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ustomProperty9.bin" ContentType="application/vnd.openxmlformats-officedocument.spreadsheetml.customProperty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ustomProperty10.bin" ContentType="application/vnd.openxmlformats-officedocument.spreadsheetml.customProperty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A1A4C9FA-E1D2-4EC9-9DE6-4294DD9F9778}" xr6:coauthVersionLast="47" xr6:coauthVersionMax="47" xr10:uidLastSave="{00000000-0000-0000-0000-000000000000}"/>
  <bookViews>
    <workbookView xWindow="28680" yWindow="-120" windowWidth="29040" windowHeight="15840" tabRatio="696" xr2:uid="{00000000-000D-0000-FFFF-FFFF00000000}"/>
  </bookViews>
  <sheets>
    <sheet name="Data" sheetId="3" r:id="rId1"/>
    <sheet name="80T" sheetId="8" r:id="rId2"/>
    <sheet name="120T " sheetId="13" r:id="rId3"/>
    <sheet name="220T" sheetId="14" r:id="rId4"/>
    <sheet name="140T" sheetId="18" r:id="rId5"/>
    <sheet name="BOY XS" sheetId="17" r:id="rId6"/>
    <sheet name="80T W" sheetId="20" r:id="rId7"/>
    <sheet name="120T W" sheetId="21" r:id="rId8"/>
    <sheet name="140T W" sheetId="23" r:id="rId9"/>
    <sheet name="220T W" sheetId="22" r:id="rId10"/>
  </sheets>
  <definedNames>
    <definedName name="_140T">Data!#REF!</definedName>
    <definedName name="_28t" localSheetId="2">Data!#REF!</definedName>
    <definedName name="_28t" localSheetId="4">Data!#REF!</definedName>
    <definedName name="_28t" localSheetId="3">Data!#REF!</definedName>
    <definedName name="_28t" localSheetId="5">Data!#REF!</definedName>
    <definedName name="_28t">Data!#REF!</definedName>
    <definedName name="_xlnm._FilterDatabase" localSheetId="0" hidden="1">Data!$A$3:$BL$87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3" l="1"/>
  <c r="AX42" i="3"/>
  <c r="W42" i="3"/>
  <c r="A42" i="3"/>
  <c r="I42" i="3" l="1"/>
  <c r="J42" i="3"/>
  <c r="H13" i="17"/>
  <c r="G13" i="17"/>
  <c r="F13" i="17"/>
  <c r="H12" i="17"/>
  <c r="G12" i="17"/>
  <c r="F12" i="17"/>
  <c r="H11" i="17"/>
  <c r="G11" i="17"/>
  <c r="F11" i="17"/>
  <c r="H10" i="17"/>
  <c r="G10" i="17"/>
  <c r="F10" i="17"/>
  <c r="H9" i="17"/>
  <c r="G9" i="17"/>
  <c r="F9" i="17"/>
  <c r="H8" i="17"/>
  <c r="G8" i="17"/>
  <c r="F8" i="17"/>
  <c r="H7" i="17"/>
  <c r="G7" i="17"/>
  <c r="F7" i="17"/>
  <c r="H6" i="17"/>
  <c r="G6" i="17"/>
  <c r="F6" i="17"/>
  <c r="H5" i="17"/>
  <c r="G5" i="17"/>
  <c r="F5" i="17"/>
  <c r="H4" i="17"/>
  <c r="G4" i="17"/>
  <c r="F4" i="17"/>
  <c r="H3" i="17"/>
  <c r="G3" i="17"/>
  <c r="F3" i="17"/>
  <c r="H2" i="17"/>
  <c r="G2" i="17"/>
  <c r="F2" i="17"/>
  <c r="H13" i="18"/>
  <c r="G13" i="18"/>
  <c r="F13" i="18"/>
  <c r="H12" i="18"/>
  <c r="G12" i="18"/>
  <c r="F12" i="18"/>
  <c r="H11" i="18"/>
  <c r="G11" i="18"/>
  <c r="F11" i="18"/>
  <c r="H10" i="18"/>
  <c r="G10" i="18"/>
  <c r="F10" i="18"/>
  <c r="H9" i="18"/>
  <c r="G9" i="18"/>
  <c r="F9" i="18"/>
  <c r="H8" i="18"/>
  <c r="G8" i="18"/>
  <c r="F8" i="18"/>
  <c r="H7" i="18"/>
  <c r="G7" i="18"/>
  <c r="F7" i="18"/>
  <c r="H6" i="18"/>
  <c r="G6" i="18"/>
  <c r="F6" i="18"/>
  <c r="H5" i="18"/>
  <c r="G5" i="18"/>
  <c r="F5" i="18"/>
  <c r="H4" i="18"/>
  <c r="G4" i="18"/>
  <c r="F4" i="18"/>
  <c r="H3" i="18"/>
  <c r="G3" i="18"/>
  <c r="F3" i="18"/>
  <c r="H2" i="18"/>
  <c r="G2" i="18"/>
  <c r="F2" i="18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H2" i="14"/>
  <c r="G2" i="14"/>
  <c r="F2" i="14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H3" i="13"/>
  <c r="G3" i="13"/>
  <c r="F3" i="13"/>
  <c r="H2" i="13"/>
  <c r="G2" i="13"/>
  <c r="F2" i="13"/>
  <c r="T37" i="3"/>
  <c r="U37" i="3"/>
  <c r="V37" i="3"/>
  <c r="S37" i="3"/>
  <c r="BI42" i="3" l="1"/>
  <c r="BA42" i="3"/>
  <c r="AG42" i="3"/>
  <c r="Y42" i="3"/>
  <c r="BH42" i="3"/>
  <c r="AZ42" i="3"/>
  <c r="AF42" i="3"/>
  <c r="X42" i="3"/>
  <c r="AK42" i="3" s="1"/>
  <c r="BG42" i="3"/>
  <c r="AY42" i="3"/>
  <c r="BL42" i="3" s="1"/>
  <c r="AE42" i="3"/>
  <c r="BD42" i="3"/>
  <c r="AB42" i="3"/>
  <c r="BK42" i="3"/>
  <c r="AI42" i="3"/>
  <c r="BJ42" i="3"/>
  <c r="BB42" i="3"/>
  <c r="AH42" i="3"/>
  <c r="Z42" i="3"/>
  <c r="BF42" i="3"/>
  <c r="AD42" i="3"/>
  <c r="BE42" i="3"/>
  <c r="AC42" i="3"/>
  <c r="AJ42" i="3"/>
  <c r="BC42" i="3"/>
  <c r="AA42" i="3"/>
  <c r="R13" i="17"/>
  <c r="S13" i="17" s="1"/>
  <c r="R12" i="17"/>
  <c r="S12" i="17" s="1"/>
  <c r="R11" i="17"/>
  <c r="S11" i="17" s="1"/>
  <c r="R5" i="17"/>
  <c r="S5" i="17" s="1"/>
  <c r="R4" i="17"/>
  <c r="S4" i="17" s="1"/>
  <c r="R3" i="17"/>
  <c r="S3" i="17" s="1"/>
  <c r="Q2" i="17"/>
  <c r="R2" i="17" s="1"/>
  <c r="S2" i="17" s="1"/>
  <c r="Q3" i="17"/>
  <c r="Q4" i="17"/>
  <c r="Q5" i="17"/>
  <c r="Q6" i="17"/>
  <c r="R6" i="17" s="1"/>
  <c r="S6" i="17" s="1"/>
  <c r="Q7" i="17"/>
  <c r="R7" i="17" s="1"/>
  <c r="S7" i="17" s="1"/>
  <c r="Q8" i="17"/>
  <c r="R8" i="17" s="1"/>
  <c r="S8" i="17" s="1"/>
  <c r="Q9" i="17"/>
  <c r="R9" i="17" s="1"/>
  <c r="S9" i="17" s="1"/>
  <c r="Q10" i="17"/>
  <c r="R10" i="17" s="1"/>
  <c r="S10" i="17" s="1"/>
  <c r="Q11" i="17"/>
  <c r="Q12" i="17"/>
  <c r="Q13" i="17"/>
  <c r="L13" i="17" l="1"/>
  <c r="O12" i="17"/>
  <c r="P12" i="17"/>
  <c r="L11" i="17"/>
  <c r="O10" i="17"/>
  <c r="L10" i="17"/>
  <c r="L9" i="17"/>
  <c r="L8" i="17"/>
  <c r="O7" i="17"/>
  <c r="L7" i="17"/>
  <c r="L6" i="17"/>
  <c r="L5" i="17"/>
  <c r="O4" i="17"/>
  <c r="L4" i="17"/>
  <c r="P3" i="17"/>
  <c r="L2" i="17"/>
  <c r="W50" i="3"/>
  <c r="R37" i="3"/>
  <c r="Q37" i="3"/>
  <c r="P37" i="3"/>
  <c r="O37" i="3"/>
  <c r="N37" i="3"/>
  <c r="M37" i="3"/>
  <c r="L37" i="3"/>
  <c r="K37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48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8" i="3"/>
  <c r="W39" i="3"/>
  <c r="W40" i="3"/>
  <c r="W41" i="3"/>
  <c r="W43" i="3"/>
  <c r="W44" i="3"/>
  <c r="W45" i="3"/>
  <c r="W46" i="3"/>
  <c r="W47" i="3"/>
  <c r="W14" i="3"/>
  <c r="W15" i="3"/>
  <c r="W6" i="3"/>
  <c r="W7" i="3"/>
  <c r="W8" i="3"/>
  <c r="W9" i="3"/>
  <c r="W10" i="3"/>
  <c r="W11" i="3"/>
  <c r="W12" i="3"/>
  <c r="W13" i="3"/>
  <c r="W5" i="3"/>
  <c r="O3" i="17" l="1"/>
  <c r="O9" i="17"/>
  <c r="L3" i="17"/>
  <c r="O2" i="17"/>
  <c r="O6" i="17"/>
  <c r="O11" i="17"/>
  <c r="O5" i="17"/>
  <c r="O8" i="17"/>
  <c r="L12" i="17"/>
  <c r="P2" i="17"/>
  <c r="P4" i="17"/>
  <c r="P6" i="17"/>
  <c r="P8" i="17"/>
  <c r="P10" i="17"/>
  <c r="O13" i="17"/>
  <c r="P5" i="17"/>
  <c r="P7" i="17"/>
  <c r="P9" i="17"/>
  <c r="P11" i="17"/>
  <c r="P13" i="17"/>
  <c r="W49" i="3"/>
  <c r="W37" i="3"/>
  <c r="G65" i="3"/>
  <c r="J65" i="3" s="1"/>
  <c r="A65" i="3"/>
  <c r="I65" i="3" l="1"/>
  <c r="AB65" i="3" l="1"/>
  <c r="AC65" i="3"/>
  <c r="AD65" i="3"/>
  <c r="AE65" i="3"/>
  <c r="X65" i="3"/>
  <c r="AK65" i="3" s="1"/>
  <c r="AF65" i="3"/>
  <c r="Y65" i="3"/>
  <c r="AG65" i="3"/>
  <c r="Z65" i="3"/>
  <c r="AH65" i="3"/>
  <c r="AA65" i="3"/>
  <c r="AI65" i="3"/>
  <c r="AJ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G87" i="3"/>
  <c r="J87" i="3" s="1"/>
  <c r="G86" i="3"/>
  <c r="J86" i="3" s="1"/>
  <c r="G85" i="3"/>
  <c r="I85" i="3" s="1"/>
  <c r="G84" i="3"/>
  <c r="J84" i="3" s="1"/>
  <c r="G83" i="3"/>
  <c r="J83" i="3" s="1"/>
  <c r="G82" i="3"/>
  <c r="I82" i="3" s="1"/>
  <c r="G81" i="3"/>
  <c r="I81" i="3" s="1"/>
  <c r="G80" i="3"/>
  <c r="J80" i="3" s="1"/>
  <c r="G79" i="3"/>
  <c r="J79" i="3" s="1"/>
  <c r="G78" i="3"/>
  <c r="J78" i="3" s="1"/>
  <c r="G77" i="3"/>
  <c r="I77" i="3" s="1"/>
  <c r="G76" i="3"/>
  <c r="J76" i="3" s="1"/>
  <c r="G75" i="3"/>
  <c r="I75" i="3" s="1"/>
  <c r="G74" i="3"/>
  <c r="I74" i="3" s="1"/>
  <c r="G73" i="3"/>
  <c r="J73" i="3" s="1"/>
  <c r="G72" i="3"/>
  <c r="J72" i="3" s="1"/>
  <c r="G71" i="3"/>
  <c r="J71" i="3" s="1"/>
  <c r="G70" i="3"/>
  <c r="J70" i="3" s="1"/>
  <c r="G69" i="3"/>
  <c r="J69" i="3" s="1"/>
  <c r="G68" i="3"/>
  <c r="J68" i="3" s="1"/>
  <c r="G67" i="3"/>
  <c r="I67" i="3" s="1"/>
  <c r="G66" i="3"/>
  <c r="I66" i="3" s="1"/>
  <c r="AD77" i="3" l="1"/>
  <c r="AE77" i="3"/>
  <c r="Z77" i="3"/>
  <c r="X77" i="3"/>
  <c r="AK77" i="3" s="1"/>
  <c r="AF77" i="3"/>
  <c r="Y77" i="3"/>
  <c r="AG77" i="3"/>
  <c r="AH77" i="3"/>
  <c r="AA77" i="3"/>
  <c r="AI77" i="3"/>
  <c r="AB77" i="3"/>
  <c r="AC77" i="3"/>
  <c r="AJ77" i="3"/>
  <c r="Z85" i="3"/>
  <c r="AH85" i="3"/>
  <c r="AA85" i="3"/>
  <c r="AI85" i="3"/>
  <c r="AB85" i="3"/>
  <c r="AC85" i="3"/>
  <c r="AD85" i="3"/>
  <c r="AE85" i="3"/>
  <c r="Y85" i="3"/>
  <c r="AG85" i="3"/>
  <c r="X85" i="3"/>
  <c r="AK85" i="3" s="1"/>
  <c r="AF85" i="3"/>
  <c r="AJ85" i="3"/>
  <c r="BH81" i="3"/>
  <c r="AA81" i="3"/>
  <c r="AI81" i="3"/>
  <c r="AB81" i="3"/>
  <c r="AC81" i="3"/>
  <c r="AD81" i="3"/>
  <c r="AE81" i="3"/>
  <c r="X81" i="3"/>
  <c r="AK81" i="3" s="1"/>
  <c r="AF81" i="3"/>
  <c r="Z81" i="3"/>
  <c r="Y81" i="3"/>
  <c r="AG81" i="3"/>
  <c r="AH81" i="3"/>
  <c r="AJ81" i="3"/>
  <c r="BI66" i="3"/>
  <c r="X66" i="3"/>
  <c r="AK66" i="3" s="1"/>
  <c r="AF66" i="3"/>
  <c r="Y66" i="3"/>
  <c r="AG66" i="3"/>
  <c r="Z66" i="3"/>
  <c r="AH66" i="3"/>
  <c r="AA66" i="3"/>
  <c r="AI66" i="3"/>
  <c r="AB66" i="3"/>
  <c r="AC66" i="3"/>
  <c r="AD66" i="3"/>
  <c r="AE66" i="3"/>
  <c r="AJ66" i="3"/>
  <c r="BI74" i="3"/>
  <c r="AC74" i="3"/>
  <c r="AD74" i="3"/>
  <c r="AG74" i="3"/>
  <c r="AE74" i="3"/>
  <c r="Y74" i="3"/>
  <c r="X74" i="3"/>
  <c r="AK74" i="3" s="1"/>
  <c r="AF74" i="3"/>
  <c r="Z74" i="3"/>
  <c r="AH74" i="3"/>
  <c r="AB74" i="3"/>
  <c r="AA74" i="3"/>
  <c r="AI74" i="3"/>
  <c r="AJ74" i="3"/>
  <c r="BI82" i="3"/>
  <c r="AE82" i="3"/>
  <c r="X82" i="3"/>
  <c r="AK82" i="3" s="1"/>
  <c r="AF82" i="3"/>
  <c r="AI82" i="3"/>
  <c r="Y82" i="3"/>
  <c r="AG82" i="3"/>
  <c r="AA82" i="3"/>
  <c r="Z82" i="3"/>
  <c r="AH82" i="3"/>
  <c r="AB82" i="3"/>
  <c r="AD82" i="3"/>
  <c r="AC82" i="3"/>
  <c r="AJ82" i="3"/>
  <c r="BG67" i="3"/>
  <c r="AB67" i="3"/>
  <c r="AC67" i="3"/>
  <c r="AD67" i="3"/>
  <c r="AF67" i="3"/>
  <c r="AE67" i="3"/>
  <c r="X67" i="3"/>
  <c r="AK67" i="3" s="1"/>
  <c r="Y67" i="3"/>
  <c r="AG67" i="3"/>
  <c r="Z67" i="3"/>
  <c r="AH67" i="3"/>
  <c r="AA67" i="3"/>
  <c r="AI67" i="3"/>
  <c r="AJ67" i="3"/>
  <c r="BG75" i="3"/>
  <c r="X75" i="3"/>
  <c r="AK75" i="3" s="1"/>
  <c r="AF75" i="3"/>
  <c r="Y75" i="3"/>
  <c r="AG75" i="3"/>
  <c r="Z75" i="3"/>
  <c r="AH75" i="3"/>
  <c r="AA75" i="3"/>
  <c r="AI75" i="3"/>
  <c r="AB75" i="3"/>
  <c r="AC75" i="3"/>
  <c r="AD75" i="3"/>
  <c r="AE75" i="3"/>
  <c r="AJ75" i="3"/>
  <c r="J85" i="3"/>
  <c r="BH82" i="3"/>
  <c r="AZ74" i="3"/>
  <c r="I73" i="3"/>
  <c r="BH74" i="3"/>
  <c r="I69" i="3"/>
  <c r="J74" i="3"/>
  <c r="AZ82" i="3"/>
  <c r="J75" i="3"/>
  <c r="AZ66" i="3"/>
  <c r="BH66" i="3"/>
  <c r="BC75" i="3"/>
  <c r="J77" i="3"/>
  <c r="I84" i="3"/>
  <c r="BK82" i="3"/>
  <c r="BD82" i="3"/>
  <c r="BK81" i="3"/>
  <c r="BD74" i="3"/>
  <c r="AY75" i="3"/>
  <c r="BL75" i="3" s="1"/>
  <c r="BD66" i="3"/>
  <c r="BJ85" i="3"/>
  <c r="BF85" i="3"/>
  <c r="BB85" i="3"/>
  <c r="BG85" i="3"/>
  <c r="BC85" i="3"/>
  <c r="AY85" i="3"/>
  <c r="BL85" i="3" s="1"/>
  <c r="BH85" i="3"/>
  <c r="BD85" i="3"/>
  <c r="AZ85" i="3"/>
  <c r="BI85" i="3"/>
  <c r="BE85" i="3"/>
  <c r="BA85" i="3"/>
  <c r="BK85" i="3"/>
  <c r="BJ77" i="3"/>
  <c r="BF77" i="3"/>
  <c r="BB77" i="3"/>
  <c r="BG77" i="3"/>
  <c r="BC77" i="3"/>
  <c r="AY77" i="3"/>
  <c r="BL77" i="3" s="1"/>
  <c r="BH77" i="3"/>
  <c r="BD77" i="3"/>
  <c r="AZ77" i="3"/>
  <c r="BI77" i="3"/>
  <c r="BE77" i="3"/>
  <c r="BA77" i="3"/>
  <c r="AY74" i="3"/>
  <c r="BL74" i="3" s="1"/>
  <c r="AY66" i="3"/>
  <c r="BL66" i="3" s="1"/>
  <c r="BC82" i="3"/>
  <c r="BC74" i="3"/>
  <c r="BC66" i="3"/>
  <c r="BG82" i="3"/>
  <c r="BG74" i="3"/>
  <c r="BG66" i="3"/>
  <c r="J66" i="3"/>
  <c r="I70" i="3"/>
  <c r="BK75" i="3"/>
  <c r="BK67" i="3"/>
  <c r="AY81" i="3"/>
  <c r="BL81" i="3" s="1"/>
  <c r="BB75" i="3"/>
  <c r="BB67" i="3"/>
  <c r="BC81" i="3"/>
  <c r="BF75" i="3"/>
  <c r="BF67" i="3"/>
  <c r="BG81" i="3"/>
  <c r="BJ75" i="3"/>
  <c r="BJ67" i="3"/>
  <c r="BK74" i="3"/>
  <c r="BB74" i="3"/>
  <c r="BF82" i="3"/>
  <c r="BF74" i="3"/>
  <c r="BF66" i="3"/>
  <c r="BJ82" i="3"/>
  <c r="BJ74" i="3"/>
  <c r="BJ66" i="3"/>
  <c r="AY82" i="3"/>
  <c r="BL82" i="3" s="1"/>
  <c r="BK66" i="3"/>
  <c r="BB82" i="3"/>
  <c r="BB66" i="3"/>
  <c r="J67" i="3"/>
  <c r="J81" i="3"/>
  <c r="BA75" i="3"/>
  <c r="BA67" i="3"/>
  <c r="BB81" i="3"/>
  <c r="BE75" i="3"/>
  <c r="BE67" i="3"/>
  <c r="BF81" i="3"/>
  <c r="BI75" i="3"/>
  <c r="BI67" i="3"/>
  <c r="BJ81" i="3"/>
  <c r="BA82" i="3"/>
  <c r="BA74" i="3"/>
  <c r="BA66" i="3"/>
  <c r="BE82" i="3"/>
  <c r="BE74" i="3"/>
  <c r="BE66" i="3"/>
  <c r="J82" i="3"/>
  <c r="AZ75" i="3"/>
  <c r="AZ67" i="3"/>
  <c r="BA81" i="3"/>
  <c r="BD75" i="3"/>
  <c r="BD67" i="3"/>
  <c r="BE81" i="3"/>
  <c r="BH75" i="3"/>
  <c r="BH67" i="3"/>
  <c r="BI81" i="3"/>
  <c r="BK77" i="3"/>
  <c r="AY67" i="3"/>
  <c r="BL67" i="3" s="1"/>
  <c r="AZ81" i="3"/>
  <c r="BC67" i="3"/>
  <c r="BD81" i="3"/>
  <c r="I80" i="3"/>
  <c r="I68" i="3"/>
  <c r="I76" i="3"/>
  <c r="I83" i="3"/>
  <c r="I71" i="3"/>
  <c r="I78" i="3"/>
  <c r="I86" i="3"/>
  <c r="I72" i="3"/>
  <c r="I79" i="3"/>
  <c r="I87" i="3"/>
  <c r="X68" i="3" l="1"/>
  <c r="AK68" i="3" s="1"/>
  <c r="AF68" i="3"/>
  <c r="Y68" i="3"/>
  <c r="AG68" i="3"/>
  <c r="Z68" i="3"/>
  <c r="AH68" i="3"/>
  <c r="AA68" i="3"/>
  <c r="AI68" i="3"/>
  <c r="AB68" i="3"/>
  <c r="AC68" i="3"/>
  <c r="AE68" i="3"/>
  <c r="AD68" i="3"/>
  <c r="AJ68" i="3"/>
  <c r="AE80" i="3"/>
  <c r="X80" i="3"/>
  <c r="AK80" i="3" s="1"/>
  <c r="AF80" i="3"/>
  <c r="AI80" i="3"/>
  <c r="Y80" i="3"/>
  <c r="AG80" i="3"/>
  <c r="AA80" i="3"/>
  <c r="Z80" i="3"/>
  <c r="AH80" i="3"/>
  <c r="AB80" i="3"/>
  <c r="AD80" i="3"/>
  <c r="AC80" i="3"/>
  <c r="AJ80" i="3"/>
  <c r="AA71" i="3"/>
  <c r="AI71" i="3"/>
  <c r="AB71" i="3"/>
  <c r="AE71" i="3"/>
  <c r="AC71" i="3"/>
  <c r="AD71" i="3"/>
  <c r="X71" i="3"/>
  <c r="AK71" i="3" s="1"/>
  <c r="AF71" i="3"/>
  <c r="Z71" i="3"/>
  <c r="Y71" i="3"/>
  <c r="AG71" i="3"/>
  <c r="AH71" i="3"/>
  <c r="AJ71" i="3"/>
  <c r="AA83" i="3"/>
  <c r="AI83" i="3"/>
  <c r="AB83" i="3"/>
  <c r="AC83" i="3"/>
  <c r="AD83" i="3"/>
  <c r="AE83" i="3"/>
  <c r="X83" i="3"/>
  <c r="AK83" i="3" s="1"/>
  <c r="AF83" i="3"/>
  <c r="AH83" i="3"/>
  <c r="Y83" i="3"/>
  <c r="AG83" i="3"/>
  <c r="Z83" i="3"/>
  <c r="AJ83" i="3"/>
  <c r="BK76" i="3"/>
  <c r="AA76" i="3"/>
  <c r="AI76" i="3"/>
  <c r="AB76" i="3"/>
  <c r="AC76" i="3"/>
  <c r="AE76" i="3"/>
  <c r="AD76" i="3"/>
  <c r="X76" i="3"/>
  <c r="AK76" i="3" s="1"/>
  <c r="AF76" i="3"/>
  <c r="Z76" i="3"/>
  <c r="AH76" i="3"/>
  <c r="Y76" i="3"/>
  <c r="AG76" i="3"/>
  <c r="AJ76" i="3"/>
  <c r="X87" i="3"/>
  <c r="AK87" i="3" s="1"/>
  <c r="AF87" i="3"/>
  <c r="Y87" i="3"/>
  <c r="AG87" i="3"/>
  <c r="Z87" i="3"/>
  <c r="AH87" i="3"/>
  <c r="AB87" i="3"/>
  <c r="AA87" i="3"/>
  <c r="AI87" i="3"/>
  <c r="AC87" i="3"/>
  <c r="AE87" i="3"/>
  <c r="AD87" i="3"/>
  <c r="AJ87" i="3"/>
  <c r="BK79" i="3"/>
  <c r="AB79" i="3"/>
  <c r="AJ79" i="3"/>
  <c r="AC79" i="3"/>
  <c r="X79" i="3"/>
  <c r="AK79" i="3" s="1"/>
  <c r="AD79" i="3"/>
  <c r="AE79" i="3"/>
  <c r="AF79" i="3"/>
  <c r="Y79" i="3"/>
  <c r="AG79" i="3"/>
  <c r="AA79" i="3"/>
  <c r="Z79" i="3"/>
  <c r="AH79" i="3"/>
  <c r="AI79" i="3"/>
  <c r="BK70" i="3"/>
  <c r="AE70" i="3"/>
  <c r="X70" i="3"/>
  <c r="AK70" i="3" s="1"/>
  <c r="AF70" i="3"/>
  <c r="Y70" i="3"/>
  <c r="AG70" i="3"/>
  <c r="Z70" i="3"/>
  <c r="AH70" i="3"/>
  <c r="AI70" i="3"/>
  <c r="AA70" i="3"/>
  <c r="AB70" i="3"/>
  <c r="AC70" i="3"/>
  <c r="AD70" i="3"/>
  <c r="AJ70" i="3"/>
  <c r="AC72" i="3"/>
  <c r="AD72" i="3"/>
  <c r="AE72" i="3"/>
  <c r="Y72" i="3"/>
  <c r="X72" i="3"/>
  <c r="AK72" i="3" s="1"/>
  <c r="AF72" i="3"/>
  <c r="AG72" i="3"/>
  <c r="Z72" i="3"/>
  <c r="AH72" i="3"/>
  <c r="AB72" i="3"/>
  <c r="AA72" i="3"/>
  <c r="AI72" i="3"/>
  <c r="AJ72" i="3"/>
  <c r="BE84" i="3"/>
  <c r="AE84" i="3"/>
  <c r="X84" i="3"/>
  <c r="AK84" i="3" s="1"/>
  <c r="AF84" i="3"/>
  <c r="AA84" i="3"/>
  <c r="Y84" i="3"/>
  <c r="AG84" i="3"/>
  <c r="AI84" i="3"/>
  <c r="Z84" i="3"/>
  <c r="AH84" i="3"/>
  <c r="AB84" i="3"/>
  <c r="AD84" i="3"/>
  <c r="AC84" i="3"/>
  <c r="AJ84" i="3"/>
  <c r="BK86" i="3"/>
  <c r="AD86" i="3"/>
  <c r="AE86" i="3"/>
  <c r="Z86" i="3"/>
  <c r="X86" i="3"/>
  <c r="AK86" i="3" s="1"/>
  <c r="AF86" i="3"/>
  <c r="Y86" i="3"/>
  <c r="AG86" i="3"/>
  <c r="AH86" i="3"/>
  <c r="AA86" i="3"/>
  <c r="AI86" i="3"/>
  <c r="AC86" i="3"/>
  <c r="AB86" i="3"/>
  <c r="AJ86" i="3"/>
  <c r="BJ69" i="3"/>
  <c r="AA69" i="3"/>
  <c r="AI69" i="3"/>
  <c r="AB69" i="3"/>
  <c r="AC69" i="3"/>
  <c r="AE69" i="3"/>
  <c r="AD69" i="3"/>
  <c r="X69" i="3"/>
  <c r="AK69" i="3" s="1"/>
  <c r="AF69" i="3"/>
  <c r="AH69" i="3"/>
  <c r="Y69" i="3"/>
  <c r="AG69" i="3"/>
  <c r="Z69" i="3"/>
  <c r="AJ69" i="3"/>
  <c r="Y78" i="3"/>
  <c r="AG78" i="3"/>
  <c r="Z78" i="3"/>
  <c r="AH78" i="3"/>
  <c r="AA78" i="3"/>
  <c r="AI78" i="3"/>
  <c r="AC78" i="3"/>
  <c r="AB78" i="3"/>
  <c r="AD78" i="3"/>
  <c r="X78" i="3"/>
  <c r="AK78" i="3" s="1"/>
  <c r="AF78" i="3"/>
  <c r="AE78" i="3"/>
  <c r="AJ78" i="3"/>
  <c r="BH73" i="3"/>
  <c r="Y73" i="3"/>
  <c r="AG73" i="3"/>
  <c r="Z73" i="3"/>
  <c r="AH73" i="3"/>
  <c r="AA73" i="3"/>
  <c r="AI73" i="3"/>
  <c r="AB73" i="3"/>
  <c r="AC73" i="3"/>
  <c r="AD73" i="3"/>
  <c r="X73" i="3"/>
  <c r="AK73" i="3" s="1"/>
  <c r="AE73" i="3"/>
  <c r="AF73" i="3"/>
  <c r="AJ73" i="3"/>
  <c r="AY69" i="3"/>
  <c r="BL69" i="3" s="1"/>
  <c r="BD69" i="3"/>
  <c r="AZ84" i="3"/>
  <c r="BF69" i="3"/>
  <c r="BB69" i="3"/>
  <c r="BA69" i="3"/>
  <c r="BC69" i="3"/>
  <c r="BH69" i="3"/>
  <c r="BI69" i="3"/>
  <c r="BE73" i="3"/>
  <c r="BI73" i="3"/>
  <c r="BD73" i="3"/>
  <c r="BE69" i="3"/>
  <c r="AZ69" i="3"/>
  <c r="AY73" i="3"/>
  <c r="BL73" i="3" s="1"/>
  <c r="BJ73" i="3"/>
  <c r="BB73" i="3"/>
  <c r="BG73" i="3"/>
  <c r="BA73" i="3"/>
  <c r="AZ73" i="3"/>
  <c r="BG69" i="3"/>
  <c r="BF73" i="3"/>
  <c r="BC73" i="3"/>
  <c r="BF84" i="3"/>
  <c r="BK73" i="3"/>
  <c r="BI84" i="3"/>
  <c r="BD84" i="3"/>
  <c r="BA84" i="3"/>
  <c r="BJ84" i="3"/>
  <c r="BB84" i="3"/>
  <c r="BK84" i="3"/>
  <c r="BK69" i="3"/>
  <c r="BH84" i="3"/>
  <c r="AY84" i="3"/>
  <c r="BL84" i="3" s="1"/>
  <c r="BC84" i="3"/>
  <c r="BG84" i="3"/>
  <c r="BI87" i="3"/>
  <c r="BE87" i="3"/>
  <c r="BA87" i="3"/>
  <c r="BJ87" i="3"/>
  <c r="BF87" i="3"/>
  <c r="BB87" i="3"/>
  <c r="BG87" i="3"/>
  <c r="BC87" i="3"/>
  <c r="AY87" i="3"/>
  <c r="BL87" i="3" s="1"/>
  <c r="BH87" i="3"/>
  <c r="BD87" i="3"/>
  <c r="AZ87" i="3"/>
  <c r="AY68" i="3"/>
  <c r="BL68" i="3" s="1"/>
  <c r="BH68" i="3"/>
  <c r="BD68" i="3"/>
  <c r="AZ68" i="3"/>
  <c r="BE68" i="3"/>
  <c r="BG68" i="3"/>
  <c r="BI68" i="3"/>
  <c r="BA68" i="3"/>
  <c r="BC68" i="3"/>
  <c r="BJ68" i="3"/>
  <c r="BF68" i="3"/>
  <c r="BB68" i="3"/>
  <c r="BF78" i="3"/>
  <c r="BG78" i="3"/>
  <c r="BC78" i="3"/>
  <c r="AY78" i="3"/>
  <c r="BL78" i="3" s="1"/>
  <c r="BB78" i="3"/>
  <c r="AZ78" i="3"/>
  <c r="BH78" i="3"/>
  <c r="BD78" i="3"/>
  <c r="BJ78" i="3"/>
  <c r="BI78" i="3"/>
  <c r="BE78" i="3"/>
  <c r="BA78" i="3"/>
  <c r="BK87" i="3"/>
  <c r="BI80" i="3"/>
  <c r="BE80" i="3"/>
  <c r="BJ80" i="3"/>
  <c r="BF80" i="3"/>
  <c r="BB80" i="3"/>
  <c r="AY80" i="3"/>
  <c r="BL80" i="3" s="1"/>
  <c r="BG80" i="3"/>
  <c r="BC80" i="3"/>
  <c r="BH80" i="3"/>
  <c r="BD80" i="3"/>
  <c r="AZ80" i="3"/>
  <c r="BA80" i="3"/>
  <c r="BK80" i="3"/>
  <c r="BJ86" i="3"/>
  <c r="BG86" i="3"/>
  <c r="BC86" i="3"/>
  <c r="AY86" i="3"/>
  <c r="BL86" i="3" s="1"/>
  <c r="AZ86" i="3"/>
  <c r="BH86" i="3"/>
  <c r="BD86" i="3"/>
  <c r="BA86" i="3"/>
  <c r="BB86" i="3"/>
  <c r="BI86" i="3"/>
  <c r="BE86" i="3"/>
  <c r="BF86" i="3"/>
  <c r="BK71" i="3"/>
  <c r="BI71" i="3"/>
  <c r="BE71" i="3"/>
  <c r="BA71" i="3"/>
  <c r="BJ71" i="3"/>
  <c r="BF71" i="3"/>
  <c r="BB71" i="3"/>
  <c r="BG71" i="3"/>
  <c r="BC71" i="3"/>
  <c r="AY71" i="3"/>
  <c r="BL71" i="3" s="1"/>
  <c r="BH71" i="3"/>
  <c r="BD71" i="3"/>
  <c r="AZ71" i="3"/>
  <c r="BJ70" i="3"/>
  <c r="BB70" i="3"/>
  <c r="BG70" i="3"/>
  <c r="BC70" i="3"/>
  <c r="AY70" i="3"/>
  <c r="BL70" i="3" s="1"/>
  <c r="BH70" i="3"/>
  <c r="BD70" i="3"/>
  <c r="AZ70" i="3"/>
  <c r="BF70" i="3"/>
  <c r="BI70" i="3"/>
  <c r="BE70" i="3"/>
  <c r="BA70" i="3"/>
  <c r="BK68" i="3"/>
  <c r="BK83" i="3"/>
  <c r="BG83" i="3"/>
  <c r="BC83" i="3"/>
  <c r="AY83" i="3"/>
  <c r="BL83" i="3" s="1"/>
  <c r="BH83" i="3"/>
  <c r="BD83" i="3"/>
  <c r="AZ83" i="3"/>
  <c r="BI83" i="3"/>
  <c r="BE83" i="3"/>
  <c r="BA83" i="3"/>
  <c r="BJ83" i="3"/>
  <c r="BF83" i="3"/>
  <c r="BB83" i="3"/>
  <c r="BI79" i="3"/>
  <c r="BE79" i="3"/>
  <c r="BA79" i="3"/>
  <c r="BJ79" i="3"/>
  <c r="BF79" i="3"/>
  <c r="BB79" i="3"/>
  <c r="BG79" i="3"/>
  <c r="BC79" i="3"/>
  <c r="AY79" i="3"/>
  <c r="BL79" i="3" s="1"/>
  <c r="BH79" i="3"/>
  <c r="BD79" i="3"/>
  <c r="AZ79" i="3"/>
  <c r="BA72" i="3"/>
  <c r="BJ72" i="3"/>
  <c r="BF72" i="3"/>
  <c r="BB72" i="3"/>
  <c r="BG72" i="3"/>
  <c r="BC72" i="3"/>
  <c r="AY72" i="3"/>
  <c r="BL72" i="3" s="1"/>
  <c r="BI72" i="3"/>
  <c r="BE72" i="3"/>
  <c r="BH72" i="3"/>
  <c r="BD72" i="3"/>
  <c r="AZ72" i="3"/>
  <c r="BK72" i="3"/>
  <c r="BC76" i="3"/>
  <c r="BH76" i="3"/>
  <c r="BD76" i="3"/>
  <c r="AZ76" i="3"/>
  <c r="AY76" i="3"/>
  <c r="BL76" i="3" s="1"/>
  <c r="BA76" i="3"/>
  <c r="BB76" i="3"/>
  <c r="BI76" i="3"/>
  <c r="BE76" i="3"/>
  <c r="BJ76" i="3"/>
  <c r="BF76" i="3"/>
  <c r="BG76" i="3"/>
  <c r="BK78" i="3"/>
  <c r="AX14" i="3" l="1"/>
  <c r="AX44" i="3"/>
  <c r="AX45" i="3"/>
  <c r="AX46" i="3"/>
  <c r="AX47" i="3"/>
  <c r="AX48" i="3"/>
  <c r="H3" i="8" l="1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G48" i="3" l="1"/>
  <c r="J48" i="3" s="1"/>
  <c r="G49" i="3"/>
  <c r="A48" i="3"/>
  <c r="I48" i="3" l="1"/>
  <c r="I49" i="3"/>
  <c r="J49" i="3"/>
  <c r="Z49" i="3" l="1"/>
  <c r="Y49" i="3"/>
  <c r="AB49" i="3"/>
  <c r="AE49" i="3"/>
  <c r="AI49" i="3"/>
  <c r="AG49" i="3"/>
  <c r="AH49" i="3"/>
  <c r="X49" i="3"/>
  <c r="AK49" i="3" s="1"/>
  <c r="AA49" i="3"/>
  <c r="AD49" i="3"/>
  <c r="AF49" i="3"/>
  <c r="AC49" i="3"/>
  <c r="AJ49" i="3"/>
  <c r="AB48" i="3"/>
  <c r="AC48" i="3"/>
  <c r="X48" i="3"/>
  <c r="AK48" i="3" s="1"/>
  <c r="AD48" i="3"/>
  <c r="AE48" i="3"/>
  <c r="AF48" i="3"/>
  <c r="Y48" i="3"/>
  <c r="AG48" i="3"/>
  <c r="AA48" i="3"/>
  <c r="AI48" i="3"/>
  <c r="Z48" i="3"/>
  <c r="AH48" i="3"/>
  <c r="AJ48" i="3"/>
  <c r="BB48" i="3"/>
  <c r="BJ48" i="3"/>
  <c r="BC48" i="3"/>
  <c r="BK48" i="3"/>
  <c r="BF48" i="3"/>
  <c r="BH48" i="3"/>
  <c r="BE48" i="3"/>
  <c r="AY48" i="3"/>
  <c r="BL48" i="3" s="1"/>
  <c r="BG48" i="3"/>
  <c r="AZ48" i="3"/>
  <c r="BD48" i="3"/>
  <c r="BA48" i="3"/>
  <c r="BI48" i="3"/>
  <c r="G14" i="3"/>
  <c r="A14" i="3"/>
  <c r="J14" i="3" l="1"/>
  <c r="I14" i="3"/>
  <c r="G60" i="3"/>
  <c r="J60" i="3" s="1"/>
  <c r="G61" i="3"/>
  <c r="J61" i="3" s="1"/>
  <c r="G54" i="3"/>
  <c r="I54" i="3" s="1"/>
  <c r="G55" i="3"/>
  <c r="J55" i="3" s="1"/>
  <c r="G56" i="3"/>
  <c r="J56" i="3" s="1"/>
  <c r="G57" i="3"/>
  <c r="I57" i="3" s="1"/>
  <c r="G58" i="3"/>
  <c r="G59" i="3"/>
  <c r="I59" i="3" s="1"/>
  <c r="BJ59" i="3" s="1"/>
  <c r="G50" i="3"/>
  <c r="J50" i="3" s="1"/>
  <c r="G53" i="3"/>
  <c r="J53" i="3" s="1"/>
  <c r="G34" i="3"/>
  <c r="G35" i="3"/>
  <c r="I35" i="3" s="1"/>
  <c r="G36" i="3"/>
  <c r="G37" i="3"/>
  <c r="J37" i="3" s="1"/>
  <c r="G38" i="3"/>
  <c r="J38" i="3" s="1"/>
  <c r="G39" i="3"/>
  <c r="J39" i="3" s="1"/>
  <c r="G40" i="3"/>
  <c r="I40" i="3" s="1"/>
  <c r="G41" i="3"/>
  <c r="I41" i="3" s="1"/>
  <c r="G43" i="3"/>
  <c r="I43" i="3" s="1"/>
  <c r="G44" i="3"/>
  <c r="G45" i="3"/>
  <c r="J45" i="3" s="1"/>
  <c r="G46" i="3"/>
  <c r="I46" i="3" s="1"/>
  <c r="G47" i="3"/>
  <c r="G33" i="3"/>
  <c r="J33" i="3" s="1"/>
  <c r="G51" i="3"/>
  <c r="G52" i="3"/>
  <c r="G23" i="3"/>
  <c r="I23" i="3" s="1"/>
  <c r="G24" i="3"/>
  <c r="G25" i="3"/>
  <c r="J25" i="3" s="1"/>
  <c r="G26" i="3"/>
  <c r="J26" i="3" s="1"/>
  <c r="G27" i="3"/>
  <c r="I27" i="3" s="1"/>
  <c r="AA27" i="3" s="1"/>
  <c r="G28" i="3"/>
  <c r="J28" i="3" s="1"/>
  <c r="G29" i="3"/>
  <c r="G30" i="3"/>
  <c r="J30" i="3" s="1"/>
  <c r="G31" i="3"/>
  <c r="G6" i="3"/>
  <c r="J6" i="3" s="1"/>
  <c r="G7" i="3"/>
  <c r="I7" i="3" s="1"/>
  <c r="G8" i="3"/>
  <c r="G9" i="3"/>
  <c r="I9" i="3" s="1"/>
  <c r="AH9" i="3" s="1"/>
  <c r="G10" i="3"/>
  <c r="I10" i="3" s="1"/>
  <c r="G11" i="3"/>
  <c r="G12" i="3"/>
  <c r="J12" i="3" s="1"/>
  <c r="G13" i="3"/>
  <c r="G15" i="3"/>
  <c r="G16" i="3"/>
  <c r="G17" i="3"/>
  <c r="I17" i="3" s="1"/>
  <c r="G18" i="3"/>
  <c r="I18" i="3" s="1"/>
  <c r="G19" i="3"/>
  <c r="G20" i="3"/>
  <c r="G21" i="3"/>
  <c r="G22" i="3"/>
  <c r="G5" i="3"/>
  <c r="I5" i="3" s="1"/>
  <c r="BI5" i="3" s="1"/>
  <c r="A44" i="3"/>
  <c r="Q13" i="18"/>
  <c r="Q12" i="18"/>
  <c r="P11" i="18"/>
  <c r="P10" i="18"/>
  <c r="Q9" i="18"/>
  <c r="Q8" i="18"/>
  <c r="P7" i="18"/>
  <c r="O6" i="18"/>
  <c r="O5" i="18"/>
  <c r="P4" i="18"/>
  <c r="P3" i="18"/>
  <c r="P2" i="18"/>
  <c r="O13" i="14"/>
  <c r="Q12" i="14"/>
  <c r="O11" i="14"/>
  <c r="P10" i="14"/>
  <c r="P9" i="14"/>
  <c r="O8" i="14"/>
  <c r="O7" i="14"/>
  <c r="P6" i="14"/>
  <c r="O5" i="14"/>
  <c r="Q4" i="14"/>
  <c r="O3" i="14"/>
  <c r="O2" i="14"/>
  <c r="O13" i="13"/>
  <c r="Q12" i="13"/>
  <c r="R12" i="13" s="1"/>
  <c r="S12" i="13" s="1"/>
  <c r="Q11" i="13"/>
  <c r="R11" i="13" s="1"/>
  <c r="S11" i="13" s="1"/>
  <c r="Q10" i="13"/>
  <c r="R10" i="13" s="1"/>
  <c r="S10" i="13" s="1"/>
  <c r="Q9" i="13"/>
  <c r="R9" i="13" s="1"/>
  <c r="S9" i="13" s="1"/>
  <c r="O8" i="13"/>
  <c r="O7" i="13"/>
  <c r="Q6" i="13"/>
  <c r="R6" i="13" s="1"/>
  <c r="S6" i="13" s="1"/>
  <c r="O5" i="13"/>
  <c r="Q4" i="13"/>
  <c r="R4" i="13" s="1"/>
  <c r="S4" i="13" s="1"/>
  <c r="O3" i="13"/>
  <c r="O2" i="13"/>
  <c r="F5" i="8"/>
  <c r="Q5" i="8" s="1"/>
  <c r="F6" i="8"/>
  <c r="P6" i="8" s="1"/>
  <c r="F7" i="8"/>
  <c r="P7" i="8" s="1"/>
  <c r="F8" i="8"/>
  <c r="Q8" i="8" s="1"/>
  <c r="F9" i="8"/>
  <c r="O9" i="8" s="1"/>
  <c r="F10" i="8"/>
  <c r="O10" i="8" s="1"/>
  <c r="F11" i="8"/>
  <c r="O11" i="8" s="1"/>
  <c r="F12" i="8"/>
  <c r="Q12" i="8" s="1"/>
  <c r="F13" i="8"/>
  <c r="Q13" i="8" s="1"/>
  <c r="F4" i="8"/>
  <c r="P4" i="8" s="1"/>
  <c r="F3" i="8"/>
  <c r="Q3" i="8" s="1"/>
  <c r="F2" i="8"/>
  <c r="O2" i="8" s="1"/>
  <c r="A47" i="3"/>
  <c r="Q10" i="18"/>
  <c r="O8" i="18"/>
  <c r="AX64" i="3"/>
  <c r="G64" i="3"/>
  <c r="J64" i="3" s="1"/>
  <c r="A64" i="3"/>
  <c r="AX63" i="3"/>
  <c r="G63" i="3"/>
  <c r="I63" i="3" s="1"/>
  <c r="BC63" i="3" s="1"/>
  <c r="A63" i="3"/>
  <c r="AX62" i="3"/>
  <c r="G62" i="3"/>
  <c r="I62" i="3" s="1"/>
  <c r="A62" i="3"/>
  <c r="AX56" i="3"/>
  <c r="AX57" i="3"/>
  <c r="AX58" i="3"/>
  <c r="A56" i="3"/>
  <c r="A57" i="3"/>
  <c r="A58" i="3"/>
  <c r="AX54" i="3"/>
  <c r="AX55" i="3"/>
  <c r="A54" i="3"/>
  <c r="A55" i="3"/>
  <c r="A46" i="3"/>
  <c r="A7" i="3"/>
  <c r="A8" i="3"/>
  <c r="A9" i="3"/>
  <c r="A11" i="3"/>
  <c r="A12" i="3"/>
  <c r="A5" i="3"/>
  <c r="A13" i="3"/>
  <c r="A53" i="3"/>
  <c r="A10" i="3"/>
  <c r="A15" i="3"/>
  <c r="A35" i="3"/>
  <c r="A36" i="3"/>
  <c r="A32" i="3"/>
  <c r="A16" i="3"/>
  <c r="A17" i="3"/>
  <c r="A18" i="3"/>
  <c r="A19" i="3"/>
  <c r="A20" i="3"/>
  <c r="A21" i="3"/>
  <c r="A22" i="3"/>
  <c r="A59" i="3"/>
  <c r="A60" i="3"/>
  <c r="A61" i="3"/>
  <c r="A51" i="3"/>
  <c r="A52" i="3"/>
  <c r="A23" i="3"/>
  <c r="A24" i="3"/>
  <c r="A25" i="3"/>
  <c r="A26" i="3"/>
  <c r="A27" i="3"/>
  <c r="A28" i="3"/>
  <c r="A29" i="3"/>
  <c r="A30" i="3"/>
  <c r="A31" i="3"/>
  <c r="A33" i="3"/>
  <c r="A34" i="3"/>
  <c r="A37" i="3"/>
  <c r="A38" i="3"/>
  <c r="A39" i="3"/>
  <c r="A40" i="3"/>
  <c r="A41" i="3"/>
  <c r="A43" i="3"/>
  <c r="A45" i="3"/>
  <c r="A49" i="3"/>
  <c r="A50" i="3"/>
  <c r="A6" i="3"/>
  <c r="AX38" i="3"/>
  <c r="AX20" i="3"/>
  <c r="AX53" i="3"/>
  <c r="AX37" i="3"/>
  <c r="AX61" i="3"/>
  <c r="AX41" i="3"/>
  <c r="AX18" i="3"/>
  <c r="AX35" i="3"/>
  <c r="AX26" i="3"/>
  <c r="AX36" i="3"/>
  <c r="AX40" i="3"/>
  <c r="AX50" i="3"/>
  <c r="AX39" i="3"/>
  <c r="AX7" i="3"/>
  <c r="AX51" i="3"/>
  <c r="AX21" i="3"/>
  <c r="AX59" i="3"/>
  <c r="AX33" i="3"/>
  <c r="AX34" i="3"/>
  <c r="AX15" i="3"/>
  <c r="AX13" i="3"/>
  <c r="AX10" i="3"/>
  <c r="AX60" i="3"/>
  <c r="AX49" i="3"/>
  <c r="AX28" i="3"/>
  <c r="AX29" i="3"/>
  <c r="AX27" i="3"/>
  <c r="AX19" i="3"/>
  <c r="AX17" i="3"/>
  <c r="AX5" i="3"/>
  <c r="AX12" i="3"/>
  <c r="AX8" i="3"/>
  <c r="AX6" i="3"/>
  <c r="AX23" i="3"/>
  <c r="AX30" i="3"/>
  <c r="AX25" i="3"/>
  <c r="AX52" i="3"/>
  <c r="AX16" i="3"/>
  <c r="AX32" i="3"/>
  <c r="AX11" i="3"/>
  <c r="AX9" i="3"/>
  <c r="AX43" i="3"/>
  <c r="AX31" i="3"/>
  <c r="AX24" i="3"/>
  <c r="AX22" i="3"/>
  <c r="G32" i="3"/>
  <c r="I32" i="3" s="1"/>
  <c r="P8" i="14"/>
  <c r="BJ49" i="3"/>
  <c r="P9" i="8" l="1"/>
  <c r="O3" i="8"/>
  <c r="Q9" i="8"/>
  <c r="L8" i="8"/>
  <c r="R8" i="8"/>
  <c r="S8" i="8" s="1"/>
  <c r="L3" i="8"/>
  <c r="R3" i="8"/>
  <c r="S3" i="8" s="1"/>
  <c r="L13" i="8"/>
  <c r="R13" i="8"/>
  <c r="S13" i="8" s="1"/>
  <c r="L12" i="8"/>
  <c r="R12" i="8"/>
  <c r="S12" i="8" s="1"/>
  <c r="L4" i="8"/>
  <c r="R5" i="8"/>
  <c r="S5" i="8" s="1"/>
  <c r="L13" i="18"/>
  <c r="S13" i="18"/>
  <c r="R13" i="18"/>
  <c r="P5" i="18"/>
  <c r="Q5" i="18"/>
  <c r="L8" i="18"/>
  <c r="R8" i="18"/>
  <c r="S8" i="18" s="1"/>
  <c r="L10" i="18"/>
  <c r="R10" i="18"/>
  <c r="S10" i="18" s="1"/>
  <c r="L9" i="18"/>
  <c r="R9" i="18"/>
  <c r="S9" i="18" s="1"/>
  <c r="O13" i="18"/>
  <c r="P13" i="18"/>
  <c r="L12" i="18"/>
  <c r="S12" i="18"/>
  <c r="R12" i="18"/>
  <c r="Q8" i="14"/>
  <c r="L4" i="14"/>
  <c r="R4" i="14"/>
  <c r="S4" i="14" s="1"/>
  <c r="L12" i="14"/>
  <c r="R12" i="14"/>
  <c r="S12" i="14"/>
  <c r="L4" i="13"/>
  <c r="L6" i="13"/>
  <c r="P5" i="13"/>
  <c r="Q5" i="13"/>
  <c r="R5" i="13" s="1"/>
  <c r="S5" i="13" s="1"/>
  <c r="L11" i="13"/>
  <c r="L9" i="13"/>
  <c r="P4" i="13"/>
  <c r="L10" i="13"/>
  <c r="L12" i="13"/>
  <c r="O2" i="18"/>
  <c r="O10" i="18"/>
  <c r="O4" i="18"/>
  <c r="P12" i="18"/>
  <c r="Q4" i="18"/>
  <c r="Q3" i="18"/>
  <c r="O7" i="18"/>
  <c r="Q7" i="18"/>
  <c r="O11" i="18"/>
  <c r="O3" i="18"/>
  <c r="Q11" i="18"/>
  <c r="P6" i="18"/>
  <c r="Q2" i="18"/>
  <c r="Q6" i="18"/>
  <c r="P8" i="18"/>
  <c r="O12" i="18"/>
  <c r="P2" i="14"/>
  <c r="Q2" i="14"/>
  <c r="Q6" i="14"/>
  <c r="O6" i="14"/>
  <c r="P7" i="13"/>
  <c r="P3" i="13"/>
  <c r="Q8" i="13"/>
  <c r="R8" i="13" s="1"/>
  <c r="S8" i="13" s="1"/>
  <c r="P3" i="8"/>
  <c r="O6" i="8"/>
  <c r="O7" i="8"/>
  <c r="Q7" i="8"/>
  <c r="P11" i="8"/>
  <c r="Q6" i="8"/>
  <c r="P7" i="14"/>
  <c r="P4" i="14"/>
  <c r="P6" i="13"/>
  <c r="P8" i="13"/>
  <c r="Q7" i="13"/>
  <c r="R7" i="13" s="1"/>
  <c r="S7" i="13" s="1"/>
  <c r="O6" i="13"/>
  <c r="P9" i="13"/>
  <c r="O4" i="13"/>
  <c r="P5" i="8"/>
  <c r="O5" i="8"/>
  <c r="Q5" i="14"/>
  <c r="O4" i="14"/>
  <c r="P3" i="14"/>
  <c r="Q3" i="14"/>
  <c r="O10" i="14"/>
  <c r="Q10" i="14"/>
  <c r="O9" i="18"/>
  <c r="P9" i="18"/>
  <c r="Q2" i="13"/>
  <c r="R2" i="13" s="1"/>
  <c r="S2" i="13" s="1"/>
  <c r="O9" i="13"/>
  <c r="P2" i="13"/>
  <c r="O8" i="8"/>
  <c r="P8" i="8"/>
  <c r="Q4" i="8"/>
  <c r="L5" i="8"/>
  <c r="O4" i="8"/>
  <c r="AE14" i="3"/>
  <c r="X14" i="3"/>
  <c r="AF14" i="3"/>
  <c r="AI14" i="3"/>
  <c r="Y14" i="3"/>
  <c r="AG14" i="3"/>
  <c r="AA14" i="3"/>
  <c r="AD14" i="3"/>
  <c r="Z14" i="3"/>
  <c r="AH14" i="3"/>
  <c r="AB14" i="3"/>
  <c r="AC14" i="3"/>
  <c r="J7" i="3"/>
  <c r="I25" i="3"/>
  <c r="BC25" i="3" s="1"/>
  <c r="AJ46" i="3"/>
  <c r="AH46" i="3"/>
  <c r="BD46" i="3"/>
  <c r="BE46" i="3"/>
  <c r="AZ46" i="3"/>
  <c r="BH46" i="3"/>
  <c r="BJ46" i="3"/>
  <c r="BG46" i="3"/>
  <c r="BA46" i="3"/>
  <c r="BI46" i="3"/>
  <c r="BB46" i="3"/>
  <c r="BF46" i="3"/>
  <c r="AY46" i="3"/>
  <c r="BL46" i="3" s="1"/>
  <c r="BC46" i="3"/>
  <c r="BK46" i="3"/>
  <c r="BE14" i="3"/>
  <c r="BF14" i="3"/>
  <c r="AY14" i="3"/>
  <c r="BA14" i="3"/>
  <c r="BI14" i="3"/>
  <c r="BH14" i="3"/>
  <c r="BB14" i="3"/>
  <c r="BJ14" i="3"/>
  <c r="BC14" i="3"/>
  <c r="BD14" i="3"/>
  <c r="BG14" i="3"/>
  <c r="AZ14" i="3"/>
  <c r="I60" i="3"/>
  <c r="BD60" i="3" s="1"/>
  <c r="I50" i="3"/>
  <c r="AG17" i="3"/>
  <c r="I37" i="3"/>
  <c r="AZ37" i="3" s="1"/>
  <c r="J46" i="3"/>
  <c r="J17" i="3"/>
  <c r="X17" i="3"/>
  <c r="Q7" i="14"/>
  <c r="P5" i="14"/>
  <c r="Q3" i="13"/>
  <c r="R3" i="13" s="1"/>
  <c r="S3" i="13" s="1"/>
  <c r="Q9" i="14"/>
  <c r="O9" i="14"/>
  <c r="P11" i="14"/>
  <c r="Q11" i="14"/>
  <c r="Y17" i="3"/>
  <c r="J32" i="3"/>
  <c r="J62" i="3"/>
  <c r="BK63" i="3"/>
  <c r="AF63" i="3"/>
  <c r="AE63" i="3"/>
  <c r="AB63" i="3"/>
  <c r="BF63" i="3"/>
  <c r="AC63" i="3"/>
  <c r="AH63" i="3"/>
  <c r="X63" i="3"/>
  <c r="AK63" i="3" s="1"/>
  <c r="AD63" i="3"/>
  <c r="BD63" i="3"/>
  <c r="P12" i="14"/>
  <c r="P10" i="13"/>
  <c r="O10" i="13"/>
  <c r="O12" i="14"/>
  <c r="P13" i="13"/>
  <c r="P2" i="8"/>
  <c r="Q2" i="8"/>
  <c r="Q11" i="8"/>
  <c r="O12" i="8"/>
  <c r="P12" i="8"/>
  <c r="O13" i="8"/>
  <c r="P13" i="8"/>
  <c r="P10" i="8"/>
  <c r="Q10" i="8"/>
  <c r="P12" i="13"/>
  <c r="O12" i="13"/>
  <c r="Q13" i="13"/>
  <c r="R13" i="13" s="1"/>
  <c r="S13" i="13" s="1"/>
  <c r="Q13" i="14"/>
  <c r="P13" i="14"/>
  <c r="P11" i="13"/>
  <c r="O11" i="13"/>
  <c r="AC62" i="3"/>
  <c r="AH62" i="3"/>
  <c r="BA62" i="3"/>
  <c r="BJ62" i="3"/>
  <c r="X62" i="3"/>
  <c r="AK62" i="3" s="1"/>
  <c r="BG62" i="3"/>
  <c r="Z62" i="3"/>
  <c r="AE62" i="3"/>
  <c r="BE62" i="3"/>
  <c r="AZ62" i="3"/>
  <c r="BF62" i="3"/>
  <c r="BC62" i="3"/>
  <c r="BI62" i="3"/>
  <c r="BD62" i="3"/>
  <c r="AI62" i="3"/>
  <c r="Y62" i="3"/>
  <c r="AD62" i="3"/>
  <c r="AY62" i="3"/>
  <c r="BL62" i="3" s="1"/>
  <c r="BH62" i="3"/>
  <c r="BK62" i="3"/>
  <c r="AB62" i="3"/>
  <c r="AA62" i="3"/>
  <c r="I64" i="3"/>
  <c r="BF64" i="3" s="1"/>
  <c r="BC32" i="3"/>
  <c r="AD32" i="3"/>
  <c r="BA32" i="3"/>
  <c r="AC32" i="3"/>
  <c r="BF32" i="3"/>
  <c r="AI32" i="3"/>
  <c r="AZ32" i="3"/>
  <c r="BB32" i="3"/>
  <c r="AE32" i="3"/>
  <c r="BI32" i="3"/>
  <c r="BJ32" i="3"/>
  <c r="BH32" i="3"/>
  <c r="AG32" i="3"/>
  <c r="X32" i="3"/>
  <c r="BD32" i="3"/>
  <c r="Y32" i="3"/>
  <c r="AB32" i="3"/>
  <c r="Z32" i="3"/>
  <c r="BE32" i="3"/>
  <c r="AH32" i="3"/>
  <c r="AF32" i="3"/>
  <c r="AA32" i="3"/>
  <c r="AY32" i="3"/>
  <c r="BG32" i="3"/>
  <c r="AJ62" i="3"/>
  <c r="AG62" i="3"/>
  <c r="BC41" i="3"/>
  <c r="J11" i="3"/>
  <c r="I11" i="3"/>
  <c r="BJ11" i="3" s="1"/>
  <c r="J29" i="3"/>
  <c r="I29" i="3"/>
  <c r="I55" i="3"/>
  <c r="BG55" i="3" s="1"/>
  <c r="BB17" i="3"/>
  <c r="I26" i="3"/>
  <c r="BH26" i="3" s="1"/>
  <c r="AC17" i="3"/>
  <c r="AA17" i="3"/>
  <c r="BE17" i="3"/>
  <c r="AH17" i="3"/>
  <c r="BC17" i="3"/>
  <c r="BG7" i="3"/>
  <c r="BJ40" i="3"/>
  <c r="BB18" i="3"/>
  <c r="AY18" i="3"/>
  <c r="I45" i="3"/>
  <c r="AJ45" i="3" s="1"/>
  <c r="BD41" i="3"/>
  <c r="I39" i="3"/>
  <c r="BE39" i="3" s="1"/>
  <c r="BF9" i="3"/>
  <c r="Y46" i="3"/>
  <c r="J59" i="3"/>
  <c r="I24" i="3"/>
  <c r="BI24" i="3" s="1"/>
  <c r="J24" i="3"/>
  <c r="J44" i="3"/>
  <c r="I44" i="3"/>
  <c r="AJ44" i="3" s="1"/>
  <c r="BC49" i="3"/>
  <c r="AZ49" i="3"/>
  <c r="BG49" i="3"/>
  <c r="BD49" i="3"/>
  <c r="I36" i="3"/>
  <c r="J36" i="3"/>
  <c r="I28" i="3"/>
  <c r="BH28" i="3" s="1"/>
  <c r="I22" i="3"/>
  <c r="BB22" i="3" s="1"/>
  <c r="J22" i="3"/>
  <c r="AI40" i="3"/>
  <c r="BA9" i="3"/>
  <c r="I33" i="3"/>
  <c r="AF33" i="3" s="1"/>
  <c r="BF18" i="3"/>
  <c r="BD18" i="3"/>
  <c r="AD41" i="3"/>
  <c r="AF18" i="3"/>
  <c r="BE9" i="3"/>
  <c r="BI18" i="3"/>
  <c r="X9" i="3"/>
  <c r="BE18" i="3"/>
  <c r="Y18" i="3"/>
  <c r="Z41" i="3"/>
  <c r="AD9" i="3"/>
  <c r="BA18" i="3"/>
  <c r="BC18" i="3"/>
  <c r="BG9" i="3"/>
  <c r="I6" i="3"/>
  <c r="J52" i="3"/>
  <c r="I52" i="3"/>
  <c r="I34" i="3"/>
  <c r="AY34" i="3" s="1"/>
  <c r="J34" i="3"/>
  <c r="AC57" i="3"/>
  <c r="AY57" i="3"/>
  <c r="BL57" i="3" s="1"/>
  <c r="AB57" i="3"/>
  <c r="AJ57" i="3"/>
  <c r="BC57" i="3"/>
  <c r="AG57" i="3"/>
  <c r="AH57" i="3"/>
  <c r="BD57" i="3"/>
  <c r="Y57" i="3"/>
  <c r="BF57" i="3"/>
  <c r="BG57" i="3"/>
  <c r="AZ57" i="3"/>
  <c r="Z57" i="3"/>
  <c r="AF57" i="3"/>
  <c r="BK57" i="3"/>
  <c r="AI57" i="3"/>
  <c r="X57" i="3"/>
  <c r="AK57" i="3" s="1"/>
  <c r="BE57" i="3"/>
  <c r="BA57" i="3"/>
  <c r="BI57" i="3"/>
  <c r="AD57" i="3"/>
  <c r="AA57" i="3"/>
  <c r="BH57" i="3"/>
  <c r="AE57" i="3"/>
  <c r="BJ57" i="3"/>
  <c r="I20" i="3"/>
  <c r="J20" i="3"/>
  <c r="J16" i="3"/>
  <c r="I16" i="3"/>
  <c r="J54" i="3"/>
  <c r="AB46" i="3"/>
  <c r="BB41" i="3"/>
  <c r="Y41" i="3"/>
  <c r="J10" i="3"/>
  <c r="Z46" i="3"/>
  <c r="AF41" i="3"/>
  <c r="Z59" i="3"/>
  <c r="AC46" i="3"/>
  <c r="J27" i="3"/>
  <c r="BE41" i="3"/>
  <c r="J41" i="3"/>
  <c r="AA46" i="3"/>
  <c r="AZ41" i="3"/>
  <c r="BH59" i="3"/>
  <c r="AI59" i="3"/>
  <c r="BG18" i="3"/>
  <c r="I21" i="3"/>
  <c r="Y21" i="3" s="1"/>
  <c r="J21" i="3"/>
  <c r="I13" i="3"/>
  <c r="BA13" i="3" s="1"/>
  <c r="J13" i="3"/>
  <c r="I31" i="3"/>
  <c r="BC31" i="3" s="1"/>
  <c r="J31" i="3"/>
  <c r="BC23" i="3"/>
  <c r="AF23" i="3"/>
  <c r="AZ23" i="3"/>
  <c r="BA23" i="3"/>
  <c r="BI23" i="3"/>
  <c r="AA23" i="3"/>
  <c r="AB23" i="3"/>
  <c r="BJ23" i="3"/>
  <c r="AC23" i="3"/>
  <c r="AF43" i="3"/>
  <c r="AZ43" i="3"/>
  <c r="AA43" i="3"/>
  <c r="Y43" i="3"/>
  <c r="AY43" i="3"/>
  <c r="BL43" i="3" s="1"/>
  <c r="BG43" i="3"/>
  <c r="Z43" i="3"/>
  <c r="AG43" i="3"/>
  <c r="BF43" i="3"/>
  <c r="BI43" i="3"/>
  <c r="BB43" i="3"/>
  <c r="BA43" i="3"/>
  <c r="AH43" i="3"/>
  <c r="AB43" i="3"/>
  <c r="BC43" i="3"/>
  <c r="AE43" i="3"/>
  <c r="AI43" i="3"/>
  <c r="BH43" i="3"/>
  <c r="AC43" i="3"/>
  <c r="AD43" i="3"/>
  <c r="AJ43" i="3"/>
  <c r="BK43" i="3"/>
  <c r="BD43" i="3"/>
  <c r="X43" i="3"/>
  <c r="AK43" i="3" s="1"/>
  <c r="I58" i="3"/>
  <c r="AD58" i="3" s="1"/>
  <c r="J58" i="3"/>
  <c r="AH10" i="3"/>
  <c r="Y10" i="3"/>
  <c r="AG10" i="3"/>
  <c r="BB10" i="3"/>
  <c r="AZ10" i="3"/>
  <c r="BA10" i="3"/>
  <c r="BC10" i="3"/>
  <c r="AB10" i="3"/>
  <c r="AI10" i="3"/>
  <c r="AY10" i="3"/>
  <c r="X10" i="3"/>
  <c r="AC10" i="3"/>
  <c r="BI10" i="3"/>
  <c r="BA35" i="3"/>
  <c r="BI35" i="3"/>
  <c r="Y35" i="3"/>
  <c r="X35" i="3"/>
  <c r="AB35" i="3"/>
  <c r="AI35" i="3"/>
  <c r="BB35" i="3"/>
  <c r="AC35" i="3"/>
  <c r="BG35" i="3"/>
  <c r="BF35" i="3"/>
  <c r="BE35" i="3"/>
  <c r="AG40" i="3"/>
  <c r="AY40" i="3"/>
  <c r="BL40" i="3" s="1"/>
  <c r="AH40" i="3"/>
  <c r="AD40" i="3"/>
  <c r="Z40" i="3"/>
  <c r="BC40" i="3"/>
  <c r="BG40" i="3"/>
  <c r="AF40" i="3"/>
  <c r="BK40" i="3"/>
  <c r="AA40" i="3"/>
  <c r="BB40" i="3"/>
  <c r="I56" i="3"/>
  <c r="J40" i="3"/>
  <c r="BD40" i="3"/>
  <c r="BF40" i="3"/>
  <c r="AZ40" i="3"/>
  <c r="AE40" i="3"/>
  <c r="AB40" i="3"/>
  <c r="X40" i="3"/>
  <c r="AK40" i="3" s="1"/>
  <c r="BI40" i="3"/>
  <c r="BE40" i="3"/>
  <c r="I53" i="3"/>
  <c r="BG53" i="3" s="1"/>
  <c r="I15" i="3"/>
  <c r="AA15" i="3" s="1"/>
  <c r="J15" i="3"/>
  <c r="AD46" i="3"/>
  <c r="BE49" i="3"/>
  <c r="BD17" i="3"/>
  <c r="AY17" i="3"/>
  <c r="AC59" i="3"/>
  <c r="BC59" i="3"/>
  <c r="AD59" i="3"/>
  <c r="AA59" i="3"/>
  <c r="BE59" i="3"/>
  <c r="BB59" i="3"/>
  <c r="X59" i="3"/>
  <c r="Y59" i="3"/>
  <c r="AB59" i="3"/>
  <c r="AG59" i="3"/>
  <c r="AY59" i="3"/>
  <c r="BA59" i="3"/>
  <c r="AH59" i="3"/>
  <c r="AE59" i="3"/>
  <c r="BD59" i="3"/>
  <c r="AZ59" i="3"/>
  <c r="BG59" i="3"/>
  <c r="AF59" i="3"/>
  <c r="BC27" i="3"/>
  <c r="AG46" i="3"/>
  <c r="AE46" i="3"/>
  <c r="BB49" i="3"/>
  <c r="AE17" i="3"/>
  <c r="BK49" i="3"/>
  <c r="AG27" i="3"/>
  <c r="BB27" i="3"/>
  <c r="BE27" i="3"/>
  <c r="AH27" i="3"/>
  <c r="AC27" i="3"/>
  <c r="AE27" i="3"/>
  <c r="Z27" i="3"/>
  <c r="BF27" i="3"/>
  <c r="AI27" i="3"/>
  <c r="AF27" i="3"/>
  <c r="AB27" i="3"/>
  <c r="AY27" i="3"/>
  <c r="AD27" i="3"/>
  <c r="Y27" i="3"/>
  <c r="BG27" i="3"/>
  <c r="BJ27" i="3"/>
  <c r="X27" i="3"/>
  <c r="AI17" i="3"/>
  <c r="AD17" i="3"/>
  <c r="AF46" i="3"/>
  <c r="AZ17" i="3"/>
  <c r="Z17" i="3"/>
  <c r="BH49" i="3"/>
  <c r="BF49" i="3"/>
  <c r="AB17" i="3"/>
  <c r="BJ17" i="3"/>
  <c r="BF17" i="3"/>
  <c r="BI17" i="3"/>
  <c r="BI59" i="3"/>
  <c r="J19" i="3"/>
  <c r="I19" i="3"/>
  <c r="AI46" i="3"/>
  <c r="BH17" i="3"/>
  <c r="AF17" i="3"/>
  <c r="AY49" i="3"/>
  <c r="BA17" i="3"/>
  <c r="I30" i="3"/>
  <c r="BF59" i="3"/>
  <c r="BA27" i="3"/>
  <c r="AJ41" i="3"/>
  <c r="AG41" i="3"/>
  <c r="BH41" i="3"/>
  <c r="AY41" i="3"/>
  <c r="BL41" i="3" s="1"/>
  <c r="AB41" i="3"/>
  <c r="BF41" i="3"/>
  <c r="AH41" i="3"/>
  <c r="BI41" i="3"/>
  <c r="AE41" i="3"/>
  <c r="AI41" i="3"/>
  <c r="BG41" i="3"/>
  <c r="X41" i="3"/>
  <c r="AK41" i="3" s="1"/>
  <c r="BA41" i="3"/>
  <c r="AA41" i="3"/>
  <c r="BJ41" i="3"/>
  <c r="AC41" i="3"/>
  <c r="X46" i="3"/>
  <c r="AK46" i="3" s="1"/>
  <c r="BA49" i="3"/>
  <c r="BI49" i="3"/>
  <c r="BG17" i="3"/>
  <c r="I51" i="3"/>
  <c r="J51" i="3"/>
  <c r="BI54" i="3"/>
  <c r="BG54" i="3"/>
  <c r="Y54" i="3"/>
  <c r="AF54" i="3"/>
  <c r="AC54" i="3"/>
  <c r="X54" i="3"/>
  <c r="AD54" i="3"/>
  <c r="AZ54" i="3"/>
  <c r="BF54" i="3"/>
  <c r="BA54" i="3"/>
  <c r="AE10" i="3"/>
  <c r="BE10" i="3"/>
  <c r="I12" i="3"/>
  <c r="AB12" i="3" s="1"/>
  <c r="J57" i="3"/>
  <c r="BB62" i="3"/>
  <c r="BH9" i="3"/>
  <c r="AZ18" i="3"/>
  <c r="Z10" i="3"/>
  <c r="BJ10" i="3"/>
  <c r="J18" i="3"/>
  <c r="Y40" i="3"/>
  <c r="BH18" i="3"/>
  <c r="AD18" i="3"/>
  <c r="BD9" i="3"/>
  <c r="AD10" i="3"/>
  <c r="BH10" i="3"/>
  <c r="J9" i="3"/>
  <c r="AE18" i="3"/>
  <c r="AA10" i="3"/>
  <c r="AF10" i="3"/>
  <c r="BG10" i="3"/>
  <c r="BD10" i="3"/>
  <c r="BF10" i="3"/>
  <c r="J5" i="3"/>
  <c r="BH7" i="3"/>
  <c r="BF7" i="3"/>
  <c r="Y7" i="3"/>
  <c r="AA7" i="3"/>
  <c r="BD7" i="3"/>
  <c r="AF7" i="3"/>
  <c r="Z7" i="3"/>
  <c r="BE7" i="3"/>
  <c r="AC7" i="3"/>
  <c r="AH7" i="3"/>
  <c r="BC7" i="3"/>
  <c r="BA7" i="3"/>
  <c r="AI7" i="3"/>
  <c r="X7" i="3"/>
  <c r="AY7" i="3"/>
  <c r="BI7" i="3"/>
  <c r="AG7" i="3"/>
  <c r="BJ7" i="3"/>
  <c r="BB7" i="3"/>
  <c r="AZ7" i="3"/>
  <c r="AE7" i="3"/>
  <c r="AB7" i="3"/>
  <c r="AD7" i="3"/>
  <c r="BB5" i="3"/>
  <c r="AH5" i="3"/>
  <c r="BJ5" i="3"/>
  <c r="AD5" i="3"/>
  <c r="BE5" i="3"/>
  <c r="BF5" i="3"/>
  <c r="AY5" i="3"/>
  <c r="AI5" i="3"/>
  <c r="BC5" i="3"/>
  <c r="AE5" i="3"/>
  <c r="Y5" i="3"/>
  <c r="AA5" i="3"/>
  <c r="AB5" i="3"/>
  <c r="AG5" i="3"/>
  <c r="AC5" i="3"/>
  <c r="Z5" i="3"/>
  <c r="BA5" i="3"/>
  <c r="AZ5" i="3"/>
  <c r="BD5" i="3"/>
  <c r="BH5" i="3"/>
  <c r="BG5" i="3"/>
  <c r="X5" i="3"/>
  <c r="AF5" i="3"/>
  <c r="BJ43" i="3"/>
  <c r="BE43" i="3"/>
  <c r="I8" i="3"/>
  <c r="J8" i="3"/>
  <c r="BB57" i="3"/>
  <c r="BC9" i="3"/>
  <c r="AZ9" i="3"/>
  <c r="BJ9" i="3"/>
  <c r="AI9" i="3"/>
  <c r="Z9" i="3"/>
  <c r="BI9" i="3"/>
  <c r="AE9" i="3"/>
  <c r="AY9" i="3"/>
  <c r="AB9" i="3"/>
  <c r="AA9" i="3"/>
  <c r="AF9" i="3"/>
  <c r="AG9" i="3"/>
  <c r="BB9" i="3"/>
  <c r="Y9" i="3"/>
  <c r="AC9" i="3"/>
  <c r="AB18" i="3"/>
  <c r="AH18" i="3"/>
  <c r="Z18" i="3"/>
  <c r="AA18" i="3"/>
  <c r="BJ18" i="3"/>
  <c r="AC18" i="3"/>
  <c r="X18" i="3"/>
  <c r="AI18" i="3"/>
  <c r="AG18" i="3"/>
  <c r="AJ40" i="3"/>
  <c r="AC40" i="3"/>
  <c r="BH40" i="3"/>
  <c r="BA40" i="3"/>
  <c r="BH63" i="3"/>
  <c r="Y63" i="3"/>
  <c r="AZ63" i="3"/>
  <c r="BI63" i="3"/>
  <c r="AJ63" i="3"/>
  <c r="BA63" i="3"/>
  <c r="BE63" i="3"/>
  <c r="BJ63" i="3"/>
  <c r="AY63" i="3"/>
  <c r="BL63" i="3" s="1"/>
  <c r="BG63" i="3"/>
  <c r="AI63" i="3"/>
  <c r="BB63" i="3"/>
  <c r="AA63" i="3"/>
  <c r="Z63" i="3"/>
  <c r="AG63" i="3"/>
  <c r="J47" i="3"/>
  <c r="I47" i="3"/>
  <c r="BF23" i="3"/>
  <c r="Z23" i="3"/>
  <c r="AE23" i="3"/>
  <c r="BG23" i="3"/>
  <c r="BH23" i="3"/>
  <c r="X23" i="3"/>
  <c r="Y23" i="3"/>
  <c r="BD23" i="3"/>
  <c r="BB23" i="3"/>
  <c r="AH23" i="3"/>
  <c r="AI23" i="3"/>
  <c r="AY23" i="3"/>
  <c r="BE23" i="3"/>
  <c r="AG23" i="3"/>
  <c r="AD23" i="3"/>
  <c r="BC35" i="3"/>
  <c r="AF35" i="3"/>
  <c r="AD35" i="3"/>
  <c r="BD35" i="3"/>
  <c r="BJ35" i="3"/>
  <c r="BH35" i="3"/>
  <c r="AY35" i="3"/>
  <c r="Z35" i="3"/>
  <c r="AE35" i="3"/>
  <c r="AZ35" i="3"/>
  <c r="AA35" i="3"/>
  <c r="AG35" i="3"/>
  <c r="AH35" i="3"/>
  <c r="I61" i="3"/>
  <c r="BI27" i="3"/>
  <c r="BH27" i="3"/>
  <c r="BE54" i="3"/>
  <c r="Z54" i="3"/>
  <c r="AA54" i="3"/>
  <c r="J35" i="3"/>
  <c r="BD27" i="3"/>
  <c r="J43" i="3"/>
  <c r="BC54" i="3"/>
  <c r="AB54" i="3"/>
  <c r="BB54" i="3"/>
  <c r="AF62" i="3"/>
  <c r="I38" i="3"/>
  <c r="BK41" i="3"/>
  <c r="BD54" i="3"/>
  <c r="BH54" i="3"/>
  <c r="AE54" i="3"/>
  <c r="AG54" i="3"/>
  <c r="J63" i="3"/>
  <c r="J23" i="3"/>
  <c r="AZ27" i="3"/>
  <c r="AI54" i="3"/>
  <c r="BJ54" i="3"/>
  <c r="AH54" i="3"/>
  <c r="AY54" i="3"/>
  <c r="BK54" i="3"/>
  <c r="L11" i="8" l="1"/>
  <c r="R11" i="8"/>
  <c r="S11" i="8" s="1"/>
  <c r="L7" i="8"/>
  <c r="R7" i="8"/>
  <c r="S7" i="8" s="1"/>
  <c r="L10" i="8"/>
  <c r="R10" i="8"/>
  <c r="S10" i="8" s="1"/>
  <c r="R4" i="8"/>
  <c r="S4" i="8" s="1"/>
  <c r="L9" i="8"/>
  <c r="R9" i="8"/>
  <c r="S9" i="8" s="1"/>
  <c r="L6" i="8"/>
  <c r="R6" i="8"/>
  <c r="S6" i="8" s="1"/>
  <c r="L6" i="18"/>
  <c r="R6" i="18"/>
  <c r="S6" i="18" s="1"/>
  <c r="L3" i="18"/>
  <c r="S3" i="18"/>
  <c r="R3" i="18"/>
  <c r="L2" i="18"/>
  <c r="R2" i="18"/>
  <c r="S2" i="18" s="1"/>
  <c r="L4" i="18"/>
  <c r="R4" i="18"/>
  <c r="S4" i="18" s="1"/>
  <c r="L5" i="18"/>
  <c r="R5" i="18"/>
  <c r="S5" i="18" s="1"/>
  <c r="L7" i="18"/>
  <c r="R7" i="18"/>
  <c r="S7" i="18" s="1"/>
  <c r="L11" i="18"/>
  <c r="R11" i="18"/>
  <c r="S11" i="18"/>
  <c r="L7" i="14"/>
  <c r="R7" i="14"/>
  <c r="S7" i="14" s="1"/>
  <c r="L5" i="14"/>
  <c r="R5" i="14"/>
  <c r="S5" i="14"/>
  <c r="L2" i="14"/>
  <c r="R2" i="14"/>
  <c r="S2" i="14" s="1"/>
  <c r="L11" i="14"/>
  <c r="R11" i="14"/>
  <c r="S11" i="14" s="1"/>
  <c r="L13" i="14"/>
  <c r="R13" i="14"/>
  <c r="S13" i="14" s="1"/>
  <c r="L10" i="14"/>
  <c r="S10" i="14"/>
  <c r="R10" i="14"/>
  <c r="L9" i="14"/>
  <c r="R9" i="14"/>
  <c r="S9" i="14"/>
  <c r="L3" i="14"/>
  <c r="R3" i="14"/>
  <c r="S3" i="14"/>
  <c r="L6" i="14"/>
  <c r="R6" i="14"/>
  <c r="S6" i="14"/>
  <c r="L8" i="14"/>
  <c r="R8" i="14"/>
  <c r="S8" i="14" s="1"/>
  <c r="L13" i="13"/>
  <c r="L5" i="13"/>
  <c r="L3" i="13"/>
  <c r="L7" i="13"/>
  <c r="L2" i="13"/>
  <c r="L8" i="13"/>
  <c r="L2" i="8"/>
  <c r="R2" i="8"/>
  <c r="S2" i="8" s="1"/>
  <c r="AJ14" i="3"/>
  <c r="AK14" i="3" s="1"/>
  <c r="AC25" i="3"/>
  <c r="BG25" i="3"/>
  <c r="AE25" i="3"/>
  <c r="BH25" i="3"/>
  <c r="AD25" i="3"/>
  <c r="AG25" i="3"/>
  <c r="BI25" i="3"/>
  <c r="AY25" i="3"/>
  <c r="BD25" i="3"/>
  <c r="AB25" i="3"/>
  <c r="AA25" i="3"/>
  <c r="Z25" i="3"/>
  <c r="AZ25" i="3"/>
  <c r="AF25" i="3"/>
  <c r="BF25" i="3"/>
  <c r="AH25" i="3"/>
  <c r="X25" i="3"/>
  <c r="BA25" i="3"/>
  <c r="BB25" i="3"/>
  <c r="Y25" i="3"/>
  <c r="BE25" i="3"/>
  <c r="AI25" i="3"/>
  <c r="AD37" i="3"/>
  <c r="BJ25" i="3"/>
  <c r="BE37" i="3"/>
  <c r="BA37" i="3"/>
  <c r="AE37" i="3"/>
  <c r="AG37" i="3"/>
  <c r="AY37" i="3"/>
  <c r="AB37" i="3"/>
  <c r="X37" i="3"/>
  <c r="BI37" i="3"/>
  <c r="BB37" i="3"/>
  <c r="BL49" i="3"/>
  <c r="AY47" i="3"/>
  <c r="BL47" i="3" s="1"/>
  <c r="BG47" i="3"/>
  <c r="AZ47" i="3"/>
  <c r="BC47" i="3"/>
  <c r="BE47" i="3"/>
  <c r="BD47" i="3"/>
  <c r="BI47" i="3"/>
  <c r="BJ47" i="3"/>
  <c r="BF47" i="3"/>
  <c r="BH47" i="3"/>
  <c r="BA47" i="3"/>
  <c r="BB47" i="3"/>
  <c r="BK47" i="3"/>
  <c r="AI37" i="3"/>
  <c r="BC45" i="3"/>
  <c r="AY45" i="3"/>
  <c r="BL45" i="3" s="1"/>
  <c r="BG45" i="3"/>
  <c r="BA45" i="3"/>
  <c r="BI45" i="3"/>
  <c r="BF45" i="3"/>
  <c r="AZ45" i="3"/>
  <c r="BH45" i="3"/>
  <c r="BE45" i="3"/>
  <c r="BB45" i="3"/>
  <c r="BJ45" i="3"/>
  <c r="BD45" i="3"/>
  <c r="BK45" i="3"/>
  <c r="AC37" i="3"/>
  <c r="AA44" i="3"/>
  <c r="AZ44" i="3"/>
  <c r="BH44" i="3"/>
  <c r="BA44" i="3"/>
  <c r="BI44" i="3"/>
  <c r="BD44" i="3"/>
  <c r="BF44" i="3"/>
  <c r="BJ44" i="3"/>
  <c r="BE44" i="3"/>
  <c r="BB44" i="3"/>
  <c r="BC44" i="3"/>
  <c r="AY44" i="3"/>
  <c r="BL44" i="3" s="1"/>
  <c r="BG44" i="3"/>
  <c r="BK44" i="3"/>
  <c r="BK14" i="3"/>
  <c r="BL14" i="3" s="1"/>
  <c r="AJ47" i="3"/>
  <c r="AB60" i="3"/>
  <c r="BH60" i="3"/>
  <c r="AJ50" i="3"/>
  <c r="Z50" i="3"/>
  <c r="AA50" i="3"/>
  <c r="AF60" i="3"/>
  <c r="AE60" i="3"/>
  <c r="AZ60" i="3"/>
  <c r="BI50" i="3"/>
  <c r="BF50" i="3"/>
  <c r="BH50" i="3"/>
  <c r="AE50" i="3"/>
  <c r="BD50" i="3"/>
  <c r="X60" i="3"/>
  <c r="AD50" i="3"/>
  <c r="BB64" i="3"/>
  <c r="AA60" i="3"/>
  <c r="AH60" i="3"/>
  <c r="AD60" i="3"/>
  <c r="AI29" i="3"/>
  <c r="Y60" i="3"/>
  <c r="BB60" i="3"/>
  <c r="Z37" i="3"/>
  <c r="BF37" i="3"/>
  <c r="AH37" i="3"/>
  <c r="BC37" i="3"/>
  <c r="AH50" i="3"/>
  <c r="BF26" i="3"/>
  <c r="BJ34" i="3"/>
  <c r="AF37" i="3"/>
  <c r="BG37" i="3"/>
  <c r="BC50" i="3"/>
  <c r="AY60" i="3"/>
  <c r="Z60" i="3"/>
  <c r="BA50" i="3"/>
  <c r="AC50" i="3"/>
  <c r="BH37" i="3"/>
  <c r="AB50" i="3"/>
  <c r="AA37" i="3"/>
  <c r="Y37" i="3"/>
  <c r="BD37" i="3"/>
  <c r="BJ37" i="3"/>
  <c r="BJ60" i="3"/>
  <c r="BF60" i="3"/>
  <c r="BB50" i="3"/>
  <c r="BI60" i="3"/>
  <c r="BF55" i="3"/>
  <c r="AG50" i="3"/>
  <c r="BG60" i="3"/>
  <c r="BE50" i="3"/>
  <c r="BK50" i="3"/>
  <c r="Y50" i="3"/>
  <c r="AI50" i="3"/>
  <c r="AC60" i="3"/>
  <c r="AY50" i="3"/>
  <c r="BL50" i="3" s="1"/>
  <c r="AI60" i="3"/>
  <c r="AZ50" i="3"/>
  <c r="BI55" i="3"/>
  <c r="X50" i="3"/>
  <c r="AK50" i="3" s="1"/>
  <c r="BC60" i="3"/>
  <c r="BH55" i="3"/>
  <c r="BA60" i="3"/>
  <c r="BE60" i="3"/>
  <c r="AG60" i="3"/>
  <c r="BG50" i="3"/>
  <c r="AF50" i="3"/>
  <c r="BJ50" i="3"/>
  <c r="AY24" i="3"/>
  <c r="AH55" i="3"/>
  <c r="BD34" i="3"/>
  <c r="AZ55" i="3"/>
  <c r="AY64" i="3"/>
  <c r="BL64" i="3" s="1"/>
  <c r="BB29" i="3"/>
  <c r="AB26" i="3"/>
  <c r="AI26" i="3"/>
  <c r="AY28" i="3"/>
  <c r="Z28" i="3"/>
  <c r="AE26" i="3"/>
  <c r="BD28" i="3"/>
  <c r="AD29" i="3"/>
  <c r="Z26" i="3"/>
  <c r="AF29" i="3"/>
  <c r="BI28" i="3"/>
  <c r="AF28" i="3"/>
  <c r="AI28" i="3"/>
  <c r="AY26" i="3"/>
  <c r="AZ11" i="3"/>
  <c r="AB45" i="3"/>
  <c r="AE45" i="3"/>
  <c r="BH24" i="3"/>
  <c r="AA24" i="3"/>
  <c r="AA29" i="3"/>
  <c r="BI29" i="3"/>
  <c r="BE29" i="3"/>
  <c r="AB64" i="3"/>
  <c r="BA24" i="3"/>
  <c r="BD24" i="3"/>
  <c r="Z20" i="3"/>
  <c r="AF24" i="3"/>
  <c r="AC24" i="3"/>
  <c r="BI21" i="3"/>
  <c r="AF55" i="3"/>
  <c r="AF21" i="3"/>
  <c r="BC24" i="3"/>
  <c r="BG21" i="3"/>
  <c r="AH34" i="3"/>
  <c r="BK32" i="3"/>
  <c r="BL32" i="3" s="1"/>
  <c r="BE21" i="3"/>
  <c r="AE24" i="3"/>
  <c r="Y24" i="3"/>
  <c r="AC64" i="3"/>
  <c r="X45" i="3"/>
  <c r="AK45" i="3" s="1"/>
  <c r="AY55" i="3"/>
  <c r="BL55" i="3" s="1"/>
  <c r="BD64" i="3"/>
  <c r="BG64" i="3"/>
  <c r="AZ24" i="3"/>
  <c r="AI55" i="3"/>
  <c r="AG64" i="3"/>
  <c r="BH64" i="3"/>
  <c r="AH24" i="3"/>
  <c r="X24" i="3"/>
  <c r="BJ64" i="3"/>
  <c r="AZ64" i="3"/>
  <c r="X64" i="3"/>
  <c r="AK64" i="3" s="1"/>
  <c r="BE24" i="3"/>
  <c r="AE64" i="3"/>
  <c r="AD64" i="3"/>
  <c r="BC64" i="3"/>
  <c r="BC55" i="3"/>
  <c r="BI64" i="3"/>
  <c r="AI64" i="3"/>
  <c r="AD24" i="3"/>
  <c r="Y64" i="3"/>
  <c r="AF64" i="3"/>
  <c r="BE64" i="3"/>
  <c r="AJ64" i="3"/>
  <c r="AA64" i="3"/>
  <c r="AH64" i="3"/>
  <c r="BK64" i="3"/>
  <c r="BA64" i="3"/>
  <c r="Z64" i="3"/>
  <c r="AF26" i="3"/>
  <c r="BJ21" i="3"/>
  <c r="AD21" i="3"/>
  <c r="AH45" i="3"/>
  <c r="X55" i="3"/>
  <c r="BB55" i="3"/>
  <c r="BH21" i="3"/>
  <c r="BD55" i="3"/>
  <c r="AC55" i="3"/>
  <c r="BE55" i="3"/>
  <c r="BK55" i="3"/>
  <c r="Y55" i="3"/>
  <c r="AF45" i="3"/>
  <c r="BB21" i="3"/>
  <c r="Z21" i="3"/>
  <c r="BJ55" i="3"/>
  <c r="AE55" i="3"/>
  <c r="Y45" i="3"/>
  <c r="Y22" i="3"/>
  <c r="BB33" i="3"/>
  <c r="AG55" i="3"/>
  <c r="AD55" i="3"/>
  <c r="K8" i="17" s="1"/>
  <c r="M8" i="17" s="1"/>
  <c r="N8" i="17" s="1"/>
  <c r="AA55" i="3"/>
  <c r="AZ22" i="3"/>
  <c r="BH11" i="3"/>
  <c r="X33" i="3"/>
  <c r="Z55" i="3"/>
  <c r="AD45" i="3"/>
  <c r="AD15" i="3"/>
  <c r="AG13" i="3"/>
  <c r="BF11" i="3"/>
  <c r="AA11" i="3"/>
  <c r="AY11" i="3"/>
  <c r="AB29" i="3"/>
  <c r="AZ29" i="3"/>
  <c r="Z29" i="3"/>
  <c r="Y29" i="3"/>
  <c r="AG29" i="3"/>
  <c r="BF29" i="3"/>
  <c r="AE29" i="3"/>
  <c r="BH29" i="3"/>
  <c r="BJ29" i="3"/>
  <c r="Z45" i="3"/>
  <c r="AY22" i="3"/>
  <c r="Y11" i="3"/>
  <c r="AD11" i="3"/>
  <c r="BI11" i="3"/>
  <c r="AA45" i="3"/>
  <c r="BE26" i="3"/>
  <c r="AD26" i="3"/>
  <c r="BI26" i="3"/>
  <c r="AB11" i="3"/>
  <c r="BE11" i="3"/>
  <c r="AC11" i="3"/>
  <c r="X11" i="3"/>
  <c r="BG26" i="3"/>
  <c r="BJ26" i="3"/>
  <c r="AC45" i="3"/>
  <c r="BA29" i="3"/>
  <c r="BD29" i="3"/>
  <c r="AH29" i="3"/>
  <c r="AA22" i="3"/>
  <c r="BG29" i="3"/>
  <c r="AF11" i="3"/>
  <c r="AH11" i="3"/>
  <c r="BD11" i="3"/>
  <c r="X26" i="3"/>
  <c r="BB26" i="3"/>
  <c r="AZ26" i="3"/>
  <c r="BA26" i="3"/>
  <c r="AY29" i="3"/>
  <c r="AC29" i="3"/>
  <c r="BA22" i="3"/>
  <c r="X29" i="3"/>
  <c r="AE11" i="3"/>
  <c r="Z11" i="3"/>
  <c r="BB11" i="3"/>
  <c r="BC26" i="3"/>
  <c r="AG26" i="3"/>
  <c r="AA26" i="3"/>
  <c r="BD26" i="3"/>
  <c r="BA55" i="3"/>
  <c r="AB55" i="3"/>
  <c r="BA11" i="3"/>
  <c r="AC26" i="3"/>
  <c r="Y26" i="3"/>
  <c r="BC11" i="3"/>
  <c r="AG11" i="3"/>
  <c r="BD33" i="3"/>
  <c r="BC6" i="3"/>
  <c r="BC29" i="3"/>
  <c r="Z22" i="3"/>
  <c r="AG22" i="3"/>
  <c r="AG45" i="3"/>
  <c r="AI45" i="3"/>
  <c r="BG11" i="3"/>
  <c r="AI11" i="3"/>
  <c r="AH26" i="3"/>
  <c r="AZ34" i="3"/>
  <c r="AH21" i="3"/>
  <c r="BF24" i="3"/>
  <c r="AG24" i="3"/>
  <c r="Z15" i="3"/>
  <c r="Y34" i="3"/>
  <c r="BJ24" i="3"/>
  <c r="BB24" i="3"/>
  <c r="AB21" i="3"/>
  <c r="Z24" i="3"/>
  <c r="AI24" i="3"/>
  <c r="AC12" i="3"/>
  <c r="AB34" i="3"/>
  <c r="AD13" i="3"/>
  <c r="X13" i="3"/>
  <c r="BG24" i="3"/>
  <c r="AB44" i="3"/>
  <c r="BB34" i="3"/>
  <c r="AG34" i="3"/>
  <c r="AA34" i="3"/>
  <c r="AE13" i="3"/>
  <c r="AZ39" i="3"/>
  <c r="AF44" i="3"/>
  <c r="BI33" i="3"/>
  <c r="BB28" i="3"/>
  <c r="AZ28" i="3"/>
  <c r="BE28" i="3"/>
  <c r="BF28" i="3"/>
  <c r="AC34" i="3"/>
  <c r="AF13" i="3"/>
  <c r="X20" i="3"/>
  <c r="AE28" i="3"/>
  <c r="BC28" i="3"/>
  <c r="BG28" i="3"/>
  <c r="AB28" i="3"/>
  <c r="BI13" i="3"/>
  <c r="AI13" i="3"/>
  <c r="BA28" i="3"/>
  <c r="AC44" i="3"/>
  <c r="AH44" i="3"/>
  <c r="AI44" i="3"/>
  <c r="AD28" i="3"/>
  <c r="AC28" i="3"/>
  <c r="AG28" i="3"/>
  <c r="X34" i="3"/>
  <c r="BI34" i="3"/>
  <c r="BJ28" i="3"/>
  <c r="AD34" i="3"/>
  <c r="BF34" i="3"/>
  <c r="BH34" i="3"/>
  <c r="Z13" i="3"/>
  <c r="X28" i="3"/>
  <c r="AA28" i="3"/>
  <c r="AD33" i="3"/>
  <c r="BJ33" i="3"/>
  <c r="AY33" i="3"/>
  <c r="AH20" i="3"/>
  <c r="AC39" i="3"/>
  <c r="AD39" i="3"/>
  <c r="X39" i="3"/>
  <c r="BG33" i="3"/>
  <c r="AZ31" i="3"/>
  <c r="BG39" i="3"/>
  <c r="AF20" i="3"/>
  <c r="AF39" i="3"/>
  <c r="Y44" i="3"/>
  <c r="AH33" i="3"/>
  <c r="BJ31" i="3"/>
  <c r="AG39" i="3"/>
  <c r="BI20" i="3"/>
  <c r="BA39" i="3"/>
  <c r="AB33" i="3"/>
  <c r="BH39" i="3"/>
  <c r="AA39" i="3"/>
  <c r="BJ39" i="3"/>
  <c r="BI39" i="3"/>
  <c r="AY39" i="3"/>
  <c r="BG20" i="3"/>
  <c r="BD39" i="3"/>
  <c r="Y39" i="3"/>
  <c r="BC39" i="3"/>
  <c r="AB39" i="3"/>
  <c r="AG33" i="3"/>
  <c r="AA33" i="3"/>
  <c r="Z33" i="3"/>
  <c r="AI39" i="3"/>
  <c r="AE39" i="3"/>
  <c r="AH39" i="3"/>
  <c r="BB39" i="3"/>
  <c r="Z39" i="3"/>
  <c r="BF39" i="3"/>
  <c r="Z12" i="3"/>
  <c r="BA33" i="3"/>
  <c r="AI31" i="3"/>
  <c r="BA12" i="3"/>
  <c r="BD13" i="3"/>
  <c r="BF13" i="3"/>
  <c r="AG31" i="3"/>
  <c r="AG44" i="3"/>
  <c r="AE44" i="3"/>
  <c r="AB24" i="3"/>
  <c r="AH28" i="3"/>
  <c r="AD31" i="3"/>
  <c r="AD6" i="3"/>
  <c r="BF33" i="3"/>
  <c r="AC13" i="3"/>
  <c r="AI33" i="3"/>
  <c r="BC33" i="3"/>
  <c r="AC33" i="3"/>
  <c r="BD53" i="3"/>
  <c r="BF58" i="3"/>
  <c r="BH13" i="3"/>
  <c r="BH33" i="3"/>
  <c r="Z44" i="3"/>
  <c r="AD44" i="3"/>
  <c r="X44" i="3"/>
  <c r="AK44" i="3" s="1"/>
  <c r="AI12" i="3"/>
  <c r="Y33" i="3"/>
  <c r="AI53" i="3"/>
  <c r="BG34" i="3"/>
  <c r="Z34" i="3"/>
  <c r="AC21" i="3"/>
  <c r="BJ20" i="3"/>
  <c r="AG20" i="3"/>
  <c r="AF22" i="3"/>
  <c r="AB22" i="3"/>
  <c r="BE22" i="3"/>
  <c r="AZ33" i="3"/>
  <c r="Y28" i="3"/>
  <c r="AE34" i="3"/>
  <c r="X6" i="3"/>
  <c r="Y31" i="3"/>
  <c r="BH31" i="3"/>
  <c r="AF31" i="3"/>
  <c r="AY20" i="3"/>
  <c r="AD20" i="3"/>
  <c r="BC22" i="3"/>
  <c r="AI22" i="3"/>
  <c r="BE34" i="3"/>
  <c r="BC34" i="3"/>
  <c r="AI34" i="3"/>
  <c r="BA34" i="3"/>
  <c r="AF34" i="3"/>
  <c r="AG21" i="3"/>
  <c r="BB31" i="3"/>
  <c r="BA31" i="3"/>
  <c r="Z31" i="3"/>
  <c r="BF20" i="3"/>
  <c r="BD20" i="3"/>
  <c r="BF22" i="3"/>
  <c r="X31" i="3"/>
  <c r="AC31" i="3"/>
  <c r="AB31" i="3"/>
  <c r="BI31" i="3"/>
  <c r="BE31" i="3"/>
  <c r="AA36" i="3"/>
  <c r="AB36" i="3"/>
  <c r="AZ36" i="3"/>
  <c r="AY36" i="3"/>
  <c r="AG36" i="3"/>
  <c r="X36" i="3"/>
  <c r="AI36" i="3"/>
  <c r="AC36" i="3"/>
  <c r="BI36" i="3"/>
  <c r="BA36" i="3"/>
  <c r="Z36" i="3"/>
  <c r="BF36" i="3"/>
  <c r="BB36" i="3"/>
  <c r="BH36" i="3"/>
  <c r="BD36" i="3"/>
  <c r="Y36" i="3"/>
  <c r="AD36" i="3"/>
  <c r="BJ36" i="3"/>
  <c r="BC36" i="3"/>
  <c r="AF36" i="3"/>
  <c r="BE36" i="3"/>
  <c r="BG36" i="3"/>
  <c r="AH36" i="3"/>
  <c r="AE36" i="3"/>
  <c r="AF6" i="3"/>
  <c r="AE6" i="3"/>
  <c r="AA20" i="3"/>
  <c r="BE20" i="3"/>
  <c r="AI20" i="3"/>
  <c r="AE22" i="3"/>
  <c r="BG22" i="3"/>
  <c r="AC20" i="3"/>
  <c r="BJ6" i="3"/>
  <c r="BG6" i="3"/>
  <c r="AH22" i="3"/>
  <c r="BI22" i="3"/>
  <c r="BH22" i="3"/>
  <c r="AY6" i="3"/>
  <c r="BE33" i="3"/>
  <c r="AE33" i="3"/>
  <c r="AG6" i="3"/>
  <c r="AC6" i="3"/>
  <c r="Y6" i="3"/>
  <c r="BH6" i="3"/>
  <c r="AA6" i="3"/>
  <c r="BI6" i="3"/>
  <c r="BA6" i="3"/>
  <c r="BD6" i="3"/>
  <c r="AZ20" i="3"/>
  <c r="BC20" i="3"/>
  <c r="X22" i="3"/>
  <c r="AC22" i="3"/>
  <c r="BF6" i="3"/>
  <c r="BB6" i="3"/>
  <c r="BE6" i="3"/>
  <c r="AH6" i="3"/>
  <c r="AB6" i="3"/>
  <c r="AZ6" i="3"/>
  <c r="Z6" i="3"/>
  <c r="AI6" i="3"/>
  <c r="BD22" i="3"/>
  <c r="AD22" i="3"/>
  <c r="BJ22" i="3"/>
  <c r="BJ16" i="3"/>
  <c r="AZ16" i="3"/>
  <c r="BF16" i="3"/>
  <c r="AD16" i="3"/>
  <c r="BI16" i="3"/>
  <c r="AA16" i="3"/>
  <c r="AG16" i="3"/>
  <c r="Z16" i="3"/>
  <c r="AI16" i="3"/>
  <c r="X16" i="3"/>
  <c r="BC16" i="3"/>
  <c r="AY16" i="3"/>
  <c r="BE16" i="3"/>
  <c r="BA16" i="3"/>
  <c r="Y16" i="3"/>
  <c r="AB16" i="3"/>
  <c r="AF16" i="3"/>
  <c r="BD16" i="3"/>
  <c r="AH16" i="3"/>
  <c r="AE16" i="3"/>
  <c r="BH16" i="3"/>
  <c r="BG16" i="3"/>
  <c r="AC16" i="3"/>
  <c r="BB16" i="3"/>
  <c r="Z52" i="3"/>
  <c r="BA52" i="3"/>
  <c r="AZ52" i="3"/>
  <c r="AH52" i="3"/>
  <c r="BH52" i="3"/>
  <c r="AD52" i="3"/>
  <c r="AE52" i="3"/>
  <c r="AG52" i="3"/>
  <c r="BB52" i="3"/>
  <c r="BE52" i="3"/>
  <c r="AA52" i="3"/>
  <c r="AC52" i="3"/>
  <c r="BG52" i="3"/>
  <c r="Y52" i="3"/>
  <c r="AY52" i="3"/>
  <c r="X52" i="3"/>
  <c r="BC52" i="3"/>
  <c r="BD52" i="3"/>
  <c r="AF52" i="3"/>
  <c r="BJ52" i="3"/>
  <c r="AI52" i="3"/>
  <c r="BF52" i="3"/>
  <c r="BI52" i="3"/>
  <c r="AB52" i="3"/>
  <c r="BB20" i="3"/>
  <c r="AE20" i="3"/>
  <c r="BA20" i="3"/>
  <c r="Y20" i="3"/>
  <c r="AB20" i="3"/>
  <c r="BH20" i="3"/>
  <c r="AD56" i="3"/>
  <c r="BI56" i="3"/>
  <c r="AI56" i="3"/>
  <c r="AJ56" i="3"/>
  <c r="AE56" i="3"/>
  <c r="AF56" i="3"/>
  <c r="AC56" i="3"/>
  <c r="BA56" i="3"/>
  <c r="AG56" i="3"/>
  <c r="BG56" i="3"/>
  <c r="BE56" i="3"/>
  <c r="BB56" i="3"/>
  <c r="BJ56" i="3"/>
  <c r="AA56" i="3"/>
  <c r="X56" i="3"/>
  <c r="AK56" i="3" s="1"/>
  <c r="AH56" i="3"/>
  <c r="BD56" i="3"/>
  <c r="BK56" i="3"/>
  <c r="BF56" i="3"/>
  <c r="AB56" i="3"/>
  <c r="BH56" i="3"/>
  <c r="Y56" i="3"/>
  <c r="Z56" i="3"/>
  <c r="AY56" i="3"/>
  <c r="BL56" i="3" s="1"/>
  <c r="AZ56" i="3"/>
  <c r="BC56" i="3"/>
  <c r="BF53" i="3"/>
  <c r="AF53" i="3"/>
  <c r="Z53" i="3"/>
  <c r="BI53" i="3"/>
  <c r="AH53" i="3"/>
  <c r="BC53" i="3"/>
  <c r="BA53" i="3"/>
  <c r="AY53" i="3"/>
  <c r="AZ53" i="3"/>
  <c r="BH53" i="3"/>
  <c r="AB53" i="3"/>
  <c r="AD53" i="3"/>
  <c r="AA53" i="3"/>
  <c r="BE53" i="3"/>
  <c r="Y53" i="3"/>
  <c r="AC53" i="3"/>
  <c r="BJ53" i="3"/>
  <c r="AG53" i="3"/>
  <c r="AE53" i="3"/>
  <c r="BB53" i="3"/>
  <c r="X53" i="3"/>
  <c r="AG58" i="3"/>
  <c r="AB58" i="3"/>
  <c r="X58" i="3"/>
  <c r="AK58" i="3" s="1"/>
  <c r="AJ58" i="3"/>
  <c r="BJ58" i="3"/>
  <c r="BD58" i="3"/>
  <c r="Z58" i="3"/>
  <c r="AA58" i="3"/>
  <c r="BK58" i="3"/>
  <c r="AE58" i="3"/>
  <c r="AF58" i="3"/>
  <c r="Y58" i="3"/>
  <c r="AH58" i="3"/>
  <c r="AI58" i="3"/>
  <c r="BA58" i="3"/>
  <c r="BG58" i="3"/>
  <c r="AY58" i="3"/>
  <c r="BL58" i="3" s="1"/>
  <c r="BE58" i="3"/>
  <c r="BH58" i="3"/>
  <c r="BC58" i="3"/>
  <c r="AZ58" i="3"/>
  <c r="AC58" i="3"/>
  <c r="BI58" i="3"/>
  <c r="BB58" i="3"/>
  <c r="BD31" i="3"/>
  <c r="AA31" i="3"/>
  <c r="BG31" i="3"/>
  <c r="AH31" i="3"/>
  <c r="AE31" i="3"/>
  <c r="AY31" i="3"/>
  <c r="BF31" i="3"/>
  <c r="AH13" i="3"/>
  <c r="BG13" i="3"/>
  <c r="AZ13" i="3"/>
  <c r="AY13" i="3"/>
  <c r="AB13" i="3"/>
  <c r="AA13" i="3"/>
  <c r="BE13" i="3"/>
  <c r="BB13" i="3"/>
  <c r="BC13" i="3"/>
  <c r="BJ13" i="3"/>
  <c r="Y13" i="3"/>
  <c r="AZ21" i="3"/>
  <c r="X21" i="3"/>
  <c r="BA21" i="3"/>
  <c r="BC21" i="3"/>
  <c r="BF21" i="3"/>
  <c r="BD21" i="3"/>
  <c r="AI21" i="3"/>
  <c r="AE21" i="3"/>
  <c r="AY21" i="3"/>
  <c r="AA21" i="3"/>
  <c r="BH15" i="3"/>
  <c r="BI15" i="3"/>
  <c r="Y15" i="3"/>
  <c r="AF15" i="3"/>
  <c r="AZ15" i="3"/>
  <c r="AE15" i="3"/>
  <c r="X15" i="3"/>
  <c r="BA15" i="3"/>
  <c r="BJ15" i="3"/>
  <c r="AC15" i="3"/>
  <c r="AB15" i="3"/>
  <c r="BD15" i="3"/>
  <c r="AG15" i="3"/>
  <c r="AH15" i="3"/>
  <c r="AY15" i="3"/>
  <c r="BG15" i="3"/>
  <c r="BE15" i="3"/>
  <c r="BF15" i="3"/>
  <c r="BC15" i="3"/>
  <c r="AI15" i="3"/>
  <c r="BB15" i="3"/>
  <c r="BK10" i="3"/>
  <c r="BL10" i="3" s="1"/>
  <c r="BK59" i="3"/>
  <c r="BL59" i="3" s="1"/>
  <c r="BK17" i="3"/>
  <c r="BL17" i="3" s="1"/>
  <c r="AY30" i="3"/>
  <c r="BF30" i="3"/>
  <c r="AI30" i="3"/>
  <c r="X30" i="3"/>
  <c r="Y30" i="3"/>
  <c r="AE30" i="3"/>
  <c r="BB30" i="3"/>
  <c r="AF30" i="3"/>
  <c r="AB30" i="3"/>
  <c r="AZ30" i="3"/>
  <c r="BG30" i="3"/>
  <c r="BC30" i="3"/>
  <c r="AD30" i="3"/>
  <c r="AG30" i="3"/>
  <c r="BI30" i="3"/>
  <c r="BD30" i="3"/>
  <c r="BJ30" i="3"/>
  <c r="AH30" i="3"/>
  <c r="BA30" i="3"/>
  <c r="AC30" i="3"/>
  <c r="AA30" i="3"/>
  <c r="BH30" i="3"/>
  <c r="Z30" i="3"/>
  <c r="BE30" i="3"/>
  <c r="BD19" i="3"/>
  <c r="BC19" i="3"/>
  <c r="AY19" i="3"/>
  <c r="AC19" i="3"/>
  <c r="BE19" i="3"/>
  <c r="BF19" i="3"/>
  <c r="BJ19" i="3"/>
  <c r="BI19" i="3"/>
  <c r="AD19" i="3"/>
  <c r="Y19" i="3"/>
  <c r="Z19" i="3"/>
  <c r="BB19" i="3"/>
  <c r="AA19" i="3"/>
  <c r="X19" i="3"/>
  <c r="AI19" i="3"/>
  <c r="BG19" i="3"/>
  <c r="BH19" i="3"/>
  <c r="AB19" i="3"/>
  <c r="AH19" i="3"/>
  <c r="AG19" i="3"/>
  <c r="AE19" i="3"/>
  <c r="BA19" i="3"/>
  <c r="AZ19" i="3"/>
  <c r="AF19" i="3"/>
  <c r="BK9" i="3"/>
  <c r="BL9" i="3" s="1"/>
  <c r="AE12" i="3"/>
  <c r="BD12" i="3"/>
  <c r="AH12" i="3"/>
  <c r="AZ12" i="3"/>
  <c r="BC12" i="3"/>
  <c r="AA12" i="3"/>
  <c r="BG12" i="3"/>
  <c r="AF12" i="3"/>
  <c r="BI12" i="3"/>
  <c r="AY12" i="3"/>
  <c r="Y12" i="3"/>
  <c r="BH12" i="3"/>
  <c r="BJ12" i="3"/>
  <c r="AG12" i="3"/>
  <c r="BF12" i="3"/>
  <c r="BB12" i="3"/>
  <c r="BE12" i="3"/>
  <c r="X12" i="3"/>
  <c r="AD12" i="3"/>
  <c r="BH51" i="3"/>
  <c r="BE51" i="3"/>
  <c r="AI51" i="3"/>
  <c r="AD51" i="3"/>
  <c r="AZ51" i="3"/>
  <c r="AC51" i="3"/>
  <c r="BB51" i="3"/>
  <c r="Y51" i="3"/>
  <c r="BA51" i="3"/>
  <c r="BI51" i="3"/>
  <c r="AA51" i="3"/>
  <c r="AY51" i="3"/>
  <c r="AF51" i="3"/>
  <c r="AG51" i="3"/>
  <c r="BF51" i="3"/>
  <c r="BG51" i="3"/>
  <c r="BD51" i="3"/>
  <c r="BC51" i="3"/>
  <c r="AB51" i="3"/>
  <c r="Z51" i="3"/>
  <c r="AH51" i="3"/>
  <c r="BJ51" i="3"/>
  <c r="AE51" i="3"/>
  <c r="X51" i="3"/>
  <c r="BK7" i="3"/>
  <c r="BL7" i="3" s="1"/>
  <c r="BK23" i="3"/>
  <c r="BL23" i="3" s="1"/>
  <c r="BK35" i="3"/>
  <c r="BL35" i="3" s="1"/>
  <c r="BK27" i="3"/>
  <c r="BL27" i="3" s="1"/>
  <c r="AY8" i="3"/>
  <c r="Y8" i="3"/>
  <c r="BH8" i="3"/>
  <c r="AI8" i="3"/>
  <c r="BB8" i="3"/>
  <c r="X8" i="3"/>
  <c r="AC8" i="3"/>
  <c r="BA8" i="3"/>
  <c r="AF8" i="3"/>
  <c r="BI8" i="3"/>
  <c r="AA8" i="3"/>
  <c r="BF8" i="3"/>
  <c r="AE8" i="3"/>
  <c r="AZ8" i="3"/>
  <c r="BD8" i="3"/>
  <c r="Z8" i="3"/>
  <c r="AB8" i="3"/>
  <c r="BC8" i="3"/>
  <c r="BJ8" i="3"/>
  <c r="AH8" i="3"/>
  <c r="AG8" i="3"/>
  <c r="BE8" i="3"/>
  <c r="BG8" i="3"/>
  <c r="AD8" i="3"/>
  <c r="BK5" i="3"/>
  <c r="BL5" i="3" s="1"/>
  <c r="AJ7" i="3"/>
  <c r="AK7" i="3" s="1"/>
  <c r="AH61" i="3"/>
  <c r="AA61" i="3"/>
  <c r="K5" i="18" s="1"/>
  <c r="AY61" i="3"/>
  <c r="BI61" i="3"/>
  <c r="AI61" i="3"/>
  <c r="AB61" i="3"/>
  <c r="AC61" i="3"/>
  <c r="K7" i="18" s="1"/>
  <c r="AE61" i="3"/>
  <c r="K9" i="18" s="1"/>
  <c r="BF61" i="3"/>
  <c r="Y61" i="3"/>
  <c r="AG61" i="3"/>
  <c r="AF61" i="3"/>
  <c r="BG61" i="3"/>
  <c r="BD61" i="3"/>
  <c r="BE61" i="3"/>
  <c r="BC61" i="3"/>
  <c r="Z61" i="3"/>
  <c r="BH61" i="3"/>
  <c r="BJ61" i="3"/>
  <c r="AD61" i="3"/>
  <c r="X61" i="3"/>
  <c r="AZ61" i="3"/>
  <c r="BB61" i="3"/>
  <c r="BA61" i="3"/>
  <c r="BB38" i="3"/>
  <c r="BC38" i="3"/>
  <c r="BF38" i="3"/>
  <c r="BG38" i="3"/>
  <c r="AE38" i="3"/>
  <c r="Y38" i="3"/>
  <c r="Z38" i="3"/>
  <c r="AZ38" i="3"/>
  <c r="AH38" i="3"/>
  <c r="BI38" i="3"/>
  <c r="AB38" i="3"/>
  <c r="AC38" i="3"/>
  <c r="AD38" i="3"/>
  <c r="AY38" i="3"/>
  <c r="AF38" i="3"/>
  <c r="AA38" i="3"/>
  <c r="BH38" i="3"/>
  <c r="AG38" i="3"/>
  <c r="BA38" i="3"/>
  <c r="AI38" i="3"/>
  <c r="BE38" i="3"/>
  <c r="X38" i="3"/>
  <c r="BD38" i="3"/>
  <c r="BJ38" i="3"/>
  <c r="BK18" i="3"/>
  <c r="BL18" i="3" s="1"/>
  <c r="BL54" i="3"/>
  <c r="AC47" i="3"/>
  <c r="AA47" i="3"/>
  <c r="Z47" i="3"/>
  <c r="X47" i="3"/>
  <c r="AK47" i="3" s="1"/>
  <c r="Y47" i="3"/>
  <c r="AH47" i="3"/>
  <c r="AD47" i="3"/>
  <c r="AB47" i="3"/>
  <c r="AI47" i="3"/>
  <c r="AG47" i="3"/>
  <c r="AF47" i="3"/>
  <c r="AE47" i="3"/>
  <c r="K8" i="18" l="1"/>
  <c r="M8" i="18" s="1"/>
  <c r="N8" i="18" s="1"/>
  <c r="K4" i="18"/>
  <c r="M4" i="18" s="1"/>
  <c r="N4" i="18" s="1"/>
  <c r="K12" i="17"/>
  <c r="N12" i="17" s="1"/>
  <c r="K13" i="17"/>
  <c r="N13" i="17" s="1"/>
  <c r="K10" i="18"/>
  <c r="M10" i="18" s="1"/>
  <c r="K9" i="17"/>
  <c r="N9" i="17" s="1"/>
  <c r="K11" i="17"/>
  <c r="N11" i="17" s="1"/>
  <c r="K2" i="17"/>
  <c r="M2" i="17" s="1"/>
  <c r="N2" i="17" s="1"/>
  <c r="K3" i="17"/>
  <c r="M3" i="17" s="1"/>
  <c r="N3" i="17" s="1"/>
  <c r="K12" i="18"/>
  <c r="N12" i="18" s="1"/>
  <c r="K6" i="17"/>
  <c r="M6" i="17" s="1"/>
  <c r="N6" i="17" s="1"/>
  <c r="K4" i="17"/>
  <c r="M4" i="17" s="1"/>
  <c r="N4" i="17" s="1"/>
  <c r="K6" i="18"/>
  <c r="M6" i="18" s="1"/>
  <c r="N6" i="18" s="1"/>
  <c r="K11" i="18"/>
  <c r="N11" i="18" s="1"/>
  <c r="K13" i="18"/>
  <c r="N13" i="18" s="1"/>
  <c r="K7" i="17"/>
  <c r="M7" i="17" s="1"/>
  <c r="N7" i="17" s="1"/>
  <c r="K10" i="17"/>
  <c r="M10" i="17" s="1"/>
  <c r="K2" i="18"/>
  <c r="M2" i="18" s="1"/>
  <c r="N2" i="18" s="1"/>
  <c r="K5" i="17"/>
  <c r="M5" i="17" s="1"/>
  <c r="N5" i="17" s="1"/>
  <c r="K3" i="18"/>
  <c r="M3" i="18" s="1"/>
  <c r="N3" i="18" s="1"/>
  <c r="AJ25" i="3"/>
  <c r="AK25" i="3" s="1"/>
  <c r="BK25" i="3"/>
  <c r="BL25" i="3" s="1"/>
  <c r="BK37" i="3"/>
  <c r="BL37" i="3" s="1"/>
  <c r="AJ17" i="3"/>
  <c r="AK17" i="3" s="1"/>
  <c r="AJ37" i="3"/>
  <c r="AK37" i="3" s="1"/>
  <c r="AJ60" i="3"/>
  <c r="AK60" i="3" s="1"/>
  <c r="BK60" i="3"/>
  <c r="BL60" i="3" s="1"/>
  <c r="AJ32" i="3"/>
  <c r="AK32" i="3" s="1"/>
  <c r="M7" i="18"/>
  <c r="N7" i="18" s="1"/>
  <c r="AJ59" i="3"/>
  <c r="AK59" i="3" s="1"/>
  <c r="N9" i="18"/>
  <c r="AJ55" i="3"/>
  <c r="AK55" i="3" s="1"/>
  <c r="M5" i="18"/>
  <c r="N5" i="18" s="1"/>
  <c r="BK11" i="3"/>
  <c r="BL11" i="3" s="1"/>
  <c r="AJ29" i="3"/>
  <c r="AK29" i="3" s="1"/>
  <c r="BK26" i="3"/>
  <c r="BL26" i="3" s="1"/>
  <c r="BK29" i="3"/>
  <c r="BL29" i="3" s="1"/>
  <c r="AJ26" i="3"/>
  <c r="AK26" i="3" s="1"/>
  <c r="AJ11" i="3"/>
  <c r="AK11" i="3" s="1"/>
  <c r="BK24" i="3"/>
  <c r="BL24" i="3" s="1"/>
  <c r="AJ54" i="3"/>
  <c r="AK54" i="3" s="1"/>
  <c r="AJ10" i="3"/>
  <c r="AK10" i="3" s="1"/>
  <c r="AJ24" i="3"/>
  <c r="AK24" i="3" s="1"/>
  <c r="BK28" i="3"/>
  <c r="BL28" i="3" s="1"/>
  <c r="AJ8" i="3"/>
  <c r="AK8" i="3" s="1"/>
  <c r="BK39" i="3"/>
  <c r="BL39" i="3" s="1"/>
  <c r="AJ39" i="3"/>
  <c r="AK39" i="3" s="1"/>
  <c r="BK34" i="3"/>
  <c r="BL34" i="3" s="1"/>
  <c r="AJ33" i="3"/>
  <c r="AK33" i="3" s="1"/>
  <c r="BK33" i="3"/>
  <c r="BL33" i="3" s="1"/>
  <c r="K12" i="13"/>
  <c r="N12" i="13" s="1"/>
  <c r="K3" i="13"/>
  <c r="M3" i="13" s="1"/>
  <c r="K4" i="13"/>
  <c r="M4" i="13" s="1"/>
  <c r="K2" i="14"/>
  <c r="N2" i="14" s="1"/>
  <c r="K10" i="14"/>
  <c r="M10" i="14" s="1"/>
  <c r="AJ28" i="3"/>
  <c r="AK28" i="3" s="1"/>
  <c r="BK13" i="3"/>
  <c r="BL13" i="3" s="1"/>
  <c r="K6" i="13"/>
  <c r="M6" i="13" s="1"/>
  <c r="K7" i="13"/>
  <c r="N7" i="13" s="1"/>
  <c r="K13" i="8"/>
  <c r="N13" i="8" s="1"/>
  <c r="AJ34" i="3"/>
  <c r="AK34" i="3" s="1"/>
  <c r="BK6" i="3"/>
  <c r="BL6" i="3" s="1"/>
  <c r="AJ6" i="3"/>
  <c r="AK6" i="3" s="1"/>
  <c r="AJ22" i="3"/>
  <c r="AK22" i="3" s="1"/>
  <c r="BK22" i="3"/>
  <c r="BL22" i="3" s="1"/>
  <c r="AJ20" i="3"/>
  <c r="AK20" i="3" s="1"/>
  <c r="K3" i="14"/>
  <c r="N3" i="14" s="1"/>
  <c r="BK36" i="3"/>
  <c r="BL36" i="3" s="1"/>
  <c r="AJ27" i="3"/>
  <c r="AK27" i="3" s="1"/>
  <c r="AJ36" i="3"/>
  <c r="AK36" i="3" s="1"/>
  <c r="BK20" i="3"/>
  <c r="BL20" i="3" s="1"/>
  <c r="BK52" i="3"/>
  <c r="BL52" i="3" s="1"/>
  <c r="BK21" i="3"/>
  <c r="BL21" i="3" s="1"/>
  <c r="K12" i="8"/>
  <c r="M12" i="8" s="1"/>
  <c r="AJ15" i="3"/>
  <c r="AK15" i="3" s="1"/>
  <c r="AJ21" i="3"/>
  <c r="AK21" i="3" s="1"/>
  <c r="AJ31" i="3"/>
  <c r="AK31" i="3" s="1"/>
  <c r="K8" i="13"/>
  <c r="N8" i="13" s="1"/>
  <c r="K11" i="8"/>
  <c r="N11" i="8" s="1"/>
  <c r="AJ12" i="3"/>
  <c r="AK12" i="3" s="1"/>
  <c r="AJ16" i="3"/>
  <c r="AK16" i="3" s="1"/>
  <c r="BK53" i="3"/>
  <c r="BL53" i="3" s="1"/>
  <c r="BK31" i="3"/>
  <c r="BL31" i="3" s="1"/>
  <c r="AJ53" i="3"/>
  <c r="AK53" i="3" s="1"/>
  <c r="AJ13" i="3"/>
  <c r="AK13" i="3" s="1"/>
  <c r="BK16" i="3"/>
  <c r="BL16" i="3" s="1"/>
  <c r="AJ52" i="3"/>
  <c r="AK52" i="3" s="1"/>
  <c r="K5" i="14"/>
  <c r="N5" i="14" s="1"/>
  <c r="K6" i="8"/>
  <c r="M6" i="8" s="1"/>
  <c r="K9" i="13"/>
  <c r="N9" i="13" s="1"/>
  <c r="K5" i="13"/>
  <c r="N5" i="13" s="1"/>
  <c r="K4" i="14"/>
  <c r="N4" i="14" s="1"/>
  <c r="AJ23" i="3"/>
  <c r="AK23" i="3" s="1"/>
  <c r="K7" i="8"/>
  <c r="N7" i="8" s="1"/>
  <c r="K5" i="8"/>
  <c r="M5" i="8" s="1"/>
  <c r="AJ5" i="3"/>
  <c r="AK5" i="3" s="1"/>
  <c r="K8" i="8"/>
  <c r="N8" i="8" s="1"/>
  <c r="K6" i="14"/>
  <c r="M6" i="14" s="1"/>
  <c r="K8" i="14"/>
  <c r="N8" i="14" s="1"/>
  <c r="K9" i="8"/>
  <c r="N9" i="8" s="1"/>
  <c r="AJ9" i="3"/>
  <c r="AK9" i="3" s="1"/>
  <c r="BK12" i="3"/>
  <c r="BL12" i="3" s="1"/>
  <c r="K4" i="8"/>
  <c r="N4" i="8" s="1"/>
  <c r="K3" i="8"/>
  <c r="N3" i="8" s="1"/>
  <c r="BK15" i="3"/>
  <c r="BL15" i="3" s="1"/>
  <c r="AJ30" i="3"/>
  <c r="AK30" i="3" s="1"/>
  <c r="AJ19" i="3"/>
  <c r="AK19" i="3" s="1"/>
  <c r="K10" i="8"/>
  <c r="M10" i="8" s="1"/>
  <c r="AJ18" i="3"/>
  <c r="AK18" i="3" s="1"/>
  <c r="BK51" i="3"/>
  <c r="BL51" i="3" s="1"/>
  <c r="K11" i="14"/>
  <c r="M11" i="14" s="1"/>
  <c r="AJ51" i="3"/>
  <c r="AK51" i="3" s="1"/>
  <c r="K10" i="13"/>
  <c r="N10" i="13" s="1"/>
  <c r="K13" i="13"/>
  <c r="N13" i="13" s="1"/>
  <c r="K12" i="14"/>
  <c r="M12" i="14" s="1"/>
  <c r="K13" i="14"/>
  <c r="N13" i="14" s="1"/>
  <c r="BK30" i="3"/>
  <c r="BL30" i="3" s="1"/>
  <c r="K2" i="13"/>
  <c r="M2" i="13" s="1"/>
  <c r="K2" i="8"/>
  <c r="M2" i="8" s="1"/>
  <c r="BK19" i="3"/>
  <c r="BL19" i="3" s="1"/>
  <c r="K11" i="13"/>
  <c r="N11" i="13" s="1"/>
  <c r="K7" i="14"/>
  <c r="M7" i="14" s="1"/>
  <c r="K9" i="14"/>
  <c r="M9" i="14" s="1"/>
  <c r="AJ61" i="3"/>
  <c r="AK61" i="3" s="1"/>
  <c r="BK61" i="3"/>
  <c r="BL61" i="3" s="1"/>
  <c r="BK38" i="3"/>
  <c r="BL38" i="3" s="1"/>
  <c r="AJ38" i="3"/>
  <c r="AK38" i="3" s="1"/>
  <c r="BK8" i="3"/>
  <c r="BL8" i="3" s="1"/>
  <c r="AJ35" i="3"/>
  <c r="AK35" i="3" s="1"/>
  <c r="M12" i="17" l="1"/>
  <c r="M13" i="17"/>
  <c r="M9" i="17"/>
  <c r="M11" i="17"/>
  <c r="N10" i="17"/>
  <c r="M11" i="18"/>
  <c r="M3" i="14"/>
  <c r="N10" i="18"/>
  <c r="M9" i="18"/>
  <c r="M13" i="18"/>
  <c r="N4" i="13"/>
  <c r="M12" i="18"/>
  <c r="M7" i="8"/>
  <c r="M5" i="14"/>
  <c r="M2" i="14"/>
  <c r="N3" i="13"/>
  <c r="M4" i="8"/>
  <c r="N6" i="8"/>
  <c r="N5" i="8"/>
  <c r="M8" i="13"/>
  <c r="N12" i="8"/>
  <c r="M13" i="8"/>
  <c r="M4" i="14"/>
  <c r="N6" i="13"/>
  <c r="M11" i="8"/>
  <c r="N10" i="14"/>
  <c r="M12" i="13"/>
  <c r="M7" i="13"/>
  <c r="M8" i="14"/>
  <c r="M5" i="13"/>
  <c r="N2" i="13"/>
  <c r="M8" i="8"/>
  <c r="N6" i="14"/>
  <c r="M9" i="13"/>
  <c r="M9" i="8"/>
  <c r="M13" i="14"/>
  <c r="M3" i="8"/>
  <c r="N2" i="8"/>
  <c r="N10" i="8"/>
  <c r="N9" i="14"/>
  <c r="M13" i="13"/>
  <c r="M10" i="13"/>
  <c r="M11" i="13"/>
  <c r="N12" i="14"/>
  <c r="N11" i="14"/>
  <c r="N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tc={135151E3-5E48-4B7E-8A9F-FA768A3E24BD}</author>
    <author>tc={B7976D29-4B70-4053-BCEA-93C6BE67932D}</author>
    <author>tc={C0415442-1E5A-4FC3-A187-793420F8C5ED}</author>
    <author>tc={9859AFD4-545E-4024-BEC6-02BD8F95DAC8}</author>
    <author>tc={966D12E9-02EC-4BA2-8AF1-C4EF751C8EC1}</author>
    <author>tc={30A00D72-A7A6-4DA4-8397-B711D725133A}</author>
    <author>tc={CB2F3005-5C69-4664-AC0A-20CEE3999A28}</author>
    <author>tc={CF9E2D62-DFFE-4F0D-97F9-1EC16D9A870B}</author>
    <author>tc={2E1F3ECC-C043-4113-9975-FA7276517A1C}</author>
    <author>tc={400FD0D5-11F4-4A71-9690-B33EB01BD22C}</author>
    <author>tc={85B852A6-F63B-4A2D-9719-8B58CA57E223}</author>
    <author>tc={15C87302-E2E9-485C-B2C0-D5A2DD2175BD}</author>
    <author>tc={AFD3D563-188D-4A6B-AEF5-0C14A10936B8}</author>
    <author>tc={3C6AFF0E-136F-4628-857D-00DF28020AA5}</author>
    <author>tc={E3C1AB37-5AB9-4FF1-AB3A-32505A96129C}</author>
    <author>tc={E04352B8-B326-4E89-BE7A-DB552C1872EE}</author>
    <author>tc={3DEAB47E-B69D-4CB2-915B-C5BDDBC66932}</author>
    <author>tc={BE2AFE80-1028-4CC7-828A-F2B31E6BAD07}</author>
    <author>tc={0C74C39A-FA64-4889-9100-02128F568DEA}</author>
    <author>tc={EC0517C5-AB8A-4045-8FCD-73646E2DD7F7}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7707074024</t>
        </r>
      </text>
    </comment>
    <comment ref="C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7707074025</t>
        </r>
      </text>
    </comment>
    <comment ref="C7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7707074026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7707074028</t>
        </r>
      </text>
    </comment>
    <comment ref="C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7707074029</t>
        </r>
      </text>
    </comment>
    <comment ref="C10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7707079013</t>
        </r>
      </text>
    </comment>
    <comment ref="C1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7707079014</t>
        </r>
      </text>
    </comment>
    <comment ref="C1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7707081004</t>
        </r>
      </text>
    </comment>
    <comment ref="C13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7707079016</t>
        </r>
      </text>
    </comment>
    <comment ref="C33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Makarov, Pavel:Передние</t>
        </r>
      </text>
    </comment>
    <comment ref="C38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5500 c 2020 года
</t>
        </r>
      </text>
    </comment>
    <comment ref="C53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7707074027</t>
        </r>
      </text>
    </comment>
    <comment ref="C66" authorId="1" shapeId="0" xr:uid="{135151E3-5E48-4B7E-8A9F-FA768A3E24B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сентябрь 2022</t>
      </text>
    </comment>
    <comment ref="C67" authorId="2" shapeId="0" xr:uid="{B7976D29-4B70-4053-BCEA-93C6BE67932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сентябрь 2022</t>
      </text>
    </comment>
    <comment ref="C68" authorId="3" shapeId="0" xr:uid="{C0415442-1E5A-4FC3-A187-793420F8C5E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сентябрь 2022</t>
      </text>
    </comment>
    <comment ref="C69" authorId="4" shapeId="0" xr:uid="{9859AFD4-545E-4024-BEC6-02BD8F95DAC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май 2023</t>
      </text>
    </comment>
    <comment ref="C70" authorId="5" shapeId="0" xr:uid="{966D12E9-02EC-4BA2-8AF1-C4EF751C8EC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май 2023</t>
      </text>
    </comment>
    <comment ref="C71" authorId="6" shapeId="0" xr:uid="{30A00D72-A7A6-4DA4-8397-B711D725133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май 2023</t>
      </text>
    </comment>
    <comment ref="C72" authorId="7" shapeId="0" xr:uid="{CB2F3005-5C69-4664-AC0A-20CEE3999A2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май 2023</t>
      </text>
    </comment>
    <comment ref="C73" authorId="8" shapeId="0" xr:uid="{CF9E2D62-DFFE-4F0D-97F9-1EC16D9A870B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май 2023</t>
      </text>
    </comment>
    <comment ref="C74" authorId="9" shapeId="0" xr:uid="{2E1F3ECC-C043-4113-9975-FA7276517A1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75" authorId="10" shapeId="0" xr:uid="{400FD0D5-11F4-4A71-9690-B33EB01BD22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апрель 2022</t>
      </text>
    </comment>
    <comment ref="C76" authorId="11" shapeId="0" xr:uid="{85B852A6-F63B-4A2D-9719-8B58CA57E22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77" authorId="12" shapeId="0" xr:uid="{15C87302-E2E9-485C-B2C0-D5A2DD2175B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78" authorId="13" shapeId="0" xr:uid="{AFD3D563-188D-4A6B-AEF5-0C14A10936B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79" authorId="14" shapeId="0" xr:uid="{3C6AFF0E-136F-4628-857D-00DF28020AA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80" authorId="15" shapeId="0" xr:uid="{E3C1AB37-5AB9-4FF1-AB3A-32505A96129C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81" authorId="16" shapeId="0" xr:uid="{E04352B8-B326-4E89-BE7A-DB552C1872E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82" authorId="17" shapeId="0" xr:uid="{3DEAB47E-B69D-4CB2-915B-C5BDDBC66932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83" authorId="18" shapeId="0" xr:uid="{BE2AFE80-1028-4CC7-828A-F2B31E6BAD0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84" authorId="19" shapeId="0" xr:uid="{0C74C39A-FA64-4889-9100-02128F568DEA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  <comment ref="C85" authorId="20" shapeId="0" xr:uid="{EC0517C5-AB8A-4045-8FCD-73646E2DD7F7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июнь 2022</t>
      </text>
    </comment>
  </commentList>
</comments>
</file>

<file path=xl/sharedStrings.xml><?xml version="1.0" encoding="utf-8"?>
<sst xmlns="http://schemas.openxmlformats.org/spreadsheetml/2006/main" count="453" uniqueCount="155">
  <si>
    <t>No. of Cavity</t>
  </si>
  <si>
    <t>Efficiency</t>
  </si>
  <si>
    <t>Months</t>
  </si>
  <si>
    <t>Shots per Min.</t>
  </si>
  <si>
    <t>Priority 1</t>
  </si>
  <si>
    <t>% occupancy</t>
  </si>
  <si>
    <t>80T</t>
  </si>
  <si>
    <t>220T</t>
  </si>
  <si>
    <t>120T</t>
  </si>
  <si>
    <t>June</t>
  </si>
  <si>
    <t>July</t>
  </si>
  <si>
    <t>August</t>
  </si>
  <si>
    <t>September</t>
  </si>
  <si>
    <t>October</t>
  </si>
  <si>
    <t>November</t>
  </si>
  <si>
    <t>December</t>
  </si>
  <si>
    <t>Remaining Hrs</t>
  </si>
  <si>
    <t>April</t>
  </si>
  <si>
    <t>January</t>
  </si>
  <si>
    <t>February</t>
  </si>
  <si>
    <t>March</t>
  </si>
  <si>
    <t xml:space="preserve">May </t>
  </si>
  <si>
    <t>AR ref</t>
  </si>
  <si>
    <t>Yearly volume</t>
  </si>
  <si>
    <t>Month</t>
  </si>
  <si>
    <t>Day per Year</t>
  </si>
  <si>
    <t>Max capacity (1 shift)</t>
  </si>
  <si>
    <t>Day per month</t>
  </si>
  <si>
    <t xml:space="preserve">Управление цепочкой поставок </t>
  </si>
  <si>
    <t>Версия: 01</t>
  </si>
  <si>
    <t xml:space="preserve">Max capacity (2 shifts) </t>
  </si>
  <si>
    <t xml:space="preserve">Max Capacity </t>
  </si>
  <si>
    <t>shifts</t>
  </si>
  <si>
    <t>day off</t>
  </si>
  <si>
    <t>working days</t>
  </si>
  <si>
    <t>machines</t>
  </si>
  <si>
    <t>Mold #</t>
  </si>
  <si>
    <t>#</t>
  </si>
  <si>
    <t>056287000</t>
  </si>
  <si>
    <t>056286000</t>
  </si>
  <si>
    <t>056666000</t>
  </si>
  <si>
    <t>055966001</t>
  </si>
  <si>
    <t>057268000</t>
  </si>
  <si>
    <t>247795/247790</t>
  </si>
  <si>
    <t>247800/247797</t>
  </si>
  <si>
    <t>013000000</t>
  </si>
  <si>
    <t>056080001</t>
  </si>
  <si>
    <t>план</t>
  </si>
  <si>
    <t>Plan</t>
  </si>
  <si>
    <t>214366000</t>
  </si>
  <si>
    <t>128383000</t>
  </si>
  <si>
    <t>132623000</t>
  </si>
  <si>
    <t>201755000</t>
  </si>
  <si>
    <t>201170000</t>
  </si>
  <si>
    <t>200139000</t>
  </si>
  <si>
    <t>204978000</t>
  </si>
  <si>
    <t>230995001</t>
  </si>
  <si>
    <t>175137000</t>
  </si>
  <si>
    <t>234391000</t>
  </si>
  <si>
    <t>205048000</t>
  </si>
  <si>
    <t>209228000</t>
  </si>
  <si>
    <t>209228002</t>
  </si>
  <si>
    <t>209228003</t>
  </si>
  <si>
    <t>209228004</t>
  </si>
  <si>
    <t>209228005</t>
  </si>
  <si>
    <t>204009000</t>
  </si>
  <si>
    <t>248196000</t>
  </si>
  <si>
    <t>247808000</t>
  </si>
  <si>
    <t>247803000</t>
  </si>
  <si>
    <t>247812000</t>
  </si>
  <si>
    <t>247805000</t>
  </si>
  <si>
    <t>247810000</t>
  </si>
  <si>
    <t>249241000</t>
  </si>
  <si>
    <t>249243000</t>
  </si>
  <si>
    <t>247791000</t>
  </si>
  <si>
    <t>252142000</t>
  </si>
  <si>
    <t>251304000</t>
  </si>
  <si>
    <t>252403000</t>
  </si>
  <si>
    <t>216083000</t>
  </si>
  <si>
    <t>131073002</t>
  </si>
  <si>
    <t>129755000</t>
  </si>
  <si>
    <t>013000003</t>
  </si>
  <si>
    <t>BOY</t>
  </si>
  <si>
    <t>234213/236657</t>
  </si>
  <si>
    <t>234210/236655</t>
  </si>
  <si>
    <t>PPH Theoretical</t>
  </si>
  <si>
    <t>Cycle                   time</t>
  </si>
  <si>
    <t>Days / Year</t>
  </si>
  <si>
    <t>Annual volume</t>
  </si>
  <si>
    <t>Days / month</t>
  </si>
  <si>
    <t>140T</t>
  </si>
  <si>
    <t>057370005</t>
  </si>
  <si>
    <t>020749004</t>
  </si>
  <si>
    <t>250268000</t>
  </si>
  <si>
    <t>256385000</t>
  </si>
  <si>
    <t>256871000</t>
  </si>
  <si>
    <t>257632000</t>
  </si>
  <si>
    <t>257633000</t>
  </si>
  <si>
    <t>254107/254108</t>
  </si>
  <si>
    <t>254109/254110</t>
  </si>
  <si>
    <t>057286003</t>
  </si>
  <si>
    <t>057266006</t>
  </si>
  <si>
    <t># days</t>
  </si>
  <si>
    <t>258496000</t>
  </si>
  <si>
    <t>255471000</t>
  </si>
  <si>
    <t>6days</t>
  </si>
  <si>
    <t>working days (6 days)</t>
  </si>
  <si>
    <t>working days (7 days)</t>
  </si>
  <si>
    <t>7days</t>
  </si>
  <si>
    <t>xjf+xjo</t>
  </si>
  <si>
    <t>254083\253084</t>
  </si>
  <si>
    <t>xjf</t>
  </si>
  <si>
    <t>254087\254088</t>
  </si>
  <si>
    <t>254091\254092</t>
  </si>
  <si>
    <t>xjo</t>
  </si>
  <si>
    <t>254681\254682</t>
  </si>
  <si>
    <t>256700\256701</t>
  </si>
  <si>
    <t>256698\256699</t>
  </si>
  <si>
    <t>257464\257465</t>
  </si>
  <si>
    <t>257466\257467</t>
  </si>
  <si>
    <t>258551\258552</t>
  </si>
  <si>
    <t>259529\259530</t>
  </si>
  <si>
    <t>262879\262880</t>
  </si>
  <si>
    <t>262920\262921</t>
  </si>
  <si>
    <t>262911\262912</t>
  </si>
  <si>
    <t>056556ХХХ</t>
  </si>
  <si>
    <t>057587ХХХ</t>
  </si>
  <si>
    <t>5 days</t>
  </si>
  <si>
    <t>PPH MAX</t>
  </si>
  <si>
    <t>228795000</t>
  </si>
  <si>
    <t>262906\262907</t>
  </si>
  <si>
    <t>Injection 2022-2023</t>
  </si>
  <si>
    <t>day off           (7 days)</t>
  </si>
  <si>
    <t>day off           (6 days)</t>
  </si>
  <si>
    <t>Data fields</t>
  </si>
  <si>
    <t>Hours per period [CU]</t>
  </si>
  <si>
    <t>Efficiency rate [%]</t>
  </si>
  <si>
    <t>Capacity used by PO [CU]</t>
  </si>
  <si>
    <t>Available capacity [CU]</t>
  </si>
  <si>
    <t>Critical resource</t>
  </si>
  <si>
    <t>Capacity used by item [CU]</t>
  </si>
  <si>
    <t>Resource use rate by plan [%]</t>
  </si>
  <si>
    <t>Plan by resource [BU]</t>
  </si>
  <si>
    <t>Capacity unused by plan [CU]</t>
  </si>
  <si>
    <t>Resource use rate Level2 [%]</t>
  </si>
  <si>
    <t>246350001</t>
  </si>
  <si>
    <t>W07-22</t>
  </si>
  <si>
    <t>W08-22</t>
  </si>
  <si>
    <t>216083006</t>
  </si>
  <si>
    <t>W09-22</t>
  </si>
  <si>
    <t>W10-22</t>
  </si>
  <si>
    <t>W11-22</t>
  </si>
  <si>
    <t>W12-22</t>
  </si>
  <si>
    <t>W13-22</t>
  </si>
  <si>
    <t>W14-22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</si>
</sst>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\ &quot;Kč&quot;_-;\-* #,##0.00\ &quot;Kč&quot;_-;_-* &quot;-&quot;??\ &quot;Kč&quot;_-;_-@_-"/>
    <numFmt numFmtId="166" formatCode="#,##0.0"/>
    <numFmt numFmtId="167" formatCode="dd/mm/yy;@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F47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7" fillId="0" borderId="0"/>
    <xf numFmtId="0" fontId="9" fillId="0" borderId="0"/>
    <xf numFmtId="0" fontId="3" fillId="0" borderId="0"/>
    <xf numFmtId="9" fontId="17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10" borderId="3" xfId="0" applyFont="1" applyFill="1" applyBorder="1" applyAlignment="1">
      <alignment horizontal="center" vertical="center" wrapText="1"/>
    </xf>
    <xf numFmtId="49" fontId="0" fillId="0" borderId="0" xfId="0" applyNumberFormat="1"/>
    <xf numFmtId="0" fontId="0" fillId="15" borderId="0" xfId="0" applyFill="1"/>
    <xf numFmtId="0" fontId="0" fillId="15" borderId="0" xfId="0" applyFill="1" applyBorder="1"/>
    <xf numFmtId="1" fontId="0" fillId="15" borderId="1" xfId="0" applyNumberFormat="1" applyFill="1" applyBorder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3" fontId="0" fillId="7" borderId="0" xfId="0" applyNumberFormat="1" applyFont="1" applyFill="1" applyBorder="1" applyAlignment="1">
      <alignment horizontal="center" vertical="center"/>
    </xf>
    <xf numFmtId="1" fontId="8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/>
    </xf>
    <xf numFmtId="2" fontId="0" fillId="9" borderId="1" xfId="0" applyNumberFormat="1" applyFill="1" applyBorder="1" applyAlignment="1">
      <alignment horizontal="center" vertical="top"/>
    </xf>
    <xf numFmtId="3" fontId="0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3" fontId="0" fillId="17" borderId="6" xfId="0" applyNumberFormat="1" applyFont="1" applyFill="1" applyBorder="1" applyAlignment="1">
      <alignment horizontal="center" vertical="center"/>
    </xf>
    <xf numFmtId="3" fontId="6" fillId="15" borderId="2" xfId="0" applyNumberFormat="1" applyFont="1" applyFill="1" applyBorder="1"/>
    <xf numFmtId="166" fontId="6" fillId="15" borderId="0" xfId="0" applyNumberFormat="1" applyFont="1" applyFill="1" applyBorder="1" applyAlignment="1">
      <alignment horizontal="center"/>
    </xf>
    <xf numFmtId="2" fontId="6" fillId="15" borderId="0" xfId="0" applyNumberFormat="1" applyFont="1" applyFill="1" applyBorder="1" applyAlignment="1">
      <alignment horizontal="center"/>
    </xf>
    <xf numFmtId="166" fontId="6" fillId="15" borderId="0" xfId="0" applyNumberFormat="1" applyFont="1" applyFill="1" applyBorder="1" applyAlignment="1">
      <alignment horizontal="center" vertical="center"/>
    </xf>
    <xf numFmtId="166" fontId="6" fillId="15" borderId="4" xfId="0" applyNumberFormat="1" applyFont="1" applyFill="1" applyBorder="1" applyAlignment="1">
      <alignment horizontal="center" vertical="center"/>
    </xf>
    <xf numFmtId="1" fontId="6" fillId="15" borderId="0" xfId="0" applyNumberFormat="1" applyFont="1" applyFill="1" applyBorder="1" applyAlignment="1">
      <alignment horizontal="center" vertical="center"/>
    </xf>
    <xf numFmtId="164" fontId="6" fillId="15" borderId="4" xfId="0" applyNumberFormat="1" applyFont="1" applyFill="1" applyBorder="1" applyAlignment="1">
      <alignment horizontal="center" vertical="center"/>
    </xf>
    <xf numFmtId="166" fontId="6" fillId="15" borderId="4" xfId="0" applyNumberFormat="1" applyFont="1" applyFill="1" applyBorder="1" applyAlignment="1">
      <alignment horizontal="center"/>
    </xf>
    <xf numFmtId="166" fontId="6" fillId="7" borderId="0" xfId="0" applyNumberFormat="1" applyFont="1" applyFill="1" applyBorder="1" applyAlignment="1">
      <alignment horizontal="center"/>
    </xf>
    <xf numFmtId="166" fontId="6" fillId="7" borderId="0" xfId="0" applyNumberFormat="1" applyFont="1" applyFill="1" applyBorder="1" applyAlignment="1">
      <alignment horizontal="center" vertical="center"/>
    </xf>
    <xf numFmtId="166" fontId="6" fillId="7" borderId="4" xfId="0" applyNumberFormat="1" applyFont="1" applyFill="1" applyBorder="1" applyAlignment="1">
      <alignment horizontal="center" vertical="center"/>
    </xf>
    <xf numFmtId="166" fontId="6" fillId="15" borderId="7" xfId="0" applyNumberFormat="1" applyFont="1" applyFill="1" applyBorder="1" applyAlignment="1">
      <alignment horizontal="center"/>
    </xf>
    <xf numFmtId="166" fontId="6" fillId="15" borderId="12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3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2" fontId="0" fillId="9" borderId="14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0" fillId="7" borderId="0" xfId="0" applyNumberFormat="1" applyFont="1" applyFill="1" applyBorder="1" applyAlignment="1">
      <alignment horizontal="center" vertical="center"/>
    </xf>
    <xf numFmtId="167" fontId="0" fillId="15" borderId="1" xfId="0" applyNumberFormat="1" applyFill="1" applyBorder="1" applyAlignment="1">
      <alignment horizontal="center"/>
    </xf>
    <xf numFmtId="1" fontId="0" fillId="18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164" fontId="8" fillId="7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1" fontId="1" fillId="19" borderId="1" xfId="0" quotePrefix="1" applyNumberFormat="1" applyFon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1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1" fontId="0" fillId="19" borderId="5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3" fontId="0" fillId="20" borderId="1" xfId="0" applyNumberFormat="1" applyFill="1" applyBorder="1" applyAlignment="1">
      <alignment horizontal="center" vertical="center"/>
    </xf>
    <xf numFmtId="1" fontId="1" fillId="20" borderId="1" xfId="0" quotePrefix="1" applyNumberFormat="1" applyFon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/>
    </xf>
    <xf numFmtId="1" fontId="0" fillId="20" borderId="1" xfId="0" applyNumberFormat="1" applyFill="1" applyBorder="1" applyAlignment="1">
      <alignment horizontal="center" vertical="center"/>
    </xf>
    <xf numFmtId="2" fontId="0" fillId="20" borderId="1" xfId="0" applyNumberFormat="1" applyFill="1" applyBorder="1" applyAlignment="1">
      <alignment horizontal="center" vertical="center"/>
    </xf>
    <xf numFmtId="3" fontId="0" fillId="18" borderId="1" xfId="0" applyNumberFormat="1" applyFill="1" applyBorder="1" applyAlignment="1">
      <alignment horizontal="center" vertical="center"/>
    </xf>
    <xf numFmtId="1" fontId="1" fillId="18" borderId="1" xfId="0" quotePrefix="1" applyNumberFormat="1" applyFont="1" applyFill="1" applyBorder="1" applyAlignment="1">
      <alignment horizontal="center" vertical="center"/>
    </xf>
    <xf numFmtId="49" fontId="0" fillId="18" borderId="1" xfId="0" applyNumberForma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/>
    <xf numFmtId="166" fontId="8" fillId="0" borderId="0" xfId="0" applyNumberFormat="1" applyFont="1" applyAlignment="1">
      <alignment horizontal="center" vertical="center"/>
    </xf>
    <xf numFmtId="49" fontId="0" fillId="21" borderId="0" xfId="0" applyNumberFormat="1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9" fontId="0" fillId="15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vertical="top" wrapText="1"/>
    </xf>
    <xf numFmtId="0" fontId="0" fillId="15" borderId="1" xfId="0" applyFill="1" applyBorder="1" applyAlignment="1">
      <alignment horizontal="center" vertical="top" wrapText="1"/>
    </xf>
    <xf numFmtId="0" fontId="8" fillId="15" borderId="1" xfId="0" applyFont="1" applyFill="1" applyBorder="1" applyAlignment="1">
      <alignment horizontal="center" vertical="top" wrapText="1"/>
    </xf>
    <xf numFmtId="0" fontId="0" fillId="15" borderId="0" xfId="0" applyFill="1" applyAlignment="1">
      <alignment vertical="top"/>
    </xf>
    <xf numFmtId="0" fontId="0" fillId="15" borderId="0" xfId="0" applyFill="1" applyAlignment="1">
      <alignment horizontal="center" vertical="top"/>
    </xf>
    <xf numFmtId="166" fontId="0" fillId="0" borderId="0" xfId="0" applyNumberFormat="1" applyAlignment="1">
      <alignment horizontal="center" vertical="center"/>
    </xf>
    <xf numFmtId="10" fontId="0" fillId="0" borderId="0" xfId="10" applyNumberFormat="1" applyFont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49" fontId="0" fillId="23" borderId="0" xfId="0" applyNumberFormat="1" applyFill="1" applyAlignment="1">
      <alignment horizontal="center" vertical="center"/>
    </xf>
    <xf numFmtId="2" fontId="0" fillId="24" borderId="0" xfId="0" applyNumberFormat="1" applyFill="1" applyBorder="1" applyAlignment="1">
      <alignment horizontal="center" vertical="center"/>
    </xf>
    <xf numFmtId="2" fontId="0" fillId="24" borderId="1" xfId="0" applyNumberFormat="1" applyFill="1" applyBorder="1" applyAlignment="1">
      <alignment horizontal="center" vertical="center"/>
    </xf>
    <xf numFmtId="2" fontId="0" fillId="24" borderId="14" xfId="0" applyNumberFormat="1" applyFill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8" fillId="10" borderId="8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/>
    </xf>
    <xf numFmtId="0" fontId="16" fillId="9" borderId="9" xfId="0" applyFont="1" applyFill="1" applyBorder="1" applyAlignment="1">
      <alignment horizontal="center"/>
    </xf>
    <xf numFmtId="0" fontId="16" fillId="9" borderId="10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1">
    <cellStyle name="Měna 2" xfId="2" xr:uid="{00000000-0005-0000-0000-000000000000}"/>
    <cellStyle name="Měna 3" xfId="3" xr:uid="{00000000-0005-0000-0000-000001000000}"/>
    <cellStyle name="Normal 2" xfId="1" xr:uid="{00000000-0005-0000-0000-000002000000}"/>
    <cellStyle name="Normal 3" xfId="7" xr:uid="{00000000-0005-0000-0000-000003000000}"/>
    <cellStyle name="Normal 4" xfId="8" xr:uid="{00000000-0005-0000-0000-000004000000}"/>
    <cellStyle name="Normal_Feuil2" xfId="4" xr:uid="{00000000-0005-0000-0000-000005000000}"/>
    <cellStyle name="Normální 2" xfId="5" xr:uid="{00000000-0005-0000-0000-000006000000}"/>
    <cellStyle name="Normální 3" xfId="6" xr:uid="{00000000-0005-0000-0000-000007000000}"/>
    <cellStyle name="Обычный" xfId="0" builtinId="0"/>
    <cellStyle name="Обычный 2" xfId="9" xr:uid="{00000000-0005-0000-0000-000009000000}"/>
    <cellStyle name="Процентный" xfId="10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4F47E"/>
      <color rgb="FFFBFACA"/>
      <color rgb="FFFF0000"/>
      <color rgb="FFFF4B4B"/>
      <color rgb="FF00FF00"/>
      <color rgb="FF99FF99"/>
      <color rgb="FFCCFFCC"/>
      <color rgb="FFFF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80</a:t>
            </a:r>
            <a:r>
              <a:rPr lang="en-US" sz="1800" b="1" i="0" cap="all" baseline="0">
                <a:effectLst/>
              </a:rPr>
              <a:t>T occupancy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'80T'!$Q$1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'80T'!$J$2:$J$13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'80T'!$Q$2:$Q$13</c:f>
              <c:numCache>
                <c:formatCode>0</c:formatCode>
                <c:ptCount val="12"/>
                <c:pt idx="0">
                  <c:v>768</c:v>
                </c:pt>
                <c:pt idx="1">
                  <c:v>912</c:v>
                </c:pt>
                <c:pt idx="2">
                  <c:v>1056</c:v>
                </c:pt>
                <c:pt idx="3">
                  <c:v>1008</c:v>
                </c:pt>
                <c:pt idx="4">
                  <c:v>864</c:v>
                </c:pt>
                <c:pt idx="5">
                  <c:v>1008</c:v>
                </c:pt>
                <c:pt idx="6">
                  <c:v>1008</c:v>
                </c:pt>
                <c:pt idx="7">
                  <c:v>624</c:v>
                </c:pt>
                <c:pt idx="8">
                  <c:v>1056</c:v>
                </c:pt>
                <c:pt idx="9">
                  <c:v>1008</c:v>
                </c:pt>
                <c:pt idx="10">
                  <c:v>1008</c:v>
                </c:pt>
                <c:pt idx="11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3-4F10-B3A4-0405979A3467}"/>
            </c:ext>
          </c:extLst>
        </c:ser>
        <c:ser>
          <c:idx val="1"/>
          <c:order val="1"/>
          <c:tx>
            <c:strRef>
              <c:f>'80T'!$R$1</c:f>
              <c:strCache>
                <c:ptCount val="1"/>
                <c:pt idx="0">
                  <c:v>6days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'80T'!$J$2:$J$13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'80T'!$R$2:$R$13</c:f>
              <c:numCache>
                <c:formatCode>0</c:formatCode>
                <c:ptCount val="12"/>
                <c:pt idx="0">
                  <c:v>144</c:v>
                </c:pt>
                <c:pt idx="1">
                  <c:v>192</c:v>
                </c:pt>
                <c:pt idx="2">
                  <c:v>144</c:v>
                </c:pt>
                <c:pt idx="3">
                  <c:v>240</c:v>
                </c:pt>
                <c:pt idx="4">
                  <c:v>192</c:v>
                </c:pt>
                <c:pt idx="5">
                  <c:v>192</c:v>
                </c:pt>
                <c:pt idx="6">
                  <c:v>240</c:v>
                </c:pt>
                <c:pt idx="7">
                  <c:v>96</c:v>
                </c:pt>
                <c:pt idx="8">
                  <c:v>192</c:v>
                </c:pt>
                <c:pt idx="9">
                  <c:v>240</c:v>
                </c:pt>
                <c:pt idx="10">
                  <c:v>192</c:v>
                </c:pt>
                <c:pt idx="1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3-4F10-B3A4-0405979A3467}"/>
            </c:ext>
          </c:extLst>
        </c:ser>
        <c:ser>
          <c:idx val="2"/>
          <c:order val="2"/>
          <c:tx>
            <c:strRef>
              <c:f>'80T'!$S$1</c:f>
              <c:strCache>
                <c:ptCount val="1"/>
                <c:pt idx="0">
                  <c:v>7days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'80T'!$J$2:$J$13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'80T'!$S$2:$S$13</c:f>
              <c:numCache>
                <c:formatCode>0</c:formatCode>
                <c:ptCount val="12"/>
                <c:pt idx="0">
                  <c:v>144</c:v>
                </c:pt>
                <c:pt idx="1">
                  <c:v>240</c:v>
                </c:pt>
                <c:pt idx="2">
                  <c:v>288</c:v>
                </c:pt>
                <c:pt idx="3">
                  <c:v>192</c:v>
                </c:pt>
                <c:pt idx="4">
                  <c:v>432</c:v>
                </c:pt>
                <c:pt idx="5">
                  <c:v>240</c:v>
                </c:pt>
                <c:pt idx="6">
                  <c:v>240</c:v>
                </c:pt>
                <c:pt idx="7">
                  <c:v>96</c:v>
                </c:pt>
                <c:pt idx="8">
                  <c:v>192</c:v>
                </c:pt>
                <c:pt idx="9">
                  <c:v>240</c:v>
                </c:pt>
                <c:pt idx="10">
                  <c:v>240</c:v>
                </c:pt>
                <c:pt idx="1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73-4F10-B3A4-0405979A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9040800"/>
        <c:axId val="916826784"/>
      </c:barChart>
      <c:lineChart>
        <c:grouping val="stacked"/>
        <c:varyColors val="0"/>
        <c:ser>
          <c:idx val="3"/>
          <c:order val="3"/>
          <c:tx>
            <c:strRef>
              <c:f>'80T'!$K$1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'80T'!$K$2:$K$13</c:f>
              <c:numCache>
                <c:formatCode>0</c:formatCode>
                <c:ptCount val="12"/>
                <c:pt idx="0">
                  <c:v>1032.277841239352</c:v>
                </c:pt>
                <c:pt idx="1">
                  <c:v>827.4172716593522</c:v>
                </c:pt>
                <c:pt idx="2">
                  <c:v>310.48086380813118</c:v>
                </c:pt>
                <c:pt idx="3">
                  <c:v>463.18831133635422</c:v>
                </c:pt>
                <c:pt idx="4">
                  <c:v>94.043640571657107</c:v>
                </c:pt>
                <c:pt idx="5">
                  <c:v>211.21112705093998</c:v>
                </c:pt>
                <c:pt idx="6">
                  <c:v>314.24913744018244</c:v>
                </c:pt>
                <c:pt idx="7">
                  <c:v>866.57604579960662</c:v>
                </c:pt>
                <c:pt idx="8">
                  <c:v>1139.4449308937528</c:v>
                </c:pt>
                <c:pt idx="9">
                  <c:v>1042.2251358705016</c:v>
                </c:pt>
                <c:pt idx="10">
                  <c:v>1013.7553098506895</c:v>
                </c:pt>
                <c:pt idx="11">
                  <c:v>990.50482556625923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73-4F10-B3A4-0405979A3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40800"/>
        <c:axId val="916826784"/>
      </c:lineChart>
      <c:dateAx>
        <c:axId val="929040800"/>
        <c:scaling>
          <c:orientation val="minMax"/>
        </c:scaling>
        <c:delete val="0"/>
        <c:axPos val="b"/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826784"/>
        <c:crosses val="autoZero"/>
        <c:auto val="1"/>
        <c:lblOffset val="100"/>
        <c:baseTimeUnit val="months"/>
      </c:dateAx>
      <c:valAx>
        <c:axId val="9168267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904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120</a:t>
            </a:r>
            <a:r>
              <a:rPr lang="en-US" sz="1800" b="1" i="0" cap="all" baseline="0">
                <a:effectLst/>
              </a:rPr>
              <a:t>T occupancy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2123411978221414"/>
          <c:y val="2.9753598618683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'120T '!$Q$1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'120T 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'120T '!$Q$2:$Q$13</c:f>
              <c:numCache>
                <c:formatCode>0</c:formatCode>
                <c:ptCount val="12"/>
                <c:pt idx="0">
                  <c:v>384</c:v>
                </c:pt>
                <c:pt idx="1">
                  <c:v>456</c:v>
                </c:pt>
                <c:pt idx="2">
                  <c:v>528</c:v>
                </c:pt>
                <c:pt idx="3">
                  <c:v>504</c:v>
                </c:pt>
                <c:pt idx="4">
                  <c:v>432</c:v>
                </c:pt>
                <c:pt idx="5">
                  <c:v>504</c:v>
                </c:pt>
                <c:pt idx="6">
                  <c:v>504</c:v>
                </c:pt>
                <c:pt idx="7">
                  <c:v>312</c:v>
                </c:pt>
                <c:pt idx="8">
                  <c:v>528</c:v>
                </c:pt>
                <c:pt idx="9">
                  <c:v>504</c:v>
                </c:pt>
                <c:pt idx="10">
                  <c:v>504</c:v>
                </c:pt>
                <c:pt idx="1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CF-47CF-9013-A3825270E942}"/>
            </c:ext>
          </c:extLst>
        </c:ser>
        <c:ser>
          <c:idx val="1"/>
          <c:order val="1"/>
          <c:tx>
            <c:strRef>
              <c:f>'120T '!$R$1</c:f>
              <c:strCache>
                <c:ptCount val="1"/>
                <c:pt idx="0">
                  <c:v>6days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'120T 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'120T '!$R$2:$R$13</c:f>
              <c:numCache>
                <c:formatCode>0</c:formatCode>
                <c:ptCount val="12"/>
                <c:pt idx="0">
                  <c:v>72</c:v>
                </c:pt>
                <c:pt idx="1">
                  <c:v>96</c:v>
                </c:pt>
                <c:pt idx="2">
                  <c:v>72</c:v>
                </c:pt>
                <c:pt idx="3">
                  <c:v>120</c:v>
                </c:pt>
                <c:pt idx="4">
                  <c:v>96</c:v>
                </c:pt>
                <c:pt idx="5">
                  <c:v>96</c:v>
                </c:pt>
                <c:pt idx="6">
                  <c:v>120</c:v>
                </c:pt>
                <c:pt idx="7">
                  <c:v>48</c:v>
                </c:pt>
                <c:pt idx="8">
                  <c:v>96</c:v>
                </c:pt>
                <c:pt idx="9">
                  <c:v>120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CF-47CF-9013-A3825270E942}"/>
            </c:ext>
          </c:extLst>
        </c:ser>
        <c:ser>
          <c:idx val="2"/>
          <c:order val="2"/>
          <c:tx>
            <c:strRef>
              <c:f>'120T '!$S$1</c:f>
              <c:strCache>
                <c:ptCount val="1"/>
                <c:pt idx="0">
                  <c:v>7days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'120T 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'120T '!$S$2:$S$13</c:f>
              <c:numCache>
                <c:formatCode>0</c:formatCode>
                <c:ptCount val="12"/>
                <c:pt idx="0">
                  <c:v>72</c:v>
                </c:pt>
                <c:pt idx="1">
                  <c:v>120</c:v>
                </c:pt>
                <c:pt idx="2">
                  <c:v>144</c:v>
                </c:pt>
                <c:pt idx="3">
                  <c:v>96</c:v>
                </c:pt>
                <c:pt idx="4">
                  <c:v>216</c:v>
                </c:pt>
                <c:pt idx="5">
                  <c:v>120</c:v>
                </c:pt>
                <c:pt idx="6">
                  <c:v>120</c:v>
                </c:pt>
                <c:pt idx="7">
                  <c:v>48</c:v>
                </c:pt>
                <c:pt idx="8">
                  <c:v>96</c:v>
                </c:pt>
                <c:pt idx="9">
                  <c:v>120</c:v>
                </c:pt>
                <c:pt idx="10">
                  <c:v>120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CF-47CF-9013-A3825270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7866992"/>
        <c:axId val="882006800"/>
      </c:barChart>
      <c:lineChart>
        <c:grouping val="stacked"/>
        <c:varyColors val="0"/>
        <c:ser>
          <c:idx val="3"/>
          <c:order val="3"/>
          <c:tx>
            <c:strRef>
              <c:f>'120T '!$K$1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'120T '!$K$2:$K$13</c:f>
              <c:numCache>
                <c:formatCode>0</c:formatCode>
                <c:ptCount val="12"/>
                <c:pt idx="0">
                  <c:v>317.79142459439498</c:v>
                </c:pt>
                <c:pt idx="1">
                  <c:v>213.59677097195808</c:v>
                </c:pt>
                <c:pt idx="2">
                  <c:v>315.81291309067745</c:v>
                </c:pt>
                <c:pt idx="3">
                  <c:v>93.034570256094355</c:v>
                </c:pt>
                <c:pt idx="4">
                  <c:v>63.507684164316437</c:v>
                </c:pt>
                <c:pt idx="5">
                  <c:v>77.402621354222845</c:v>
                </c:pt>
                <c:pt idx="6">
                  <c:v>60.819832732396208</c:v>
                </c:pt>
                <c:pt idx="7">
                  <c:v>154.04739683239166</c:v>
                </c:pt>
                <c:pt idx="8">
                  <c:v>384.122128511124</c:v>
                </c:pt>
                <c:pt idx="9">
                  <c:v>382.60519032100393</c:v>
                </c:pt>
                <c:pt idx="10">
                  <c:v>379.27091212685417</c:v>
                </c:pt>
                <c:pt idx="11">
                  <c:v>373.53691434274185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CF-47CF-9013-A3825270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866992"/>
        <c:axId val="882006800"/>
      </c:lineChart>
      <c:dateAx>
        <c:axId val="897866992"/>
        <c:scaling>
          <c:orientation val="minMax"/>
        </c:scaling>
        <c:delete val="0"/>
        <c:axPos val="b"/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006800"/>
        <c:crosses val="autoZero"/>
        <c:auto val="1"/>
        <c:lblOffset val="100"/>
        <c:baseTimeUnit val="months"/>
      </c:dateAx>
      <c:valAx>
        <c:axId val="88200680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6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22</a:t>
            </a:r>
            <a:r>
              <a:rPr lang="ru-RU" sz="1800" b="1" i="0" cap="all" baseline="0">
                <a:effectLst/>
              </a:rPr>
              <a:t>0</a:t>
            </a:r>
            <a:r>
              <a:rPr lang="en-US" sz="1800" b="1" i="0" cap="all" baseline="0">
                <a:effectLst/>
              </a:rPr>
              <a:t>T occupancy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'220T'!$Q$1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'220T'!$J$2:$J$13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'220T'!$Q$2:$Q$13</c:f>
              <c:numCache>
                <c:formatCode>0</c:formatCode>
                <c:ptCount val="12"/>
                <c:pt idx="0">
                  <c:v>1152</c:v>
                </c:pt>
                <c:pt idx="1">
                  <c:v>1368</c:v>
                </c:pt>
                <c:pt idx="2">
                  <c:v>1584</c:v>
                </c:pt>
                <c:pt idx="3">
                  <c:v>1512</c:v>
                </c:pt>
                <c:pt idx="4">
                  <c:v>1296</c:v>
                </c:pt>
                <c:pt idx="5">
                  <c:v>1512</c:v>
                </c:pt>
                <c:pt idx="6">
                  <c:v>1512</c:v>
                </c:pt>
                <c:pt idx="7">
                  <c:v>936</c:v>
                </c:pt>
                <c:pt idx="8">
                  <c:v>1584</c:v>
                </c:pt>
                <c:pt idx="9">
                  <c:v>1512</c:v>
                </c:pt>
                <c:pt idx="10">
                  <c:v>1512</c:v>
                </c:pt>
                <c:pt idx="11">
                  <c:v>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4-4D91-A278-515C14435012}"/>
            </c:ext>
          </c:extLst>
        </c:ser>
        <c:ser>
          <c:idx val="1"/>
          <c:order val="1"/>
          <c:tx>
            <c:strRef>
              <c:f>'220T'!$R$1</c:f>
              <c:strCache>
                <c:ptCount val="1"/>
                <c:pt idx="0">
                  <c:v>6days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'220T'!$J$2:$J$13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'220T'!$R$2:$R$13</c:f>
              <c:numCache>
                <c:formatCode>0</c:formatCode>
                <c:ptCount val="12"/>
                <c:pt idx="0">
                  <c:v>216</c:v>
                </c:pt>
                <c:pt idx="1">
                  <c:v>288</c:v>
                </c:pt>
                <c:pt idx="2">
                  <c:v>216</c:v>
                </c:pt>
                <c:pt idx="3">
                  <c:v>360</c:v>
                </c:pt>
                <c:pt idx="4">
                  <c:v>288</c:v>
                </c:pt>
                <c:pt idx="5">
                  <c:v>288</c:v>
                </c:pt>
                <c:pt idx="6">
                  <c:v>360</c:v>
                </c:pt>
                <c:pt idx="7">
                  <c:v>144</c:v>
                </c:pt>
                <c:pt idx="8">
                  <c:v>288</c:v>
                </c:pt>
                <c:pt idx="9">
                  <c:v>360</c:v>
                </c:pt>
                <c:pt idx="10">
                  <c:v>288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4-4D91-A278-515C14435012}"/>
            </c:ext>
          </c:extLst>
        </c:ser>
        <c:ser>
          <c:idx val="2"/>
          <c:order val="2"/>
          <c:tx>
            <c:strRef>
              <c:f>'220T'!$S$1</c:f>
              <c:strCache>
                <c:ptCount val="1"/>
                <c:pt idx="0">
                  <c:v>7days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'220T'!$J$2:$J$13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'220T'!$S$2:$S$13</c:f>
              <c:numCache>
                <c:formatCode>0</c:formatCode>
                <c:ptCount val="12"/>
                <c:pt idx="0">
                  <c:v>216</c:v>
                </c:pt>
                <c:pt idx="1">
                  <c:v>360</c:v>
                </c:pt>
                <c:pt idx="2">
                  <c:v>432</c:v>
                </c:pt>
                <c:pt idx="3">
                  <c:v>288</c:v>
                </c:pt>
                <c:pt idx="4">
                  <c:v>648</c:v>
                </c:pt>
                <c:pt idx="5">
                  <c:v>360</c:v>
                </c:pt>
                <c:pt idx="6">
                  <c:v>360</c:v>
                </c:pt>
                <c:pt idx="7">
                  <c:v>144</c:v>
                </c:pt>
                <c:pt idx="8">
                  <c:v>288</c:v>
                </c:pt>
                <c:pt idx="9">
                  <c:v>360</c:v>
                </c:pt>
                <c:pt idx="10">
                  <c:v>360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4-4D91-A278-515C1443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541472"/>
        <c:axId val="101334880"/>
      </c:barChart>
      <c:lineChart>
        <c:grouping val="stacked"/>
        <c:varyColors val="0"/>
        <c:ser>
          <c:idx val="3"/>
          <c:order val="3"/>
          <c:tx>
            <c:strRef>
              <c:f>'220T'!$K$1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'220T'!$K$2:$K$13</c:f>
              <c:numCache>
                <c:formatCode>0</c:formatCode>
                <c:ptCount val="12"/>
                <c:pt idx="0">
                  <c:v>1003.9157971798171</c:v>
                </c:pt>
                <c:pt idx="1">
                  <c:v>980.54134169884821</c:v>
                </c:pt>
                <c:pt idx="2">
                  <c:v>315.14371882420335</c:v>
                </c:pt>
                <c:pt idx="3">
                  <c:v>0.30205572883531723</c:v>
                </c:pt>
                <c:pt idx="4">
                  <c:v>28.960265415776966</c:v>
                </c:pt>
                <c:pt idx="5">
                  <c:v>140.0558323935235</c:v>
                </c:pt>
                <c:pt idx="6">
                  <c:v>280.98352096756832</c:v>
                </c:pt>
                <c:pt idx="7">
                  <c:v>554.79610515109573</c:v>
                </c:pt>
                <c:pt idx="8">
                  <c:v>1122.5772971852296</c:v>
                </c:pt>
                <c:pt idx="9">
                  <c:v>1190.201321270079</c:v>
                </c:pt>
                <c:pt idx="10">
                  <c:v>1133.8980763711365</c:v>
                </c:pt>
                <c:pt idx="11">
                  <c:v>1035.0353742540933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4-4D91-A278-515C1443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541472"/>
        <c:axId val="101334880"/>
      </c:lineChart>
      <c:dateAx>
        <c:axId val="90054147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4880"/>
        <c:crosses val="autoZero"/>
        <c:auto val="1"/>
        <c:lblOffset val="100"/>
        <c:baseTimeUnit val="months"/>
      </c:dateAx>
      <c:valAx>
        <c:axId val="1013348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054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140T occupancy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'140T'!$Q$1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'140T'!$J$2:$J$13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'140T'!$Q$2:$Q$13</c:f>
              <c:numCache>
                <c:formatCode>0</c:formatCode>
                <c:ptCount val="12"/>
                <c:pt idx="0">
                  <c:v>384</c:v>
                </c:pt>
                <c:pt idx="1">
                  <c:v>456</c:v>
                </c:pt>
                <c:pt idx="2">
                  <c:v>528</c:v>
                </c:pt>
                <c:pt idx="3">
                  <c:v>504</c:v>
                </c:pt>
                <c:pt idx="4">
                  <c:v>432</c:v>
                </c:pt>
                <c:pt idx="5">
                  <c:v>504</c:v>
                </c:pt>
                <c:pt idx="6">
                  <c:v>504</c:v>
                </c:pt>
                <c:pt idx="7">
                  <c:v>312</c:v>
                </c:pt>
                <c:pt idx="8">
                  <c:v>528</c:v>
                </c:pt>
                <c:pt idx="9">
                  <c:v>504</c:v>
                </c:pt>
                <c:pt idx="10">
                  <c:v>504</c:v>
                </c:pt>
                <c:pt idx="1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7-4141-98A5-FBC6D4576FF7}"/>
            </c:ext>
          </c:extLst>
        </c:ser>
        <c:ser>
          <c:idx val="1"/>
          <c:order val="1"/>
          <c:tx>
            <c:strRef>
              <c:f>'140T'!$R$1</c:f>
              <c:strCache>
                <c:ptCount val="1"/>
                <c:pt idx="0">
                  <c:v>6days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'140T'!$J$2:$J$13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'140T'!$R$2:$R$13</c:f>
              <c:numCache>
                <c:formatCode>0</c:formatCode>
                <c:ptCount val="12"/>
                <c:pt idx="0">
                  <c:v>72</c:v>
                </c:pt>
                <c:pt idx="1">
                  <c:v>96</c:v>
                </c:pt>
                <c:pt idx="2">
                  <c:v>72</c:v>
                </c:pt>
                <c:pt idx="3">
                  <c:v>120</c:v>
                </c:pt>
                <c:pt idx="4">
                  <c:v>96</c:v>
                </c:pt>
                <c:pt idx="5">
                  <c:v>96</c:v>
                </c:pt>
                <c:pt idx="6">
                  <c:v>120</c:v>
                </c:pt>
                <c:pt idx="7">
                  <c:v>48</c:v>
                </c:pt>
                <c:pt idx="8">
                  <c:v>96</c:v>
                </c:pt>
                <c:pt idx="9">
                  <c:v>120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7-4141-98A5-FBC6D4576FF7}"/>
            </c:ext>
          </c:extLst>
        </c:ser>
        <c:ser>
          <c:idx val="2"/>
          <c:order val="2"/>
          <c:tx>
            <c:strRef>
              <c:f>'140T'!$S$1</c:f>
              <c:strCache>
                <c:ptCount val="1"/>
                <c:pt idx="0">
                  <c:v>7days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'140T'!$J$2:$J$13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'140T'!$S$2:$S$13</c:f>
              <c:numCache>
                <c:formatCode>0</c:formatCode>
                <c:ptCount val="12"/>
                <c:pt idx="0">
                  <c:v>72</c:v>
                </c:pt>
                <c:pt idx="1">
                  <c:v>120</c:v>
                </c:pt>
                <c:pt idx="2">
                  <c:v>144</c:v>
                </c:pt>
                <c:pt idx="3">
                  <c:v>96</c:v>
                </c:pt>
                <c:pt idx="4">
                  <c:v>216</c:v>
                </c:pt>
                <c:pt idx="5">
                  <c:v>120</c:v>
                </c:pt>
                <c:pt idx="6">
                  <c:v>120</c:v>
                </c:pt>
                <c:pt idx="7">
                  <c:v>48</c:v>
                </c:pt>
                <c:pt idx="8">
                  <c:v>96</c:v>
                </c:pt>
                <c:pt idx="9">
                  <c:v>120</c:v>
                </c:pt>
                <c:pt idx="10">
                  <c:v>120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07-4141-98A5-FBC6D457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9844367"/>
        <c:axId val="1886555535"/>
      </c:barChart>
      <c:lineChart>
        <c:grouping val="stacked"/>
        <c:varyColors val="0"/>
        <c:ser>
          <c:idx val="3"/>
          <c:order val="3"/>
          <c:tx>
            <c:strRef>
              <c:f>'140T'!$K$1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'140T'!$J$2:$J$13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'140T'!$K$2:$K$13</c:f>
              <c:numCache>
                <c:formatCode>0</c:formatCode>
                <c:ptCount val="12"/>
                <c:pt idx="0">
                  <c:v>326.66600054601452</c:v>
                </c:pt>
                <c:pt idx="1">
                  <c:v>318.54480201630599</c:v>
                </c:pt>
                <c:pt idx="2">
                  <c:v>629.52234883559015</c:v>
                </c:pt>
                <c:pt idx="3">
                  <c:v>643.90050615142206</c:v>
                </c:pt>
                <c:pt idx="4">
                  <c:v>147.63691035703465</c:v>
                </c:pt>
                <c:pt idx="5">
                  <c:v>116.98805661034983</c:v>
                </c:pt>
                <c:pt idx="6">
                  <c:v>190.99254830286188</c:v>
                </c:pt>
                <c:pt idx="7">
                  <c:v>222.08666545774253</c:v>
                </c:pt>
                <c:pt idx="8">
                  <c:v>1189.0590403117105</c:v>
                </c:pt>
                <c:pt idx="9">
                  <c:v>1254.7572347353844</c:v>
                </c:pt>
                <c:pt idx="10">
                  <c:v>1193.3940078734811</c:v>
                </c:pt>
                <c:pt idx="11">
                  <c:v>1070.6737625001936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07-4141-98A5-FBC6D457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44367"/>
        <c:axId val="1886555535"/>
      </c:lineChart>
      <c:dateAx>
        <c:axId val="1719844367"/>
        <c:scaling>
          <c:orientation val="minMax"/>
        </c:scaling>
        <c:delete val="0"/>
        <c:axPos val="b"/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555535"/>
        <c:crosses val="autoZero"/>
        <c:auto val="1"/>
        <c:lblOffset val="100"/>
        <c:baseTimeUnit val="months"/>
      </c:dateAx>
      <c:valAx>
        <c:axId val="188655553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844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BOY XS occupancy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104139114393647E-2"/>
          <c:y val="0.13698984302862419"/>
          <c:w val="0.80275672905227935"/>
          <c:h val="0.688685991813350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'BOY XS'!$Q$1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'BOY XS'!$J$2:$J$13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'BOY XS'!$Q$2:$Q$13</c:f>
              <c:numCache>
                <c:formatCode>0</c:formatCode>
                <c:ptCount val="12"/>
                <c:pt idx="0">
                  <c:v>384</c:v>
                </c:pt>
                <c:pt idx="1">
                  <c:v>456</c:v>
                </c:pt>
                <c:pt idx="2">
                  <c:v>528</c:v>
                </c:pt>
                <c:pt idx="3">
                  <c:v>504</c:v>
                </c:pt>
                <c:pt idx="4">
                  <c:v>432</c:v>
                </c:pt>
                <c:pt idx="5">
                  <c:v>504</c:v>
                </c:pt>
                <c:pt idx="6">
                  <c:v>504</c:v>
                </c:pt>
                <c:pt idx="7">
                  <c:v>312</c:v>
                </c:pt>
                <c:pt idx="8">
                  <c:v>528</c:v>
                </c:pt>
                <c:pt idx="9">
                  <c:v>504</c:v>
                </c:pt>
                <c:pt idx="10">
                  <c:v>504</c:v>
                </c:pt>
                <c:pt idx="1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E-472C-9BC5-B967069AA4B3}"/>
            </c:ext>
          </c:extLst>
        </c:ser>
        <c:ser>
          <c:idx val="1"/>
          <c:order val="1"/>
          <c:tx>
            <c:strRef>
              <c:f>'BOY XS'!$R$1</c:f>
              <c:strCache>
                <c:ptCount val="1"/>
                <c:pt idx="0">
                  <c:v>6days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'BOY XS'!$J$2:$J$13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'BOY XS'!$R$2:$R$13</c:f>
              <c:numCache>
                <c:formatCode>0</c:formatCode>
                <c:ptCount val="12"/>
                <c:pt idx="0">
                  <c:v>72</c:v>
                </c:pt>
                <c:pt idx="1">
                  <c:v>96</c:v>
                </c:pt>
                <c:pt idx="2">
                  <c:v>72</c:v>
                </c:pt>
                <c:pt idx="3">
                  <c:v>120</c:v>
                </c:pt>
                <c:pt idx="4">
                  <c:v>96</c:v>
                </c:pt>
                <c:pt idx="5">
                  <c:v>96</c:v>
                </c:pt>
                <c:pt idx="6">
                  <c:v>120</c:v>
                </c:pt>
                <c:pt idx="7">
                  <c:v>48</c:v>
                </c:pt>
                <c:pt idx="8">
                  <c:v>96</c:v>
                </c:pt>
                <c:pt idx="9">
                  <c:v>120</c:v>
                </c:pt>
                <c:pt idx="10">
                  <c:v>96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E-472C-9BC5-B967069AA4B3}"/>
            </c:ext>
          </c:extLst>
        </c:ser>
        <c:ser>
          <c:idx val="2"/>
          <c:order val="2"/>
          <c:tx>
            <c:strRef>
              <c:f>'BOY XS'!$S$1</c:f>
              <c:strCache>
                <c:ptCount val="1"/>
                <c:pt idx="0">
                  <c:v>7days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'BOY XS'!$J$2:$J$13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'BOY XS'!$S$2:$S$13</c:f>
              <c:numCache>
                <c:formatCode>0</c:formatCode>
                <c:ptCount val="12"/>
                <c:pt idx="0">
                  <c:v>72</c:v>
                </c:pt>
                <c:pt idx="1">
                  <c:v>120</c:v>
                </c:pt>
                <c:pt idx="2">
                  <c:v>144</c:v>
                </c:pt>
                <c:pt idx="3">
                  <c:v>96</c:v>
                </c:pt>
                <c:pt idx="4">
                  <c:v>216</c:v>
                </c:pt>
                <c:pt idx="5">
                  <c:v>120</c:v>
                </c:pt>
                <c:pt idx="6">
                  <c:v>120</c:v>
                </c:pt>
                <c:pt idx="7">
                  <c:v>48</c:v>
                </c:pt>
                <c:pt idx="8">
                  <c:v>96</c:v>
                </c:pt>
                <c:pt idx="9">
                  <c:v>120</c:v>
                </c:pt>
                <c:pt idx="10">
                  <c:v>120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E-472C-9BC5-B967069A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8240"/>
        <c:axId val="108700032"/>
      </c:barChart>
      <c:lineChart>
        <c:grouping val="stacked"/>
        <c:varyColors val="0"/>
        <c:ser>
          <c:idx val="3"/>
          <c:order val="3"/>
          <c:tx>
            <c:strRef>
              <c:f>'BOY XS'!$K$1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'BOY XS'!$J$2:$J$13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'BOY XS'!$K$2:$K$13</c:f>
              <c:numCache>
                <c:formatCode>0</c:formatCode>
                <c:ptCount val="12"/>
                <c:pt idx="0">
                  <c:v>58.520319455577948</c:v>
                </c:pt>
                <c:pt idx="1">
                  <c:v>7.4127902072725007</c:v>
                </c:pt>
                <c:pt idx="2">
                  <c:v>61.471847848737639</c:v>
                </c:pt>
                <c:pt idx="3">
                  <c:v>0</c:v>
                </c:pt>
                <c:pt idx="4">
                  <c:v>41.630839623512017</c:v>
                </c:pt>
                <c:pt idx="5">
                  <c:v>13.694508539665595</c:v>
                </c:pt>
                <c:pt idx="6">
                  <c:v>13.694508539665595</c:v>
                </c:pt>
                <c:pt idx="7">
                  <c:v>34.355753403760346</c:v>
                </c:pt>
                <c:pt idx="8">
                  <c:v>34.355753403760346</c:v>
                </c:pt>
                <c:pt idx="9">
                  <c:v>34.355753403760346</c:v>
                </c:pt>
                <c:pt idx="10">
                  <c:v>34.355753403760346</c:v>
                </c:pt>
                <c:pt idx="11">
                  <c:v>34.355753403760346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E-472C-9BC5-B967069A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8240"/>
        <c:axId val="108700032"/>
      </c:lineChart>
      <c:dateAx>
        <c:axId val="108698240"/>
        <c:scaling>
          <c:orientation val="minMax"/>
        </c:scaling>
        <c:delete val="0"/>
        <c:axPos val="b"/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00032"/>
        <c:crosses val="autoZero"/>
        <c:auto val="1"/>
        <c:lblOffset val="100"/>
        <c:baseTimeUnit val="months"/>
      </c:dateAx>
      <c:valAx>
        <c:axId val="1087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80T</a:t>
            </a:r>
            <a:r>
              <a:rPr lang="en-US" baseline="0"/>
              <a:t> weekly overview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'80T W'!$A$5</c:f>
              <c:strCache>
                <c:ptCount val="1"/>
                <c:pt idx="0">
                  <c:v>Available capacity [CU]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'80T W'!$B$1:$I$1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'80T W'!$B$5:$I$5</c:f>
              <c:numCache>
                <c:formatCode>#,##0</c:formatCode>
                <c:ptCount val="8"/>
                <c:pt idx="0">
                  <c:v>194.2</c:v>
                </c:pt>
                <c:pt idx="1">
                  <c:v>194.2</c:v>
                </c:pt>
                <c:pt idx="2">
                  <c:v>200.5</c:v>
                </c:pt>
                <c:pt idx="3">
                  <c:v>201.5</c:v>
                </c:pt>
                <c:pt idx="4">
                  <c:v>201.5</c:v>
                </c:pt>
                <c:pt idx="5">
                  <c:v>201.5</c:v>
                </c:pt>
                <c:pt idx="6">
                  <c:v>200.8</c:v>
                </c:pt>
                <c:pt idx="7">
                  <c:v>199.9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F-4295-9B86-C8CDB454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1707983"/>
        <c:axId val="2122437967"/>
      </c:barChart>
      <c:lineChart>
        <c:grouping val="stacked"/>
        <c:varyColors val="0"/>
        <c:ser>
          <c:idx val="1"/>
          <c:order val="1"/>
          <c:tx>
            <c:strRef>
              <c:f>'80T W'!$A$7</c:f>
              <c:strCache>
                <c:ptCount val="1"/>
                <c:pt idx="0">
                  <c:v>Capacity used by item [CU]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'80T W'!$B$7:$I$7</c:f>
              <c:numCache>
                <c:formatCode>#\ ##0.0</c:formatCode>
                <c:ptCount val="8"/>
                <c:pt idx="0">
                  <c:v>0</c:v>
                </c:pt>
                <c:pt idx="1">
                  <c:v>193.6</c:v>
                </c:pt>
                <c:pt idx="2">
                  <c:v>200.2</c:v>
                </c:pt>
                <c:pt idx="3">
                  <c:v>201.1</c:v>
                </c:pt>
                <c:pt idx="4">
                  <c:v>199.9</c:v>
                </c:pt>
                <c:pt idx="5">
                  <c:v>200.7</c:v>
                </c:pt>
                <c:pt idx="6">
                  <c:v>200.1</c:v>
                </c:pt>
                <c:pt idx="7">
                  <c:v>199.7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F-4295-9B86-C8CDB454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07983"/>
        <c:axId val="2122437967"/>
      </c:lineChart>
      <c:catAx>
        <c:axId val="6917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37967"/>
        <c:crosses val="autoZero"/>
        <c:auto val="1"/>
        <c:lblAlgn val="ctr"/>
        <c:lblOffset val="100"/>
        <c:noMultiLvlLbl val="0"/>
      </c:catAx>
      <c:valAx>
        <c:axId val="21224379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17079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 T weekly overview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'120T W'!$A$5</c:f>
              <c:strCache>
                <c:ptCount val="1"/>
                <c:pt idx="0">
                  <c:v>Available capacity [CU]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'120T W'!$B$1:$I$1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'120T W'!$B$5:$I$5</c:f>
              <c:numCache>
                <c:formatCode>#,##0</c:formatCode>
                <c:ptCount val="8"/>
                <c:pt idx="0">
                  <c:v>97.1</c:v>
                </c:pt>
                <c:pt idx="1">
                  <c:v>97.1</c:v>
                </c:pt>
                <c:pt idx="2">
                  <c:v>100.2</c:v>
                </c:pt>
                <c:pt idx="3">
                  <c:v>100.8</c:v>
                </c:pt>
                <c:pt idx="4">
                  <c:v>100.8</c:v>
                </c:pt>
                <c:pt idx="5">
                  <c:v>100.8</c:v>
                </c:pt>
                <c:pt idx="6">
                  <c:v>100.4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A-483E-BF7B-C3421FB0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9229935"/>
        <c:axId val="1906519231"/>
      </c:barChart>
      <c:lineChart>
        <c:grouping val="stacked"/>
        <c:varyColors val="0"/>
        <c:ser>
          <c:idx val="1"/>
          <c:order val="1"/>
          <c:tx>
            <c:strRef>
              <c:f>'120T W'!$A$7</c:f>
              <c:strCache>
                <c:ptCount val="1"/>
                <c:pt idx="0">
                  <c:v>Capacity used by item [CU]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'120T W'!$B$1:$I$1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'120T W'!$B$7:$I$7</c:f>
              <c:numCache>
                <c:formatCode>#\ ##0.0</c:formatCode>
                <c:ptCount val="8"/>
                <c:pt idx="0">
                  <c:v>0</c:v>
                </c:pt>
                <c:pt idx="1">
                  <c:v>26.1</c:v>
                </c:pt>
                <c:pt idx="2">
                  <c:v>13.3</c:v>
                </c:pt>
                <c:pt idx="3">
                  <c:v>12.2</c:v>
                </c:pt>
                <c:pt idx="4">
                  <c:v>21.6</c:v>
                </c:pt>
                <c:pt idx="5">
                  <c:v>34.200000000000003</c:v>
                </c:pt>
                <c:pt idx="6">
                  <c:v>0</c:v>
                </c:pt>
                <c:pt idx="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A-483E-BF7B-C3421FB0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229935"/>
        <c:axId val="1906519231"/>
      </c:lineChart>
      <c:catAx>
        <c:axId val="19792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519231"/>
        <c:crosses val="autoZero"/>
        <c:auto val="1"/>
        <c:lblAlgn val="ctr"/>
        <c:lblOffset val="100"/>
        <c:noMultiLvlLbl val="0"/>
      </c:catAx>
      <c:valAx>
        <c:axId val="190651923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92299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14</a:t>
            </a:r>
            <a:r>
              <a:rPr lang="en-US"/>
              <a:t>0T weekly overview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'140T W'!$A$5</c:f>
              <c:strCache>
                <c:ptCount val="1"/>
                <c:pt idx="0">
                  <c:v>Available capacity [CU]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'220T W'!$B$1:$I$1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'140T W'!$B$5:$I$5</c:f>
              <c:numCache>
                <c:formatCode>#,##0</c:formatCode>
                <c:ptCount val="8"/>
                <c:pt idx="0">
                  <c:v>97.1</c:v>
                </c:pt>
                <c:pt idx="1">
                  <c:v>97.1</c:v>
                </c:pt>
                <c:pt idx="2">
                  <c:v>100.2</c:v>
                </c:pt>
                <c:pt idx="3">
                  <c:v>100.8</c:v>
                </c:pt>
                <c:pt idx="4">
                  <c:v>100.8</c:v>
                </c:pt>
                <c:pt idx="5">
                  <c:v>100.8</c:v>
                </c:pt>
                <c:pt idx="6">
                  <c:v>100.4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F-41FD-8AA6-53315AA5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56303"/>
        <c:axId val="821787599"/>
      </c:barChart>
      <c:lineChart>
        <c:grouping val="stacked"/>
        <c:varyColors val="0"/>
        <c:ser>
          <c:idx val="1"/>
          <c:order val="1"/>
          <c:tx>
            <c:strRef>
              <c:f>'140T W'!$A$7</c:f>
              <c:strCache>
                <c:ptCount val="1"/>
                <c:pt idx="0">
                  <c:v>Capacity used by item [CU]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'140T W'!$B$1:$I$1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'140T W'!$B$7:$I$7</c:f>
              <c:numCache>
                <c:formatCode>#\ ##0.0</c:formatCode>
                <c:ptCount val="8"/>
                <c:pt idx="0">
                  <c:v>0</c:v>
                </c:pt>
                <c:pt idx="1">
                  <c:v>96.7</c:v>
                </c:pt>
                <c:pt idx="2">
                  <c:v>98.9</c:v>
                </c:pt>
                <c:pt idx="3">
                  <c:v>100.5</c:v>
                </c:pt>
                <c:pt idx="4">
                  <c:v>99.8</c:v>
                </c:pt>
                <c:pt idx="5">
                  <c:v>100.3</c:v>
                </c:pt>
                <c:pt idx="6">
                  <c:v>71.5</c:v>
                </c:pt>
                <c:pt idx="7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F-41FD-8AA6-53315AA50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656303"/>
        <c:axId val="821787599"/>
      </c:lineChart>
      <c:catAx>
        <c:axId val="692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787599"/>
        <c:crosses val="autoZero"/>
        <c:auto val="1"/>
        <c:lblAlgn val="ctr"/>
        <c:lblOffset val="100"/>
        <c:noMultiLvlLbl val="0"/>
      </c:catAx>
      <c:valAx>
        <c:axId val="82178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65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220T weekly overview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'220T W'!$A$5</c:f>
              <c:strCache>
                <c:ptCount val="1"/>
                <c:pt idx="0">
                  <c:v>Available capacity [CU]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'220T W'!$B$1:$I$1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'220T W'!$B$5:$I$5</c:f>
              <c:numCache>
                <c:formatCode>#,##0</c:formatCode>
                <c:ptCount val="8"/>
                <c:pt idx="0">
                  <c:v>193.3</c:v>
                </c:pt>
                <c:pt idx="1">
                  <c:v>194.2</c:v>
                </c:pt>
                <c:pt idx="2">
                  <c:v>286.89999999999998</c:v>
                </c:pt>
                <c:pt idx="3">
                  <c:v>302.3</c:v>
                </c:pt>
                <c:pt idx="4">
                  <c:v>302.3</c:v>
                </c:pt>
                <c:pt idx="5">
                  <c:v>302.3</c:v>
                </c:pt>
                <c:pt idx="6">
                  <c:v>301.3</c:v>
                </c:pt>
                <c:pt idx="7">
                  <c:v>299.89999999999998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9CA-A9EB-38A26632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56303"/>
        <c:axId val="821787599"/>
      </c:barChart>
      <c:lineChart>
        <c:grouping val="stacked"/>
        <c:varyColors val="0"/>
        <c:ser>
          <c:idx val="1"/>
          <c:order val="1"/>
          <c:tx>
            <c:strRef>
              <c:f>'220T W'!$A$7</c:f>
              <c:strCache>
                <c:ptCount val="1"/>
                <c:pt idx="0">
                  <c:v>Capacity used by item [CU]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'220T W'!$B$7:$I$7</c:f>
              <c:numCache>
                <c:formatCode>#\ ##0.0</c:formatCode>
                <c:ptCount val="8"/>
                <c:pt idx="0">
                  <c:v>0</c:v>
                </c:pt>
                <c:pt idx="1">
                  <c:v>194</c:v>
                </c:pt>
                <c:pt idx="2">
                  <c:v>286.60000000000002</c:v>
                </c:pt>
                <c:pt idx="3">
                  <c:v>237.7</c:v>
                </c:pt>
                <c:pt idx="4">
                  <c:v>163.6</c:v>
                </c:pt>
                <c:pt idx="5">
                  <c:v>176</c:v>
                </c:pt>
                <c:pt idx="6">
                  <c:v>146.6</c:v>
                </c:pt>
                <c:pt idx="7">
                  <c:v>175.9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7-49CA-A9EB-38A26632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656303"/>
        <c:axId val="821787599"/>
      </c:lineChart>
      <c:catAx>
        <c:axId val="692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787599"/>
        <c:crosses val="autoZero"/>
        <c:auto val="1"/>
        <c:lblAlgn val="ctr"/>
        <c:lblOffset val="100"/>
        <c:noMultiLvlLbl val="0"/>
      </c:catAx>
      <c:valAx>
        <c:axId val="82178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65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76202</xdr:rowOff>
    </xdr:from>
    <xdr:to>
      <xdr:col>2</xdr:col>
      <xdr:colOff>781050</xdr:colOff>
      <xdr:row>1</xdr:row>
      <xdr:rowOff>121830</xdr:rowOff>
    </xdr:to>
    <xdr:pic>
      <xdr:nvPicPr>
        <xdr:cNvPr id="2" name="Рисунок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2"/>
          <a:ext cx="1933575" cy="436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12</xdr:row>
      <xdr:rowOff>14287</xdr:rowOff>
    </xdr:from>
    <xdr:to>
      <xdr:col>11</xdr:col>
      <xdr:colOff>393524</xdr:colOff>
      <xdr:row>27</xdr:row>
      <xdr:rowOff>36787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558787-5AB2-4BBE-A6EF-20902D8C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814386</xdr:colOff>
      <xdr:row>13</xdr:row>
      <xdr:rowOff>23812</xdr:rowOff>
    </xdr:from>
    <xdr:to>
      <xdr:col>10</xdr:col>
      <xdr:colOff>642036</xdr:colOff>
      <xdr:row>35</xdr:row>
      <xdr:rowOff>152812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A5236B2-BFFE-4DD7-9456-2ADE0E304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800099</xdr:colOff>
      <xdr:row>13</xdr:row>
      <xdr:rowOff>23810</xdr:rowOff>
    </xdr:from>
    <xdr:to>
      <xdr:col>11</xdr:col>
      <xdr:colOff>627749</xdr:colOff>
      <xdr:row>35</xdr:row>
      <xdr:rowOff>152810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538E8D-92A0-4FF8-ADE3-697F3263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809624</xdr:colOff>
      <xdr:row>13</xdr:row>
      <xdr:rowOff>24765</xdr:rowOff>
    </xdr:from>
    <xdr:to>
      <xdr:col>10</xdr:col>
      <xdr:colOff>637274</xdr:colOff>
      <xdr:row>35</xdr:row>
      <xdr:rowOff>153765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809623</xdr:colOff>
      <xdr:row>13</xdr:row>
      <xdr:rowOff>33337</xdr:rowOff>
    </xdr:from>
    <xdr:to>
      <xdr:col>10</xdr:col>
      <xdr:colOff>637273</xdr:colOff>
      <xdr:row>35</xdr:row>
      <xdr:rowOff>162337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D5238BC-E875-44CC-9AFF-BA2E78590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813435</xdr:colOff>
      <xdr:row>13</xdr:row>
      <xdr:rowOff>47063</xdr:rowOff>
    </xdr:from>
    <xdr:to>
      <xdr:col>10</xdr:col>
      <xdr:colOff>641085</xdr:colOff>
      <xdr:row>32</xdr:row>
      <xdr:rowOff>27563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14285</xdr:rowOff>
    </xdr:from>
    <xdr:to>
      <xdr:col>11</xdr:col>
      <xdr:colOff>393525</xdr:colOff>
      <xdr:row>27</xdr:row>
      <xdr:rowOff>36785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C41F9E-2FD3-4F10-973A-95823E2F6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12</xdr:row>
      <xdr:rowOff>4762</xdr:rowOff>
    </xdr:from>
    <xdr:to>
      <xdr:col>11</xdr:col>
      <xdr:colOff>388762</xdr:colOff>
      <xdr:row>27</xdr:row>
      <xdr:rowOff>27262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B72908-155A-4DB0-9FDB-945A9E16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384000</xdr:colOff>
      <xdr:row>27</xdr:row>
      <xdr:rowOff>22500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6C8E63-6C0F-49D2-9BAF-06D53CE0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wrap="square" rtlCol="0"/>
      <a:lstStyle>
        <a:defPPr>
          <a:defRPr sz="1400" b="1">
            <a:solidFill>
              <a:sysClr val="windowText" lastClr="000000"/>
            </a:solidFill>
          </a:defRPr>
        </a:defPPr>
      </a:lst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6" dT="2021-06-22T09:46:54.15" personId="{00000000-0000-0000-0000-000000000000}" id="{135151E3-5E48-4B7E-8A9F-FA768A3E24BD}">
    <text>сентябрь 2022</text>
  </threadedComment>
  <threadedComment ref="C67" dT="2021-06-22T09:47:04.12" personId="{00000000-0000-0000-0000-000000000000}" id="{B7976D29-4B70-4053-BCEA-93C6BE67932D}">
    <text>сентябрь 2022</text>
  </threadedComment>
  <threadedComment ref="C68" dT="2021-06-22T09:47:13.70" personId="{00000000-0000-0000-0000-000000000000}" id="{C0415442-1E5A-4FC3-A187-793420F8C5ED}">
    <text>сентябрь 2022</text>
  </threadedComment>
  <threadedComment ref="C69" dT="2021-06-22T09:47:52.25" personId="{00000000-0000-0000-0000-000000000000}" id="{9859AFD4-545E-4024-BEC6-02BD8F95DAC8}">
    <text>май 2023</text>
  </threadedComment>
  <threadedComment ref="C70" dT="2021-06-22T09:56:11.84" personId="{00000000-0000-0000-0000-000000000000}" id="{966D12E9-02EC-4BA2-8AF1-C4EF751C8EC1}">
    <text>май 2023</text>
  </threadedComment>
  <threadedComment ref="C71" dT="2021-06-22T09:56:27.67" personId="{00000000-0000-0000-0000-000000000000}" id="{30A00D72-A7A6-4DA4-8397-B711D725133A}">
    <text>май 2023</text>
  </threadedComment>
  <threadedComment ref="C72" dT="2021-06-22T09:56:20.17" personId="{00000000-0000-0000-0000-000000000000}" id="{CB2F3005-5C69-4664-AC0A-20CEE3999A28}">
    <text>май 2023</text>
  </threadedComment>
  <threadedComment ref="C73" dT="2021-06-22T09:55:57.34" personId="{00000000-0000-0000-0000-000000000000}" id="{CF9E2D62-DFFE-4F0D-97F9-1EC16D9A870B}">
    <text>май 2023</text>
  </threadedComment>
  <threadedComment ref="C74" dT="2021-06-22T09:58:33.32" personId="{00000000-0000-0000-0000-000000000000}" id="{2E1F3ECC-C043-4113-9975-FA7276517A1C}">
    <text>июнь 2022</text>
  </threadedComment>
  <threadedComment ref="C75" dT="2021-06-22T09:37:41.11" personId="{00000000-0000-0000-0000-000000000000}" id="{400FD0D5-11F4-4A71-9690-B33EB01BD22C}">
    <text>апрель 2022</text>
  </threadedComment>
  <threadedComment ref="C76" dT="2021-06-22T09:38:45.09" personId="{00000000-0000-0000-0000-000000000000}" id="{85B852A6-F63B-4A2D-9719-8B58CA57E223}">
    <text>июнь 2022</text>
  </threadedComment>
  <threadedComment ref="C77" dT="2021-06-22T09:39:28.32" personId="{00000000-0000-0000-0000-000000000000}" id="{15C87302-E2E9-485C-B2C0-D5A2DD2175BD}">
    <text>июнь 2022</text>
  </threadedComment>
  <threadedComment ref="C78" dT="2021-06-22T10:04:08.30" personId="{00000000-0000-0000-0000-000000000000}" id="{AFD3D563-188D-4A6B-AEF5-0C14A10936B8}">
    <text>июнь 2022</text>
  </threadedComment>
  <threadedComment ref="C79" dT="2021-06-22T10:04:17.72" personId="{00000000-0000-0000-0000-000000000000}" id="{3C6AFF0E-136F-4628-857D-00DF28020AA5}">
    <text>июнь 2022</text>
  </threadedComment>
  <threadedComment ref="C80" dT="2021-06-22T09:50:29.45" personId="{00000000-0000-0000-0000-000000000000}" id="{E3C1AB37-5AB9-4FF1-AB3A-32505A96129C}">
    <text>июнь 2022</text>
  </threadedComment>
  <threadedComment ref="C81" dT="2021-06-22T09:50:36.92" personId="{00000000-0000-0000-0000-000000000000}" id="{E04352B8-B326-4E89-BE7A-DB552C1872EE}">
    <text>июнь 2022</text>
  </threadedComment>
  <threadedComment ref="C82" dT="2021-06-22T09:51:03.41" personId="{00000000-0000-0000-0000-000000000000}" id="{3DEAB47E-B69D-4CB2-915B-C5BDDBC66932}">
    <text>июнь 2022</text>
  </threadedComment>
  <threadedComment ref="C83" dT="2021-06-22T09:51:14.75" personId="{00000000-0000-0000-0000-000000000000}" id="{BE2AFE80-1028-4CC7-828A-F2B31E6BAD07}">
    <text>июнь 2022</text>
  </threadedComment>
  <threadedComment ref="C84" dT="2021-06-22T09:51:24.79" personId="{00000000-0000-0000-0000-000000000000}" id="{0C74C39A-FA64-4889-9100-02128F568DEA}">
    <text>июнь 2022</text>
  </threadedComment>
  <threadedComment ref="C85" dT="2021-06-22T10:03:49.08" personId="{00000000-0000-0000-0000-000000000000}" id="{EC0517C5-AB8A-4045-8FCD-73646E2DD7F7}">
    <text>июнь 2022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BL144"/>
  <sheetViews>
    <sheetView tabSelected="1" zoomScaleNormal="100" workbookViewId="0">
      <pane xSplit="10" ySplit="4" topLeftCell="K43" activePane="bottomRight" state="frozen"/>
      <selection pane="topRight" activeCell="K1" sqref="K1"/>
      <selection pane="bottomLeft" activeCell="A5" sqref="A5"/>
      <selection pane="bottomRight" activeCell="K59" sqref="K59:V61"/>
    </sheetView>
  </sheetViews>
  <sheetFormatPr defaultColWidth="9.140625" defaultRowHeight="15" x14ac:dyDescent="0.25"/>
  <cols>
    <col min="1" max="1" width="6.5703125" bestFit="1" customWidth="1"/>
    <col min="2" max="2" width="11.5703125" bestFit="1" customWidth="1"/>
    <col min="3" max="3" width="14" bestFit="1" customWidth="1"/>
    <col min="4" max="4" width="12.140625" bestFit="1" customWidth="1"/>
    <col min="5" max="5" width="11" bestFit="1" customWidth="1"/>
    <col min="6" max="6" width="10.28515625" bestFit="1" customWidth="1"/>
    <col min="7" max="8" width="9.42578125" customWidth="1"/>
    <col min="9" max="9" width="11.140625" customWidth="1"/>
    <col min="10" max="10" width="9.28515625" customWidth="1"/>
    <col min="11" max="22" width="10.85546875" style="1" customWidth="1"/>
    <col min="23" max="23" width="12.28515625" bestFit="1" customWidth="1"/>
    <col min="24" max="24" width="6.5703125" customWidth="1"/>
    <col min="25" max="31" width="6.5703125" style="1" customWidth="1"/>
    <col min="32" max="35" width="6.5703125" customWidth="1"/>
    <col min="36" max="36" width="12.28515625" customWidth="1"/>
    <col min="37" max="37" width="12.7109375" customWidth="1"/>
    <col min="38" max="49" width="10.85546875" style="1" customWidth="1"/>
    <col min="50" max="50" width="12.28515625" bestFit="1" customWidth="1"/>
    <col min="51" max="51" width="10.85546875" customWidth="1"/>
    <col min="52" max="58" width="10.85546875" style="1" customWidth="1"/>
    <col min="59" max="64" width="10.85546875" customWidth="1"/>
  </cols>
  <sheetData>
    <row r="1" spans="1:64" ht="30.75" customHeight="1" x14ac:dyDescent="0.25">
      <c r="A1" s="164"/>
      <c r="B1" s="164"/>
      <c r="C1" s="164"/>
      <c r="D1" s="165" t="s">
        <v>131</v>
      </c>
      <c r="E1" s="165"/>
      <c r="F1" s="165"/>
      <c r="G1" s="165"/>
      <c r="H1" s="165"/>
      <c r="I1" s="160" t="s">
        <v>28</v>
      </c>
      <c r="J1" s="161"/>
      <c r="K1" s="152">
        <v>2022</v>
      </c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4"/>
      <c r="AL1" s="140">
        <v>2023</v>
      </c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2"/>
    </row>
    <row r="2" spans="1:64" ht="15.75" customHeight="1" x14ac:dyDescent="0.25">
      <c r="A2" s="164"/>
      <c r="B2" s="164"/>
      <c r="C2" s="164"/>
      <c r="D2" s="165"/>
      <c r="E2" s="165"/>
      <c r="F2" s="165"/>
      <c r="G2" s="165"/>
      <c r="H2" s="165"/>
      <c r="I2" s="162" t="s">
        <v>29</v>
      </c>
      <c r="J2" s="163"/>
      <c r="K2" s="155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7"/>
      <c r="AL2" s="143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5"/>
    </row>
    <row r="3" spans="1:64" ht="30.75" thickBot="1" x14ac:dyDescent="0.3">
      <c r="A3" s="158" t="s">
        <v>37</v>
      </c>
      <c r="B3" s="158" t="s">
        <v>36</v>
      </c>
      <c r="C3" s="158" t="s">
        <v>22</v>
      </c>
      <c r="D3" s="158" t="s">
        <v>4</v>
      </c>
      <c r="E3" s="158" t="s">
        <v>0</v>
      </c>
      <c r="F3" s="158" t="s">
        <v>86</v>
      </c>
      <c r="G3" s="158" t="s">
        <v>3</v>
      </c>
      <c r="H3" s="158" t="s">
        <v>1</v>
      </c>
      <c r="I3" s="158" t="s">
        <v>85</v>
      </c>
      <c r="J3" s="158" t="s">
        <v>128</v>
      </c>
      <c r="K3" s="126" t="s">
        <v>18</v>
      </c>
      <c r="L3" s="126" t="s">
        <v>19</v>
      </c>
      <c r="M3" s="126" t="s">
        <v>20</v>
      </c>
      <c r="N3" s="126" t="s">
        <v>17</v>
      </c>
      <c r="O3" s="126" t="s">
        <v>21</v>
      </c>
      <c r="P3" s="126" t="s">
        <v>9</v>
      </c>
      <c r="Q3" s="126" t="s">
        <v>10</v>
      </c>
      <c r="R3" s="126" t="s">
        <v>11</v>
      </c>
      <c r="S3" s="126" t="s">
        <v>12</v>
      </c>
      <c r="T3" s="126" t="s">
        <v>13</v>
      </c>
      <c r="U3" s="126" t="s">
        <v>14</v>
      </c>
      <c r="V3" s="126" t="s">
        <v>15</v>
      </c>
      <c r="W3" s="146" t="s">
        <v>88</v>
      </c>
      <c r="X3" s="116" t="s">
        <v>18</v>
      </c>
      <c r="Y3" s="115" t="s">
        <v>19</v>
      </c>
      <c r="Z3" s="124" t="s">
        <v>20</v>
      </c>
      <c r="AA3" s="123" t="s">
        <v>17</v>
      </c>
      <c r="AB3" s="122" t="s">
        <v>21</v>
      </c>
      <c r="AC3" s="118" t="s">
        <v>9</v>
      </c>
      <c r="AD3" s="117" t="s">
        <v>10</v>
      </c>
      <c r="AE3" s="114" t="s">
        <v>11</v>
      </c>
      <c r="AF3" s="113" t="s">
        <v>12</v>
      </c>
      <c r="AG3" s="121" t="s">
        <v>13</v>
      </c>
      <c r="AH3" s="120" t="s">
        <v>14</v>
      </c>
      <c r="AI3" s="119" t="s">
        <v>15</v>
      </c>
      <c r="AJ3" s="148" t="s">
        <v>87</v>
      </c>
      <c r="AK3" s="150" t="s">
        <v>89</v>
      </c>
      <c r="AL3" s="81" t="s">
        <v>18</v>
      </c>
      <c r="AM3" s="70" t="s">
        <v>19</v>
      </c>
      <c r="AN3" s="70" t="s">
        <v>20</v>
      </c>
      <c r="AO3" s="70" t="s">
        <v>17</v>
      </c>
      <c r="AP3" s="70" t="s">
        <v>21</v>
      </c>
      <c r="AQ3" s="70" t="s">
        <v>9</v>
      </c>
      <c r="AR3" s="70" t="s">
        <v>10</v>
      </c>
      <c r="AS3" s="70" t="s">
        <v>11</v>
      </c>
      <c r="AT3" s="70" t="s">
        <v>12</v>
      </c>
      <c r="AU3" s="70" t="s">
        <v>13</v>
      </c>
      <c r="AV3" s="70" t="s">
        <v>14</v>
      </c>
      <c r="AW3" s="70" t="s">
        <v>15</v>
      </c>
      <c r="AX3" s="3" t="s">
        <v>23</v>
      </c>
      <c r="AY3" s="71" t="s">
        <v>18</v>
      </c>
      <c r="AZ3" s="72" t="s">
        <v>19</v>
      </c>
      <c r="BA3" s="73" t="s">
        <v>20</v>
      </c>
      <c r="BB3" s="74" t="s">
        <v>17</v>
      </c>
      <c r="BC3" s="78" t="s">
        <v>21</v>
      </c>
      <c r="BD3" s="79" t="s">
        <v>9</v>
      </c>
      <c r="BE3" s="80" t="s">
        <v>10</v>
      </c>
      <c r="BF3" s="75" t="s">
        <v>11</v>
      </c>
      <c r="BG3" s="76" t="s">
        <v>12</v>
      </c>
      <c r="BH3" s="68" t="s">
        <v>13</v>
      </c>
      <c r="BI3" s="69" t="s">
        <v>14</v>
      </c>
      <c r="BJ3" s="77" t="s">
        <v>15</v>
      </c>
      <c r="BK3" s="3" t="s">
        <v>25</v>
      </c>
      <c r="BL3" s="3" t="s">
        <v>27</v>
      </c>
    </row>
    <row r="4" spans="1:64" x14ac:dyDescent="0.25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37" t="s">
        <v>47</v>
      </c>
      <c r="L4" s="125" t="s">
        <v>47</v>
      </c>
      <c r="M4" s="125" t="s">
        <v>47</v>
      </c>
      <c r="N4" s="125" t="s">
        <v>47</v>
      </c>
      <c r="O4" s="125" t="s">
        <v>47</v>
      </c>
      <c r="P4" s="125" t="s">
        <v>47</v>
      </c>
      <c r="Q4" s="125" t="s">
        <v>47</v>
      </c>
      <c r="R4" s="125" t="s">
        <v>47</v>
      </c>
      <c r="S4" s="125" t="s">
        <v>47</v>
      </c>
      <c r="T4" s="125" t="s">
        <v>47</v>
      </c>
      <c r="U4" s="125" t="s">
        <v>47</v>
      </c>
      <c r="V4" s="125" t="s">
        <v>47</v>
      </c>
      <c r="W4" s="147"/>
      <c r="X4" s="11" t="s">
        <v>47</v>
      </c>
      <c r="Y4" s="9" t="s">
        <v>47</v>
      </c>
      <c r="Z4" s="12" t="s">
        <v>47</v>
      </c>
      <c r="AA4" s="13" t="s">
        <v>47</v>
      </c>
      <c r="AB4" s="14" t="s">
        <v>47</v>
      </c>
      <c r="AC4" s="15" t="s">
        <v>47</v>
      </c>
      <c r="AD4" s="16" t="s">
        <v>47</v>
      </c>
      <c r="AE4" s="17" t="s">
        <v>47</v>
      </c>
      <c r="AF4" s="18" t="s">
        <v>47</v>
      </c>
      <c r="AG4" s="19" t="s">
        <v>47</v>
      </c>
      <c r="AH4" s="20" t="s">
        <v>47</v>
      </c>
      <c r="AI4" s="21" t="s">
        <v>47</v>
      </c>
      <c r="AJ4" s="149"/>
      <c r="AK4" s="151"/>
      <c r="AL4" s="38" t="s">
        <v>47</v>
      </c>
      <c r="AM4" s="36" t="s">
        <v>47</v>
      </c>
      <c r="AN4" s="36" t="s">
        <v>47</v>
      </c>
      <c r="AO4" s="36" t="s">
        <v>47</v>
      </c>
      <c r="AP4" s="36" t="s">
        <v>47</v>
      </c>
      <c r="AQ4" s="36" t="s">
        <v>47</v>
      </c>
      <c r="AR4" s="36" t="s">
        <v>47</v>
      </c>
      <c r="AS4" s="36" t="s">
        <v>47</v>
      </c>
      <c r="AT4" s="36" t="s">
        <v>47</v>
      </c>
      <c r="AU4" s="36" t="s">
        <v>47</v>
      </c>
      <c r="AV4" s="36" t="s">
        <v>47</v>
      </c>
      <c r="AW4" s="36" t="s">
        <v>47</v>
      </c>
      <c r="AX4" s="10"/>
      <c r="AY4" s="11" t="s">
        <v>47</v>
      </c>
      <c r="AZ4" s="9" t="s">
        <v>47</v>
      </c>
      <c r="BA4" s="12" t="s">
        <v>47</v>
      </c>
      <c r="BB4" s="13" t="s">
        <v>47</v>
      </c>
      <c r="BC4" s="14" t="s">
        <v>47</v>
      </c>
      <c r="BD4" s="15" t="s">
        <v>47</v>
      </c>
      <c r="BE4" s="16" t="s">
        <v>47</v>
      </c>
      <c r="BF4" s="17" t="s">
        <v>47</v>
      </c>
      <c r="BG4" s="18" t="s">
        <v>47</v>
      </c>
      <c r="BH4" s="19" t="s">
        <v>47</v>
      </c>
      <c r="BI4" s="20" t="s">
        <v>47</v>
      </c>
      <c r="BJ4" s="21" t="s">
        <v>47</v>
      </c>
      <c r="BK4" s="10"/>
      <c r="BL4" s="10"/>
    </row>
    <row r="5" spans="1:64" x14ac:dyDescent="0.25">
      <c r="A5" s="27">
        <f t="shared" ref="A5:A61" si="0">ROW()-3</f>
        <v>2</v>
      </c>
      <c r="B5" s="28">
        <v>400008906</v>
      </c>
      <c r="C5" s="60" t="s">
        <v>55</v>
      </c>
      <c r="D5" s="29" t="s">
        <v>7</v>
      </c>
      <c r="E5" s="30">
        <v>16</v>
      </c>
      <c r="F5" s="31">
        <v>26.215257827879601</v>
      </c>
      <c r="G5" s="31">
        <f>60/F5</f>
        <v>2.288743463594348</v>
      </c>
      <c r="H5" s="31">
        <v>0.85</v>
      </c>
      <c r="I5" s="30">
        <f>E5*G5*H5*60</f>
        <v>1867.614666292988</v>
      </c>
      <c r="J5" s="32">
        <f>E5*G5*60</f>
        <v>2197.1937250505739</v>
      </c>
      <c r="K5" s="39">
        <v>848000</v>
      </c>
      <c r="L5" s="35">
        <v>728000</v>
      </c>
      <c r="M5" s="35">
        <v>168000</v>
      </c>
      <c r="N5" s="35">
        <v>0</v>
      </c>
      <c r="O5" s="35">
        <v>0</v>
      </c>
      <c r="P5" s="35">
        <v>160000</v>
      </c>
      <c r="Q5" s="35">
        <v>296000</v>
      </c>
      <c r="R5" s="35">
        <v>552000</v>
      </c>
      <c r="S5" s="35">
        <v>709856</v>
      </c>
      <c r="T5" s="35">
        <v>694327</v>
      </c>
      <c r="U5" s="35">
        <v>649926</v>
      </c>
      <c r="V5" s="35">
        <v>615574</v>
      </c>
      <c r="W5" s="40">
        <f>SUM(K5:V5)</f>
        <v>5421683</v>
      </c>
      <c r="X5" s="41">
        <f t="shared" ref="X5:X47" si="1">K5/$I5</f>
        <v>454.0551192410519</v>
      </c>
      <c r="Y5" s="41">
        <f t="shared" ref="Y5:Y47" si="2">L5/$I5</f>
        <v>389.80203632958228</v>
      </c>
      <c r="Z5" s="41">
        <f t="shared" ref="Z5:Z47" si="3">M5/$I5</f>
        <v>89.954316076057452</v>
      </c>
      <c r="AA5" s="41">
        <f t="shared" ref="AA5:AA47" si="4">N5/$I5</f>
        <v>0</v>
      </c>
      <c r="AB5" s="41">
        <f t="shared" ref="AB5:AB47" si="5">O5/$I5</f>
        <v>0</v>
      </c>
      <c r="AC5" s="41">
        <f t="shared" ref="AC5:AC47" si="6">P5/$I5</f>
        <v>85.670777215292816</v>
      </c>
      <c r="AD5" s="41">
        <f t="shared" ref="AD5:AD47" si="7">Q5/$I5</f>
        <v>158.49093784829171</v>
      </c>
      <c r="AE5" s="41">
        <f t="shared" ref="AE5:AE47" si="8">R5/$I5</f>
        <v>295.56418139276019</v>
      </c>
      <c r="AF5" s="41">
        <f t="shared" ref="AF5:AF47" si="9">S5/$I5</f>
        <v>380.08697019336807</v>
      </c>
      <c r="AG5" s="41">
        <f t="shared" ref="AG5:AG47" si="10">T5/$I5</f>
        <v>371.77208582226632</v>
      </c>
      <c r="AH5" s="41">
        <f t="shared" ref="AH5:AH47" si="11">U5/$I5</f>
        <v>347.99790970266497</v>
      </c>
      <c r="AI5" s="41">
        <f t="shared" ref="AI5:AI47" si="12">V5/$I5</f>
        <v>329.60439383454161</v>
      </c>
      <c r="AJ5" s="43">
        <f t="shared" ref="AJ5:AJ39" si="13">SUM(X5:AI5)/24</f>
        <v>120.95828031899488</v>
      </c>
      <c r="AK5" s="44">
        <f t="shared" ref="AK5:AK15" si="14">AJ5/12</f>
        <v>10.079856693249573</v>
      </c>
      <c r="AL5" s="39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2">
        <f t="shared" ref="AX5:AX14" si="15">SUM(AL5:AW5)</f>
        <v>0</v>
      </c>
      <c r="AY5" s="26">
        <f t="shared" ref="AY5:AY43" si="16">AL5/$I5</f>
        <v>0</v>
      </c>
      <c r="AZ5" s="26">
        <f t="shared" ref="AZ5:AZ43" si="17">AM5/$I5</f>
        <v>0</v>
      </c>
      <c r="BA5" s="26">
        <f t="shared" ref="BA5:BA43" si="18">AN5/$I5</f>
        <v>0</v>
      </c>
      <c r="BB5" s="26">
        <f t="shared" ref="BB5:BB43" si="19">AO5/$I5</f>
        <v>0</v>
      </c>
      <c r="BC5" s="26">
        <f t="shared" ref="BC5:BC43" si="20">AP5/$I5</f>
        <v>0</v>
      </c>
      <c r="BD5" s="26">
        <f t="shared" ref="BD5:BD43" si="21">AQ5/$I5</f>
        <v>0</v>
      </c>
      <c r="BE5" s="26">
        <f t="shared" ref="BE5:BE43" si="22">AR5/$I5</f>
        <v>0</v>
      </c>
      <c r="BF5" s="26">
        <f t="shared" ref="BF5:BF43" si="23">AS5/$I5</f>
        <v>0</v>
      </c>
      <c r="BG5" s="26">
        <f t="shared" ref="BG5:BG43" si="24">AT5/$I5</f>
        <v>0</v>
      </c>
      <c r="BH5" s="26">
        <f t="shared" ref="BH5:BH43" si="25">AU5/$I5</f>
        <v>0</v>
      </c>
      <c r="BI5" s="26">
        <f t="shared" ref="BI5:BI43" si="26">AV5/$I5</f>
        <v>0</v>
      </c>
      <c r="BJ5" s="26">
        <f t="shared" ref="BJ5:BJ43" si="27">AW5/$I5</f>
        <v>0</v>
      </c>
      <c r="BK5" s="2">
        <f t="shared" ref="BK5:BK39" si="28">SUM(AY5:BJ5)/24</f>
        <v>0</v>
      </c>
      <c r="BL5" s="2">
        <f t="shared" ref="BL5:BL17" si="29">BK5/12</f>
        <v>0</v>
      </c>
    </row>
    <row r="6" spans="1:64" x14ac:dyDescent="0.25">
      <c r="A6" s="27">
        <f>ROW()-3</f>
        <v>3</v>
      </c>
      <c r="B6" s="28">
        <v>400008908</v>
      </c>
      <c r="C6" s="60" t="s">
        <v>49</v>
      </c>
      <c r="D6" s="29" t="s">
        <v>7</v>
      </c>
      <c r="E6" s="30">
        <v>16</v>
      </c>
      <c r="F6" s="31">
        <v>24.270127664169937</v>
      </c>
      <c r="G6" s="31">
        <f>60/F6</f>
        <v>2.4721748822350933</v>
      </c>
      <c r="H6" s="31">
        <v>0.85</v>
      </c>
      <c r="I6" s="30">
        <f>E6*G6*H6*60</f>
        <v>2017.2947039038361</v>
      </c>
      <c r="J6" s="32">
        <f>E6*G6*60</f>
        <v>2373.2878869456895</v>
      </c>
      <c r="K6" s="39">
        <v>192000</v>
      </c>
      <c r="L6" s="35">
        <v>256000</v>
      </c>
      <c r="M6" s="35">
        <v>96000</v>
      </c>
      <c r="N6" s="35">
        <v>0</v>
      </c>
      <c r="O6" s="35">
        <v>0</v>
      </c>
      <c r="P6" s="35">
        <v>0</v>
      </c>
      <c r="Q6" s="35">
        <v>0</v>
      </c>
      <c r="R6" s="35">
        <v>112000</v>
      </c>
      <c r="S6" s="35">
        <v>299912</v>
      </c>
      <c r="T6" s="35">
        <v>316100</v>
      </c>
      <c r="U6" s="35">
        <v>297373</v>
      </c>
      <c r="V6" s="35">
        <v>221743</v>
      </c>
      <c r="W6" s="40">
        <f t="shared" ref="W6:W68" si="30">SUM(K6:V6)</f>
        <v>1791128</v>
      </c>
      <c r="X6" s="42">
        <f t="shared" si="1"/>
        <v>95.17697123203898</v>
      </c>
      <c r="Y6" s="42">
        <f t="shared" si="2"/>
        <v>126.90262830938531</v>
      </c>
      <c r="Z6" s="42">
        <f t="shared" si="3"/>
        <v>47.58848561601949</v>
      </c>
      <c r="AA6" s="42">
        <f t="shared" si="4"/>
        <v>0</v>
      </c>
      <c r="AB6" s="42">
        <f t="shared" si="5"/>
        <v>0</v>
      </c>
      <c r="AC6" s="42">
        <f t="shared" si="6"/>
        <v>0</v>
      </c>
      <c r="AD6" s="42">
        <f t="shared" si="7"/>
        <v>0</v>
      </c>
      <c r="AE6" s="42">
        <f t="shared" si="8"/>
        <v>55.519899885356075</v>
      </c>
      <c r="AF6" s="42">
        <f t="shared" si="9"/>
        <v>148.67039477157957</v>
      </c>
      <c r="AG6" s="42">
        <f t="shared" si="10"/>
        <v>156.69500315858085</v>
      </c>
      <c r="AH6" s="42">
        <f t="shared" si="11"/>
        <v>147.41177846971422</v>
      </c>
      <c r="AI6" s="42">
        <f t="shared" si="12"/>
        <v>109.92097464534385</v>
      </c>
      <c r="AJ6" s="45">
        <f t="shared" si="13"/>
        <v>36.995255670334096</v>
      </c>
      <c r="AK6" s="46">
        <f t="shared" si="14"/>
        <v>3.0829379725278412</v>
      </c>
      <c r="AL6" s="39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2">
        <f t="shared" si="15"/>
        <v>0</v>
      </c>
      <c r="AY6" s="26">
        <f t="shared" si="16"/>
        <v>0</v>
      </c>
      <c r="AZ6" s="26">
        <f t="shared" si="17"/>
        <v>0</v>
      </c>
      <c r="BA6" s="26">
        <f t="shared" si="18"/>
        <v>0</v>
      </c>
      <c r="BB6" s="26">
        <f t="shared" si="19"/>
        <v>0</v>
      </c>
      <c r="BC6" s="26">
        <f t="shared" si="20"/>
        <v>0</v>
      </c>
      <c r="BD6" s="26">
        <f t="shared" si="21"/>
        <v>0</v>
      </c>
      <c r="BE6" s="26">
        <f t="shared" si="22"/>
        <v>0</v>
      </c>
      <c r="BF6" s="26">
        <f t="shared" si="23"/>
        <v>0</v>
      </c>
      <c r="BG6" s="26">
        <f t="shared" si="24"/>
        <v>0</v>
      </c>
      <c r="BH6" s="26">
        <f t="shared" si="25"/>
        <v>0</v>
      </c>
      <c r="BI6" s="26">
        <f t="shared" si="26"/>
        <v>0</v>
      </c>
      <c r="BJ6" s="26">
        <f t="shared" si="27"/>
        <v>0</v>
      </c>
      <c r="BK6" s="2">
        <f t="shared" si="28"/>
        <v>0</v>
      </c>
      <c r="BL6" s="2">
        <f t="shared" si="29"/>
        <v>0</v>
      </c>
    </row>
    <row r="7" spans="1:64" x14ac:dyDescent="0.25">
      <c r="A7" s="27">
        <f t="shared" si="0"/>
        <v>4</v>
      </c>
      <c r="B7" s="28">
        <v>400007951</v>
      </c>
      <c r="C7" s="60" t="s">
        <v>50</v>
      </c>
      <c r="D7" s="29" t="s">
        <v>7</v>
      </c>
      <c r="E7" s="30">
        <v>32</v>
      </c>
      <c r="F7" s="31">
        <v>28.905125937632835</v>
      </c>
      <c r="G7" s="31">
        <f t="shared" ref="G7:G45" si="31">60/F7</f>
        <v>2.0757563945391224</v>
      </c>
      <c r="H7" s="31">
        <v>0.85</v>
      </c>
      <c r="I7" s="30">
        <f t="shared" ref="I7:I45" si="32">E7*G7*H7*60</f>
        <v>3387.6344358878478</v>
      </c>
      <c r="J7" s="32">
        <f t="shared" ref="J7:J56" si="33">E7*G7*60</f>
        <v>3985.4522775151149</v>
      </c>
      <c r="K7" s="39">
        <v>408000</v>
      </c>
      <c r="L7" s="35">
        <v>360000</v>
      </c>
      <c r="M7" s="35">
        <v>144000</v>
      </c>
      <c r="N7" s="35">
        <v>0</v>
      </c>
      <c r="O7" s="35">
        <v>0</v>
      </c>
      <c r="P7" s="35">
        <v>48000</v>
      </c>
      <c r="Q7" s="35">
        <v>144000</v>
      </c>
      <c r="R7" s="35">
        <v>200611</v>
      </c>
      <c r="S7" s="35">
        <v>317805</v>
      </c>
      <c r="T7" s="35">
        <v>376134</v>
      </c>
      <c r="U7" s="35">
        <v>331750</v>
      </c>
      <c r="V7" s="35">
        <v>282088</v>
      </c>
      <c r="W7" s="40">
        <f t="shared" si="30"/>
        <v>2612388</v>
      </c>
      <c r="X7" s="42">
        <f t="shared" si="1"/>
        <v>120.43802474013681</v>
      </c>
      <c r="Y7" s="42">
        <f t="shared" si="2"/>
        <v>106.26884535894425</v>
      </c>
      <c r="Z7" s="42">
        <f t="shared" si="3"/>
        <v>42.507538143577698</v>
      </c>
      <c r="AA7" s="42">
        <f t="shared" si="4"/>
        <v>0</v>
      </c>
      <c r="AB7" s="42">
        <f t="shared" si="5"/>
        <v>0</v>
      </c>
      <c r="AC7" s="42">
        <f t="shared" si="6"/>
        <v>14.169179381192565</v>
      </c>
      <c r="AD7" s="42">
        <f t="shared" si="7"/>
        <v>42.507538143577698</v>
      </c>
      <c r="AE7" s="42">
        <f t="shared" si="8"/>
        <v>59.218609267508789</v>
      </c>
      <c r="AF7" s="42">
        <f t="shared" si="9"/>
        <v>93.813251109164653</v>
      </c>
      <c r="AG7" s="42">
        <f t="shared" si="10"/>
        <v>111.0314607784476</v>
      </c>
      <c r="AH7" s="42">
        <f t="shared" si="11"/>
        <v>97.929692910638195</v>
      </c>
      <c r="AI7" s="42">
        <f t="shared" si="12"/>
        <v>83.26990569337184</v>
      </c>
      <c r="AJ7" s="45">
        <f t="shared" si="13"/>
        <v>32.131418563606665</v>
      </c>
      <c r="AK7" s="46">
        <f t="shared" si="14"/>
        <v>2.6776182136338886</v>
      </c>
      <c r="AL7" s="39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2">
        <f t="shared" si="15"/>
        <v>0</v>
      </c>
      <c r="AY7" s="26">
        <f t="shared" si="16"/>
        <v>0</v>
      </c>
      <c r="AZ7" s="26">
        <f t="shared" si="17"/>
        <v>0</v>
      </c>
      <c r="BA7" s="26">
        <f t="shared" si="18"/>
        <v>0</v>
      </c>
      <c r="BB7" s="26">
        <f t="shared" si="19"/>
        <v>0</v>
      </c>
      <c r="BC7" s="26">
        <f t="shared" si="20"/>
        <v>0</v>
      </c>
      <c r="BD7" s="26">
        <f t="shared" si="21"/>
        <v>0</v>
      </c>
      <c r="BE7" s="26">
        <f t="shared" si="22"/>
        <v>0</v>
      </c>
      <c r="BF7" s="26">
        <f t="shared" si="23"/>
        <v>0</v>
      </c>
      <c r="BG7" s="26">
        <f t="shared" si="24"/>
        <v>0</v>
      </c>
      <c r="BH7" s="26">
        <f t="shared" si="25"/>
        <v>0</v>
      </c>
      <c r="BI7" s="26">
        <f t="shared" si="26"/>
        <v>0</v>
      </c>
      <c r="BJ7" s="26">
        <f t="shared" si="27"/>
        <v>0</v>
      </c>
      <c r="BK7" s="2">
        <f t="shared" si="28"/>
        <v>0</v>
      </c>
      <c r="BL7" s="2">
        <f t="shared" si="29"/>
        <v>0</v>
      </c>
    </row>
    <row r="8" spans="1:64" x14ac:dyDescent="0.25">
      <c r="A8" s="27">
        <f t="shared" si="0"/>
        <v>5</v>
      </c>
      <c r="B8" s="28">
        <v>400007954</v>
      </c>
      <c r="C8" s="60" t="s">
        <v>51</v>
      </c>
      <c r="D8" s="29" t="s">
        <v>7</v>
      </c>
      <c r="E8" s="30">
        <v>16</v>
      </c>
      <c r="F8" s="31">
        <v>24.143397560138503</v>
      </c>
      <c r="G8" s="31">
        <f t="shared" si="31"/>
        <v>2.4851514725939756</v>
      </c>
      <c r="H8" s="31">
        <v>0.85</v>
      </c>
      <c r="I8" s="30">
        <f t="shared" si="32"/>
        <v>2027.883601636684</v>
      </c>
      <c r="J8" s="32">
        <f t="shared" si="33"/>
        <v>2385.7454136902165</v>
      </c>
      <c r="K8" s="39">
        <v>181850</v>
      </c>
      <c r="L8" s="35">
        <v>161183</v>
      </c>
      <c r="M8" s="35">
        <v>43369</v>
      </c>
      <c r="N8" s="35">
        <v>0</v>
      </c>
      <c r="O8" s="35">
        <v>3600</v>
      </c>
      <c r="P8" s="35">
        <v>25200</v>
      </c>
      <c r="Q8" s="35">
        <v>57600</v>
      </c>
      <c r="R8" s="35">
        <v>100800</v>
      </c>
      <c r="S8" s="35">
        <v>161142</v>
      </c>
      <c r="T8" s="35">
        <v>165983</v>
      </c>
      <c r="U8" s="35">
        <v>147452</v>
      </c>
      <c r="V8" s="35">
        <v>117505</v>
      </c>
      <c r="W8" s="40">
        <f t="shared" si="30"/>
        <v>1165684</v>
      </c>
      <c r="X8" s="42">
        <f t="shared" si="1"/>
        <v>89.674772187728493</v>
      </c>
      <c r="Y8" s="42">
        <f t="shared" si="2"/>
        <v>79.483358842643071</v>
      </c>
      <c r="Z8" s="42">
        <f t="shared" si="3"/>
        <v>21.386335963759127</v>
      </c>
      <c r="AA8" s="42">
        <f t="shared" si="4"/>
        <v>0</v>
      </c>
      <c r="AB8" s="42">
        <f t="shared" si="5"/>
        <v>1.7752498205984195</v>
      </c>
      <c r="AC8" s="42">
        <f t="shared" si="6"/>
        <v>12.426748744188936</v>
      </c>
      <c r="AD8" s="42">
        <f t="shared" si="7"/>
        <v>28.403997129574712</v>
      </c>
      <c r="AE8" s="42">
        <f t="shared" si="8"/>
        <v>49.706994976755745</v>
      </c>
      <c r="AF8" s="42">
        <f t="shared" si="9"/>
        <v>79.463140719686251</v>
      </c>
      <c r="AG8" s="42">
        <f t="shared" si="10"/>
        <v>81.850358603440952</v>
      </c>
      <c r="AH8" s="42">
        <f t="shared" si="11"/>
        <v>72.712260151910598</v>
      </c>
      <c r="AI8" s="42">
        <f t="shared" si="12"/>
        <v>57.944647269282576</v>
      </c>
      <c r="AJ8" s="45">
        <f t="shared" si="13"/>
        <v>23.95116101706537</v>
      </c>
      <c r="AK8" s="46">
        <f t="shared" si="14"/>
        <v>1.9959300847554475</v>
      </c>
      <c r="AL8" s="39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2">
        <f t="shared" si="15"/>
        <v>0</v>
      </c>
      <c r="AY8" s="26">
        <f t="shared" si="16"/>
        <v>0</v>
      </c>
      <c r="AZ8" s="26">
        <f t="shared" si="17"/>
        <v>0</v>
      </c>
      <c r="BA8" s="26">
        <f t="shared" si="18"/>
        <v>0</v>
      </c>
      <c r="BB8" s="26">
        <f t="shared" si="19"/>
        <v>0</v>
      </c>
      <c r="BC8" s="26">
        <f t="shared" si="20"/>
        <v>0</v>
      </c>
      <c r="BD8" s="26">
        <f t="shared" si="21"/>
        <v>0</v>
      </c>
      <c r="BE8" s="26">
        <f t="shared" si="22"/>
        <v>0</v>
      </c>
      <c r="BF8" s="26">
        <f t="shared" si="23"/>
        <v>0</v>
      </c>
      <c r="BG8" s="26">
        <f t="shared" si="24"/>
        <v>0</v>
      </c>
      <c r="BH8" s="26">
        <f t="shared" si="25"/>
        <v>0</v>
      </c>
      <c r="BI8" s="26">
        <f t="shared" si="26"/>
        <v>0</v>
      </c>
      <c r="BJ8" s="26">
        <f t="shared" si="27"/>
        <v>0</v>
      </c>
      <c r="BK8" s="2">
        <f t="shared" si="28"/>
        <v>0</v>
      </c>
      <c r="BL8" s="2">
        <f t="shared" si="29"/>
        <v>0</v>
      </c>
    </row>
    <row r="9" spans="1:64" x14ac:dyDescent="0.25">
      <c r="A9" s="27">
        <f t="shared" si="0"/>
        <v>6</v>
      </c>
      <c r="B9" s="28">
        <v>400007956</v>
      </c>
      <c r="C9" s="136" t="s">
        <v>52</v>
      </c>
      <c r="D9" s="29" t="s">
        <v>8</v>
      </c>
      <c r="E9" s="30">
        <v>8</v>
      </c>
      <c r="F9" s="31">
        <v>19.034647238000588</v>
      </c>
      <c r="G9" s="31">
        <f t="shared" si="31"/>
        <v>3.152146674944234</v>
      </c>
      <c r="H9" s="31">
        <v>0.85</v>
      </c>
      <c r="I9" s="30">
        <f t="shared" si="32"/>
        <v>1286.0758433772476</v>
      </c>
      <c r="J9" s="32">
        <f t="shared" si="33"/>
        <v>1513.0304039732323</v>
      </c>
      <c r="K9" s="39">
        <v>96000</v>
      </c>
      <c r="L9" s="35">
        <v>120000</v>
      </c>
      <c r="M9" s="35">
        <v>72000</v>
      </c>
      <c r="N9" s="35">
        <v>0</v>
      </c>
      <c r="O9" s="35">
        <v>0</v>
      </c>
      <c r="P9" s="35">
        <v>24000</v>
      </c>
      <c r="Q9" s="35">
        <v>24000</v>
      </c>
      <c r="R9" s="35">
        <v>96000</v>
      </c>
      <c r="S9" s="35">
        <v>117394</v>
      </c>
      <c r="T9" s="35">
        <v>118468</v>
      </c>
      <c r="U9" s="35">
        <v>117967</v>
      </c>
      <c r="V9" s="35">
        <v>105345</v>
      </c>
      <c r="W9" s="40">
        <f t="shared" si="30"/>
        <v>891174</v>
      </c>
      <c r="X9" s="42">
        <f t="shared" si="1"/>
        <v>74.645675443139552</v>
      </c>
      <c r="Y9" s="42">
        <f t="shared" si="2"/>
        <v>93.307094303924444</v>
      </c>
      <c r="Z9" s="42">
        <f t="shared" si="3"/>
        <v>55.984256582354668</v>
      </c>
      <c r="AA9" s="42">
        <f t="shared" si="4"/>
        <v>0</v>
      </c>
      <c r="AB9" s="42">
        <f t="shared" si="5"/>
        <v>0</v>
      </c>
      <c r="AC9" s="42">
        <f t="shared" si="6"/>
        <v>18.661418860784888</v>
      </c>
      <c r="AD9" s="42">
        <f t="shared" si="7"/>
        <v>18.661418860784888</v>
      </c>
      <c r="AE9" s="42">
        <f t="shared" si="8"/>
        <v>74.645675443139552</v>
      </c>
      <c r="AF9" s="42">
        <f t="shared" si="9"/>
        <v>91.28077523929089</v>
      </c>
      <c r="AG9" s="42">
        <f t="shared" si="10"/>
        <v>92.115873733311005</v>
      </c>
      <c r="AH9" s="42">
        <f t="shared" si="11"/>
        <v>91.726316614592122</v>
      </c>
      <c r="AI9" s="42">
        <f t="shared" si="12"/>
        <v>81.911965412057668</v>
      </c>
      <c r="AJ9" s="45">
        <f t="shared" si="13"/>
        <v>28.872519603890822</v>
      </c>
      <c r="AK9" s="46">
        <f t="shared" si="14"/>
        <v>2.4060433003242352</v>
      </c>
      <c r="AL9" s="39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111">
        <f t="shared" si="15"/>
        <v>0</v>
      </c>
      <c r="AY9" s="26">
        <f t="shared" si="16"/>
        <v>0</v>
      </c>
      <c r="AZ9" s="26">
        <f t="shared" si="17"/>
        <v>0</v>
      </c>
      <c r="BA9" s="26">
        <f t="shared" si="18"/>
        <v>0</v>
      </c>
      <c r="BB9" s="26">
        <f t="shared" si="19"/>
        <v>0</v>
      </c>
      <c r="BC9" s="26">
        <f t="shared" si="20"/>
        <v>0</v>
      </c>
      <c r="BD9" s="26">
        <f t="shared" si="21"/>
        <v>0</v>
      </c>
      <c r="BE9" s="26">
        <f t="shared" si="22"/>
        <v>0</v>
      </c>
      <c r="BF9" s="26">
        <f t="shared" si="23"/>
        <v>0</v>
      </c>
      <c r="BG9" s="26">
        <f t="shared" si="24"/>
        <v>0</v>
      </c>
      <c r="BH9" s="26">
        <f t="shared" si="25"/>
        <v>0</v>
      </c>
      <c r="BI9" s="26">
        <f t="shared" si="26"/>
        <v>0</v>
      </c>
      <c r="BJ9" s="26">
        <f t="shared" si="27"/>
        <v>0</v>
      </c>
      <c r="BK9" s="2">
        <f t="shared" si="28"/>
        <v>0</v>
      </c>
      <c r="BL9" s="2">
        <f t="shared" si="29"/>
        <v>0</v>
      </c>
    </row>
    <row r="10" spans="1:64" x14ac:dyDescent="0.25">
      <c r="A10" s="27">
        <f t="shared" si="0"/>
        <v>7</v>
      </c>
      <c r="B10" s="28">
        <v>400007955</v>
      </c>
      <c r="C10" s="60" t="s">
        <v>80</v>
      </c>
      <c r="D10" s="29" t="s">
        <v>7</v>
      </c>
      <c r="E10" s="30">
        <v>8</v>
      </c>
      <c r="F10" s="31">
        <v>24.825373836148039</v>
      </c>
      <c r="G10" s="31">
        <f>60/F10</f>
        <v>2.416882033519852</v>
      </c>
      <c r="H10" s="31">
        <v>0.85</v>
      </c>
      <c r="I10" s="30">
        <f>E10*G10*H10*60</f>
        <v>986.08786967609956</v>
      </c>
      <c r="J10" s="32">
        <f>E10*G10*60</f>
        <v>1160.1033760895289</v>
      </c>
      <c r="K10" s="39">
        <v>86400</v>
      </c>
      <c r="L10" s="35">
        <v>54000</v>
      </c>
      <c r="M10" s="35">
        <v>10800</v>
      </c>
      <c r="N10" s="35">
        <v>0</v>
      </c>
      <c r="O10" s="35">
        <v>0</v>
      </c>
      <c r="P10" s="35">
        <v>0</v>
      </c>
      <c r="Q10" s="35">
        <v>21600</v>
      </c>
      <c r="R10" s="35">
        <v>64800</v>
      </c>
      <c r="S10" s="35">
        <v>22037</v>
      </c>
      <c r="T10" s="35">
        <v>22037</v>
      </c>
      <c r="U10" s="35">
        <v>22037</v>
      </c>
      <c r="V10" s="35">
        <v>22037</v>
      </c>
      <c r="W10" s="40">
        <f t="shared" si="30"/>
        <v>325748</v>
      </c>
      <c r="X10" s="42">
        <f t="shared" si="1"/>
        <v>87.618966480522488</v>
      </c>
      <c r="Y10" s="42">
        <f t="shared" si="2"/>
        <v>54.761854050326555</v>
      </c>
      <c r="Z10" s="42">
        <f t="shared" si="3"/>
        <v>10.952370810065311</v>
      </c>
      <c r="AA10" s="42">
        <f t="shared" si="4"/>
        <v>0</v>
      </c>
      <c r="AB10" s="42">
        <f t="shared" si="5"/>
        <v>0</v>
      </c>
      <c r="AC10" s="42">
        <f t="shared" si="6"/>
        <v>0</v>
      </c>
      <c r="AD10" s="42">
        <f t="shared" si="7"/>
        <v>21.904741620130622</v>
      </c>
      <c r="AE10" s="42">
        <f t="shared" si="8"/>
        <v>65.714224860391866</v>
      </c>
      <c r="AF10" s="42">
        <f t="shared" si="9"/>
        <v>22.347906994574934</v>
      </c>
      <c r="AG10" s="42">
        <f t="shared" si="10"/>
        <v>22.347906994574934</v>
      </c>
      <c r="AH10" s="42">
        <f t="shared" si="11"/>
        <v>22.347906994574934</v>
      </c>
      <c r="AI10" s="42">
        <f t="shared" si="12"/>
        <v>22.347906994574934</v>
      </c>
      <c r="AJ10" s="45">
        <f t="shared" si="13"/>
        <v>13.764324408322359</v>
      </c>
      <c r="AK10" s="46">
        <f>AJ10/12</f>
        <v>1.1470270340268633</v>
      </c>
      <c r="AL10" s="39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2">
        <f t="shared" si="15"/>
        <v>0</v>
      </c>
      <c r="AY10" s="26">
        <f t="shared" si="16"/>
        <v>0</v>
      </c>
      <c r="AZ10" s="26">
        <f t="shared" si="17"/>
        <v>0</v>
      </c>
      <c r="BA10" s="26">
        <f t="shared" si="18"/>
        <v>0</v>
      </c>
      <c r="BB10" s="26">
        <f t="shared" si="19"/>
        <v>0</v>
      </c>
      <c r="BC10" s="26">
        <f t="shared" si="20"/>
        <v>0</v>
      </c>
      <c r="BD10" s="26">
        <f t="shared" si="21"/>
        <v>0</v>
      </c>
      <c r="BE10" s="26">
        <f t="shared" si="22"/>
        <v>0</v>
      </c>
      <c r="BF10" s="26">
        <f t="shared" si="23"/>
        <v>0</v>
      </c>
      <c r="BG10" s="26">
        <f t="shared" si="24"/>
        <v>0</v>
      </c>
      <c r="BH10" s="26">
        <f t="shared" si="25"/>
        <v>0</v>
      </c>
      <c r="BI10" s="26">
        <f t="shared" si="26"/>
        <v>0</v>
      </c>
      <c r="BJ10" s="26">
        <f t="shared" si="27"/>
        <v>0</v>
      </c>
      <c r="BK10" s="2">
        <f t="shared" si="28"/>
        <v>0</v>
      </c>
      <c r="BL10" s="2">
        <f>BK10/12</f>
        <v>0</v>
      </c>
    </row>
    <row r="11" spans="1:64" x14ac:dyDescent="0.25">
      <c r="A11" s="27">
        <f t="shared" si="0"/>
        <v>8</v>
      </c>
      <c r="B11" s="28">
        <v>400007944</v>
      </c>
      <c r="C11" s="60" t="s">
        <v>53</v>
      </c>
      <c r="D11" s="29" t="s">
        <v>6</v>
      </c>
      <c r="E11" s="30">
        <v>4</v>
      </c>
      <c r="F11" s="31">
        <v>17.800661836926036</v>
      </c>
      <c r="G11" s="31">
        <f t="shared" si="31"/>
        <v>3.3706611894359368</v>
      </c>
      <c r="H11" s="31">
        <v>0.85</v>
      </c>
      <c r="I11" s="30">
        <f t="shared" si="32"/>
        <v>687.61488264493107</v>
      </c>
      <c r="J11" s="32">
        <f t="shared" si="33"/>
        <v>808.95868546462486</v>
      </c>
      <c r="K11" s="39">
        <v>60000</v>
      </c>
      <c r="L11" s="35">
        <v>12000</v>
      </c>
      <c r="M11" s="35">
        <v>0</v>
      </c>
      <c r="N11" s="35">
        <v>0</v>
      </c>
      <c r="O11" s="35">
        <v>0</v>
      </c>
      <c r="P11" s="35">
        <v>12000</v>
      </c>
      <c r="Q11" s="35">
        <v>12000</v>
      </c>
      <c r="R11" s="35">
        <v>12000</v>
      </c>
      <c r="S11" s="35">
        <v>31817</v>
      </c>
      <c r="T11" s="35">
        <v>34409</v>
      </c>
      <c r="U11" s="35">
        <v>30345</v>
      </c>
      <c r="V11" s="35">
        <v>27346</v>
      </c>
      <c r="W11" s="40">
        <f t="shared" si="30"/>
        <v>231917</v>
      </c>
      <c r="X11" s="42">
        <f t="shared" si="1"/>
        <v>87.258146259441361</v>
      </c>
      <c r="Y11" s="42">
        <f t="shared" si="2"/>
        <v>17.451629251888271</v>
      </c>
      <c r="Z11" s="42">
        <f t="shared" si="3"/>
        <v>0</v>
      </c>
      <c r="AA11" s="42">
        <f t="shared" si="4"/>
        <v>0</v>
      </c>
      <c r="AB11" s="42">
        <f t="shared" si="5"/>
        <v>0</v>
      </c>
      <c r="AC11" s="42">
        <f t="shared" si="6"/>
        <v>17.451629251888271</v>
      </c>
      <c r="AD11" s="42">
        <f t="shared" si="7"/>
        <v>17.451629251888271</v>
      </c>
      <c r="AE11" s="42">
        <f t="shared" si="8"/>
        <v>17.451629251888271</v>
      </c>
      <c r="AF11" s="42">
        <f t="shared" si="9"/>
        <v>46.271540658944097</v>
      </c>
      <c r="AG11" s="42">
        <f t="shared" si="10"/>
        <v>50.041092577351961</v>
      </c>
      <c r="AH11" s="42">
        <f t="shared" si="11"/>
        <v>44.130807470712469</v>
      </c>
      <c r="AI11" s="42">
        <f t="shared" si="12"/>
        <v>39.769354460178057</v>
      </c>
      <c r="AJ11" s="45">
        <f t="shared" si="13"/>
        <v>14.053227434757545</v>
      </c>
      <c r="AK11" s="46">
        <f t="shared" si="14"/>
        <v>1.1711022862297955</v>
      </c>
      <c r="AL11" s="39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2">
        <f t="shared" si="15"/>
        <v>0</v>
      </c>
      <c r="AY11" s="26">
        <f t="shared" si="16"/>
        <v>0</v>
      </c>
      <c r="AZ11" s="26">
        <f t="shared" si="17"/>
        <v>0</v>
      </c>
      <c r="BA11" s="26">
        <f t="shared" si="18"/>
        <v>0</v>
      </c>
      <c r="BB11" s="26">
        <f t="shared" si="19"/>
        <v>0</v>
      </c>
      <c r="BC11" s="26">
        <f t="shared" si="20"/>
        <v>0</v>
      </c>
      <c r="BD11" s="26">
        <f t="shared" si="21"/>
        <v>0</v>
      </c>
      <c r="BE11" s="26">
        <f t="shared" si="22"/>
        <v>0</v>
      </c>
      <c r="BF11" s="26">
        <f t="shared" si="23"/>
        <v>0</v>
      </c>
      <c r="BG11" s="26">
        <f t="shared" si="24"/>
        <v>0</v>
      </c>
      <c r="BH11" s="26">
        <f t="shared" si="25"/>
        <v>0</v>
      </c>
      <c r="BI11" s="26">
        <f t="shared" si="26"/>
        <v>0</v>
      </c>
      <c r="BJ11" s="26">
        <f t="shared" si="27"/>
        <v>0</v>
      </c>
      <c r="BK11" s="2">
        <f t="shared" si="28"/>
        <v>0</v>
      </c>
      <c r="BL11" s="2">
        <f t="shared" si="29"/>
        <v>0</v>
      </c>
    </row>
    <row r="12" spans="1:64" x14ac:dyDescent="0.25">
      <c r="A12" s="27">
        <f t="shared" si="0"/>
        <v>9</v>
      </c>
      <c r="B12" s="28">
        <v>400000993</v>
      </c>
      <c r="C12" s="136" t="s">
        <v>54</v>
      </c>
      <c r="D12" s="29" t="s">
        <v>6</v>
      </c>
      <c r="E12" s="30">
        <v>16</v>
      </c>
      <c r="F12" s="31">
        <v>19.253641907732856</v>
      </c>
      <c r="G12" s="31">
        <f t="shared" si="31"/>
        <v>3.1162935452695915</v>
      </c>
      <c r="H12" s="31">
        <v>0.85</v>
      </c>
      <c r="I12" s="30">
        <f t="shared" si="32"/>
        <v>2542.8955329399869</v>
      </c>
      <c r="J12" s="32">
        <f t="shared" si="33"/>
        <v>2991.6418034588078</v>
      </c>
      <c r="K12" s="39">
        <v>256100</v>
      </c>
      <c r="L12" s="35">
        <v>256000</v>
      </c>
      <c r="M12" s="35">
        <v>96000</v>
      </c>
      <c r="N12" s="35">
        <v>0</v>
      </c>
      <c r="O12" s="35">
        <v>0</v>
      </c>
      <c r="P12" s="35">
        <v>32000</v>
      </c>
      <c r="Q12" s="35">
        <v>128000</v>
      </c>
      <c r="R12" s="35">
        <v>224000</v>
      </c>
      <c r="S12" s="35">
        <v>340854</v>
      </c>
      <c r="T12" s="35">
        <v>338515</v>
      </c>
      <c r="U12" s="35">
        <v>337255</v>
      </c>
      <c r="V12" s="35">
        <v>258205</v>
      </c>
      <c r="W12" s="40">
        <f t="shared" si="30"/>
        <v>2266929</v>
      </c>
      <c r="X12" s="42">
        <f t="shared" si="1"/>
        <v>100.71196267504868</v>
      </c>
      <c r="Y12" s="42">
        <f t="shared" si="2"/>
        <v>100.67263742605414</v>
      </c>
      <c r="Z12" s="42">
        <f t="shared" si="3"/>
        <v>37.752239034770298</v>
      </c>
      <c r="AA12" s="42">
        <f t="shared" si="4"/>
        <v>0</v>
      </c>
      <c r="AB12" s="42">
        <f t="shared" si="5"/>
        <v>0</v>
      </c>
      <c r="AC12" s="42">
        <f t="shared" si="6"/>
        <v>12.584079678256767</v>
      </c>
      <c r="AD12" s="42">
        <f t="shared" si="7"/>
        <v>50.336318713027069</v>
      </c>
      <c r="AE12" s="42">
        <f t="shared" si="8"/>
        <v>88.088557747797367</v>
      </c>
      <c r="AF12" s="42">
        <f t="shared" si="9"/>
        <v>134.04168420789162</v>
      </c>
      <c r="AG12" s="42">
        <f t="shared" si="10"/>
        <v>133.12186663390904</v>
      </c>
      <c r="AH12" s="42">
        <f t="shared" si="11"/>
        <v>132.6263684965777</v>
      </c>
      <c r="AI12" s="42">
        <f t="shared" si="12"/>
        <v>101.53975916638402</v>
      </c>
      <c r="AJ12" s="45">
        <f t="shared" si="13"/>
        <v>37.144811407488191</v>
      </c>
      <c r="AK12" s="46">
        <f t="shared" si="14"/>
        <v>3.0954009506240161</v>
      </c>
      <c r="AL12" s="39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2">
        <f t="shared" si="15"/>
        <v>0</v>
      </c>
      <c r="AY12" s="26">
        <f t="shared" si="16"/>
        <v>0</v>
      </c>
      <c r="AZ12" s="26">
        <f t="shared" si="17"/>
        <v>0</v>
      </c>
      <c r="BA12" s="26">
        <f t="shared" si="18"/>
        <v>0</v>
      </c>
      <c r="BB12" s="26">
        <f t="shared" si="19"/>
        <v>0</v>
      </c>
      <c r="BC12" s="26">
        <f t="shared" si="20"/>
        <v>0</v>
      </c>
      <c r="BD12" s="26">
        <f t="shared" si="21"/>
        <v>0</v>
      </c>
      <c r="BE12" s="26">
        <f t="shared" si="22"/>
        <v>0</v>
      </c>
      <c r="BF12" s="26">
        <f t="shared" si="23"/>
        <v>0</v>
      </c>
      <c r="BG12" s="26">
        <f t="shared" si="24"/>
        <v>0</v>
      </c>
      <c r="BH12" s="26">
        <f t="shared" si="25"/>
        <v>0</v>
      </c>
      <c r="BI12" s="26">
        <f t="shared" si="26"/>
        <v>0</v>
      </c>
      <c r="BJ12" s="26">
        <f t="shared" si="27"/>
        <v>0</v>
      </c>
      <c r="BK12" s="2">
        <f t="shared" si="28"/>
        <v>0</v>
      </c>
      <c r="BL12" s="2">
        <f t="shared" si="29"/>
        <v>0</v>
      </c>
    </row>
    <row r="13" spans="1:64" x14ac:dyDescent="0.25">
      <c r="A13" s="27">
        <f t="shared" si="0"/>
        <v>10</v>
      </c>
      <c r="B13" s="28">
        <v>400008425</v>
      </c>
      <c r="C13" s="60" t="s">
        <v>56</v>
      </c>
      <c r="D13" s="29" t="s">
        <v>6</v>
      </c>
      <c r="E13" s="30">
        <v>8</v>
      </c>
      <c r="F13" s="31">
        <v>20.272231658868435</v>
      </c>
      <c r="G13" s="31">
        <f t="shared" si="31"/>
        <v>2.9597136126723362</v>
      </c>
      <c r="H13" s="31">
        <v>0.85</v>
      </c>
      <c r="I13" s="30">
        <f t="shared" si="32"/>
        <v>1207.5631539703131</v>
      </c>
      <c r="J13" s="32">
        <f t="shared" si="33"/>
        <v>1420.6625340827213</v>
      </c>
      <c r="K13" s="39">
        <v>45000</v>
      </c>
      <c r="L13" s="35">
        <v>66600</v>
      </c>
      <c r="M13" s="35">
        <v>1853</v>
      </c>
      <c r="N13" s="35">
        <v>0</v>
      </c>
      <c r="O13" s="35">
        <v>9000</v>
      </c>
      <c r="P13" s="35">
        <v>34200</v>
      </c>
      <c r="Q13" s="35">
        <v>48600</v>
      </c>
      <c r="R13" s="35">
        <v>50400</v>
      </c>
      <c r="S13" s="35">
        <v>67426</v>
      </c>
      <c r="T13" s="35">
        <v>58368</v>
      </c>
      <c r="U13" s="35">
        <v>60376</v>
      </c>
      <c r="V13" s="35">
        <v>53229</v>
      </c>
      <c r="W13" s="40">
        <f t="shared" si="30"/>
        <v>495052</v>
      </c>
      <c r="X13" s="41">
        <f t="shared" si="1"/>
        <v>37.265131725861096</v>
      </c>
      <c r="Y13" s="41">
        <f t="shared" si="2"/>
        <v>55.152394954274421</v>
      </c>
      <c r="Z13" s="41">
        <f t="shared" si="3"/>
        <v>1.5344953130671246</v>
      </c>
      <c r="AA13" s="41">
        <f t="shared" si="4"/>
        <v>0</v>
      </c>
      <c r="AB13" s="41">
        <f t="shared" si="5"/>
        <v>7.4530263451722183</v>
      </c>
      <c r="AC13" s="41">
        <f t="shared" si="6"/>
        <v>28.32150011165443</v>
      </c>
      <c r="AD13" s="41">
        <f t="shared" si="7"/>
        <v>40.246342263929982</v>
      </c>
      <c r="AE13" s="41">
        <f t="shared" si="8"/>
        <v>41.736947532964422</v>
      </c>
      <c r="AF13" s="41">
        <f t="shared" si="9"/>
        <v>55.836417149953554</v>
      </c>
      <c r="AG13" s="41">
        <f t="shared" si="10"/>
        <v>48.335360190556898</v>
      </c>
      <c r="AH13" s="41">
        <f t="shared" si="11"/>
        <v>49.998213179568651</v>
      </c>
      <c r="AI13" s="41">
        <f t="shared" si="12"/>
        <v>44.079682147463558</v>
      </c>
      <c r="AJ13" s="43">
        <f t="shared" si="13"/>
        <v>17.081646288102764</v>
      </c>
      <c r="AK13" s="44">
        <f t="shared" si="14"/>
        <v>1.4234705240085637</v>
      </c>
      <c r="AL13" s="39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2">
        <f t="shared" si="15"/>
        <v>0</v>
      </c>
      <c r="AY13" s="26">
        <f t="shared" si="16"/>
        <v>0</v>
      </c>
      <c r="AZ13" s="26">
        <f t="shared" si="17"/>
        <v>0</v>
      </c>
      <c r="BA13" s="26">
        <f t="shared" si="18"/>
        <v>0</v>
      </c>
      <c r="BB13" s="26">
        <f t="shared" si="19"/>
        <v>0</v>
      </c>
      <c r="BC13" s="26">
        <f t="shared" si="20"/>
        <v>0</v>
      </c>
      <c r="BD13" s="26">
        <f t="shared" si="21"/>
        <v>0</v>
      </c>
      <c r="BE13" s="26">
        <f t="shared" si="22"/>
        <v>0</v>
      </c>
      <c r="BF13" s="26">
        <f t="shared" si="23"/>
        <v>0</v>
      </c>
      <c r="BG13" s="26">
        <f t="shared" si="24"/>
        <v>0</v>
      </c>
      <c r="BH13" s="26">
        <f t="shared" si="25"/>
        <v>0</v>
      </c>
      <c r="BI13" s="26">
        <f t="shared" si="26"/>
        <v>0</v>
      </c>
      <c r="BJ13" s="26">
        <f t="shared" si="27"/>
        <v>0</v>
      </c>
      <c r="BK13" s="2">
        <f t="shared" si="28"/>
        <v>0</v>
      </c>
      <c r="BL13" s="2">
        <f t="shared" si="29"/>
        <v>0</v>
      </c>
    </row>
    <row r="14" spans="1:64" x14ac:dyDescent="0.25">
      <c r="A14" s="27">
        <f t="shared" si="0"/>
        <v>11</v>
      </c>
      <c r="B14" s="28">
        <v>400017808</v>
      </c>
      <c r="C14" s="60" t="s">
        <v>104</v>
      </c>
      <c r="D14" s="29" t="s">
        <v>7</v>
      </c>
      <c r="E14" s="30">
        <v>8</v>
      </c>
      <c r="F14" s="31">
        <v>25.633270223004601</v>
      </c>
      <c r="G14" s="31">
        <f t="shared" si="31"/>
        <v>2.3407079735832124</v>
      </c>
      <c r="H14" s="31">
        <v>0.85</v>
      </c>
      <c r="I14" s="30">
        <f t="shared" si="32"/>
        <v>955.00885322195063</v>
      </c>
      <c r="J14" s="32">
        <f t="shared" si="33"/>
        <v>1123.5398273199419</v>
      </c>
      <c r="K14" s="39">
        <v>72000</v>
      </c>
      <c r="L14" s="39">
        <v>96000</v>
      </c>
      <c r="M14" s="39">
        <v>48000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57945</v>
      </c>
      <c r="T14" s="39">
        <v>57945</v>
      </c>
      <c r="U14" s="39">
        <v>57945</v>
      </c>
      <c r="V14" s="39">
        <v>57945</v>
      </c>
      <c r="W14" s="40">
        <f>SUM(K14:V14)</f>
        <v>447780</v>
      </c>
      <c r="X14" s="41">
        <f t="shared" si="1"/>
        <v>75.391971244131184</v>
      </c>
      <c r="Y14" s="41">
        <f t="shared" si="2"/>
        <v>100.52262832550825</v>
      </c>
      <c r="Z14" s="41">
        <f t="shared" si="3"/>
        <v>50.261314162754125</v>
      </c>
      <c r="AA14" s="41">
        <f t="shared" si="4"/>
        <v>0</v>
      </c>
      <c r="AB14" s="41">
        <f t="shared" si="5"/>
        <v>0</v>
      </c>
      <c r="AC14" s="41">
        <f t="shared" si="6"/>
        <v>0</v>
      </c>
      <c r="AD14" s="41">
        <f t="shared" si="7"/>
        <v>0</v>
      </c>
      <c r="AE14" s="41">
        <f t="shared" si="8"/>
        <v>0</v>
      </c>
      <c r="AF14" s="41">
        <f t="shared" si="9"/>
        <v>60.67483019084974</v>
      </c>
      <c r="AG14" s="41">
        <f t="shared" si="10"/>
        <v>60.67483019084974</v>
      </c>
      <c r="AH14" s="41">
        <f t="shared" si="11"/>
        <v>60.67483019084974</v>
      </c>
      <c r="AI14" s="41">
        <f t="shared" si="12"/>
        <v>60.67483019084974</v>
      </c>
      <c r="AJ14" s="43">
        <f t="shared" si="13"/>
        <v>19.536468103991353</v>
      </c>
      <c r="AK14" s="44">
        <f t="shared" ref="AK14" si="34">AJ14/12</f>
        <v>1.6280390086659462</v>
      </c>
      <c r="AL14" s="39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2">
        <f t="shared" si="15"/>
        <v>0</v>
      </c>
      <c r="AY14" s="26">
        <f t="shared" si="16"/>
        <v>0</v>
      </c>
      <c r="AZ14" s="26">
        <f t="shared" si="17"/>
        <v>0</v>
      </c>
      <c r="BA14" s="26">
        <f t="shared" si="18"/>
        <v>0</v>
      </c>
      <c r="BB14" s="26">
        <f t="shared" si="19"/>
        <v>0</v>
      </c>
      <c r="BC14" s="26">
        <f t="shared" si="20"/>
        <v>0</v>
      </c>
      <c r="BD14" s="26">
        <f t="shared" si="21"/>
        <v>0</v>
      </c>
      <c r="BE14" s="26">
        <f t="shared" si="22"/>
        <v>0</v>
      </c>
      <c r="BF14" s="26">
        <f t="shared" si="23"/>
        <v>0</v>
      </c>
      <c r="BG14" s="26">
        <f t="shared" si="24"/>
        <v>0</v>
      </c>
      <c r="BH14" s="26">
        <f t="shared" si="25"/>
        <v>0</v>
      </c>
      <c r="BI14" s="26">
        <f t="shared" si="26"/>
        <v>0</v>
      </c>
      <c r="BJ14" s="26">
        <f t="shared" si="27"/>
        <v>0</v>
      </c>
      <c r="BK14" s="2">
        <f t="shared" si="28"/>
        <v>0</v>
      </c>
      <c r="BL14" s="2">
        <f t="shared" ref="BL14" si="35">BK14/12</f>
        <v>0</v>
      </c>
    </row>
    <row r="15" spans="1:64" x14ac:dyDescent="0.25">
      <c r="A15" s="27">
        <f t="shared" si="0"/>
        <v>12</v>
      </c>
      <c r="B15" s="28">
        <v>400003424</v>
      </c>
      <c r="C15" s="60" t="s">
        <v>57</v>
      </c>
      <c r="D15" s="29" t="s">
        <v>6</v>
      </c>
      <c r="E15" s="30">
        <v>16</v>
      </c>
      <c r="F15" s="31">
        <v>20.343770623356519</v>
      </c>
      <c r="G15" s="31">
        <f t="shared" si="31"/>
        <v>2.9493057659190516</v>
      </c>
      <c r="H15" s="31">
        <v>0.85</v>
      </c>
      <c r="I15" s="30">
        <f t="shared" si="32"/>
        <v>2406.6335049899462</v>
      </c>
      <c r="J15" s="32">
        <f t="shared" si="33"/>
        <v>2831.3335352822896</v>
      </c>
      <c r="K15" s="39">
        <v>500000</v>
      </c>
      <c r="L15" s="35">
        <v>460000</v>
      </c>
      <c r="M15" s="35">
        <v>70000</v>
      </c>
      <c r="N15" s="35">
        <v>10000</v>
      </c>
      <c r="O15" s="35">
        <v>30000</v>
      </c>
      <c r="P15" s="35">
        <v>80000</v>
      </c>
      <c r="Q15" s="35">
        <v>180000</v>
      </c>
      <c r="R15" s="35">
        <v>360000</v>
      </c>
      <c r="S15" s="35">
        <v>392932</v>
      </c>
      <c r="T15" s="35">
        <v>320713</v>
      </c>
      <c r="U15" s="35">
        <v>349308</v>
      </c>
      <c r="V15" s="35">
        <v>330566</v>
      </c>
      <c r="W15" s="40">
        <f t="shared" si="30"/>
        <v>3083519</v>
      </c>
      <c r="X15" s="41">
        <f t="shared" si="1"/>
        <v>207.7590954182651</v>
      </c>
      <c r="Y15" s="41">
        <f t="shared" si="2"/>
        <v>191.13836778480388</v>
      </c>
      <c r="Z15" s="41">
        <f t="shared" si="3"/>
        <v>29.086273358557111</v>
      </c>
      <c r="AA15" s="41">
        <f t="shared" si="4"/>
        <v>4.1551819083653019</v>
      </c>
      <c r="AB15" s="41">
        <f t="shared" si="5"/>
        <v>12.465545725095906</v>
      </c>
      <c r="AC15" s="41">
        <f t="shared" si="6"/>
        <v>33.241455266922415</v>
      </c>
      <c r="AD15" s="41">
        <f t="shared" si="7"/>
        <v>74.79327435057543</v>
      </c>
      <c r="AE15" s="41">
        <f t="shared" si="8"/>
        <v>149.58654870115086</v>
      </c>
      <c r="AF15" s="41">
        <f t="shared" si="9"/>
        <v>163.27039376177947</v>
      </c>
      <c r="AG15" s="41">
        <f t="shared" si="10"/>
        <v>133.26208553775609</v>
      </c>
      <c r="AH15" s="41">
        <f t="shared" si="11"/>
        <v>145.14382820472667</v>
      </c>
      <c r="AI15" s="41">
        <f t="shared" si="12"/>
        <v>137.35618627206844</v>
      </c>
      <c r="AJ15" s="43">
        <f t="shared" si="13"/>
        <v>53.385759845419443</v>
      </c>
      <c r="AK15" s="44">
        <f t="shared" si="14"/>
        <v>4.4488133204516203</v>
      </c>
      <c r="AL15" s="39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2">
        <f>SUM(AM15:AW15)</f>
        <v>0</v>
      </c>
      <c r="AY15" s="26">
        <f t="shared" si="16"/>
        <v>0</v>
      </c>
      <c r="AZ15" s="26">
        <f t="shared" si="17"/>
        <v>0</v>
      </c>
      <c r="BA15" s="26">
        <f t="shared" si="18"/>
        <v>0</v>
      </c>
      <c r="BB15" s="26">
        <f t="shared" si="19"/>
        <v>0</v>
      </c>
      <c r="BC15" s="26">
        <f t="shared" si="20"/>
        <v>0</v>
      </c>
      <c r="BD15" s="26">
        <f t="shared" si="21"/>
        <v>0</v>
      </c>
      <c r="BE15" s="26">
        <f t="shared" si="22"/>
        <v>0</v>
      </c>
      <c r="BF15" s="26">
        <f t="shared" si="23"/>
        <v>0</v>
      </c>
      <c r="BG15" s="26">
        <f t="shared" si="24"/>
        <v>0</v>
      </c>
      <c r="BH15" s="26">
        <f t="shared" si="25"/>
        <v>0</v>
      </c>
      <c r="BI15" s="26">
        <f t="shared" si="26"/>
        <v>0</v>
      </c>
      <c r="BJ15" s="26">
        <f t="shared" si="27"/>
        <v>0</v>
      </c>
      <c r="BK15" s="2">
        <f t="shared" si="28"/>
        <v>0</v>
      </c>
      <c r="BL15" s="2">
        <f t="shared" si="29"/>
        <v>0</v>
      </c>
    </row>
    <row r="16" spans="1:64" x14ac:dyDescent="0.25">
      <c r="A16" s="27">
        <f t="shared" si="0"/>
        <v>13</v>
      </c>
      <c r="B16" s="28">
        <v>340000482</v>
      </c>
      <c r="C16" s="60" t="s">
        <v>59</v>
      </c>
      <c r="D16" s="29" t="s">
        <v>6</v>
      </c>
      <c r="E16" s="30">
        <v>8</v>
      </c>
      <c r="F16" s="31">
        <v>14.68034337460085</v>
      </c>
      <c r="G16" s="31">
        <f t="shared" si="31"/>
        <v>4.087097860654187</v>
      </c>
      <c r="H16" s="31">
        <v>0.85</v>
      </c>
      <c r="I16" s="30">
        <f t="shared" si="32"/>
        <v>1667.5359271469083</v>
      </c>
      <c r="J16" s="32">
        <f t="shared" si="33"/>
        <v>1961.8069731140097</v>
      </c>
      <c r="K16" s="39">
        <v>30000</v>
      </c>
      <c r="L16" s="35">
        <v>25000</v>
      </c>
      <c r="M16" s="35">
        <v>10000</v>
      </c>
      <c r="N16" s="35">
        <v>0</v>
      </c>
      <c r="O16" s="35">
        <v>5000</v>
      </c>
      <c r="P16" s="35">
        <v>5000</v>
      </c>
      <c r="Q16" s="35">
        <v>15000</v>
      </c>
      <c r="R16" s="35">
        <v>20000</v>
      </c>
      <c r="S16" s="35">
        <v>28188</v>
      </c>
      <c r="T16" s="35">
        <v>28016</v>
      </c>
      <c r="U16" s="35">
        <v>20201</v>
      </c>
      <c r="V16" s="35">
        <v>20096</v>
      </c>
      <c r="W16" s="40">
        <f t="shared" si="30"/>
        <v>206501</v>
      </c>
      <c r="X16" s="41">
        <f t="shared" si="1"/>
        <v>17.990616880638296</v>
      </c>
      <c r="Y16" s="41">
        <f t="shared" si="2"/>
        <v>14.992180733865247</v>
      </c>
      <c r="Z16" s="41">
        <f t="shared" si="3"/>
        <v>5.9968722935460983</v>
      </c>
      <c r="AA16" s="41">
        <f t="shared" si="4"/>
        <v>0</v>
      </c>
      <c r="AB16" s="41">
        <f t="shared" si="5"/>
        <v>2.9984361467730491</v>
      </c>
      <c r="AC16" s="41">
        <f t="shared" si="6"/>
        <v>2.9984361467730491</v>
      </c>
      <c r="AD16" s="41">
        <f t="shared" si="7"/>
        <v>8.9953084403191479</v>
      </c>
      <c r="AE16" s="41">
        <f t="shared" si="8"/>
        <v>11.993744587092197</v>
      </c>
      <c r="AF16" s="41">
        <f t="shared" si="9"/>
        <v>16.903983621047743</v>
      </c>
      <c r="AG16" s="41">
        <f t="shared" si="10"/>
        <v>16.80083741759875</v>
      </c>
      <c r="AH16" s="41">
        <f t="shared" si="11"/>
        <v>12.114281720192475</v>
      </c>
      <c r="AI16" s="41">
        <f t="shared" si="12"/>
        <v>12.051314561110241</v>
      </c>
      <c r="AJ16" s="43">
        <f t="shared" si="13"/>
        <v>5.1598338562065136</v>
      </c>
      <c r="AK16" s="44">
        <f t="shared" ref="AK16:AK20" si="36">AJ16/12</f>
        <v>0.42998615468387613</v>
      </c>
      <c r="AL16" s="39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2">
        <f t="shared" ref="AX16:AX34" si="37">SUM(AL16:AW16)</f>
        <v>0</v>
      </c>
      <c r="AY16" s="26">
        <f t="shared" si="16"/>
        <v>0</v>
      </c>
      <c r="AZ16" s="26">
        <f t="shared" si="17"/>
        <v>0</v>
      </c>
      <c r="BA16" s="26">
        <f t="shared" si="18"/>
        <v>0</v>
      </c>
      <c r="BB16" s="26">
        <f t="shared" si="19"/>
        <v>0</v>
      </c>
      <c r="BC16" s="26">
        <f t="shared" si="20"/>
        <v>0</v>
      </c>
      <c r="BD16" s="26">
        <f t="shared" si="21"/>
        <v>0</v>
      </c>
      <c r="BE16" s="26">
        <f t="shared" si="22"/>
        <v>0</v>
      </c>
      <c r="BF16" s="26">
        <f t="shared" si="23"/>
        <v>0</v>
      </c>
      <c r="BG16" s="26">
        <f t="shared" si="24"/>
        <v>0</v>
      </c>
      <c r="BH16" s="26">
        <f t="shared" si="25"/>
        <v>0</v>
      </c>
      <c r="BI16" s="26">
        <f t="shared" si="26"/>
        <v>0</v>
      </c>
      <c r="BJ16" s="26">
        <f t="shared" si="27"/>
        <v>0</v>
      </c>
      <c r="BK16" s="2">
        <f t="shared" si="28"/>
        <v>0</v>
      </c>
      <c r="BL16" s="2">
        <f t="shared" si="29"/>
        <v>0</v>
      </c>
    </row>
    <row r="17" spans="1:64" x14ac:dyDescent="0.25">
      <c r="A17" s="27">
        <f t="shared" si="0"/>
        <v>14</v>
      </c>
      <c r="B17" s="28">
        <v>400013164</v>
      </c>
      <c r="C17" s="60" t="s">
        <v>42</v>
      </c>
      <c r="D17" s="29" t="s">
        <v>6</v>
      </c>
      <c r="E17" s="30">
        <v>8</v>
      </c>
      <c r="F17" s="31">
        <v>17.310718652558432</v>
      </c>
      <c r="G17" s="31">
        <f>60/F17</f>
        <v>3.4660606069715265</v>
      </c>
      <c r="H17" s="31">
        <v>0.85</v>
      </c>
      <c r="I17" s="30">
        <f>E17*G17*H17*60</f>
        <v>1414.1527276443828</v>
      </c>
      <c r="J17" s="32">
        <f t="shared" si="33"/>
        <v>1663.7090913463328</v>
      </c>
      <c r="K17" s="39">
        <v>70000</v>
      </c>
      <c r="L17" s="35">
        <v>70000</v>
      </c>
      <c r="M17" s="35">
        <v>20000</v>
      </c>
      <c r="N17" s="35">
        <v>0</v>
      </c>
      <c r="O17" s="35">
        <v>20000</v>
      </c>
      <c r="P17" s="35">
        <v>20000</v>
      </c>
      <c r="Q17" s="35">
        <v>40000</v>
      </c>
      <c r="R17" s="35">
        <v>60000</v>
      </c>
      <c r="S17" s="35">
        <v>48340</v>
      </c>
      <c r="T17" s="35">
        <v>63676</v>
      </c>
      <c r="U17" s="35">
        <v>46652</v>
      </c>
      <c r="V17" s="35">
        <v>50853</v>
      </c>
      <c r="W17" s="40">
        <f t="shared" si="30"/>
        <v>509521</v>
      </c>
      <c r="X17" s="41">
        <f t="shared" si="1"/>
        <v>49.49960399015891</v>
      </c>
      <c r="Y17" s="41">
        <f t="shared" si="2"/>
        <v>49.49960399015891</v>
      </c>
      <c r="Z17" s="41">
        <f t="shared" si="3"/>
        <v>14.14274399718826</v>
      </c>
      <c r="AA17" s="41">
        <f t="shared" si="4"/>
        <v>0</v>
      </c>
      <c r="AB17" s="41">
        <f t="shared" si="5"/>
        <v>14.14274399718826</v>
      </c>
      <c r="AC17" s="41">
        <f t="shared" si="6"/>
        <v>14.14274399718826</v>
      </c>
      <c r="AD17" s="41">
        <f t="shared" si="7"/>
        <v>28.285487994376521</v>
      </c>
      <c r="AE17" s="41">
        <f t="shared" si="8"/>
        <v>42.428231991564779</v>
      </c>
      <c r="AF17" s="41">
        <f t="shared" si="9"/>
        <v>34.183012241204025</v>
      </c>
      <c r="AG17" s="41">
        <f t="shared" si="10"/>
        <v>45.027668338247985</v>
      </c>
      <c r="AH17" s="41">
        <f t="shared" si="11"/>
        <v>32.989364647841334</v>
      </c>
      <c r="AI17" s="41">
        <f t="shared" si="12"/>
        <v>35.960048024450728</v>
      </c>
      <c r="AJ17" s="43">
        <f t="shared" si="13"/>
        <v>15.012552217065332</v>
      </c>
      <c r="AK17" s="44">
        <f>AJ17/12</f>
        <v>1.2510460180887777</v>
      </c>
      <c r="AL17" s="39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2">
        <f t="shared" si="37"/>
        <v>0</v>
      </c>
      <c r="AY17" s="26">
        <f t="shared" si="16"/>
        <v>0</v>
      </c>
      <c r="AZ17" s="26">
        <f t="shared" si="17"/>
        <v>0</v>
      </c>
      <c r="BA17" s="26">
        <f t="shared" si="18"/>
        <v>0</v>
      </c>
      <c r="BB17" s="26">
        <f t="shared" si="19"/>
        <v>0</v>
      </c>
      <c r="BC17" s="26">
        <f t="shared" si="20"/>
        <v>0</v>
      </c>
      <c r="BD17" s="26">
        <f t="shared" si="21"/>
        <v>0</v>
      </c>
      <c r="BE17" s="26">
        <f t="shared" si="22"/>
        <v>0</v>
      </c>
      <c r="BF17" s="26">
        <f t="shared" si="23"/>
        <v>0</v>
      </c>
      <c r="BG17" s="26">
        <f t="shared" si="24"/>
        <v>0</v>
      </c>
      <c r="BH17" s="26">
        <f t="shared" si="25"/>
        <v>0</v>
      </c>
      <c r="BI17" s="26">
        <f t="shared" si="26"/>
        <v>0</v>
      </c>
      <c r="BJ17" s="26">
        <f t="shared" si="27"/>
        <v>0</v>
      </c>
      <c r="BK17" s="2">
        <f t="shared" si="28"/>
        <v>0</v>
      </c>
      <c r="BL17" s="2">
        <f t="shared" si="29"/>
        <v>0</v>
      </c>
    </row>
    <row r="18" spans="1:64" x14ac:dyDescent="0.25">
      <c r="A18" s="27">
        <f t="shared" si="0"/>
        <v>15</v>
      </c>
      <c r="B18" s="28">
        <v>400009979</v>
      </c>
      <c r="C18" s="60" t="s">
        <v>60</v>
      </c>
      <c r="D18" s="29" t="s">
        <v>6</v>
      </c>
      <c r="E18" s="30">
        <v>32</v>
      </c>
      <c r="F18" s="31">
        <v>17.430509839641534</v>
      </c>
      <c r="G18" s="31">
        <f t="shared" si="31"/>
        <v>3.4422401038175212</v>
      </c>
      <c r="H18" s="31">
        <v>0.85</v>
      </c>
      <c r="I18" s="30">
        <f t="shared" si="32"/>
        <v>5617.7358494301943</v>
      </c>
      <c r="J18" s="32">
        <f t="shared" si="33"/>
        <v>6609.1009993296411</v>
      </c>
      <c r="K18" s="39">
        <v>440000</v>
      </c>
      <c r="L18" s="39">
        <v>0</v>
      </c>
      <c r="M18" s="35">
        <v>0</v>
      </c>
      <c r="N18" s="39">
        <v>440000</v>
      </c>
      <c r="O18" s="39">
        <v>0</v>
      </c>
      <c r="P18" s="35">
        <v>0</v>
      </c>
      <c r="Q18" s="35">
        <v>0</v>
      </c>
      <c r="R18" s="35">
        <v>440000</v>
      </c>
      <c r="S18" s="35">
        <v>256667</v>
      </c>
      <c r="T18" s="35">
        <v>256667</v>
      </c>
      <c r="U18" s="35">
        <v>256667</v>
      </c>
      <c r="V18" s="35">
        <v>256667</v>
      </c>
      <c r="W18" s="40">
        <f t="shared" si="30"/>
        <v>2346668</v>
      </c>
      <c r="X18" s="41">
        <f t="shared" si="1"/>
        <v>78.323369377474222</v>
      </c>
      <c r="Y18" s="41">
        <f t="shared" si="2"/>
        <v>0</v>
      </c>
      <c r="Z18" s="41">
        <f t="shared" si="3"/>
        <v>0</v>
      </c>
      <c r="AA18" s="41">
        <f t="shared" si="4"/>
        <v>78.323369377474222</v>
      </c>
      <c r="AB18" s="41">
        <f t="shared" si="5"/>
        <v>0</v>
      </c>
      <c r="AC18" s="41">
        <f t="shared" si="6"/>
        <v>0</v>
      </c>
      <c r="AD18" s="41">
        <f t="shared" si="7"/>
        <v>0</v>
      </c>
      <c r="AE18" s="41">
        <f t="shared" si="8"/>
        <v>78.323369377474222</v>
      </c>
      <c r="AF18" s="41">
        <f t="shared" si="9"/>
        <v>45.688691472745852</v>
      </c>
      <c r="AG18" s="41">
        <f t="shared" si="10"/>
        <v>45.688691472745852</v>
      </c>
      <c r="AH18" s="41">
        <f t="shared" si="11"/>
        <v>45.688691472745852</v>
      </c>
      <c r="AI18" s="41">
        <f t="shared" si="12"/>
        <v>45.688691472745852</v>
      </c>
      <c r="AJ18" s="43">
        <f t="shared" si="13"/>
        <v>17.405203084308585</v>
      </c>
      <c r="AK18" s="44">
        <f t="shared" si="36"/>
        <v>1.4504335903590488</v>
      </c>
      <c r="AL18" s="39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2">
        <f t="shared" si="37"/>
        <v>0</v>
      </c>
      <c r="AY18" s="26">
        <f t="shared" si="16"/>
        <v>0</v>
      </c>
      <c r="AZ18" s="26">
        <f t="shared" si="17"/>
        <v>0</v>
      </c>
      <c r="BA18" s="26">
        <f t="shared" si="18"/>
        <v>0</v>
      </c>
      <c r="BB18" s="26">
        <f t="shared" si="19"/>
        <v>0</v>
      </c>
      <c r="BC18" s="26">
        <f t="shared" si="20"/>
        <v>0</v>
      </c>
      <c r="BD18" s="26">
        <f t="shared" si="21"/>
        <v>0</v>
      </c>
      <c r="BE18" s="26">
        <f t="shared" si="22"/>
        <v>0</v>
      </c>
      <c r="BF18" s="26">
        <f t="shared" si="23"/>
        <v>0</v>
      </c>
      <c r="BG18" s="26">
        <f t="shared" si="24"/>
        <v>0</v>
      </c>
      <c r="BH18" s="26">
        <f t="shared" si="25"/>
        <v>0</v>
      </c>
      <c r="BI18" s="26">
        <f t="shared" si="26"/>
        <v>0</v>
      </c>
      <c r="BJ18" s="26">
        <f t="shared" si="27"/>
        <v>0</v>
      </c>
      <c r="BK18" s="2">
        <f t="shared" si="28"/>
        <v>0</v>
      </c>
      <c r="BL18" s="2">
        <f t="shared" ref="BL18:BL39" si="38">BK18/12</f>
        <v>0</v>
      </c>
    </row>
    <row r="19" spans="1:64" x14ac:dyDescent="0.25">
      <c r="A19" s="27">
        <f t="shared" si="0"/>
        <v>16</v>
      </c>
      <c r="B19" s="28">
        <v>400009979</v>
      </c>
      <c r="C19" s="60" t="s">
        <v>61</v>
      </c>
      <c r="D19" s="29" t="s">
        <v>6</v>
      </c>
      <c r="E19" s="30">
        <v>32</v>
      </c>
      <c r="F19" s="31">
        <v>29.17661820981305</v>
      </c>
      <c r="G19" s="31">
        <f t="shared" si="31"/>
        <v>2.056441208111639</v>
      </c>
      <c r="H19" s="31">
        <v>0.85</v>
      </c>
      <c r="I19" s="30">
        <f t="shared" si="32"/>
        <v>3356.1120516381948</v>
      </c>
      <c r="J19" s="32">
        <f t="shared" si="33"/>
        <v>3948.3671195743468</v>
      </c>
      <c r="K19" s="39">
        <v>440000</v>
      </c>
      <c r="L19" s="39">
        <v>0</v>
      </c>
      <c r="M19" s="35">
        <v>0</v>
      </c>
      <c r="N19" s="39">
        <v>440000</v>
      </c>
      <c r="O19" s="39">
        <v>0</v>
      </c>
      <c r="P19" s="35">
        <v>0</v>
      </c>
      <c r="Q19" s="35">
        <v>0</v>
      </c>
      <c r="R19" s="35">
        <v>440000</v>
      </c>
      <c r="S19" s="35">
        <v>183333</v>
      </c>
      <c r="T19" s="35">
        <v>183333</v>
      </c>
      <c r="U19" s="35">
        <v>183333</v>
      </c>
      <c r="V19" s="35">
        <v>183333</v>
      </c>
      <c r="W19" s="40">
        <f t="shared" si="30"/>
        <v>2053332</v>
      </c>
      <c r="X19" s="41">
        <f t="shared" si="1"/>
        <v>131.10408509311421</v>
      </c>
      <c r="Y19" s="41">
        <f t="shared" si="2"/>
        <v>0</v>
      </c>
      <c r="Z19" s="41">
        <f t="shared" si="3"/>
        <v>0</v>
      </c>
      <c r="AA19" s="41">
        <f t="shared" si="4"/>
        <v>131.10408509311421</v>
      </c>
      <c r="AB19" s="41">
        <f t="shared" si="5"/>
        <v>0</v>
      </c>
      <c r="AC19" s="41">
        <f t="shared" si="6"/>
        <v>0</v>
      </c>
      <c r="AD19" s="41">
        <f t="shared" si="7"/>
        <v>0</v>
      </c>
      <c r="AE19" s="41">
        <f t="shared" si="8"/>
        <v>131.10408509311421</v>
      </c>
      <c r="AF19" s="41">
        <f t="shared" si="9"/>
        <v>54.626602800854336</v>
      </c>
      <c r="AG19" s="41">
        <f t="shared" si="10"/>
        <v>54.626602800854336</v>
      </c>
      <c r="AH19" s="41">
        <f t="shared" si="11"/>
        <v>54.626602800854336</v>
      </c>
      <c r="AI19" s="41">
        <f t="shared" si="12"/>
        <v>54.626602800854336</v>
      </c>
      <c r="AJ19" s="43">
        <f t="shared" si="13"/>
        <v>25.492444436781668</v>
      </c>
      <c r="AK19" s="44">
        <f t="shared" si="36"/>
        <v>2.1243703697318055</v>
      </c>
      <c r="AL19" s="39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2">
        <f t="shared" si="37"/>
        <v>0</v>
      </c>
      <c r="AY19" s="26">
        <f t="shared" si="16"/>
        <v>0</v>
      </c>
      <c r="AZ19" s="26">
        <f t="shared" si="17"/>
        <v>0</v>
      </c>
      <c r="BA19" s="26">
        <f t="shared" si="18"/>
        <v>0</v>
      </c>
      <c r="BB19" s="26">
        <f t="shared" si="19"/>
        <v>0</v>
      </c>
      <c r="BC19" s="26">
        <f t="shared" si="20"/>
        <v>0</v>
      </c>
      <c r="BD19" s="26">
        <f t="shared" si="21"/>
        <v>0</v>
      </c>
      <c r="BE19" s="26">
        <f t="shared" si="22"/>
        <v>0</v>
      </c>
      <c r="BF19" s="26">
        <f t="shared" si="23"/>
        <v>0</v>
      </c>
      <c r="BG19" s="26">
        <f t="shared" si="24"/>
        <v>0</v>
      </c>
      <c r="BH19" s="26">
        <f t="shared" si="25"/>
        <v>0</v>
      </c>
      <c r="BI19" s="26">
        <f t="shared" si="26"/>
        <v>0</v>
      </c>
      <c r="BJ19" s="26">
        <f t="shared" si="27"/>
        <v>0</v>
      </c>
      <c r="BK19" s="2">
        <f t="shared" si="28"/>
        <v>0</v>
      </c>
      <c r="BL19" s="2">
        <f t="shared" si="38"/>
        <v>0</v>
      </c>
    </row>
    <row r="20" spans="1:64" x14ac:dyDescent="0.25">
      <c r="A20" s="27">
        <f t="shared" si="0"/>
        <v>17</v>
      </c>
      <c r="B20" s="28">
        <v>400009979</v>
      </c>
      <c r="C20" s="60" t="s">
        <v>62</v>
      </c>
      <c r="D20" s="29" t="s">
        <v>6</v>
      </c>
      <c r="E20" s="30">
        <v>32</v>
      </c>
      <c r="F20" s="31">
        <v>15.885685548039923</v>
      </c>
      <c r="G20" s="31">
        <f t="shared" si="31"/>
        <v>3.7769852499317023</v>
      </c>
      <c r="H20" s="31">
        <v>0.85</v>
      </c>
      <c r="I20" s="30">
        <f t="shared" si="32"/>
        <v>6164.0399278885379</v>
      </c>
      <c r="J20" s="32">
        <f t="shared" si="33"/>
        <v>7251.8116798688679</v>
      </c>
      <c r="K20" s="39">
        <v>440000</v>
      </c>
      <c r="L20" s="39">
        <v>0</v>
      </c>
      <c r="M20" s="35">
        <v>0</v>
      </c>
      <c r="N20" s="39">
        <v>440000</v>
      </c>
      <c r="O20" s="39">
        <v>0</v>
      </c>
      <c r="P20" s="35">
        <v>0</v>
      </c>
      <c r="Q20" s="35">
        <v>0</v>
      </c>
      <c r="R20" s="35">
        <v>440000</v>
      </c>
      <c r="S20" s="35">
        <v>293333</v>
      </c>
      <c r="T20" s="35">
        <v>293333</v>
      </c>
      <c r="U20" s="35">
        <v>293333</v>
      </c>
      <c r="V20" s="35">
        <v>293333</v>
      </c>
      <c r="W20" s="40">
        <f t="shared" si="30"/>
        <v>2493332</v>
      </c>
      <c r="X20" s="41">
        <f t="shared" si="1"/>
        <v>71.38175695606175</v>
      </c>
      <c r="Y20" s="41">
        <f t="shared" si="2"/>
        <v>0</v>
      </c>
      <c r="Z20" s="41">
        <f t="shared" si="3"/>
        <v>0</v>
      </c>
      <c r="AA20" s="41">
        <f t="shared" si="4"/>
        <v>71.38175695606175</v>
      </c>
      <c r="AB20" s="41">
        <f t="shared" si="5"/>
        <v>0</v>
      </c>
      <c r="AC20" s="41">
        <f t="shared" si="6"/>
        <v>0</v>
      </c>
      <c r="AD20" s="41">
        <f t="shared" si="7"/>
        <v>0</v>
      </c>
      <c r="AE20" s="41">
        <f t="shared" si="8"/>
        <v>71.38175695606175</v>
      </c>
      <c r="AF20" s="41">
        <f t="shared" si="9"/>
        <v>47.587783893619232</v>
      </c>
      <c r="AG20" s="41">
        <f t="shared" si="10"/>
        <v>47.587783893619232</v>
      </c>
      <c r="AH20" s="41">
        <f t="shared" si="11"/>
        <v>47.587783893619232</v>
      </c>
      <c r="AI20" s="41">
        <f t="shared" si="12"/>
        <v>47.587783893619232</v>
      </c>
      <c r="AJ20" s="43">
        <f t="shared" si="13"/>
        <v>16.854016935110927</v>
      </c>
      <c r="AK20" s="44">
        <f t="shared" si="36"/>
        <v>1.404501411259244</v>
      </c>
      <c r="AL20" s="39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2">
        <f t="shared" si="37"/>
        <v>0</v>
      </c>
      <c r="AY20" s="26">
        <f t="shared" si="16"/>
        <v>0</v>
      </c>
      <c r="AZ20" s="26">
        <f t="shared" si="17"/>
        <v>0</v>
      </c>
      <c r="BA20" s="26">
        <f t="shared" si="18"/>
        <v>0</v>
      </c>
      <c r="BB20" s="26">
        <f t="shared" si="19"/>
        <v>0</v>
      </c>
      <c r="BC20" s="26">
        <f t="shared" si="20"/>
        <v>0</v>
      </c>
      <c r="BD20" s="26">
        <f t="shared" si="21"/>
        <v>0</v>
      </c>
      <c r="BE20" s="26">
        <f t="shared" si="22"/>
        <v>0</v>
      </c>
      <c r="BF20" s="26">
        <f t="shared" si="23"/>
        <v>0</v>
      </c>
      <c r="BG20" s="26">
        <f t="shared" si="24"/>
        <v>0</v>
      </c>
      <c r="BH20" s="26">
        <f t="shared" si="25"/>
        <v>0</v>
      </c>
      <c r="BI20" s="26">
        <f t="shared" si="26"/>
        <v>0</v>
      </c>
      <c r="BJ20" s="26">
        <f t="shared" si="27"/>
        <v>0</v>
      </c>
      <c r="BK20" s="2">
        <f t="shared" si="28"/>
        <v>0</v>
      </c>
      <c r="BL20" s="2">
        <f t="shared" si="38"/>
        <v>0</v>
      </c>
    </row>
    <row r="21" spans="1:64" x14ac:dyDescent="0.25">
      <c r="A21" s="27">
        <f t="shared" si="0"/>
        <v>18</v>
      </c>
      <c r="B21" s="28">
        <v>400009979</v>
      </c>
      <c r="C21" s="60" t="s">
        <v>63</v>
      </c>
      <c r="D21" s="29" t="s">
        <v>6</v>
      </c>
      <c r="E21" s="30">
        <v>32</v>
      </c>
      <c r="F21" s="31">
        <v>15.32001507345295</v>
      </c>
      <c r="G21" s="31">
        <f t="shared" si="31"/>
        <v>3.9164452327445858</v>
      </c>
      <c r="H21" s="31">
        <v>0.85</v>
      </c>
      <c r="I21" s="30">
        <f t="shared" si="32"/>
        <v>6391.6386198391638</v>
      </c>
      <c r="J21" s="32">
        <f t="shared" si="33"/>
        <v>7519.5748468696047</v>
      </c>
      <c r="K21" s="39">
        <v>120000</v>
      </c>
      <c r="L21" s="39">
        <v>0</v>
      </c>
      <c r="M21" s="35">
        <v>0</v>
      </c>
      <c r="N21" s="39">
        <v>120000</v>
      </c>
      <c r="O21" s="39">
        <v>0</v>
      </c>
      <c r="P21" s="35">
        <v>0</v>
      </c>
      <c r="Q21" s="35">
        <v>0</v>
      </c>
      <c r="R21" s="35">
        <v>120000</v>
      </c>
      <c r="S21" s="35">
        <v>60000</v>
      </c>
      <c r="T21" s="35">
        <v>60000</v>
      </c>
      <c r="U21" s="35">
        <v>60000</v>
      </c>
      <c r="V21" s="35">
        <v>60000</v>
      </c>
      <c r="W21" s="40">
        <f t="shared" si="30"/>
        <v>600000</v>
      </c>
      <c r="X21" s="41">
        <f t="shared" si="1"/>
        <v>18.774528276290379</v>
      </c>
      <c r="Y21" s="41">
        <f t="shared" si="2"/>
        <v>0</v>
      </c>
      <c r="Z21" s="41">
        <f t="shared" si="3"/>
        <v>0</v>
      </c>
      <c r="AA21" s="41">
        <f t="shared" si="4"/>
        <v>18.774528276290379</v>
      </c>
      <c r="AB21" s="41">
        <f t="shared" si="5"/>
        <v>0</v>
      </c>
      <c r="AC21" s="41">
        <f t="shared" si="6"/>
        <v>0</v>
      </c>
      <c r="AD21" s="41">
        <f t="shared" si="7"/>
        <v>0</v>
      </c>
      <c r="AE21" s="41">
        <f t="shared" si="8"/>
        <v>18.774528276290379</v>
      </c>
      <c r="AF21" s="41">
        <f t="shared" si="9"/>
        <v>9.3872641381451896</v>
      </c>
      <c r="AG21" s="41">
        <f t="shared" si="10"/>
        <v>9.3872641381451896</v>
      </c>
      <c r="AH21" s="41">
        <f t="shared" si="11"/>
        <v>9.3872641381451896</v>
      </c>
      <c r="AI21" s="41">
        <f t="shared" si="12"/>
        <v>9.3872641381451896</v>
      </c>
      <c r="AJ21" s="43">
        <f t="shared" si="13"/>
        <v>3.9113600575604948</v>
      </c>
      <c r="AK21" s="44">
        <f t="shared" ref="AK21:AK24" si="39">AJ21/12</f>
        <v>0.32594667146337458</v>
      </c>
      <c r="AL21" s="39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2">
        <f t="shared" si="37"/>
        <v>0</v>
      </c>
      <c r="AY21" s="26">
        <f t="shared" si="16"/>
        <v>0</v>
      </c>
      <c r="AZ21" s="26">
        <f t="shared" si="17"/>
        <v>0</v>
      </c>
      <c r="BA21" s="26">
        <f t="shared" si="18"/>
        <v>0</v>
      </c>
      <c r="BB21" s="26">
        <f t="shared" si="19"/>
        <v>0</v>
      </c>
      <c r="BC21" s="26">
        <f t="shared" si="20"/>
        <v>0</v>
      </c>
      <c r="BD21" s="26">
        <f t="shared" si="21"/>
        <v>0</v>
      </c>
      <c r="BE21" s="26">
        <f t="shared" si="22"/>
        <v>0</v>
      </c>
      <c r="BF21" s="26">
        <f t="shared" si="23"/>
        <v>0</v>
      </c>
      <c r="BG21" s="26">
        <f t="shared" si="24"/>
        <v>0</v>
      </c>
      <c r="BH21" s="26">
        <f t="shared" si="25"/>
        <v>0</v>
      </c>
      <c r="BI21" s="26">
        <f t="shared" si="26"/>
        <v>0</v>
      </c>
      <c r="BJ21" s="26">
        <f t="shared" si="27"/>
        <v>0</v>
      </c>
      <c r="BK21" s="2">
        <f t="shared" si="28"/>
        <v>0</v>
      </c>
      <c r="BL21" s="2">
        <f t="shared" si="38"/>
        <v>0</v>
      </c>
    </row>
    <row r="22" spans="1:64" x14ac:dyDescent="0.25">
      <c r="A22" s="27">
        <f t="shared" si="0"/>
        <v>19</v>
      </c>
      <c r="B22" s="28">
        <v>400009979</v>
      </c>
      <c r="C22" s="60" t="s">
        <v>64</v>
      </c>
      <c r="D22" s="29" t="s">
        <v>6</v>
      </c>
      <c r="E22" s="30">
        <v>32</v>
      </c>
      <c r="F22" s="31">
        <v>15.6304032952029</v>
      </c>
      <c r="G22" s="31">
        <f t="shared" si="31"/>
        <v>3.8386725452192585</v>
      </c>
      <c r="H22" s="31">
        <v>0.85</v>
      </c>
      <c r="I22" s="30">
        <f t="shared" si="32"/>
        <v>6264.7135937978292</v>
      </c>
      <c r="J22" s="32">
        <f t="shared" si="33"/>
        <v>7370.251286820976</v>
      </c>
      <c r="K22" s="39">
        <v>120000</v>
      </c>
      <c r="L22" s="39">
        <v>0</v>
      </c>
      <c r="M22" s="35">
        <v>0</v>
      </c>
      <c r="N22" s="39">
        <v>120000</v>
      </c>
      <c r="O22" s="39">
        <v>0</v>
      </c>
      <c r="P22" s="35">
        <v>0</v>
      </c>
      <c r="Q22" s="35">
        <v>0</v>
      </c>
      <c r="R22" s="35">
        <v>120000</v>
      </c>
      <c r="S22" s="35">
        <v>60000</v>
      </c>
      <c r="T22" s="35">
        <v>60000</v>
      </c>
      <c r="U22" s="35">
        <v>60000</v>
      </c>
      <c r="V22" s="35">
        <v>60000</v>
      </c>
      <c r="W22" s="40">
        <f t="shared" si="30"/>
        <v>600000</v>
      </c>
      <c r="X22" s="41">
        <f t="shared" si="1"/>
        <v>19.154905999023164</v>
      </c>
      <c r="Y22" s="41">
        <f t="shared" si="2"/>
        <v>0</v>
      </c>
      <c r="Z22" s="41">
        <f t="shared" si="3"/>
        <v>0</v>
      </c>
      <c r="AA22" s="41">
        <f t="shared" si="4"/>
        <v>19.154905999023164</v>
      </c>
      <c r="AB22" s="41">
        <f t="shared" si="5"/>
        <v>0</v>
      </c>
      <c r="AC22" s="41">
        <f t="shared" si="6"/>
        <v>0</v>
      </c>
      <c r="AD22" s="41">
        <f t="shared" si="7"/>
        <v>0</v>
      </c>
      <c r="AE22" s="41">
        <f t="shared" si="8"/>
        <v>19.154905999023164</v>
      </c>
      <c r="AF22" s="41">
        <f t="shared" si="9"/>
        <v>9.577452999511582</v>
      </c>
      <c r="AG22" s="41">
        <f t="shared" si="10"/>
        <v>9.577452999511582</v>
      </c>
      <c r="AH22" s="41">
        <f t="shared" si="11"/>
        <v>9.577452999511582</v>
      </c>
      <c r="AI22" s="41">
        <f t="shared" si="12"/>
        <v>9.577452999511582</v>
      </c>
      <c r="AJ22" s="43">
        <f t="shared" si="13"/>
        <v>3.990605416463159</v>
      </c>
      <c r="AK22" s="44">
        <f t="shared" si="39"/>
        <v>0.3325504513719299</v>
      </c>
      <c r="AL22" s="39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2">
        <f t="shared" si="37"/>
        <v>0</v>
      </c>
      <c r="AY22" s="26">
        <f t="shared" si="16"/>
        <v>0</v>
      </c>
      <c r="AZ22" s="26">
        <f t="shared" si="17"/>
        <v>0</v>
      </c>
      <c r="BA22" s="26">
        <f t="shared" si="18"/>
        <v>0</v>
      </c>
      <c r="BB22" s="26">
        <f t="shared" si="19"/>
        <v>0</v>
      </c>
      <c r="BC22" s="26">
        <f t="shared" si="20"/>
        <v>0</v>
      </c>
      <c r="BD22" s="26">
        <f t="shared" si="21"/>
        <v>0</v>
      </c>
      <c r="BE22" s="26">
        <f t="shared" si="22"/>
        <v>0</v>
      </c>
      <c r="BF22" s="26">
        <f t="shared" si="23"/>
        <v>0</v>
      </c>
      <c r="BG22" s="26">
        <f t="shared" si="24"/>
        <v>0</v>
      </c>
      <c r="BH22" s="26">
        <f t="shared" si="25"/>
        <v>0</v>
      </c>
      <c r="BI22" s="26">
        <f t="shared" si="26"/>
        <v>0</v>
      </c>
      <c r="BJ22" s="26">
        <f t="shared" si="27"/>
        <v>0</v>
      </c>
      <c r="BK22" s="2">
        <f t="shared" si="28"/>
        <v>0</v>
      </c>
      <c r="BL22" s="2">
        <f t="shared" si="38"/>
        <v>0</v>
      </c>
    </row>
    <row r="23" spans="1:64" x14ac:dyDescent="0.25">
      <c r="A23" s="27">
        <f t="shared" si="0"/>
        <v>20</v>
      </c>
      <c r="B23" s="28">
        <v>400011787</v>
      </c>
      <c r="C23" s="60" t="s">
        <v>145</v>
      </c>
      <c r="D23" s="27" t="s">
        <v>6</v>
      </c>
      <c r="E23" s="33">
        <v>8</v>
      </c>
      <c r="F23" s="31">
        <v>18.112543080153731</v>
      </c>
      <c r="G23" s="31">
        <f t="shared" si="31"/>
        <v>3.3126215205938241</v>
      </c>
      <c r="H23" s="34">
        <v>0.85</v>
      </c>
      <c r="I23" s="30">
        <f t="shared" si="32"/>
        <v>1351.5495804022801</v>
      </c>
      <c r="J23" s="32">
        <f t="shared" si="33"/>
        <v>1590.0583298850356</v>
      </c>
      <c r="K23" s="39">
        <v>120000</v>
      </c>
      <c r="L23" s="35">
        <v>120000</v>
      </c>
      <c r="M23" s="35">
        <v>0</v>
      </c>
      <c r="N23" s="35">
        <v>120000</v>
      </c>
      <c r="O23" s="35">
        <v>0</v>
      </c>
      <c r="P23" s="35">
        <v>0</v>
      </c>
      <c r="Q23" s="35">
        <v>0</v>
      </c>
      <c r="R23" s="35">
        <v>120000</v>
      </c>
      <c r="S23" s="35">
        <v>60000</v>
      </c>
      <c r="T23" s="35">
        <v>60000</v>
      </c>
      <c r="U23" s="35">
        <v>60000</v>
      </c>
      <c r="V23" s="35">
        <v>60000</v>
      </c>
      <c r="W23" s="40">
        <f t="shared" si="30"/>
        <v>720000</v>
      </c>
      <c r="X23" s="41">
        <f t="shared" si="1"/>
        <v>88.786975883106535</v>
      </c>
      <c r="Y23" s="41">
        <f t="shared" si="2"/>
        <v>88.786975883106535</v>
      </c>
      <c r="Z23" s="41">
        <f t="shared" si="3"/>
        <v>0</v>
      </c>
      <c r="AA23" s="41">
        <f t="shared" si="4"/>
        <v>88.786975883106535</v>
      </c>
      <c r="AB23" s="41">
        <f t="shared" si="5"/>
        <v>0</v>
      </c>
      <c r="AC23" s="41">
        <f t="shared" si="6"/>
        <v>0</v>
      </c>
      <c r="AD23" s="41">
        <f t="shared" si="7"/>
        <v>0</v>
      </c>
      <c r="AE23" s="41">
        <f t="shared" si="8"/>
        <v>88.786975883106535</v>
      </c>
      <c r="AF23" s="41">
        <f t="shared" si="9"/>
        <v>44.393487941553268</v>
      </c>
      <c r="AG23" s="41">
        <f t="shared" si="10"/>
        <v>44.393487941553268</v>
      </c>
      <c r="AH23" s="41">
        <f t="shared" si="11"/>
        <v>44.393487941553268</v>
      </c>
      <c r="AI23" s="41">
        <f t="shared" si="12"/>
        <v>44.393487941553268</v>
      </c>
      <c r="AJ23" s="43">
        <f t="shared" si="13"/>
        <v>22.196743970776634</v>
      </c>
      <c r="AK23" s="44">
        <f t="shared" si="39"/>
        <v>1.8497286642313862</v>
      </c>
      <c r="AL23" s="39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2">
        <f t="shared" si="37"/>
        <v>0</v>
      </c>
      <c r="AY23" s="26">
        <f t="shared" si="16"/>
        <v>0</v>
      </c>
      <c r="AZ23" s="26">
        <f t="shared" si="17"/>
        <v>0</v>
      </c>
      <c r="BA23" s="26">
        <f t="shared" si="18"/>
        <v>0</v>
      </c>
      <c r="BB23" s="26">
        <f t="shared" si="19"/>
        <v>0</v>
      </c>
      <c r="BC23" s="26">
        <f t="shared" si="20"/>
        <v>0</v>
      </c>
      <c r="BD23" s="26">
        <f t="shared" si="21"/>
        <v>0</v>
      </c>
      <c r="BE23" s="26">
        <f t="shared" si="22"/>
        <v>0</v>
      </c>
      <c r="BF23" s="26">
        <f t="shared" si="23"/>
        <v>0</v>
      </c>
      <c r="BG23" s="26">
        <f t="shared" si="24"/>
        <v>0</v>
      </c>
      <c r="BH23" s="26">
        <f t="shared" si="25"/>
        <v>0</v>
      </c>
      <c r="BI23" s="26">
        <f t="shared" si="26"/>
        <v>0</v>
      </c>
      <c r="BJ23" s="26">
        <f t="shared" si="27"/>
        <v>0</v>
      </c>
      <c r="BK23" s="2">
        <f t="shared" si="28"/>
        <v>0</v>
      </c>
      <c r="BL23" s="2">
        <f t="shared" si="38"/>
        <v>0</v>
      </c>
    </row>
    <row r="24" spans="1:64" x14ac:dyDescent="0.25">
      <c r="A24" s="27">
        <f t="shared" si="0"/>
        <v>21</v>
      </c>
      <c r="B24" s="28">
        <v>400012464</v>
      </c>
      <c r="C24" s="60" t="s">
        <v>66</v>
      </c>
      <c r="D24" s="29" t="s">
        <v>8</v>
      </c>
      <c r="E24" s="30">
        <v>4</v>
      </c>
      <c r="F24" s="31">
        <v>23.9000096208913</v>
      </c>
      <c r="G24" s="31">
        <f t="shared" si="31"/>
        <v>2.5104592404662984</v>
      </c>
      <c r="H24" s="31">
        <v>0.85</v>
      </c>
      <c r="I24" s="30">
        <f t="shared" si="32"/>
        <v>512.13368505512483</v>
      </c>
      <c r="J24" s="32">
        <f t="shared" si="33"/>
        <v>602.51021771191165</v>
      </c>
      <c r="K24" s="39">
        <v>2000</v>
      </c>
      <c r="L24" s="35">
        <v>4000</v>
      </c>
      <c r="M24" s="35">
        <v>0</v>
      </c>
      <c r="N24" s="35">
        <v>0</v>
      </c>
      <c r="O24" s="35">
        <v>0</v>
      </c>
      <c r="P24" s="35">
        <v>2000</v>
      </c>
      <c r="Q24" s="35">
        <v>2000</v>
      </c>
      <c r="R24" s="35">
        <v>4000</v>
      </c>
      <c r="S24" s="35">
        <v>3403</v>
      </c>
      <c r="T24" s="35">
        <v>3403</v>
      </c>
      <c r="U24" s="35">
        <v>3403</v>
      </c>
      <c r="V24" s="35">
        <v>3403</v>
      </c>
      <c r="W24" s="40">
        <f t="shared" si="30"/>
        <v>27612</v>
      </c>
      <c r="X24" s="41">
        <f t="shared" si="1"/>
        <v>3.9052303302109972</v>
      </c>
      <c r="Y24" s="41">
        <f t="shared" si="2"/>
        <v>7.8104606604219944</v>
      </c>
      <c r="Z24" s="41">
        <f t="shared" si="3"/>
        <v>0</v>
      </c>
      <c r="AA24" s="41">
        <f t="shared" si="4"/>
        <v>0</v>
      </c>
      <c r="AB24" s="41">
        <f t="shared" si="5"/>
        <v>0</v>
      </c>
      <c r="AC24" s="41">
        <f t="shared" si="6"/>
        <v>3.9052303302109972</v>
      </c>
      <c r="AD24" s="41">
        <f t="shared" si="7"/>
        <v>3.9052303302109972</v>
      </c>
      <c r="AE24" s="41">
        <f t="shared" si="8"/>
        <v>7.8104606604219944</v>
      </c>
      <c r="AF24" s="41">
        <f t="shared" si="9"/>
        <v>6.6447494068540118</v>
      </c>
      <c r="AG24" s="41">
        <f t="shared" si="10"/>
        <v>6.6447494068540118</v>
      </c>
      <c r="AH24" s="41">
        <f t="shared" si="11"/>
        <v>6.6447494068540118</v>
      </c>
      <c r="AI24" s="41">
        <f t="shared" si="12"/>
        <v>6.6447494068540118</v>
      </c>
      <c r="AJ24" s="43">
        <f t="shared" si="13"/>
        <v>2.2464837474538761</v>
      </c>
      <c r="AK24" s="44">
        <f t="shared" si="39"/>
        <v>0.18720697895448968</v>
      </c>
      <c r="AL24" s="39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111">
        <f t="shared" si="37"/>
        <v>0</v>
      </c>
      <c r="AY24" s="26">
        <f t="shared" si="16"/>
        <v>0</v>
      </c>
      <c r="AZ24" s="26">
        <f t="shared" si="17"/>
        <v>0</v>
      </c>
      <c r="BA24" s="26">
        <f t="shared" si="18"/>
        <v>0</v>
      </c>
      <c r="BB24" s="26">
        <f t="shared" si="19"/>
        <v>0</v>
      </c>
      <c r="BC24" s="26">
        <f t="shared" si="20"/>
        <v>0</v>
      </c>
      <c r="BD24" s="26">
        <f t="shared" si="21"/>
        <v>0</v>
      </c>
      <c r="BE24" s="26">
        <f t="shared" si="22"/>
        <v>0</v>
      </c>
      <c r="BF24" s="26">
        <f t="shared" si="23"/>
        <v>0</v>
      </c>
      <c r="BG24" s="26">
        <f t="shared" si="24"/>
        <v>0</v>
      </c>
      <c r="BH24" s="26">
        <f t="shared" si="25"/>
        <v>0</v>
      </c>
      <c r="BI24" s="26">
        <f t="shared" si="26"/>
        <v>0</v>
      </c>
      <c r="BJ24" s="26">
        <f t="shared" si="27"/>
        <v>0</v>
      </c>
      <c r="BK24" s="2">
        <f t="shared" si="28"/>
        <v>0</v>
      </c>
      <c r="BL24" s="2">
        <f t="shared" si="38"/>
        <v>0</v>
      </c>
    </row>
    <row r="25" spans="1:64" x14ac:dyDescent="0.25">
      <c r="A25" s="27">
        <f t="shared" si="0"/>
        <v>22</v>
      </c>
      <c r="B25" s="28">
        <v>400013840</v>
      </c>
      <c r="C25" s="60" t="s">
        <v>67</v>
      </c>
      <c r="D25" s="29" t="s">
        <v>8</v>
      </c>
      <c r="E25" s="30">
        <v>1</v>
      </c>
      <c r="F25" s="31">
        <v>20.730906371995978</v>
      </c>
      <c r="G25" s="31">
        <f t="shared" si="31"/>
        <v>2.8942294622028713</v>
      </c>
      <c r="H25" s="31">
        <v>0.85</v>
      </c>
      <c r="I25" s="30">
        <f t="shared" si="32"/>
        <v>147.60570257234644</v>
      </c>
      <c r="J25" s="32">
        <f t="shared" si="33"/>
        <v>173.65376773217227</v>
      </c>
      <c r="K25" s="39">
        <v>700</v>
      </c>
      <c r="L25" s="35">
        <v>3100</v>
      </c>
      <c r="M25" s="35">
        <v>2700</v>
      </c>
      <c r="N25" s="35">
        <v>1200</v>
      </c>
      <c r="O25" s="35">
        <v>3100</v>
      </c>
      <c r="P25" s="35">
        <v>2400</v>
      </c>
      <c r="Q25" s="35">
        <v>1400</v>
      </c>
      <c r="R25" s="35">
        <v>1300</v>
      </c>
      <c r="S25" s="35">
        <v>1500</v>
      </c>
      <c r="T25" s="35">
        <v>2200</v>
      </c>
      <c r="U25" s="35">
        <v>2200</v>
      </c>
      <c r="V25" s="35">
        <v>2200</v>
      </c>
      <c r="W25" s="40">
        <f t="shared" si="30"/>
        <v>24000</v>
      </c>
      <c r="X25" s="41">
        <f t="shared" si="1"/>
        <v>4.7423642027441781</v>
      </c>
      <c r="Y25" s="41">
        <f t="shared" si="2"/>
        <v>21.00189861215279</v>
      </c>
      <c r="Z25" s="41">
        <f t="shared" si="3"/>
        <v>18.291976210584686</v>
      </c>
      <c r="AA25" s="41">
        <f t="shared" si="4"/>
        <v>8.1297672047043044</v>
      </c>
      <c r="AB25" s="41">
        <f t="shared" si="5"/>
        <v>21.00189861215279</v>
      </c>
      <c r="AC25" s="41">
        <f t="shared" si="6"/>
        <v>16.259534409408609</v>
      </c>
      <c r="AD25" s="41">
        <f t="shared" si="7"/>
        <v>9.4847284054883563</v>
      </c>
      <c r="AE25" s="41">
        <f t="shared" si="8"/>
        <v>8.8072478050963312</v>
      </c>
      <c r="AF25" s="41">
        <f t="shared" si="9"/>
        <v>10.162209005880381</v>
      </c>
      <c r="AG25" s="41">
        <f t="shared" si="10"/>
        <v>14.904573208624559</v>
      </c>
      <c r="AH25" s="41">
        <f t="shared" si="11"/>
        <v>14.904573208624559</v>
      </c>
      <c r="AI25" s="41">
        <f t="shared" si="12"/>
        <v>14.904573208624559</v>
      </c>
      <c r="AJ25" s="43">
        <f t="shared" si="13"/>
        <v>6.7748060039202542</v>
      </c>
      <c r="AK25" s="44">
        <f t="shared" ref="AK25:AK31" si="40">AJ25/12</f>
        <v>0.56456716699335452</v>
      </c>
      <c r="AL25" s="39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111">
        <f t="shared" si="37"/>
        <v>0</v>
      </c>
      <c r="AY25" s="26">
        <f t="shared" si="16"/>
        <v>0</v>
      </c>
      <c r="AZ25" s="26">
        <f t="shared" si="17"/>
        <v>0</v>
      </c>
      <c r="BA25" s="26">
        <f t="shared" si="18"/>
        <v>0</v>
      </c>
      <c r="BB25" s="26">
        <f t="shared" si="19"/>
        <v>0</v>
      </c>
      <c r="BC25" s="26">
        <f t="shared" si="20"/>
        <v>0</v>
      </c>
      <c r="BD25" s="26">
        <f t="shared" si="21"/>
        <v>0</v>
      </c>
      <c r="BE25" s="26">
        <f t="shared" si="22"/>
        <v>0</v>
      </c>
      <c r="BF25" s="26">
        <f t="shared" si="23"/>
        <v>0</v>
      </c>
      <c r="BG25" s="26">
        <f t="shared" si="24"/>
        <v>0</v>
      </c>
      <c r="BH25" s="26">
        <f t="shared" si="25"/>
        <v>0</v>
      </c>
      <c r="BI25" s="26">
        <f t="shared" si="26"/>
        <v>0</v>
      </c>
      <c r="BJ25" s="26">
        <f t="shared" si="27"/>
        <v>0</v>
      </c>
      <c r="BK25" s="2">
        <f t="shared" si="28"/>
        <v>0</v>
      </c>
      <c r="BL25" s="2">
        <f t="shared" si="38"/>
        <v>0</v>
      </c>
    </row>
    <row r="26" spans="1:64" x14ac:dyDescent="0.25">
      <c r="A26" s="27">
        <f t="shared" si="0"/>
        <v>23</v>
      </c>
      <c r="B26" s="28">
        <v>400013841</v>
      </c>
      <c r="C26" s="60" t="s">
        <v>68</v>
      </c>
      <c r="D26" s="29" t="s">
        <v>7</v>
      </c>
      <c r="E26" s="30">
        <v>1</v>
      </c>
      <c r="F26" s="31">
        <v>23.107263255901767</v>
      </c>
      <c r="G26" s="31">
        <f t="shared" si="31"/>
        <v>2.5965861614821719</v>
      </c>
      <c r="H26" s="31">
        <v>0.85</v>
      </c>
      <c r="I26" s="30">
        <f t="shared" si="32"/>
        <v>132.42589423559076</v>
      </c>
      <c r="J26" s="32">
        <f t="shared" si="33"/>
        <v>155.79516968893032</v>
      </c>
      <c r="K26" s="39">
        <v>1160</v>
      </c>
      <c r="L26" s="35">
        <v>3280</v>
      </c>
      <c r="M26" s="35">
        <v>3600</v>
      </c>
      <c r="N26" s="35">
        <v>40</v>
      </c>
      <c r="O26" s="35">
        <v>3600</v>
      </c>
      <c r="P26" s="35">
        <v>3680</v>
      </c>
      <c r="Q26" s="35">
        <v>1320</v>
      </c>
      <c r="R26" s="35">
        <v>1240</v>
      </c>
      <c r="S26" s="35">
        <v>2093</v>
      </c>
      <c r="T26" s="35">
        <v>2093</v>
      </c>
      <c r="U26" s="35">
        <v>2093</v>
      </c>
      <c r="V26" s="35">
        <v>2093</v>
      </c>
      <c r="W26" s="40">
        <f t="shared" si="30"/>
        <v>26292</v>
      </c>
      <c r="X26" s="41">
        <f t="shared" si="1"/>
        <v>8.7596161362241993</v>
      </c>
      <c r="Y26" s="41">
        <f t="shared" si="2"/>
        <v>24.768569764496011</v>
      </c>
      <c r="Z26" s="41">
        <f t="shared" si="3"/>
        <v>27.185015595178548</v>
      </c>
      <c r="AA26" s="41">
        <f t="shared" si="4"/>
        <v>0.30205572883531723</v>
      </c>
      <c r="AB26" s="41">
        <f t="shared" si="5"/>
        <v>27.185015595178548</v>
      </c>
      <c r="AC26" s="41">
        <f t="shared" si="6"/>
        <v>27.789127052849185</v>
      </c>
      <c r="AD26" s="41">
        <f t="shared" si="7"/>
        <v>9.967839051565468</v>
      </c>
      <c r="AE26" s="41">
        <f t="shared" si="8"/>
        <v>9.3637275938948346</v>
      </c>
      <c r="AF26" s="41">
        <f t="shared" si="9"/>
        <v>15.805066011307973</v>
      </c>
      <c r="AG26" s="41">
        <f t="shared" si="10"/>
        <v>15.805066011307973</v>
      </c>
      <c r="AH26" s="41">
        <f t="shared" si="11"/>
        <v>15.805066011307973</v>
      </c>
      <c r="AI26" s="41">
        <f t="shared" si="12"/>
        <v>15.805066011307973</v>
      </c>
      <c r="AJ26" s="43">
        <f t="shared" si="13"/>
        <v>8.2725512734772515</v>
      </c>
      <c r="AK26" s="44">
        <f t="shared" si="40"/>
        <v>0.68937927278977096</v>
      </c>
      <c r="AL26" s="39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2">
        <f t="shared" si="37"/>
        <v>0</v>
      </c>
      <c r="AY26" s="26">
        <f t="shared" si="16"/>
        <v>0</v>
      </c>
      <c r="AZ26" s="26">
        <f t="shared" si="17"/>
        <v>0</v>
      </c>
      <c r="BA26" s="26">
        <f t="shared" si="18"/>
        <v>0</v>
      </c>
      <c r="BB26" s="26">
        <f t="shared" si="19"/>
        <v>0</v>
      </c>
      <c r="BC26" s="26">
        <f t="shared" si="20"/>
        <v>0</v>
      </c>
      <c r="BD26" s="26">
        <f t="shared" si="21"/>
        <v>0</v>
      </c>
      <c r="BE26" s="26">
        <f t="shared" si="22"/>
        <v>0</v>
      </c>
      <c r="BF26" s="26">
        <f t="shared" si="23"/>
        <v>0</v>
      </c>
      <c r="BG26" s="26">
        <f t="shared" si="24"/>
        <v>0</v>
      </c>
      <c r="BH26" s="26">
        <f t="shared" si="25"/>
        <v>0</v>
      </c>
      <c r="BI26" s="26">
        <f t="shared" si="26"/>
        <v>0</v>
      </c>
      <c r="BJ26" s="26">
        <f t="shared" si="27"/>
        <v>0</v>
      </c>
      <c r="BK26" s="2">
        <f t="shared" si="28"/>
        <v>0</v>
      </c>
      <c r="BL26" s="2">
        <f t="shared" si="38"/>
        <v>0</v>
      </c>
    </row>
    <row r="27" spans="1:64" x14ac:dyDescent="0.25">
      <c r="A27" s="27">
        <f t="shared" si="0"/>
        <v>24</v>
      </c>
      <c r="B27" s="28">
        <v>400013842</v>
      </c>
      <c r="C27" s="60" t="s">
        <v>69</v>
      </c>
      <c r="D27" s="29" t="s">
        <v>8</v>
      </c>
      <c r="E27" s="30">
        <v>2</v>
      </c>
      <c r="F27" s="31">
        <v>20.911776751711532</v>
      </c>
      <c r="G27" s="31">
        <f t="shared" si="31"/>
        <v>2.8691966594894565</v>
      </c>
      <c r="H27" s="31">
        <v>0.85</v>
      </c>
      <c r="I27" s="30">
        <f t="shared" si="32"/>
        <v>292.65805926792456</v>
      </c>
      <c r="J27" s="32">
        <f t="shared" si="33"/>
        <v>344.3035991387348</v>
      </c>
      <c r="K27" s="39">
        <v>1200</v>
      </c>
      <c r="L27" s="35">
        <v>3360</v>
      </c>
      <c r="M27" s="35">
        <v>2640</v>
      </c>
      <c r="N27" s="35">
        <v>0</v>
      </c>
      <c r="O27" s="35">
        <v>3120</v>
      </c>
      <c r="P27" s="35">
        <v>1680</v>
      </c>
      <c r="Q27" s="35">
        <v>1440</v>
      </c>
      <c r="R27" s="35">
        <v>1440</v>
      </c>
      <c r="S27" s="35">
        <v>2263</v>
      </c>
      <c r="T27" s="35">
        <v>2263</v>
      </c>
      <c r="U27" s="35">
        <v>2263</v>
      </c>
      <c r="V27" s="35">
        <v>2263</v>
      </c>
      <c r="W27" s="40">
        <f t="shared" si="30"/>
        <v>23932</v>
      </c>
      <c r="X27" s="41">
        <f t="shared" si="1"/>
        <v>4.1003483826885354</v>
      </c>
      <c r="Y27" s="41">
        <f t="shared" si="2"/>
        <v>11.480975471527898</v>
      </c>
      <c r="Z27" s="41">
        <f t="shared" si="3"/>
        <v>9.0207664419147786</v>
      </c>
      <c r="AA27" s="41">
        <f t="shared" si="4"/>
        <v>0</v>
      </c>
      <c r="AB27" s="41">
        <f t="shared" si="5"/>
        <v>10.660905794990192</v>
      </c>
      <c r="AC27" s="41">
        <f t="shared" si="6"/>
        <v>5.7404877357639492</v>
      </c>
      <c r="AD27" s="41">
        <f t="shared" si="7"/>
        <v>4.9204180592262423</v>
      </c>
      <c r="AE27" s="41">
        <f t="shared" si="8"/>
        <v>4.9204180592262423</v>
      </c>
      <c r="AF27" s="41">
        <f t="shared" si="9"/>
        <v>7.7325736583534628</v>
      </c>
      <c r="AG27" s="41">
        <f t="shared" si="10"/>
        <v>7.7325736583534628</v>
      </c>
      <c r="AH27" s="41">
        <f t="shared" si="11"/>
        <v>7.7325736583534628</v>
      </c>
      <c r="AI27" s="41">
        <f t="shared" si="12"/>
        <v>7.7325736583534628</v>
      </c>
      <c r="AJ27" s="43">
        <f t="shared" si="13"/>
        <v>3.4072756074479869</v>
      </c>
      <c r="AK27" s="44">
        <f t="shared" si="40"/>
        <v>0.2839396339539989</v>
      </c>
      <c r="AL27" s="39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111">
        <f t="shared" si="37"/>
        <v>0</v>
      </c>
      <c r="AY27" s="26">
        <f t="shared" si="16"/>
        <v>0</v>
      </c>
      <c r="AZ27" s="26">
        <f t="shared" si="17"/>
        <v>0</v>
      </c>
      <c r="BA27" s="26">
        <f t="shared" si="18"/>
        <v>0</v>
      </c>
      <c r="BB27" s="26">
        <f t="shared" si="19"/>
        <v>0</v>
      </c>
      <c r="BC27" s="26">
        <f t="shared" si="20"/>
        <v>0</v>
      </c>
      <c r="BD27" s="26">
        <f t="shared" si="21"/>
        <v>0</v>
      </c>
      <c r="BE27" s="26">
        <f t="shared" si="22"/>
        <v>0</v>
      </c>
      <c r="BF27" s="26">
        <f t="shared" si="23"/>
        <v>0</v>
      </c>
      <c r="BG27" s="26">
        <f t="shared" si="24"/>
        <v>0</v>
      </c>
      <c r="BH27" s="26">
        <f t="shared" si="25"/>
        <v>0</v>
      </c>
      <c r="BI27" s="26">
        <f t="shared" si="26"/>
        <v>0</v>
      </c>
      <c r="BJ27" s="26">
        <f t="shared" si="27"/>
        <v>0</v>
      </c>
      <c r="BK27" s="2">
        <f t="shared" si="28"/>
        <v>0</v>
      </c>
      <c r="BL27" s="2">
        <f t="shared" si="38"/>
        <v>0</v>
      </c>
    </row>
    <row r="28" spans="1:64" x14ac:dyDescent="0.25">
      <c r="A28" s="27">
        <f t="shared" si="0"/>
        <v>25</v>
      </c>
      <c r="B28" s="28">
        <v>400013843</v>
      </c>
      <c r="C28" s="60" t="s">
        <v>70</v>
      </c>
      <c r="D28" s="29" t="s">
        <v>6</v>
      </c>
      <c r="E28" s="30">
        <v>1</v>
      </c>
      <c r="F28" s="31">
        <v>16.085488777177861</v>
      </c>
      <c r="G28" s="31">
        <f t="shared" si="31"/>
        <v>3.7300700545157306</v>
      </c>
      <c r="H28" s="31">
        <v>0.85</v>
      </c>
      <c r="I28" s="30">
        <f t="shared" si="32"/>
        <v>190.23357278030227</v>
      </c>
      <c r="J28" s="32">
        <f t="shared" si="33"/>
        <v>223.80420327094384</v>
      </c>
      <c r="K28" s="39">
        <v>540</v>
      </c>
      <c r="L28" s="35">
        <v>3240</v>
      </c>
      <c r="M28" s="35">
        <v>2700</v>
      </c>
      <c r="N28" s="35">
        <v>1350</v>
      </c>
      <c r="O28" s="35">
        <v>3780</v>
      </c>
      <c r="P28" s="35">
        <v>1620</v>
      </c>
      <c r="Q28" s="35">
        <v>1350</v>
      </c>
      <c r="R28" s="35">
        <v>1350</v>
      </c>
      <c r="S28" s="35">
        <v>2205</v>
      </c>
      <c r="T28" s="35">
        <v>2205</v>
      </c>
      <c r="U28" s="35">
        <v>2205</v>
      </c>
      <c r="V28" s="35">
        <v>2205</v>
      </c>
      <c r="W28" s="40">
        <f t="shared" si="30"/>
        <v>24750</v>
      </c>
      <c r="X28" s="41">
        <f t="shared" si="1"/>
        <v>2.8386156665607989</v>
      </c>
      <c r="Y28" s="41">
        <f t="shared" si="2"/>
        <v>17.031693999364794</v>
      </c>
      <c r="Z28" s="41">
        <f t="shared" si="3"/>
        <v>14.193078332803996</v>
      </c>
      <c r="AA28" s="41">
        <f t="shared" si="4"/>
        <v>7.0965391664019979</v>
      </c>
      <c r="AB28" s="41">
        <f t="shared" si="5"/>
        <v>19.870309665925593</v>
      </c>
      <c r="AC28" s="41">
        <f t="shared" si="6"/>
        <v>8.5158469996823971</v>
      </c>
      <c r="AD28" s="41">
        <f t="shared" si="7"/>
        <v>7.0965391664019979</v>
      </c>
      <c r="AE28" s="41">
        <f t="shared" si="8"/>
        <v>7.0965391664019979</v>
      </c>
      <c r="AF28" s="41">
        <f t="shared" si="9"/>
        <v>11.591013971789929</v>
      </c>
      <c r="AG28" s="41">
        <f t="shared" si="10"/>
        <v>11.591013971789929</v>
      </c>
      <c r="AH28" s="41">
        <f t="shared" si="11"/>
        <v>11.591013971789929</v>
      </c>
      <c r="AI28" s="41">
        <f t="shared" si="12"/>
        <v>11.591013971789929</v>
      </c>
      <c r="AJ28" s="43">
        <f t="shared" si="13"/>
        <v>5.4209674187793047</v>
      </c>
      <c r="AK28" s="44">
        <f t="shared" si="40"/>
        <v>0.45174728489827537</v>
      </c>
      <c r="AL28" s="39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2">
        <f t="shared" si="37"/>
        <v>0</v>
      </c>
      <c r="AY28" s="26">
        <f t="shared" si="16"/>
        <v>0</v>
      </c>
      <c r="AZ28" s="26">
        <f t="shared" si="17"/>
        <v>0</v>
      </c>
      <c r="BA28" s="26">
        <f t="shared" si="18"/>
        <v>0</v>
      </c>
      <c r="BB28" s="26">
        <f t="shared" si="19"/>
        <v>0</v>
      </c>
      <c r="BC28" s="26">
        <f t="shared" si="20"/>
        <v>0</v>
      </c>
      <c r="BD28" s="26">
        <f t="shared" si="21"/>
        <v>0</v>
      </c>
      <c r="BE28" s="26">
        <f t="shared" si="22"/>
        <v>0</v>
      </c>
      <c r="BF28" s="26">
        <f t="shared" si="23"/>
        <v>0</v>
      </c>
      <c r="BG28" s="26">
        <f t="shared" si="24"/>
        <v>0</v>
      </c>
      <c r="BH28" s="26">
        <f t="shared" si="25"/>
        <v>0</v>
      </c>
      <c r="BI28" s="26">
        <f t="shared" si="26"/>
        <v>0</v>
      </c>
      <c r="BJ28" s="26">
        <f t="shared" si="27"/>
        <v>0</v>
      </c>
      <c r="BK28" s="2">
        <f t="shared" si="28"/>
        <v>0</v>
      </c>
      <c r="BL28" s="2">
        <f t="shared" si="38"/>
        <v>0</v>
      </c>
    </row>
    <row r="29" spans="1:64" x14ac:dyDescent="0.25">
      <c r="A29" s="27">
        <f t="shared" si="0"/>
        <v>26</v>
      </c>
      <c r="B29" s="28">
        <v>400013844</v>
      </c>
      <c r="C29" s="60" t="s">
        <v>71</v>
      </c>
      <c r="D29" s="29" t="s">
        <v>8</v>
      </c>
      <c r="E29" s="30">
        <v>1</v>
      </c>
      <c r="F29" s="31">
        <v>17.334553700047987</v>
      </c>
      <c r="G29" s="31">
        <f t="shared" si="31"/>
        <v>3.4612947664083156</v>
      </c>
      <c r="H29" s="31">
        <v>0.85</v>
      </c>
      <c r="I29" s="30">
        <f t="shared" si="32"/>
        <v>176.52603308682407</v>
      </c>
      <c r="J29" s="32">
        <f t="shared" si="33"/>
        <v>207.67768598449894</v>
      </c>
      <c r="K29" s="39">
        <v>640</v>
      </c>
      <c r="L29" s="35">
        <v>3280</v>
      </c>
      <c r="M29" s="35">
        <v>3600</v>
      </c>
      <c r="N29" s="35">
        <v>0</v>
      </c>
      <c r="O29" s="35">
        <v>2960</v>
      </c>
      <c r="P29" s="35">
        <v>2560</v>
      </c>
      <c r="Q29" s="35">
        <v>1360</v>
      </c>
      <c r="R29" s="35">
        <v>1280</v>
      </c>
      <c r="S29" s="35">
        <v>2213</v>
      </c>
      <c r="T29" s="35">
        <v>2213</v>
      </c>
      <c r="U29" s="35">
        <v>2213</v>
      </c>
      <c r="V29" s="35">
        <v>2213</v>
      </c>
      <c r="W29" s="40">
        <f t="shared" si="30"/>
        <v>24532</v>
      </c>
      <c r="X29" s="41">
        <f t="shared" si="1"/>
        <v>3.6255275712518671</v>
      </c>
      <c r="Y29" s="41">
        <f t="shared" si="2"/>
        <v>18.58082880266582</v>
      </c>
      <c r="Z29" s="41">
        <f t="shared" si="3"/>
        <v>20.393592588291753</v>
      </c>
      <c r="AA29" s="41">
        <f t="shared" si="4"/>
        <v>0</v>
      </c>
      <c r="AB29" s="41">
        <f t="shared" si="5"/>
        <v>16.768065017039884</v>
      </c>
      <c r="AC29" s="41">
        <f t="shared" si="6"/>
        <v>14.502110285007468</v>
      </c>
      <c r="AD29" s="41">
        <f t="shared" si="7"/>
        <v>7.7042460889102173</v>
      </c>
      <c r="AE29" s="41">
        <f t="shared" si="8"/>
        <v>7.2510551425037342</v>
      </c>
      <c r="AF29" s="41">
        <f t="shared" si="9"/>
        <v>12.536394554969347</v>
      </c>
      <c r="AG29" s="41">
        <f t="shared" si="10"/>
        <v>12.536394554969347</v>
      </c>
      <c r="AH29" s="41">
        <f t="shared" si="11"/>
        <v>12.536394554969347</v>
      </c>
      <c r="AI29" s="41">
        <f t="shared" si="12"/>
        <v>12.536394554969347</v>
      </c>
      <c r="AJ29" s="43">
        <f t="shared" si="13"/>
        <v>5.7904584881478387</v>
      </c>
      <c r="AK29" s="44">
        <f t="shared" si="40"/>
        <v>0.48253820734565323</v>
      </c>
      <c r="AL29" s="39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111">
        <f t="shared" si="37"/>
        <v>0</v>
      </c>
      <c r="AY29" s="26">
        <f t="shared" si="16"/>
        <v>0</v>
      </c>
      <c r="AZ29" s="26">
        <f t="shared" si="17"/>
        <v>0</v>
      </c>
      <c r="BA29" s="26">
        <f t="shared" si="18"/>
        <v>0</v>
      </c>
      <c r="BB29" s="26">
        <f t="shared" si="19"/>
        <v>0</v>
      </c>
      <c r="BC29" s="26">
        <f t="shared" si="20"/>
        <v>0</v>
      </c>
      <c r="BD29" s="26">
        <f t="shared" si="21"/>
        <v>0</v>
      </c>
      <c r="BE29" s="26">
        <f t="shared" si="22"/>
        <v>0</v>
      </c>
      <c r="BF29" s="26">
        <f t="shared" si="23"/>
        <v>0</v>
      </c>
      <c r="BG29" s="26">
        <f t="shared" si="24"/>
        <v>0</v>
      </c>
      <c r="BH29" s="26">
        <f t="shared" si="25"/>
        <v>0</v>
      </c>
      <c r="BI29" s="26">
        <f t="shared" si="26"/>
        <v>0</v>
      </c>
      <c r="BJ29" s="26">
        <f t="shared" si="27"/>
        <v>0</v>
      </c>
      <c r="BK29" s="2">
        <f t="shared" si="28"/>
        <v>0</v>
      </c>
      <c r="BL29" s="2">
        <f t="shared" si="38"/>
        <v>0</v>
      </c>
    </row>
    <row r="30" spans="1:64" x14ac:dyDescent="0.25">
      <c r="A30" s="27">
        <f t="shared" si="0"/>
        <v>27</v>
      </c>
      <c r="B30" s="28">
        <v>400013791</v>
      </c>
      <c r="C30" s="60" t="s">
        <v>72</v>
      </c>
      <c r="D30" s="29" t="s">
        <v>6</v>
      </c>
      <c r="E30" s="30">
        <v>2</v>
      </c>
      <c r="F30" s="31">
        <v>22.7573122878334</v>
      </c>
      <c r="G30" s="31">
        <f t="shared" si="31"/>
        <v>2.6365152106330862</v>
      </c>
      <c r="H30" s="31">
        <v>0.85</v>
      </c>
      <c r="I30" s="30">
        <f t="shared" si="32"/>
        <v>268.92455148457481</v>
      </c>
      <c r="J30" s="32">
        <f t="shared" si="33"/>
        <v>316.38182527597036</v>
      </c>
      <c r="K30" s="39">
        <v>1000</v>
      </c>
      <c r="L30" s="35">
        <v>4000</v>
      </c>
      <c r="M30" s="35">
        <v>0</v>
      </c>
      <c r="N30" s="35">
        <v>2000</v>
      </c>
      <c r="O30" s="35">
        <v>2095</v>
      </c>
      <c r="P30" s="35">
        <v>1792</v>
      </c>
      <c r="Q30" s="35">
        <v>2773</v>
      </c>
      <c r="R30" s="35">
        <v>1761</v>
      </c>
      <c r="S30" s="35">
        <v>2276</v>
      </c>
      <c r="T30" s="35">
        <v>2013</v>
      </c>
      <c r="U30" s="35">
        <v>2043</v>
      </c>
      <c r="V30" s="35">
        <v>1751</v>
      </c>
      <c r="W30" s="40">
        <f t="shared" si="30"/>
        <v>23504</v>
      </c>
      <c r="X30" s="41">
        <f t="shared" si="1"/>
        <v>3.7185150797113398</v>
      </c>
      <c r="Y30" s="41">
        <f t="shared" si="2"/>
        <v>14.874060318845359</v>
      </c>
      <c r="Z30" s="41">
        <f t="shared" si="3"/>
        <v>0</v>
      </c>
      <c r="AA30" s="41">
        <f t="shared" si="4"/>
        <v>7.4370301594226795</v>
      </c>
      <c r="AB30" s="41">
        <f t="shared" si="5"/>
        <v>7.7902890919952572</v>
      </c>
      <c r="AC30" s="41">
        <f t="shared" si="6"/>
        <v>6.663579022842721</v>
      </c>
      <c r="AD30" s="41">
        <f t="shared" si="7"/>
        <v>10.311442316039546</v>
      </c>
      <c r="AE30" s="41">
        <f t="shared" si="8"/>
        <v>6.5483050553716691</v>
      </c>
      <c r="AF30" s="41">
        <f t="shared" si="9"/>
        <v>8.4633403214230096</v>
      </c>
      <c r="AG30" s="41">
        <f t="shared" si="10"/>
        <v>7.4853708554589273</v>
      </c>
      <c r="AH30" s="41">
        <f t="shared" si="11"/>
        <v>7.5969263078502669</v>
      </c>
      <c r="AI30" s="41">
        <f t="shared" si="12"/>
        <v>6.5111199045745565</v>
      </c>
      <c r="AJ30" s="43">
        <f t="shared" si="13"/>
        <v>3.6416657680639717</v>
      </c>
      <c r="AK30" s="44">
        <f t="shared" si="40"/>
        <v>0.30347214733866429</v>
      </c>
      <c r="AL30" s="39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2">
        <f t="shared" si="37"/>
        <v>0</v>
      </c>
      <c r="AY30" s="26">
        <f t="shared" si="16"/>
        <v>0</v>
      </c>
      <c r="AZ30" s="26">
        <f t="shared" si="17"/>
        <v>0</v>
      </c>
      <c r="BA30" s="26">
        <f t="shared" si="18"/>
        <v>0</v>
      </c>
      <c r="BB30" s="26">
        <f t="shared" si="19"/>
        <v>0</v>
      </c>
      <c r="BC30" s="26">
        <f t="shared" si="20"/>
        <v>0</v>
      </c>
      <c r="BD30" s="26">
        <f t="shared" si="21"/>
        <v>0</v>
      </c>
      <c r="BE30" s="26">
        <f t="shared" si="22"/>
        <v>0</v>
      </c>
      <c r="BF30" s="26">
        <f t="shared" si="23"/>
        <v>0</v>
      </c>
      <c r="BG30" s="26">
        <f t="shared" si="24"/>
        <v>0</v>
      </c>
      <c r="BH30" s="26">
        <f t="shared" si="25"/>
        <v>0</v>
      </c>
      <c r="BI30" s="26">
        <f t="shared" si="26"/>
        <v>0</v>
      </c>
      <c r="BJ30" s="26">
        <f t="shared" si="27"/>
        <v>0</v>
      </c>
      <c r="BK30" s="2">
        <f t="shared" si="28"/>
        <v>0</v>
      </c>
      <c r="BL30" s="2">
        <f t="shared" si="38"/>
        <v>0</v>
      </c>
    </row>
    <row r="31" spans="1:64" x14ac:dyDescent="0.25">
      <c r="A31" s="27">
        <f t="shared" si="0"/>
        <v>28</v>
      </c>
      <c r="B31" s="28">
        <v>400013792</v>
      </c>
      <c r="C31" s="60" t="s">
        <v>73</v>
      </c>
      <c r="D31" s="29" t="s">
        <v>8</v>
      </c>
      <c r="E31" s="30">
        <v>2</v>
      </c>
      <c r="F31" s="31">
        <v>26.806196642122401</v>
      </c>
      <c r="G31" s="31">
        <f t="shared" si="31"/>
        <v>2.238288437596474</v>
      </c>
      <c r="H31" s="31">
        <v>0.85</v>
      </c>
      <c r="I31" s="30">
        <f t="shared" si="32"/>
        <v>228.30542063484035</v>
      </c>
      <c r="J31" s="32">
        <f t="shared" si="33"/>
        <v>268.59461251157688</v>
      </c>
      <c r="K31" s="39">
        <v>1500</v>
      </c>
      <c r="L31" s="35">
        <v>2750</v>
      </c>
      <c r="M31" s="35">
        <v>3750</v>
      </c>
      <c r="N31" s="35">
        <v>1500</v>
      </c>
      <c r="O31" s="35">
        <v>2500</v>
      </c>
      <c r="P31" s="35">
        <v>2000</v>
      </c>
      <c r="Q31" s="35">
        <v>1500</v>
      </c>
      <c r="R31" s="35">
        <v>1250</v>
      </c>
      <c r="S31" s="35">
        <v>2021</v>
      </c>
      <c r="T31" s="35">
        <v>2021</v>
      </c>
      <c r="U31" s="35">
        <v>2021</v>
      </c>
      <c r="V31" s="35">
        <v>2021</v>
      </c>
      <c r="W31" s="40">
        <f t="shared" si="30"/>
        <v>24834</v>
      </c>
      <c r="X31" s="41">
        <f t="shared" si="1"/>
        <v>6.5701462358143141</v>
      </c>
      <c r="Y31" s="41">
        <f t="shared" si="2"/>
        <v>12.04526809899291</v>
      </c>
      <c r="Z31" s="41">
        <f t="shared" si="3"/>
        <v>16.425365589535787</v>
      </c>
      <c r="AA31" s="41">
        <f t="shared" si="4"/>
        <v>6.5701462358143141</v>
      </c>
      <c r="AB31" s="41">
        <f t="shared" si="5"/>
        <v>10.95024372635719</v>
      </c>
      <c r="AC31" s="41">
        <f t="shared" si="6"/>
        <v>8.7601949810857533</v>
      </c>
      <c r="AD31" s="41">
        <f t="shared" si="7"/>
        <v>6.5701462358143141</v>
      </c>
      <c r="AE31" s="41">
        <f t="shared" si="8"/>
        <v>5.4751218631785949</v>
      </c>
      <c r="AF31" s="41">
        <f t="shared" si="9"/>
        <v>8.8521770283871533</v>
      </c>
      <c r="AG31" s="41">
        <f t="shared" si="10"/>
        <v>8.8521770283871533</v>
      </c>
      <c r="AH31" s="41">
        <f t="shared" si="11"/>
        <v>8.8521770283871533</v>
      </c>
      <c r="AI31" s="41">
        <f t="shared" si="12"/>
        <v>8.8521770283871533</v>
      </c>
      <c r="AJ31" s="43">
        <f t="shared" si="13"/>
        <v>4.5323058783392431</v>
      </c>
      <c r="AK31" s="44">
        <f t="shared" si="40"/>
        <v>0.37769215652827026</v>
      </c>
      <c r="AL31" s="39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111">
        <f t="shared" si="37"/>
        <v>0</v>
      </c>
      <c r="AY31" s="26">
        <f t="shared" si="16"/>
        <v>0</v>
      </c>
      <c r="AZ31" s="26">
        <f t="shared" si="17"/>
        <v>0</v>
      </c>
      <c r="BA31" s="26">
        <f t="shared" si="18"/>
        <v>0</v>
      </c>
      <c r="BB31" s="26">
        <f t="shared" si="19"/>
        <v>0</v>
      </c>
      <c r="BC31" s="26">
        <f t="shared" si="20"/>
        <v>0</v>
      </c>
      <c r="BD31" s="26">
        <f t="shared" si="21"/>
        <v>0</v>
      </c>
      <c r="BE31" s="26">
        <f t="shared" si="22"/>
        <v>0</v>
      </c>
      <c r="BF31" s="26">
        <f t="shared" si="23"/>
        <v>0</v>
      </c>
      <c r="BG31" s="26">
        <f t="shared" si="24"/>
        <v>0</v>
      </c>
      <c r="BH31" s="26">
        <f t="shared" si="25"/>
        <v>0</v>
      </c>
      <c r="BI31" s="26">
        <f t="shared" si="26"/>
        <v>0</v>
      </c>
      <c r="BJ31" s="26">
        <f t="shared" si="27"/>
        <v>0</v>
      </c>
      <c r="BK31" s="2">
        <f t="shared" si="28"/>
        <v>0</v>
      </c>
      <c r="BL31" s="2">
        <f t="shared" si="38"/>
        <v>0</v>
      </c>
    </row>
    <row r="32" spans="1:64" x14ac:dyDescent="0.25">
      <c r="A32" s="27">
        <f t="shared" si="0"/>
        <v>29</v>
      </c>
      <c r="B32" s="28">
        <v>400008685</v>
      </c>
      <c r="C32" s="61" t="s">
        <v>58</v>
      </c>
      <c r="D32" s="29" t="s">
        <v>8</v>
      </c>
      <c r="E32" s="30">
        <v>2</v>
      </c>
      <c r="F32" s="31">
        <v>20.203691683449133</v>
      </c>
      <c r="G32" s="31">
        <f>60/F32</f>
        <v>2.9697542874875689</v>
      </c>
      <c r="H32" s="31">
        <v>0.85</v>
      </c>
      <c r="I32" s="30">
        <f>E32*G32*H32*60</f>
        <v>302.91493732373203</v>
      </c>
      <c r="J32" s="32">
        <f>E32*G32*60</f>
        <v>356.37051449850827</v>
      </c>
      <c r="K32" s="39">
        <v>4200</v>
      </c>
      <c r="L32" s="35">
        <v>4500</v>
      </c>
      <c r="M32" s="35">
        <v>5250</v>
      </c>
      <c r="N32" s="35">
        <v>0</v>
      </c>
      <c r="O32" s="35">
        <v>1250</v>
      </c>
      <c r="P32" s="35">
        <v>2900</v>
      </c>
      <c r="Q32" s="35">
        <v>2900</v>
      </c>
      <c r="R32" s="35">
        <v>3528</v>
      </c>
      <c r="S32" s="35">
        <v>5388</v>
      </c>
      <c r="T32" s="35">
        <v>3239</v>
      </c>
      <c r="U32" s="35">
        <v>2347</v>
      </c>
      <c r="V32" s="35">
        <v>3583</v>
      </c>
      <c r="W32" s="40">
        <f t="shared" si="30"/>
        <v>39085</v>
      </c>
      <c r="X32" s="41">
        <f t="shared" si="1"/>
        <v>13.865278606288619</v>
      </c>
      <c r="Y32" s="41">
        <f t="shared" si="2"/>
        <v>14.855655649594951</v>
      </c>
      <c r="Z32" s="41">
        <f t="shared" si="3"/>
        <v>17.331598257860776</v>
      </c>
      <c r="AA32" s="41">
        <f t="shared" si="4"/>
        <v>0</v>
      </c>
      <c r="AB32" s="41">
        <f t="shared" si="5"/>
        <v>4.1265710137763749</v>
      </c>
      <c r="AC32" s="41">
        <f t="shared" si="6"/>
        <v>9.57364475196119</v>
      </c>
      <c r="AD32" s="41">
        <f t="shared" si="7"/>
        <v>9.57364475196119</v>
      </c>
      <c r="AE32" s="41">
        <f t="shared" si="8"/>
        <v>11.646834029282441</v>
      </c>
      <c r="AF32" s="41">
        <f t="shared" si="9"/>
        <v>17.787171697781687</v>
      </c>
      <c r="AG32" s="41">
        <f t="shared" si="10"/>
        <v>10.692770810897343</v>
      </c>
      <c r="AH32" s="41">
        <f t="shared" si="11"/>
        <v>7.7480497354665214</v>
      </c>
      <c r="AI32" s="41">
        <f t="shared" si="12"/>
        <v>11.828403153888601</v>
      </c>
      <c r="AJ32" s="43">
        <f t="shared" si="13"/>
        <v>5.3762342691149883</v>
      </c>
      <c r="AK32" s="44">
        <f t="shared" ref="AK32:AK39" si="41">AJ32/12</f>
        <v>0.44801952242624904</v>
      </c>
      <c r="AL32" s="39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111">
        <f t="shared" si="37"/>
        <v>0</v>
      </c>
      <c r="AY32" s="26">
        <f t="shared" si="16"/>
        <v>0</v>
      </c>
      <c r="AZ32" s="26">
        <f t="shared" si="17"/>
        <v>0</v>
      </c>
      <c r="BA32" s="26">
        <f t="shared" si="18"/>
        <v>0</v>
      </c>
      <c r="BB32" s="26">
        <f t="shared" si="19"/>
        <v>0</v>
      </c>
      <c r="BC32" s="26">
        <f t="shared" si="20"/>
        <v>0</v>
      </c>
      <c r="BD32" s="26">
        <f t="shared" si="21"/>
        <v>0</v>
      </c>
      <c r="BE32" s="26">
        <f t="shared" si="22"/>
        <v>0</v>
      </c>
      <c r="BF32" s="26">
        <f t="shared" si="23"/>
        <v>0</v>
      </c>
      <c r="BG32" s="26">
        <f t="shared" si="24"/>
        <v>0</v>
      </c>
      <c r="BH32" s="26">
        <f t="shared" si="25"/>
        <v>0</v>
      </c>
      <c r="BI32" s="26">
        <f t="shared" si="26"/>
        <v>0</v>
      </c>
      <c r="BJ32" s="26">
        <f t="shared" si="27"/>
        <v>0</v>
      </c>
      <c r="BK32" s="2">
        <f t="shared" si="28"/>
        <v>0</v>
      </c>
      <c r="BL32" s="2">
        <f>BK32/12</f>
        <v>0</v>
      </c>
    </row>
    <row r="33" spans="1:64" x14ac:dyDescent="0.25">
      <c r="A33" s="27">
        <f t="shared" si="0"/>
        <v>30</v>
      </c>
      <c r="B33" s="28">
        <v>400012580</v>
      </c>
      <c r="C33" s="60" t="s">
        <v>43</v>
      </c>
      <c r="D33" s="29" t="s">
        <v>7</v>
      </c>
      <c r="E33" s="30">
        <v>2</v>
      </c>
      <c r="F33" s="31">
        <v>21.729139405119138</v>
      </c>
      <c r="G33" s="31">
        <f t="shared" si="31"/>
        <v>2.7612690443628285</v>
      </c>
      <c r="H33" s="31">
        <v>0.85</v>
      </c>
      <c r="I33" s="30">
        <f t="shared" si="32"/>
        <v>281.64944252500851</v>
      </c>
      <c r="J33" s="32">
        <f t="shared" si="33"/>
        <v>331.35228532353943</v>
      </c>
      <c r="K33" s="39">
        <v>2400</v>
      </c>
      <c r="L33" s="35">
        <v>4806</v>
      </c>
      <c r="M33" s="35">
        <v>0</v>
      </c>
      <c r="N33" s="35">
        <v>0</v>
      </c>
      <c r="O33" s="35">
        <v>0</v>
      </c>
      <c r="P33" s="35">
        <v>0</v>
      </c>
      <c r="Q33" s="35">
        <v>2400</v>
      </c>
      <c r="R33" s="35">
        <v>2400</v>
      </c>
      <c r="S33" s="35">
        <v>2400</v>
      </c>
      <c r="T33" s="35">
        <v>3680</v>
      </c>
      <c r="U33" s="35">
        <v>4632</v>
      </c>
      <c r="V33" s="35">
        <v>2400</v>
      </c>
      <c r="W33" s="40">
        <f t="shared" si="30"/>
        <v>25118</v>
      </c>
      <c r="X33" s="41">
        <f t="shared" si="1"/>
        <v>8.5212311392624063</v>
      </c>
      <c r="Y33" s="41">
        <f t="shared" si="2"/>
        <v>17.063765356372969</v>
      </c>
      <c r="Z33" s="41">
        <f t="shared" si="3"/>
        <v>0</v>
      </c>
      <c r="AA33" s="41">
        <f t="shared" si="4"/>
        <v>0</v>
      </c>
      <c r="AB33" s="41">
        <f t="shared" si="5"/>
        <v>0</v>
      </c>
      <c r="AC33" s="41">
        <f t="shared" si="6"/>
        <v>0</v>
      </c>
      <c r="AD33" s="41">
        <f t="shared" si="7"/>
        <v>8.5212311392624063</v>
      </c>
      <c r="AE33" s="41">
        <f t="shared" si="8"/>
        <v>8.5212311392624063</v>
      </c>
      <c r="AF33" s="41">
        <f t="shared" si="9"/>
        <v>8.5212311392624063</v>
      </c>
      <c r="AG33" s="41">
        <f t="shared" si="10"/>
        <v>13.065887746869024</v>
      </c>
      <c r="AH33" s="41">
        <f t="shared" si="11"/>
        <v>16.445976098776445</v>
      </c>
      <c r="AI33" s="41">
        <f t="shared" si="12"/>
        <v>8.5212311392624063</v>
      </c>
      <c r="AJ33" s="43">
        <f t="shared" si="13"/>
        <v>3.7159077040971025</v>
      </c>
      <c r="AK33" s="44">
        <f t="shared" si="41"/>
        <v>0.30965897534142522</v>
      </c>
      <c r="AL33" s="39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2">
        <f t="shared" si="37"/>
        <v>0</v>
      </c>
      <c r="AY33" s="26">
        <f t="shared" si="16"/>
        <v>0</v>
      </c>
      <c r="AZ33" s="26">
        <f t="shared" si="17"/>
        <v>0</v>
      </c>
      <c r="BA33" s="26">
        <f t="shared" si="18"/>
        <v>0</v>
      </c>
      <c r="BB33" s="26">
        <f t="shared" si="19"/>
        <v>0</v>
      </c>
      <c r="BC33" s="26">
        <f t="shared" si="20"/>
        <v>0</v>
      </c>
      <c r="BD33" s="26">
        <f t="shared" si="21"/>
        <v>0</v>
      </c>
      <c r="BE33" s="26">
        <f t="shared" si="22"/>
        <v>0</v>
      </c>
      <c r="BF33" s="26">
        <f t="shared" si="23"/>
        <v>0</v>
      </c>
      <c r="BG33" s="26">
        <f t="shared" si="24"/>
        <v>0</v>
      </c>
      <c r="BH33" s="26">
        <f t="shared" si="25"/>
        <v>0</v>
      </c>
      <c r="BI33" s="26">
        <f t="shared" si="26"/>
        <v>0</v>
      </c>
      <c r="BJ33" s="26">
        <f t="shared" si="27"/>
        <v>0</v>
      </c>
      <c r="BK33" s="2">
        <f t="shared" si="28"/>
        <v>0</v>
      </c>
      <c r="BL33" s="2">
        <f t="shared" si="38"/>
        <v>0</v>
      </c>
    </row>
    <row r="34" spans="1:64" x14ac:dyDescent="0.25">
      <c r="A34" s="27">
        <f t="shared" si="0"/>
        <v>31</v>
      </c>
      <c r="B34" s="28">
        <v>400012581</v>
      </c>
      <c r="C34" s="60" t="s">
        <v>44</v>
      </c>
      <c r="D34" s="29" t="s">
        <v>7</v>
      </c>
      <c r="E34" s="30">
        <v>2</v>
      </c>
      <c r="F34" s="31">
        <v>28.527451889672601</v>
      </c>
      <c r="G34" s="31">
        <f t="shared" si="31"/>
        <v>2.1032372688610499</v>
      </c>
      <c r="H34" s="31">
        <v>0.85</v>
      </c>
      <c r="I34" s="30">
        <f t="shared" si="32"/>
        <v>214.53020142382707</v>
      </c>
      <c r="J34" s="32">
        <f t="shared" si="33"/>
        <v>252.38847226332598</v>
      </c>
      <c r="K34" s="39">
        <v>2400</v>
      </c>
      <c r="L34" s="35">
        <v>4804</v>
      </c>
      <c r="M34" s="35">
        <v>0</v>
      </c>
      <c r="N34" s="35">
        <v>0</v>
      </c>
      <c r="O34" s="35">
        <v>0</v>
      </c>
      <c r="P34" s="35">
        <v>0</v>
      </c>
      <c r="Q34" s="35">
        <v>2400</v>
      </c>
      <c r="R34" s="35">
        <v>2400</v>
      </c>
      <c r="S34" s="35">
        <v>2400</v>
      </c>
      <c r="T34" s="35">
        <v>3394</v>
      </c>
      <c r="U34" s="35">
        <v>4396</v>
      </c>
      <c r="V34" s="35">
        <v>2384</v>
      </c>
      <c r="W34" s="40">
        <f t="shared" si="30"/>
        <v>24578</v>
      </c>
      <c r="X34" s="41">
        <f t="shared" si="1"/>
        <v>11.187236035165727</v>
      </c>
      <c r="Y34" s="41">
        <f t="shared" si="2"/>
        <v>22.393117463723399</v>
      </c>
      <c r="Z34" s="41">
        <f t="shared" si="3"/>
        <v>0</v>
      </c>
      <c r="AA34" s="41">
        <f t="shared" si="4"/>
        <v>0</v>
      </c>
      <c r="AB34" s="41">
        <f t="shared" si="5"/>
        <v>0</v>
      </c>
      <c r="AC34" s="41">
        <f t="shared" si="6"/>
        <v>0</v>
      </c>
      <c r="AD34" s="41">
        <f t="shared" si="7"/>
        <v>11.187236035165727</v>
      </c>
      <c r="AE34" s="41">
        <f t="shared" si="8"/>
        <v>11.187236035165727</v>
      </c>
      <c r="AF34" s="41">
        <f t="shared" si="9"/>
        <v>11.187236035165727</v>
      </c>
      <c r="AG34" s="41">
        <f t="shared" si="10"/>
        <v>15.820616293063534</v>
      </c>
      <c r="AH34" s="41">
        <f t="shared" si="11"/>
        <v>20.491287337745224</v>
      </c>
      <c r="AI34" s="41">
        <f t="shared" si="12"/>
        <v>11.112654461597955</v>
      </c>
      <c r="AJ34" s="43">
        <f t="shared" si="13"/>
        <v>4.7736091540330419</v>
      </c>
      <c r="AK34" s="44">
        <f t="shared" si="41"/>
        <v>0.39780076283608684</v>
      </c>
      <c r="AL34" s="39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2">
        <f t="shared" si="37"/>
        <v>0</v>
      </c>
      <c r="AY34" s="26">
        <f t="shared" si="16"/>
        <v>0</v>
      </c>
      <c r="AZ34" s="26">
        <f t="shared" si="17"/>
        <v>0</v>
      </c>
      <c r="BA34" s="26">
        <f t="shared" si="18"/>
        <v>0</v>
      </c>
      <c r="BB34" s="26">
        <f t="shared" si="19"/>
        <v>0</v>
      </c>
      <c r="BC34" s="26">
        <f t="shared" si="20"/>
        <v>0</v>
      </c>
      <c r="BD34" s="26">
        <f t="shared" si="21"/>
        <v>0</v>
      </c>
      <c r="BE34" s="26">
        <f t="shared" si="22"/>
        <v>0</v>
      </c>
      <c r="BF34" s="26">
        <f t="shared" si="23"/>
        <v>0</v>
      </c>
      <c r="BG34" s="26">
        <f t="shared" si="24"/>
        <v>0</v>
      </c>
      <c r="BH34" s="26">
        <f t="shared" si="25"/>
        <v>0</v>
      </c>
      <c r="BI34" s="26">
        <f t="shared" si="26"/>
        <v>0</v>
      </c>
      <c r="BJ34" s="26">
        <f t="shared" si="27"/>
        <v>0</v>
      </c>
      <c r="BK34" s="2">
        <f t="shared" si="28"/>
        <v>0</v>
      </c>
      <c r="BL34" s="2">
        <f t="shared" si="38"/>
        <v>0</v>
      </c>
    </row>
    <row r="35" spans="1:64" x14ac:dyDescent="0.25">
      <c r="A35" s="27">
        <f t="shared" si="0"/>
        <v>32</v>
      </c>
      <c r="B35" s="28">
        <v>400008814</v>
      </c>
      <c r="C35" s="60" t="s">
        <v>83</v>
      </c>
      <c r="D35" s="29" t="s">
        <v>7</v>
      </c>
      <c r="E35" s="30">
        <v>2</v>
      </c>
      <c r="F35" s="31">
        <v>27.342170442350433</v>
      </c>
      <c r="G35" s="31">
        <f>60/F35</f>
        <v>2.1944124782085948</v>
      </c>
      <c r="H35" s="31">
        <v>0.85</v>
      </c>
      <c r="I35" s="30">
        <f>E35*G35*H35*60</f>
        <v>223.83007277727665</v>
      </c>
      <c r="J35" s="32">
        <f>E35*G35*60</f>
        <v>263.32949738503135</v>
      </c>
      <c r="K35" s="39">
        <v>4000</v>
      </c>
      <c r="L35" s="35">
        <v>4000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4000</v>
      </c>
      <c r="U35" s="35">
        <v>4000</v>
      </c>
      <c r="V35" s="35">
        <v>4000</v>
      </c>
      <c r="W35" s="40">
        <f t="shared" si="30"/>
        <v>20000</v>
      </c>
      <c r="X35" s="41">
        <f t="shared" si="1"/>
        <v>17.87069963552316</v>
      </c>
      <c r="Y35" s="41">
        <f t="shared" si="2"/>
        <v>17.87069963552316</v>
      </c>
      <c r="Z35" s="41">
        <f t="shared" si="3"/>
        <v>0</v>
      </c>
      <c r="AA35" s="41">
        <f t="shared" si="4"/>
        <v>0</v>
      </c>
      <c r="AB35" s="41">
        <f t="shared" si="5"/>
        <v>0</v>
      </c>
      <c r="AC35" s="41">
        <f t="shared" si="6"/>
        <v>0</v>
      </c>
      <c r="AD35" s="41">
        <f t="shared" si="7"/>
        <v>0</v>
      </c>
      <c r="AE35" s="41">
        <f t="shared" si="8"/>
        <v>0</v>
      </c>
      <c r="AF35" s="41">
        <f t="shared" si="9"/>
        <v>0</v>
      </c>
      <c r="AG35" s="41">
        <f t="shared" si="10"/>
        <v>17.87069963552316</v>
      </c>
      <c r="AH35" s="41">
        <f t="shared" si="11"/>
        <v>17.87069963552316</v>
      </c>
      <c r="AI35" s="41">
        <f t="shared" si="12"/>
        <v>17.87069963552316</v>
      </c>
      <c r="AJ35" s="43">
        <f t="shared" si="13"/>
        <v>3.7230624240673245</v>
      </c>
      <c r="AK35" s="44">
        <f t="shared" si="41"/>
        <v>0.31025520200561035</v>
      </c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2">
        <f>SUM(AM35:AW35)</f>
        <v>0</v>
      </c>
      <c r="AY35" s="26">
        <f t="shared" si="16"/>
        <v>0</v>
      </c>
      <c r="AZ35" s="26">
        <f t="shared" si="17"/>
        <v>0</v>
      </c>
      <c r="BA35" s="26">
        <f t="shared" si="18"/>
        <v>0</v>
      </c>
      <c r="BB35" s="26">
        <f t="shared" si="19"/>
        <v>0</v>
      </c>
      <c r="BC35" s="26">
        <f t="shared" si="20"/>
        <v>0</v>
      </c>
      <c r="BD35" s="26">
        <f t="shared" si="21"/>
        <v>0</v>
      </c>
      <c r="BE35" s="26">
        <f t="shared" si="22"/>
        <v>0</v>
      </c>
      <c r="BF35" s="26">
        <f t="shared" si="23"/>
        <v>0</v>
      </c>
      <c r="BG35" s="26">
        <f t="shared" si="24"/>
        <v>0</v>
      </c>
      <c r="BH35" s="26">
        <f t="shared" si="25"/>
        <v>0</v>
      </c>
      <c r="BI35" s="26">
        <f t="shared" si="26"/>
        <v>0</v>
      </c>
      <c r="BJ35" s="26">
        <f t="shared" si="27"/>
        <v>0</v>
      </c>
      <c r="BK35" s="2">
        <f t="shared" si="28"/>
        <v>0</v>
      </c>
      <c r="BL35" s="2">
        <f>BK35/12</f>
        <v>0</v>
      </c>
    </row>
    <row r="36" spans="1:64" x14ac:dyDescent="0.25">
      <c r="A36" s="27">
        <f t="shared" si="0"/>
        <v>33</v>
      </c>
      <c r="B36" s="28">
        <v>400008820</v>
      </c>
      <c r="C36" s="60" t="s">
        <v>84</v>
      </c>
      <c r="D36" s="29" t="s">
        <v>7</v>
      </c>
      <c r="E36" s="30">
        <v>2</v>
      </c>
      <c r="F36" s="31">
        <v>27.575737047995357</v>
      </c>
      <c r="G36" s="31">
        <f>60/F36</f>
        <v>2.1758257955379565</v>
      </c>
      <c r="H36" s="31">
        <v>0.85</v>
      </c>
      <c r="I36" s="30">
        <f>E36*G36*H36*60</f>
        <v>221.93423114487157</v>
      </c>
      <c r="J36" s="32">
        <f>E36*G36*60</f>
        <v>261.09909546455481</v>
      </c>
      <c r="K36" s="39">
        <v>4400</v>
      </c>
      <c r="L36" s="35">
        <v>2200</v>
      </c>
      <c r="M36" s="35">
        <v>2200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1048</v>
      </c>
      <c r="T36" s="35">
        <v>6126</v>
      </c>
      <c r="U36" s="35">
        <v>4116</v>
      </c>
      <c r="V36" s="35">
        <v>4116</v>
      </c>
      <c r="W36" s="40">
        <f t="shared" si="30"/>
        <v>24206</v>
      </c>
      <c r="X36" s="41">
        <f t="shared" si="1"/>
        <v>19.825693302480321</v>
      </c>
      <c r="Y36" s="41">
        <f t="shared" si="2"/>
        <v>9.9128466512401605</v>
      </c>
      <c r="Z36" s="41">
        <f t="shared" si="3"/>
        <v>9.9128466512401605</v>
      </c>
      <c r="AA36" s="41">
        <f t="shared" si="4"/>
        <v>0</v>
      </c>
      <c r="AB36" s="41">
        <f t="shared" si="5"/>
        <v>0</v>
      </c>
      <c r="AC36" s="41">
        <f t="shared" si="6"/>
        <v>0</v>
      </c>
      <c r="AD36" s="41">
        <f t="shared" si="7"/>
        <v>0</v>
      </c>
      <c r="AE36" s="41">
        <f t="shared" si="8"/>
        <v>0</v>
      </c>
      <c r="AF36" s="41">
        <f t="shared" si="9"/>
        <v>4.7221196774998582</v>
      </c>
      <c r="AG36" s="41">
        <f t="shared" si="10"/>
        <v>27.602772084316921</v>
      </c>
      <c r="AH36" s="41">
        <f t="shared" si="11"/>
        <v>18.546034916592955</v>
      </c>
      <c r="AI36" s="41">
        <f t="shared" si="12"/>
        <v>18.546034916592955</v>
      </c>
      <c r="AJ36" s="43">
        <f t="shared" si="13"/>
        <v>4.5445145083318055</v>
      </c>
      <c r="AK36" s="44">
        <f t="shared" si="41"/>
        <v>0.37870954236098381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2">
        <f>SUM(AM36:AW36)</f>
        <v>0</v>
      </c>
      <c r="AY36" s="26">
        <f t="shared" si="16"/>
        <v>0</v>
      </c>
      <c r="AZ36" s="26">
        <f t="shared" si="17"/>
        <v>0</v>
      </c>
      <c r="BA36" s="26">
        <f t="shared" si="18"/>
        <v>0</v>
      </c>
      <c r="BB36" s="26">
        <f t="shared" si="19"/>
        <v>0</v>
      </c>
      <c r="BC36" s="26">
        <f t="shared" si="20"/>
        <v>0</v>
      </c>
      <c r="BD36" s="26">
        <f t="shared" si="21"/>
        <v>0</v>
      </c>
      <c r="BE36" s="26">
        <f t="shared" si="22"/>
        <v>0</v>
      </c>
      <c r="BF36" s="26">
        <f t="shared" si="23"/>
        <v>0</v>
      </c>
      <c r="BG36" s="26">
        <f t="shared" si="24"/>
        <v>0</v>
      </c>
      <c r="BH36" s="26">
        <f t="shared" si="25"/>
        <v>0</v>
      </c>
      <c r="BI36" s="26">
        <f t="shared" si="26"/>
        <v>0</v>
      </c>
      <c r="BJ36" s="26">
        <f t="shared" si="27"/>
        <v>0</v>
      </c>
      <c r="BK36" s="2">
        <f t="shared" si="28"/>
        <v>0</v>
      </c>
      <c r="BL36" s="2">
        <f>BK36/12</f>
        <v>0</v>
      </c>
    </row>
    <row r="37" spans="1:64" x14ac:dyDescent="0.25">
      <c r="A37" s="27">
        <f t="shared" si="0"/>
        <v>34</v>
      </c>
      <c r="B37" s="28">
        <v>400012786</v>
      </c>
      <c r="C37" s="60" t="s">
        <v>74</v>
      </c>
      <c r="D37" s="29" t="s">
        <v>6</v>
      </c>
      <c r="E37" s="30">
        <v>16</v>
      </c>
      <c r="F37" s="31">
        <v>19.147226642710301</v>
      </c>
      <c r="G37" s="31">
        <f t="shared" si="31"/>
        <v>3.1336130876605619</v>
      </c>
      <c r="H37" s="31">
        <v>0.85</v>
      </c>
      <c r="I37" s="30">
        <f t="shared" si="32"/>
        <v>2557.0282795310186</v>
      </c>
      <c r="J37" s="32">
        <f t="shared" si="33"/>
        <v>3008.2685641541393</v>
      </c>
      <c r="K37" s="39">
        <f>SUM(K33:K36)*2</f>
        <v>26400</v>
      </c>
      <c r="L37" s="39">
        <f t="shared" ref="L37:R37" si="42">SUM(L33:L36)*2</f>
        <v>31620</v>
      </c>
      <c r="M37" s="39">
        <f t="shared" si="42"/>
        <v>4400</v>
      </c>
      <c r="N37" s="39">
        <f t="shared" si="42"/>
        <v>0</v>
      </c>
      <c r="O37" s="39">
        <f t="shared" si="42"/>
        <v>0</v>
      </c>
      <c r="P37" s="39">
        <f t="shared" si="42"/>
        <v>0</v>
      </c>
      <c r="Q37" s="39">
        <f t="shared" si="42"/>
        <v>9600</v>
      </c>
      <c r="R37" s="39">
        <f t="shared" si="42"/>
        <v>9600</v>
      </c>
      <c r="S37" s="39">
        <f>SUM(S33:S36)*2+SUM(S66:S68)*2</f>
        <v>48716</v>
      </c>
      <c r="T37" s="39">
        <f>SUM(T33:T36)*2+SUM(T66:T68)*2</f>
        <v>71420</v>
      </c>
      <c r="U37" s="39">
        <f>SUM(U33:U36)*2+SUM(U66:U68)*2</f>
        <v>71308</v>
      </c>
      <c r="V37" s="39">
        <f>SUM(V33:V36)*2+SUM(V66:V68)*2</f>
        <v>62820</v>
      </c>
      <c r="W37" s="40">
        <f t="shared" si="30"/>
        <v>335884</v>
      </c>
      <c r="X37" s="41">
        <f t="shared" si="1"/>
        <v>10.324484954402612</v>
      </c>
      <c r="Y37" s="41">
        <f t="shared" si="2"/>
        <v>12.365917206750401</v>
      </c>
      <c r="Z37" s="41">
        <f t="shared" si="3"/>
        <v>1.7207474924004356</v>
      </c>
      <c r="AA37" s="41">
        <f t="shared" si="4"/>
        <v>0</v>
      </c>
      <c r="AB37" s="41">
        <f t="shared" si="5"/>
        <v>0</v>
      </c>
      <c r="AC37" s="41">
        <f t="shared" si="6"/>
        <v>0</v>
      </c>
      <c r="AD37" s="41">
        <f t="shared" si="7"/>
        <v>3.7543581652373139</v>
      </c>
      <c r="AE37" s="41">
        <f t="shared" si="8"/>
        <v>3.7543581652373139</v>
      </c>
      <c r="AF37" s="41">
        <f t="shared" si="9"/>
        <v>19.051803372677185</v>
      </c>
      <c r="AG37" s="41">
        <f t="shared" si="10"/>
        <v>27.930860433463433</v>
      </c>
      <c r="AH37" s="41">
        <f t="shared" si="11"/>
        <v>27.88705958820233</v>
      </c>
      <c r="AI37" s="41">
        <f t="shared" si="12"/>
        <v>24.56758124377167</v>
      </c>
      <c r="AJ37" s="43">
        <f t="shared" si="13"/>
        <v>5.4732154425892787</v>
      </c>
      <c r="AK37" s="44">
        <f t="shared" si="41"/>
        <v>0.45610128688243989</v>
      </c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2">
        <f t="shared" ref="AX37:AX43" si="43">SUM(AL37:AW37)</f>
        <v>0</v>
      </c>
      <c r="AY37" s="26">
        <f t="shared" si="16"/>
        <v>0</v>
      </c>
      <c r="AZ37" s="26">
        <f t="shared" si="17"/>
        <v>0</v>
      </c>
      <c r="BA37" s="26">
        <f t="shared" si="18"/>
        <v>0</v>
      </c>
      <c r="BB37" s="26">
        <f t="shared" si="19"/>
        <v>0</v>
      </c>
      <c r="BC37" s="26">
        <f t="shared" si="20"/>
        <v>0</v>
      </c>
      <c r="BD37" s="26">
        <f t="shared" si="21"/>
        <v>0</v>
      </c>
      <c r="BE37" s="26">
        <f t="shared" si="22"/>
        <v>0</v>
      </c>
      <c r="BF37" s="26">
        <f t="shared" si="23"/>
        <v>0</v>
      </c>
      <c r="BG37" s="26">
        <f t="shared" si="24"/>
        <v>0</v>
      </c>
      <c r="BH37" s="26">
        <f t="shared" si="25"/>
        <v>0</v>
      </c>
      <c r="BI37" s="26">
        <f t="shared" si="26"/>
        <v>0</v>
      </c>
      <c r="BJ37" s="26">
        <f t="shared" si="27"/>
        <v>0</v>
      </c>
      <c r="BK37" s="2">
        <f t="shared" si="28"/>
        <v>0</v>
      </c>
      <c r="BL37" s="2">
        <f t="shared" si="38"/>
        <v>0</v>
      </c>
    </row>
    <row r="38" spans="1:64" x14ac:dyDescent="0.25">
      <c r="A38" s="27">
        <f t="shared" si="0"/>
        <v>35</v>
      </c>
      <c r="B38" s="28">
        <v>400014404</v>
      </c>
      <c r="C38" s="60" t="s">
        <v>75</v>
      </c>
      <c r="D38" s="29" t="s">
        <v>7</v>
      </c>
      <c r="E38" s="30">
        <v>2</v>
      </c>
      <c r="F38" s="31">
        <v>25.125449154659901</v>
      </c>
      <c r="G38" s="31">
        <f t="shared" si="31"/>
        <v>2.3880170113843349</v>
      </c>
      <c r="H38" s="31">
        <v>0.85</v>
      </c>
      <c r="I38" s="30">
        <f t="shared" si="32"/>
        <v>243.57773516120216</v>
      </c>
      <c r="J38" s="32">
        <f t="shared" si="33"/>
        <v>286.56204136612018</v>
      </c>
      <c r="K38" s="39">
        <v>3750</v>
      </c>
      <c r="L38" s="39">
        <v>7500</v>
      </c>
      <c r="M38" s="39">
        <v>3750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3750</v>
      </c>
      <c r="T38" s="39">
        <v>3751</v>
      </c>
      <c r="U38" s="39">
        <v>3751</v>
      </c>
      <c r="V38" s="39">
        <v>4665</v>
      </c>
      <c r="W38" s="40">
        <f t="shared" si="30"/>
        <v>30917</v>
      </c>
      <c r="X38" s="41">
        <f t="shared" si="1"/>
        <v>15.395495805551411</v>
      </c>
      <c r="Y38" s="41">
        <f t="shared" si="2"/>
        <v>30.790991611102822</v>
      </c>
      <c r="Z38" s="41">
        <f t="shared" si="3"/>
        <v>15.395495805551411</v>
      </c>
      <c r="AA38" s="41">
        <f t="shared" si="4"/>
        <v>0</v>
      </c>
      <c r="AB38" s="41">
        <f t="shared" si="5"/>
        <v>0</v>
      </c>
      <c r="AC38" s="41">
        <f t="shared" si="6"/>
        <v>0</v>
      </c>
      <c r="AD38" s="41">
        <f t="shared" si="7"/>
        <v>0</v>
      </c>
      <c r="AE38" s="41">
        <f t="shared" si="8"/>
        <v>0</v>
      </c>
      <c r="AF38" s="41">
        <f t="shared" si="9"/>
        <v>15.395495805551411</v>
      </c>
      <c r="AG38" s="41">
        <f t="shared" si="10"/>
        <v>15.399601271099558</v>
      </c>
      <c r="AH38" s="41">
        <f t="shared" si="11"/>
        <v>15.399601271099558</v>
      </c>
      <c r="AI38" s="41">
        <f t="shared" si="12"/>
        <v>19.151996782105954</v>
      </c>
      <c r="AJ38" s="43">
        <f t="shared" si="13"/>
        <v>5.2886949313359217</v>
      </c>
      <c r="AK38" s="44">
        <f t="shared" si="41"/>
        <v>0.44072457761132683</v>
      </c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2">
        <f t="shared" si="43"/>
        <v>0</v>
      </c>
      <c r="AY38" s="26">
        <f t="shared" si="16"/>
        <v>0</v>
      </c>
      <c r="AZ38" s="26">
        <f t="shared" si="17"/>
        <v>0</v>
      </c>
      <c r="BA38" s="26">
        <f t="shared" si="18"/>
        <v>0</v>
      </c>
      <c r="BB38" s="26">
        <f t="shared" si="19"/>
        <v>0</v>
      </c>
      <c r="BC38" s="26">
        <f t="shared" si="20"/>
        <v>0</v>
      </c>
      <c r="BD38" s="26">
        <f t="shared" si="21"/>
        <v>0</v>
      </c>
      <c r="BE38" s="26">
        <f t="shared" si="22"/>
        <v>0</v>
      </c>
      <c r="BF38" s="26">
        <f t="shared" si="23"/>
        <v>0</v>
      </c>
      <c r="BG38" s="26">
        <f t="shared" si="24"/>
        <v>0</v>
      </c>
      <c r="BH38" s="26">
        <f t="shared" si="25"/>
        <v>0</v>
      </c>
      <c r="BI38" s="26">
        <f t="shared" si="26"/>
        <v>0</v>
      </c>
      <c r="BJ38" s="26">
        <f t="shared" si="27"/>
        <v>0</v>
      </c>
      <c r="BK38" s="2">
        <f t="shared" si="28"/>
        <v>0</v>
      </c>
      <c r="BL38" s="2">
        <f t="shared" si="38"/>
        <v>0</v>
      </c>
    </row>
    <row r="39" spans="1:64" x14ac:dyDescent="0.25">
      <c r="A39" s="27">
        <f t="shared" si="0"/>
        <v>36</v>
      </c>
      <c r="B39" s="28">
        <v>400013790</v>
      </c>
      <c r="C39" s="60" t="s">
        <v>76</v>
      </c>
      <c r="D39" s="29" t="s">
        <v>6</v>
      </c>
      <c r="E39" s="30">
        <v>8</v>
      </c>
      <c r="F39" s="31">
        <v>18.935134986574003</v>
      </c>
      <c r="G39" s="31">
        <f t="shared" si="31"/>
        <v>3.1687125569763896</v>
      </c>
      <c r="H39" s="31">
        <v>0.85</v>
      </c>
      <c r="I39" s="30">
        <f t="shared" si="32"/>
        <v>1292.834723246367</v>
      </c>
      <c r="J39" s="32">
        <f t="shared" si="33"/>
        <v>1520.9820273486671</v>
      </c>
      <c r="K39" s="39">
        <v>20000</v>
      </c>
      <c r="L39" s="35">
        <v>40000</v>
      </c>
      <c r="M39" s="35">
        <v>0</v>
      </c>
      <c r="N39" s="35">
        <v>0</v>
      </c>
      <c r="O39" s="35">
        <v>0</v>
      </c>
      <c r="P39" s="35">
        <v>55000</v>
      </c>
      <c r="Q39" s="35">
        <v>40000</v>
      </c>
      <c r="R39" s="35">
        <v>30000</v>
      </c>
      <c r="S39" s="35">
        <v>40000</v>
      </c>
      <c r="T39" s="35">
        <v>40000</v>
      </c>
      <c r="U39" s="35">
        <v>40000</v>
      </c>
      <c r="V39" s="35">
        <v>40000</v>
      </c>
      <c r="W39" s="40">
        <f t="shared" si="30"/>
        <v>345000</v>
      </c>
      <c r="X39" s="41">
        <f t="shared" si="1"/>
        <v>15.469881524978758</v>
      </c>
      <c r="Y39" s="41">
        <f t="shared" si="2"/>
        <v>30.939763049957516</v>
      </c>
      <c r="Z39" s="41">
        <f t="shared" si="3"/>
        <v>0</v>
      </c>
      <c r="AA39" s="41">
        <f t="shared" si="4"/>
        <v>0</v>
      </c>
      <c r="AB39" s="41">
        <f t="shared" si="5"/>
        <v>0</v>
      </c>
      <c r="AC39" s="41">
        <f t="shared" si="6"/>
        <v>42.542174193691586</v>
      </c>
      <c r="AD39" s="41">
        <f t="shared" si="7"/>
        <v>30.939763049957516</v>
      </c>
      <c r="AE39" s="41">
        <f t="shared" si="8"/>
        <v>23.204822287468136</v>
      </c>
      <c r="AF39" s="41">
        <f t="shared" si="9"/>
        <v>30.939763049957516</v>
      </c>
      <c r="AG39" s="41">
        <f t="shared" si="10"/>
        <v>30.939763049957516</v>
      </c>
      <c r="AH39" s="41">
        <f t="shared" si="11"/>
        <v>30.939763049957516</v>
      </c>
      <c r="AI39" s="41">
        <f t="shared" si="12"/>
        <v>30.939763049957516</v>
      </c>
      <c r="AJ39" s="43">
        <f t="shared" si="13"/>
        <v>11.118977346078482</v>
      </c>
      <c r="AK39" s="44">
        <f t="shared" si="41"/>
        <v>0.9265814455065402</v>
      </c>
      <c r="AL39" s="39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2">
        <f t="shared" si="43"/>
        <v>0</v>
      </c>
      <c r="AY39" s="26">
        <f t="shared" si="16"/>
        <v>0</v>
      </c>
      <c r="AZ39" s="26">
        <f t="shared" si="17"/>
        <v>0</v>
      </c>
      <c r="BA39" s="26">
        <f t="shared" si="18"/>
        <v>0</v>
      </c>
      <c r="BB39" s="26">
        <f t="shared" si="19"/>
        <v>0</v>
      </c>
      <c r="BC39" s="26">
        <f t="shared" si="20"/>
        <v>0</v>
      </c>
      <c r="BD39" s="26">
        <f t="shared" si="21"/>
        <v>0</v>
      </c>
      <c r="BE39" s="26">
        <f t="shared" si="22"/>
        <v>0</v>
      </c>
      <c r="BF39" s="26">
        <f t="shared" si="23"/>
        <v>0</v>
      </c>
      <c r="BG39" s="26">
        <f t="shared" si="24"/>
        <v>0</v>
      </c>
      <c r="BH39" s="26">
        <f t="shared" si="25"/>
        <v>0</v>
      </c>
      <c r="BI39" s="26">
        <f t="shared" si="26"/>
        <v>0</v>
      </c>
      <c r="BJ39" s="26">
        <f t="shared" si="27"/>
        <v>0</v>
      </c>
      <c r="BK39" s="2">
        <f t="shared" si="28"/>
        <v>0</v>
      </c>
      <c r="BL39" s="2">
        <f t="shared" si="38"/>
        <v>0</v>
      </c>
    </row>
    <row r="40" spans="1:64" x14ac:dyDescent="0.25">
      <c r="A40" s="27">
        <f t="shared" si="0"/>
        <v>37</v>
      </c>
      <c r="B40" s="28">
        <v>400014402</v>
      </c>
      <c r="C40" s="60" t="s">
        <v>77</v>
      </c>
      <c r="D40" s="29" t="s">
        <v>6</v>
      </c>
      <c r="E40" s="30">
        <v>16</v>
      </c>
      <c r="F40" s="31">
        <v>16.079792701124322</v>
      </c>
      <c r="G40" s="31">
        <f t="shared" si="31"/>
        <v>3.7313913876392641</v>
      </c>
      <c r="H40" s="31">
        <v>0.85</v>
      </c>
      <c r="I40" s="30">
        <f t="shared" si="32"/>
        <v>3044.8153723136397</v>
      </c>
      <c r="J40" s="32">
        <f t="shared" si="33"/>
        <v>3582.1357321336936</v>
      </c>
      <c r="K40" s="39">
        <v>80000</v>
      </c>
      <c r="L40" s="35">
        <v>128000</v>
      </c>
      <c r="M40" s="35">
        <v>0</v>
      </c>
      <c r="N40" s="35">
        <v>0</v>
      </c>
      <c r="O40" s="35">
        <v>0</v>
      </c>
      <c r="P40" s="35">
        <v>128000</v>
      </c>
      <c r="Q40" s="35">
        <v>128000</v>
      </c>
      <c r="R40" s="35">
        <v>104000</v>
      </c>
      <c r="S40" s="35">
        <v>114684</v>
      </c>
      <c r="T40" s="35">
        <v>139474</v>
      </c>
      <c r="U40" s="35">
        <v>131213</v>
      </c>
      <c r="V40" s="35">
        <v>85221</v>
      </c>
      <c r="W40" s="40">
        <f t="shared" si="30"/>
        <v>1038592</v>
      </c>
      <c r="X40" s="41">
        <f t="shared" si="1"/>
        <v>26.274171080268502</v>
      </c>
      <c r="Y40" s="41">
        <f t="shared" si="2"/>
        <v>42.0386737284296</v>
      </c>
      <c r="Z40" s="41">
        <f t="shared" si="3"/>
        <v>0</v>
      </c>
      <c r="AA40" s="41">
        <f t="shared" si="4"/>
        <v>0</v>
      </c>
      <c r="AB40" s="41">
        <f t="shared" si="5"/>
        <v>0</v>
      </c>
      <c r="AC40" s="41">
        <f t="shared" si="6"/>
        <v>42.0386737284296</v>
      </c>
      <c r="AD40" s="41">
        <f t="shared" si="7"/>
        <v>42.0386737284296</v>
      </c>
      <c r="AE40" s="41">
        <f t="shared" si="8"/>
        <v>34.156422404349051</v>
      </c>
      <c r="AF40" s="41">
        <f t="shared" si="9"/>
        <v>37.665337952118911</v>
      </c>
      <c r="AG40" s="41">
        <f t="shared" si="10"/>
        <v>45.807046715617112</v>
      </c>
      <c r="AH40" s="41">
        <f t="shared" si="11"/>
        <v>43.093910124440882</v>
      </c>
      <c r="AI40" s="41">
        <f t="shared" si="12"/>
        <v>27.988889170394522</v>
      </c>
      <c r="AJ40" s="41">
        <f t="shared" ref="AJ40:AK47" si="44">W40/$I40</f>
        <v>341.10179863247777</v>
      </c>
      <c r="AK40" s="47">
        <f t="shared" si="44"/>
        <v>8.6291508244402213E-3</v>
      </c>
      <c r="AL40" s="39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2">
        <f t="shared" si="43"/>
        <v>0</v>
      </c>
      <c r="AY40" s="26">
        <f t="shared" si="16"/>
        <v>0</v>
      </c>
      <c r="AZ40" s="26">
        <f t="shared" si="17"/>
        <v>0</v>
      </c>
      <c r="BA40" s="26">
        <f t="shared" si="18"/>
        <v>0</v>
      </c>
      <c r="BB40" s="26">
        <f t="shared" si="19"/>
        <v>0</v>
      </c>
      <c r="BC40" s="26">
        <f t="shared" si="20"/>
        <v>0</v>
      </c>
      <c r="BD40" s="26">
        <f t="shared" si="21"/>
        <v>0</v>
      </c>
      <c r="BE40" s="26">
        <f t="shared" si="22"/>
        <v>0</v>
      </c>
      <c r="BF40" s="26">
        <f t="shared" si="23"/>
        <v>0</v>
      </c>
      <c r="BG40" s="26">
        <f t="shared" si="24"/>
        <v>0</v>
      </c>
      <c r="BH40" s="26">
        <f t="shared" si="25"/>
        <v>0</v>
      </c>
      <c r="BI40" s="26">
        <f t="shared" si="26"/>
        <v>0</v>
      </c>
      <c r="BJ40" s="26">
        <f t="shared" si="27"/>
        <v>0</v>
      </c>
      <c r="BK40" s="83">
        <f t="shared" ref="BK40:BL43" si="45">AX40/$I40</f>
        <v>0</v>
      </c>
      <c r="BL40" s="83">
        <f t="shared" si="45"/>
        <v>0</v>
      </c>
    </row>
    <row r="41" spans="1:64" x14ac:dyDescent="0.25">
      <c r="A41" s="27">
        <f t="shared" si="0"/>
        <v>38</v>
      </c>
      <c r="B41" s="28">
        <v>400015369</v>
      </c>
      <c r="C41" s="136" t="s">
        <v>78</v>
      </c>
      <c r="D41" s="29" t="s">
        <v>6</v>
      </c>
      <c r="E41" s="30">
        <v>16</v>
      </c>
      <c r="F41" s="31">
        <v>21.105241854813212</v>
      </c>
      <c r="G41" s="31">
        <f t="shared" si="31"/>
        <v>2.8428956376217287</v>
      </c>
      <c r="H41" s="31">
        <v>0.85</v>
      </c>
      <c r="I41" s="30">
        <f t="shared" si="32"/>
        <v>2319.8028402993305</v>
      </c>
      <c r="J41" s="32">
        <f t="shared" si="33"/>
        <v>2729.1798121168595</v>
      </c>
      <c r="K41" s="39">
        <v>150000</v>
      </c>
      <c r="L41" s="35">
        <v>300000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376231</v>
      </c>
      <c r="T41" s="35">
        <v>303209</v>
      </c>
      <c r="U41" s="35">
        <v>275958</v>
      </c>
      <c r="V41" s="35">
        <v>229903</v>
      </c>
      <c r="W41" s="40">
        <f t="shared" si="30"/>
        <v>1635301</v>
      </c>
      <c r="X41" s="41">
        <f t="shared" si="1"/>
        <v>64.660667447344395</v>
      </c>
      <c r="Y41" s="41">
        <f t="shared" si="2"/>
        <v>129.32133489468879</v>
      </c>
      <c r="Z41" s="41">
        <f t="shared" si="3"/>
        <v>0</v>
      </c>
      <c r="AA41" s="41">
        <f t="shared" si="4"/>
        <v>0</v>
      </c>
      <c r="AB41" s="41">
        <f t="shared" si="5"/>
        <v>0</v>
      </c>
      <c r="AC41" s="41">
        <f t="shared" si="6"/>
        <v>0</v>
      </c>
      <c r="AD41" s="41">
        <f t="shared" si="7"/>
        <v>0</v>
      </c>
      <c r="AE41" s="41">
        <f t="shared" si="8"/>
        <v>0</v>
      </c>
      <c r="AF41" s="41">
        <f t="shared" si="9"/>
        <v>162.18231716254553</v>
      </c>
      <c r="AG41" s="41">
        <f t="shared" si="10"/>
        <v>130.70464210694567</v>
      </c>
      <c r="AH41" s="41">
        <f t="shared" si="11"/>
        <v>118.95752311622844</v>
      </c>
      <c r="AI41" s="41">
        <f t="shared" si="12"/>
        <v>99.104542854312129</v>
      </c>
      <c r="AJ41" s="41">
        <f t="shared" si="44"/>
        <v>704.93102758206498</v>
      </c>
      <c r="AK41" s="47">
        <f t="shared" si="44"/>
        <v>2.7873346098240423E-2</v>
      </c>
      <c r="AL41" s="39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111">
        <f t="shared" si="43"/>
        <v>0</v>
      </c>
      <c r="AY41" s="26">
        <f t="shared" si="16"/>
        <v>0</v>
      </c>
      <c r="AZ41" s="26">
        <f t="shared" si="17"/>
        <v>0</v>
      </c>
      <c r="BA41" s="26">
        <f t="shared" si="18"/>
        <v>0</v>
      </c>
      <c r="BB41" s="26">
        <f t="shared" si="19"/>
        <v>0</v>
      </c>
      <c r="BC41" s="26">
        <f t="shared" si="20"/>
        <v>0</v>
      </c>
      <c r="BD41" s="26">
        <f t="shared" si="21"/>
        <v>0</v>
      </c>
      <c r="BE41" s="26">
        <f t="shared" si="22"/>
        <v>0</v>
      </c>
      <c r="BF41" s="26">
        <f t="shared" si="23"/>
        <v>0</v>
      </c>
      <c r="BG41" s="26">
        <f t="shared" si="24"/>
        <v>0</v>
      </c>
      <c r="BH41" s="26">
        <f t="shared" si="25"/>
        <v>0</v>
      </c>
      <c r="BI41" s="26">
        <f t="shared" si="26"/>
        <v>0</v>
      </c>
      <c r="BJ41" s="26">
        <f t="shared" si="27"/>
        <v>0</v>
      </c>
      <c r="BK41" s="83">
        <f t="shared" si="45"/>
        <v>0</v>
      </c>
      <c r="BL41" s="83">
        <f t="shared" si="45"/>
        <v>0</v>
      </c>
    </row>
    <row r="42" spans="1:64" x14ac:dyDescent="0.25">
      <c r="A42" s="27">
        <f t="shared" si="0"/>
        <v>39</v>
      </c>
      <c r="B42" s="28">
        <v>400015369</v>
      </c>
      <c r="C42" s="136" t="s">
        <v>148</v>
      </c>
      <c r="D42" s="29" t="s">
        <v>6</v>
      </c>
      <c r="E42" s="30">
        <v>16</v>
      </c>
      <c r="F42" s="31">
        <v>15.1076331870887</v>
      </c>
      <c r="G42" s="31">
        <f t="shared" ref="G42" si="46">60/F42</f>
        <v>3.9715023033043493</v>
      </c>
      <c r="H42" s="31">
        <v>0.85</v>
      </c>
      <c r="I42" s="30">
        <f t="shared" ref="I42" si="47">E42*G42*H42*60</f>
        <v>3240.7458794963491</v>
      </c>
      <c r="J42" s="32">
        <f t="shared" ref="J42" si="48">E42*G42*60</f>
        <v>3812.6422111721754</v>
      </c>
      <c r="K42" s="39">
        <v>0</v>
      </c>
      <c r="L42" s="35">
        <v>25000</v>
      </c>
      <c r="M42" s="35">
        <v>150000</v>
      </c>
      <c r="N42" s="35">
        <v>50</v>
      </c>
      <c r="O42" s="35">
        <v>0</v>
      </c>
      <c r="P42" s="35">
        <v>0</v>
      </c>
      <c r="Q42" s="35">
        <v>0</v>
      </c>
      <c r="R42" s="35">
        <v>38137</v>
      </c>
      <c r="S42" s="35">
        <v>38137</v>
      </c>
      <c r="T42" s="35">
        <v>38137</v>
      </c>
      <c r="U42" s="35">
        <v>38137</v>
      </c>
      <c r="V42" s="35">
        <v>38137</v>
      </c>
      <c r="W42" s="40">
        <f t="shared" ref="W42" si="49">SUM(K42:V42)</f>
        <v>365735</v>
      </c>
      <c r="X42" s="41">
        <f t="shared" ref="X42" si="50">K42/$I42</f>
        <v>0</v>
      </c>
      <c r="Y42" s="41">
        <f t="shared" ref="Y42" si="51">L42/$I42</f>
        <v>7.714273481969312</v>
      </c>
      <c r="Z42" s="41">
        <f t="shared" ref="Z42" si="52">M42/$I42</f>
        <v>46.285640891815873</v>
      </c>
      <c r="AA42" s="41">
        <f t="shared" ref="AA42" si="53">N42/$I42</f>
        <v>1.5428546963938623E-2</v>
      </c>
      <c r="AB42" s="41">
        <f t="shared" ref="AB42" si="54">O42/$I42</f>
        <v>0</v>
      </c>
      <c r="AC42" s="41">
        <f t="shared" ref="AC42" si="55">P42/$I42</f>
        <v>0</v>
      </c>
      <c r="AD42" s="41">
        <f t="shared" ref="AD42" si="56">Q42/$I42</f>
        <v>0</v>
      </c>
      <c r="AE42" s="41">
        <f t="shared" ref="AE42" si="57">R42/$I42</f>
        <v>11.767969911274546</v>
      </c>
      <c r="AF42" s="41">
        <f t="shared" ref="AF42" si="58">S42/$I42</f>
        <v>11.767969911274546</v>
      </c>
      <c r="AG42" s="41">
        <f t="shared" ref="AG42" si="59">T42/$I42</f>
        <v>11.767969911274546</v>
      </c>
      <c r="AH42" s="41">
        <f t="shared" ref="AH42" si="60">U42/$I42</f>
        <v>11.767969911274546</v>
      </c>
      <c r="AI42" s="41">
        <f t="shared" ref="AI42" si="61">V42/$I42</f>
        <v>11.767969911274546</v>
      </c>
      <c r="AJ42" s="41">
        <f t="shared" ref="AJ42" si="62">W42/$I42</f>
        <v>112.85519247712185</v>
      </c>
      <c r="AK42" s="47">
        <f t="shared" ref="AK42" si="63">X42/$I42</f>
        <v>0</v>
      </c>
      <c r="AL42" s="39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111">
        <f t="shared" ref="AX42" si="64">SUM(AL42:AW42)</f>
        <v>0</v>
      </c>
      <c r="AY42" s="26">
        <f t="shared" ref="AY42" si="65">AL42/$I42</f>
        <v>0</v>
      </c>
      <c r="AZ42" s="26">
        <f t="shared" ref="AZ42" si="66">AM42/$I42</f>
        <v>0</v>
      </c>
      <c r="BA42" s="26">
        <f t="shared" ref="BA42" si="67">AN42/$I42</f>
        <v>0</v>
      </c>
      <c r="BB42" s="26">
        <f t="shared" ref="BB42" si="68">AO42/$I42</f>
        <v>0</v>
      </c>
      <c r="BC42" s="26">
        <f t="shared" ref="BC42" si="69">AP42/$I42</f>
        <v>0</v>
      </c>
      <c r="BD42" s="26">
        <f t="shared" ref="BD42" si="70">AQ42/$I42</f>
        <v>0</v>
      </c>
      <c r="BE42" s="26">
        <f t="shared" ref="BE42" si="71">AR42/$I42</f>
        <v>0</v>
      </c>
      <c r="BF42" s="26">
        <f t="shared" ref="BF42" si="72">AS42/$I42</f>
        <v>0</v>
      </c>
      <c r="BG42" s="26">
        <f t="shared" ref="BG42" si="73">AT42/$I42</f>
        <v>0</v>
      </c>
      <c r="BH42" s="26">
        <f t="shared" ref="BH42" si="74">AU42/$I42</f>
        <v>0</v>
      </c>
      <c r="BI42" s="26">
        <f t="shared" ref="BI42" si="75">AV42/$I42</f>
        <v>0</v>
      </c>
      <c r="BJ42" s="26">
        <f t="shared" ref="BJ42" si="76">AW42/$I42</f>
        <v>0</v>
      </c>
      <c r="BK42" s="83">
        <f t="shared" ref="BK42" si="77">AX42/$I42</f>
        <v>0</v>
      </c>
      <c r="BL42" s="83">
        <f t="shared" ref="BL42" si="78">AY42/$I42</f>
        <v>0</v>
      </c>
    </row>
    <row r="43" spans="1:64" x14ac:dyDescent="0.25">
      <c r="A43" s="27">
        <f t="shared" si="0"/>
        <v>40</v>
      </c>
      <c r="B43" s="28">
        <v>400014104</v>
      </c>
      <c r="C43" s="60" t="s">
        <v>45</v>
      </c>
      <c r="D43" s="29" t="s">
        <v>6</v>
      </c>
      <c r="E43" s="30">
        <v>16</v>
      </c>
      <c r="F43" s="31">
        <v>16.591372960095967</v>
      </c>
      <c r="G43" s="31">
        <f t="shared" si="31"/>
        <v>3.6163372461282401</v>
      </c>
      <c r="H43" s="31">
        <v>0.85</v>
      </c>
      <c r="I43" s="30">
        <f t="shared" si="32"/>
        <v>2950.9311928406441</v>
      </c>
      <c r="J43" s="32">
        <f t="shared" si="33"/>
        <v>3471.6837562831106</v>
      </c>
      <c r="K43" s="39">
        <v>0</v>
      </c>
      <c r="L43" s="35">
        <v>96000</v>
      </c>
      <c r="M43" s="35">
        <v>248000</v>
      </c>
      <c r="N43" s="35">
        <v>64000</v>
      </c>
      <c r="O43" s="35">
        <v>64000</v>
      </c>
      <c r="P43" s="35">
        <v>8000</v>
      </c>
      <c r="Q43" s="35">
        <v>0</v>
      </c>
      <c r="R43" s="35">
        <v>62667</v>
      </c>
      <c r="S43" s="35">
        <v>96667</v>
      </c>
      <c r="T43" s="35">
        <v>96667</v>
      </c>
      <c r="U43" s="35">
        <v>96667</v>
      </c>
      <c r="V43" s="35">
        <v>96667</v>
      </c>
      <c r="W43" s="40">
        <f t="shared" si="30"/>
        <v>929335</v>
      </c>
      <c r="X43" s="41">
        <f t="shared" si="1"/>
        <v>0</v>
      </c>
      <c r="Y43" s="41">
        <f t="shared" si="2"/>
        <v>32.532103843325423</v>
      </c>
      <c r="Z43" s="41">
        <f t="shared" si="3"/>
        <v>84.041268261924017</v>
      </c>
      <c r="AA43" s="41">
        <f t="shared" si="4"/>
        <v>21.688069228883617</v>
      </c>
      <c r="AB43" s="41">
        <f t="shared" si="5"/>
        <v>21.688069228883617</v>
      </c>
      <c r="AC43" s="41">
        <f t="shared" si="6"/>
        <v>2.7110086536104521</v>
      </c>
      <c r="AD43" s="41">
        <f t="shared" si="7"/>
        <v>0</v>
      </c>
      <c r="AE43" s="41">
        <f t="shared" si="8"/>
        <v>21.236347411975775</v>
      </c>
      <c r="AF43" s="41">
        <f t="shared" si="9"/>
        <v>32.758134189820197</v>
      </c>
      <c r="AG43" s="41">
        <f t="shared" si="10"/>
        <v>32.758134189820197</v>
      </c>
      <c r="AH43" s="41">
        <f t="shared" si="11"/>
        <v>32.758134189820197</v>
      </c>
      <c r="AI43" s="41">
        <f t="shared" si="12"/>
        <v>32.758134189820197</v>
      </c>
      <c r="AJ43" s="41">
        <f t="shared" si="44"/>
        <v>314.92940338788367</v>
      </c>
      <c r="AK43" s="47">
        <f t="shared" si="44"/>
        <v>0</v>
      </c>
      <c r="AL43" s="39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2">
        <f t="shared" si="43"/>
        <v>0</v>
      </c>
      <c r="AY43" s="26">
        <f t="shared" si="16"/>
        <v>0</v>
      </c>
      <c r="AZ43" s="26">
        <f t="shared" si="17"/>
        <v>0</v>
      </c>
      <c r="BA43" s="26">
        <f t="shared" si="18"/>
        <v>0</v>
      </c>
      <c r="BB43" s="26">
        <f t="shared" si="19"/>
        <v>0</v>
      </c>
      <c r="BC43" s="26">
        <f t="shared" si="20"/>
        <v>0</v>
      </c>
      <c r="BD43" s="26">
        <f t="shared" si="21"/>
        <v>0</v>
      </c>
      <c r="BE43" s="26">
        <f t="shared" si="22"/>
        <v>0</v>
      </c>
      <c r="BF43" s="26">
        <f t="shared" si="23"/>
        <v>0</v>
      </c>
      <c r="BG43" s="26">
        <f t="shared" si="24"/>
        <v>0</v>
      </c>
      <c r="BH43" s="26">
        <f t="shared" si="25"/>
        <v>0</v>
      </c>
      <c r="BI43" s="26">
        <f t="shared" si="26"/>
        <v>0</v>
      </c>
      <c r="BJ43" s="26">
        <f t="shared" si="27"/>
        <v>0</v>
      </c>
      <c r="BK43" s="83">
        <f t="shared" si="45"/>
        <v>0</v>
      </c>
      <c r="BL43" s="83">
        <f t="shared" si="45"/>
        <v>0</v>
      </c>
    </row>
    <row r="44" spans="1:64" x14ac:dyDescent="0.25">
      <c r="A44" s="27">
        <f t="shared" si="0"/>
        <v>41</v>
      </c>
      <c r="B44" s="28">
        <v>400014104</v>
      </c>
      <c r="C44" s="60" t="s">
        <v>81</v>
      </c>
      <c r="D44" s="29" t="s">
        <v>6</v>
      </c>
      <c r="E44" s="30">
        <v>16</v>
      </c>
      <c r="F44" s="31">
        <v>15.2671647761128</v>
      </c>
      <c r="G44" s="31">
        <f t="shared" ref="G44" si="79">60/F44</f>
        <v>3.930002779158889</v>
      </c>
      <c r="H44" s="31">
        <v>0.85</v>
      </c>
      <c r="I44" s="30">
        <f t="shared" ref="I44" si="80">E44*G44*H44*60</f>
        <v>3206.8822677936532</v>
      </c>
      <c r="J44" s="32">
        <f t="shared" ref="J44" si="81">E44*G44*60</f>
        <v>3772.8026679925333</v>
      </c>
      <c r="K44" s="39">
        <v>3147</v>
      </c>
      <c r="L44" s="35">
        <v>0</v>
      </c>
      <c r="M44" s="35">
        <v>200000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199975</v>
      </c>
      <c r="T44" s="35">
        <v>14403</v>
      </c>
      <c r="U44" s="35">
        <v>0</v>
      </c>
      <c r="V44" s="35">
        <v>199979</v>
      </c>
      <c r="W44" s="40">
        <f t="shared" si="30"/>
        <v>617504</v>
      </c>
      <c r="X44" s="41">
        <f t="shared" si="1"/>
        <v>0.98132695160185834</v>
      </c>
      <c r="Y44" s="41">
        <f t="shared" si="2"/>
        <v>0</v>
      </c>
      <c r="Z44" s="41">
        <f t="shared" si="3"/>
        <v>62.365869183467325</v>
      </c>
      <c r="AA44" s="41">
        <f t="shared" si="4"/>
        <v>0</v>
      </c>
      <c r="AB44" s="41">
        <f t="shared" si="5"/>
        <v>0</v>
      </c>
      <c r="AC44" s="41">
        <f t="shared" si="6"/>
        <v>0</v>
      </c>
      <c r="AD44" s="41">
        <f t="shared" si="7"/>
        <v>0</v>
      </c>
      <c r="AE44" s="41">
        <f t="shared" si="8"/>
        <v>0</v>
      </c>
      <c r="AF44" s="41">
        <f t="shared" si="9"/>
        <v>62.358073449819386</v>
      </c>
      <c r="AG44" s="41">
        <f t="shared" si="10"/>
        <v>4.4912780692473993</v>
      </c>
      <c r="AH44" s="41">
        <f t="shared" si="11"/>
        <v>0</v>
      </c>
      <c r="AI44" s="41">
        <f t="shared" si="12"/>
        <v>62.359320767203059</v>
      </c>
      <c r="AJ44" s="41">
        <f t="shared" si="44"/>
        <v>192.55586842133903</v>
      </c>
      <c r="AK44" s="47">
        <f t="shared" si="44"/>
        <v>3.0600654144906131E-4</v>
      </c>
      <c r="AL44" s="39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2">
        <f t="shared" ref="AX44:AX48" si="82">SUM(AL44:AW44)</f>
        <v>0</v>
      </c>
      <c r="AY44" s="26">
        <f t="shared" ref="AY44:AY48" si="83">AL44/$I44</f>
        <v>0</v>
      </c>
      <c r="AZ44" s="26">
        <f t="shared" ref="AZ44:AZ48" si="84">AM44/$I44</f>
        <v>0</v>
      </c>
      <c r="BA44" s="26">
        <f t="shared" ref="BA44:BA48" si="85">AN44/$I44</f>
        <v>0</v>
      </c>
      <c r="BB44" s="26">
        <f t="shared" ref="BB44:BB48" si="86">AO44/$I44</f>
        <v>0</v>
      </c>
      <c r="BC44" s="26">
        <f t="shared" ref="BC44:BC48" si="87">AP44/$I44</f>
        <v>0</v>
      </c>
      <c r="BD44" s="26">
        <f t="shared" ref="BD44:BD48" si="88">AQ44/$I44</f>
        <v>0</v>
      </c>
      <c r="BE44" s="26">
        <f t="shared" ref="BE44:BE48" si="89">AR44/$I44</f>
        <v>0</v>
      </c>
      <c r="BF44" s="26">
        <f t="shared" ref="BF44:BF48" si="90">AS44/$I44</f>
        <v>0</v>
      </c>
      <c r="BG44" s="26">
        <f t="shared" ref="BG44:BG48" si="91">AT44/$I44</f>
        <v>0</v>
      </c>
      <c r="BH44" s="26">
        <f t="shared" ref="BH44:BH48" si="92">AU44/$I44</f>
        <v>0</v>
      </c>
      <c r="BI44" s="26">
        <f t="shared" ref="BI44:BI48" si="93">AV44/$I44</f>
        <v>0</v>
      </c>
      <c r="BJ44" s="26">
        <f t="shared" ref="BJ44:BJ48" si="94">AW44/$I44</f>
        <v>0</v>
      </c>
      <c r="BK44" s="83">
        <f t="shared" ref="BK44:BK48" si="95">AX44/$I44</f>
        <v>0</v>
      </c>
      <c r="BL44" s="83">
        <f t="shared" ref="BL44:BL48" si="96">AY44/$I44</f>
        <v>0</v>
      </c>
    </row>
    <row r="45" spans="1:64" x14ac:dyDescent="0.25">
      <c r="A45" s="27">
        <f t="shared" si="0"/>
        <v>42</v>
      </c>
      <c r="B45" s="28">
        <v>400013975</v>
      </c>
      <c r="C45" s="60" t="s">
        <v>46</v>
      </c>
      <c r="D45" s="29" t="s">
        <v>6</v>
      </c>
      <c r="E45" s="30">
        <v>4</v>
      </c>
      <c r="F45" s="31">
        <v>15.575849556071324</v>
      </c>
      <c r="G45" s="31">
        <f t="shared" si="31"/>
        <v>3.8521173297165383</v>
      </c>
      <c r="H45" s="31">
        <v>0.85</v>
      </c>
      <c r="I45" s="30">
        <f t="shared" si="32"/>
        <v>785.83193526217372</v>
      </c>
      <c r="J45" s="32">
        <f t="shared" si="33"/>
        <v>924.50815913196925</v>
      </c>
      <c r="K45" s="39">
        <v>0</v>
      </c>
      <c r="L45" s="35">
        <v>18000</v>
      </c>
      <c r="M45" s="35">
        <v>10500</v>
      </c>
      <c r="N45" s="35">
        <v>12000</v>
      </c>
      <c r="O45" s="35">
        <v>6000</v>
      </c>
      <c r="P45" s="35">
        <v>0</v>
      </c>
      <c r="Q45" s="35">
        <v>0</v>
      </c>
      <c r="R45" s="35">
        <v>0</v>
      </c>
      <c r="S45" s="35">
        <v>6125</v>
      </c>
      <c r="T45" s="35">
        <v>6125</v>
      </c>
      <c r="U45" s="35">
        <v>6125</v>
      </c>
      <c r="V45" s="35">
        <v>6125</v>
      </c>
      <c r="W45" s="40">
        <f t="shared" si="30"/>
        <v>71000</v>
      </c>
      <c r="X45" s="41">
        <f t="shared" si="1"/>
        <v>0</v>
      </c>
      <c r="Y45" s="41">
        <f t="shared" si="2"/>
        <v>22.905661111869598</v>
      </c>
      <c r="Z45" s="41">
        <f t="shared" si="3"/>
        <v>13.3616356485906</v>
      </c>
      <c r="AA45" s="41">
        <f t="shared" si="4"/>
        <v>15.270440741246398</v>
      </c>
      <c r="AB45" s="41">
        <f t="shared" si="5"/>
        <v>7.6352203706231991</v>
      </c>
      <c r="AC45" s="41">
        <f t="shared" si="6"/>
        <v>0</v>
      </c>
      <c r="AD45" s="41">
        <f t="shared" si="7"/>
        <v>0</v>
      </c>
      <c r="AE45" s="41">
        <f t="shared" si="8"/>
        <v>0</v>
      </c>
      <c r="AF45" s="41">
        <f t="shared" si="9"/>
        <v>7.7942874616778495</v>
      </c>
      <c r="AG45" s="41">
        <f t="shared" si="10"/>
        <v>7.7942874616778495</v>
      </c>
      <c r="AH45" s="41">
        <f t="shared" si="11"/>
        <v>7.7942874616778495</v>
      </c>
      <c r="AI45" s="41">
        <f t="shared" si="12"/>
        <v>7.7942874616778495</v>
      </c>
      <c r="AJ45" s="41">
        <f t="shared" si="44"/>
        <v>90.350107719041191</v>
      </c>
      <c r="AK45" s="47">
        <f t="shared" si="44"/>
        <v>0</v>
      </c>
      <c r="AL45" s="39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2">
        <f t="shared" si="82"/>
        <v>0</v>
      </c>
      <c r="AY45" s="26">
        <f t="shared" si="83"/>
        <v>0</v>
      </c>
      <c r="AZ45" s="26">
        <f t="shared" si="84"/>
        <v>0</v>
      </c>
      <c r="BA45" s="26">
        <f t="shared" si="85"/>
        <v>0</v>
      </c>
      <c r="BB45" s="26">
        <f t="shared" si="86"/>
        <v>0</v>
      </c>
      <c r="BC45" s="26">
        <f t="shared" si="87"/>
        <v>0</v>
      </c>
      <c r="BD45" s="26">
        <f t="shared" si="88"/>
        <v>0</v>
      </c>
      <c r="BE45" s="26">
        <f t="shared" si="89"/>
        <v>0</v>
      </c>
      <c r="BF45" s="26">
        <f t="shared" si="90"/>
        <v>0</v>
      </c>
      <c r="BG45" s="26">
        <f t="shared" si="91"/>
        <v>0</v>
      </c>
      <c r="BH45" s="26">
        <f t="shared" si="92"/>
        <v>0</v>
      </c>
      <c r="BI45" s="26">
        <f t="shared" si="93"/>
        <v>0</v>
      </c>
      <c r="BJ45" s="26">
        <f t="shared" si="94"/>
        <v>0</v>
      </c>
      <c r="BK45" s="83">
        <f t="shared" si="95"/>
        <v>0</v>
      </c>
      <c r="BL45" s="83">
        <f t="shared" si="96"/>
        <v>0</v>
      </c>
    </row>
    <row r="46" spans="1:64" x14ac:dyDescent="0.25">
      <c r="A46" s="27">
        <f t="shared" si="0"/>
        <v>43</v>
      </c>
      <c r="B46" s="28">
        <v>400016028</v>
      </c>
      <c r="C46" s="136" t="s">
        <v>92</v>
      </c>
      <c r="D46" s="29" t="s">
        <v>90</v>
      </c>
      <c r="E46" s="30">
        <v>8</v>
      </c>
      <c r="F46" s="31">
        <v>21.029747533756172</v>
      </c>
      <c r="G46" s="31">
        <f t="shared" ref="G46:G53" si="97">60/F46</f>
        <v>2.853101298705095</v>
      </c>
      <c r="H46" s="31">
        <v>0.85</v>
      </c>
      <c r="I46" s="30">
        <f t="shared" ref="I46:I53" si="98">E46*G46*H46*60</f>
        <v>1164.0653298716786</v>
      </c>
      <c r="J46" s="32">
        <f t="shared" ref="J46:J53" si="99">E46*G46*60</f>
        <v>1369.4886233784455</v>
      </c>
      <c r="K46" s="39">
        <v>150000</v>
      </c>
      <c r="L46" s="35">
        <v>160000</v>
      </c>
      <c r="M46" s="35">
        <v>632000</v>
      </c>
      <c r="N46" s="35">
        <v>730000</v>
      </c>
      <c r="O46" s="35">
        <v>126000</v>
      </c>
      <c r="P46" s="35">
        <v>36000</v>
      </c>
      <c r="Q46" s="35">
        <v>80000</v>
      </c>
      <c r="R46" s="35">
        <v>122000</v>
      </c>
      <c r="S46" s="35">
        <v>463325</v>
      </c>
      <c r="T46" s="35">
        <v>481535</v>
      </c>
      <c r="U46" s="35">
        <v>462415</v>
      </c>
      <c r="V46" s="35">
        <v>439224</v>
      </c>
      <c r="W46" s="40">
        <f t="shared" si="30"/>
        <v>3882499</v>
      </c>
      <c r="X46" s="41">
        <f t="shared" si="1"/>
        <v>128.85874714311382</v>
      </c>
      <c r="Y46" s="41">
        <f t="shared" si="2"/>
        <v>137.44933028598805</v>
      </c>
      <c r="Z46" s="41">
        <f t="shared" si="3"/>
        <v>542.92485462965283</v>
      </c>
      <c r="AA46" s="41">
        <f t="shared" si="4"/>
        <v>627.1125694298205</v>
      </c>
      <c r="AB46" s="41">
        <f t="shared" si="5"/>
        <v>108.2413476002156</v>
      </c>
      <c r="AC46" s="41">
        <f t="shared" si="6"/>
        <v>30.926099314347315</v>
      </c>
      <c r="AD46" s="41">
        <f t="shared" si="7"/>
        <v>68.724665142994027</v>
      </c>
      <c r="AE46" s="41">
        <f t="shared" si="8"/>
        <v>104.8051143430659</v>
      </c>
      <c r="AF46" s="41">
        <f t="shared" si="9"/>
        <v>398.02319346722135</v>
      </c>
      <c r="AG46" s="41">
        <f t="shared" si="10"/>
        <v>413.66664537039537</v>
      </c>
      <c r="AH46" s="41">
        <f t="shared" si="11"/>
        <v>397.24145040121982</v>
      </c>
      <c r="AI46" s="41">
        <f t="shared" si="12"/>
        <v>377.31902903458013</v>
      </c>
      <c r="AJ46" s="41">
        <f t="shared" si="44"/>
        <v>3335.2930461626147</v>
      </c>
      <c r="AK46" s="47">
        <f t="shared" si="44"/>
        <v>0.11069717810195295</v>
      </c>
      <c r="AL46" s="39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111">
        <f t="shared" si="82"/>
        <v>0</v>
      </c>
      <c r="AY46" s="26">
        <f t="shared" si="83"/>
        <v>0</v>
      </c>
      <c r="AZ46" s="26">
        <f t="shared" si="84"/>
        <v>0</v>
      </c>
      <c r="BA46" s="26">
        <f t="shared" si="85"/>
        <v>0</v>
      </c>
      <c r="BB46" s="26">
        <f t="shared" si="86"/>
        <v>0</v>
      </c>
      <c r="BC46" s="26">
        <f t="shared" si="87"/>
        <v>0</v>
      </c>
      <c r="BD46" s="26">
        <f t="shared" si="88"/>
        <v>0</v>
      </c>
      <c r="BE46" s="26">
        <f t="shared" si="89"/>
        <v>0</v>
      </c>
      <c r="BF46" s="26">
        <f t="shared" si="90"/>
        <v>0</v>
      </c>
      <c r="BG46" s="26">
        <f t="shared" si="91"/>
        <v>0</v>
      </c>
      <c r="BH46" s="26">
        <f t="shared" si="92"/>
        <v>0</v>
      </c>
      <c r="BI46" s="26">
        <f t="shared" si="93"/>
        <v>0</v>
      </c>
      <c r="BJ46" s="26">
        <f t="shared" si="94"/>
        <v>0</v>
      </c>
      <c r="BK46" s="83">
        <f t="shared" si="95"/>
        <v>0</v>
      </c>
      <c r="BL46" s="83">
        <f t="shared" si="96"/>
        <v>0</v>
      </c>
    </row>
    <row r="47" spans="1:64" x14ac:dyDescent="0.25">
      <c r="A47" s="27">
        <f t="shared" si="0"/>
        <v>44</v>
      </c>
      <c r="B47" s="28">
        <v>400016909</v>
      </c>
      <c r="C47" s="112" t="s">
        <v>103</v>
      </c>
      <c r="D47" s="29" t="s">
        <v>8</v>
      </c>
      <c r="E47" s="30">
        <v>4</v>
      </c>
      <c r="F47" s="31">
        <v>25.603539461924207</v>
      </c>
      <c r="G47" s="31">
        <f t="shared" si="97"/>
        <v>2.3434259973792999</v>
      </c>
      <c r="H47" s="31">
        <v>0.85</v>
      </c>
      <c r="I47" s="30">
        <f t="shared" si="98"/>
        <v>478.05890346537717</v>
      </c>
      <c r="J47" s="32">
        <f t="shared" si="99"/>
        <v>562.42223937103199</v>
      </c>
      <c r="K47" s="39">
        <v>45000</v>
      </c>
      <c r="L47" s="35">
        <v>0</v>
      </c>
      <c r="M47" s="35">
        <v>65000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30826</v>
      </c>
      <c r="T47" s="35">
        <v>30826</v>
      </c>
      <c r="U47" s="35">
        <v>30826</v>
      </c>
      <c r="V47" s="35">
        <v>30826</v>
      </c>
      <c r="W47" s="40">
        <f t="shared" si="30"/>
        <v>233304</v>
      </c>
      <c r="X47" s="41">
        <f t="shared" si="1"/>
        <v>94.130659786486063</v>
      </c>
      <c r="Y47" s="41">
        <f t="shared" si="2"/>
        <v>0</v>
      </c>
      <c r="Z47" s="41">
        <f t="shared" si="3"/>
        <v>135.96650858047985</v>
      </c>
      <c r="AA47" s="41">
        <f t="shared" si="4"/>
        <v>0</v>
      </c>
      <c r="AB47" s="41">
        <f t="shared" si="5"/>
        <v>0</v>
      </c>
      <c r="AC47" s="41">
        <f t="shared" si="6"/>
        <v>0</v>
      </c>
      <c r="AD47" s="41">
        <f t="shared" si="7"/>
        <v>0</v>
      </c>
      <c r="AE47" s="41">
        <f t="shared" si="8"/>
        <v>0</v>
      </c>
      <c r="AF47" s="41">
        <f t="shared" si="9"/>
        <v>64.481593746182654</v>
      </c>
      <c r="AG47" s="41">
        <f t="shared" si="10"/>
        <v>64.481593746182654</v>
      </c>
      <c r="AH47" s="41">
        <f t="shared" si="11"/>
        <v>64.481593746182654</v>
      </c>
      <c r="AI47" s="41">
        <f t="shared" si="12"/>
        <v>64.481593746182654</v>
      </c>
      <c r="AJ47" s="41">
        <f t="shared" si="44"/>
        <v>488.0235433516965</v>
      </c>
      <c r="AK47" s="47">
        <f t="shared" si="44"/>
        <v>0.19690180248531519</v>
      </c>
      <c r="AL47" s="39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2">
        <f t="shared" si="82"/>
        <v>0</v>
      </c>
      <c r="AY47" s="26">
        <f t="shared" si="83"/>
        <v>0</v>
      </c>
      <c r="AZ47" s="26">
        <f t="shared" si="84"/>
        <v>0</v>
      </c>
      <c r="BA47" s="26">
        <f t="shared" si="85"/>
        <v>0</v>
      </c>
      <c r="BB47" s="26">
        <f t="shared" si="86"/>
        <v>0</v>
      </c>
      <c r="BC47" s="26">
        <f t="shared" si="87"/>
        <v>0</v>
      </c>
      <c r="BD47" s="26">
        <f t="shared" si="88"/>
        <v>0</v>
      </c>
      <c r="BE47" s="26">
        <f t="shared" si="89"/>
        <v>0</v>
      </c>
      <c r="BF47" s="26">
        <f t="shared" si="90"/>
        <v>0</v>
      </c>
      <c r="BG47" s="26">
        <f t="shared" si="91"/>
        <v>0</v>
      </c>
      <c r="BH47" s="26">
        <f t="shared" si="92"/>
        <v>0</v>
      </c>
      <c r="BI47" s="26">
        <f t="shared" si="93"/>
        <v>0</v>
      </c>
      <c r="BJ47" s="26">
        <f t="shared" si="94"/>
        <v>0</v>
      </c>
      <c r="BK47" s="83">
        <f t="shared" si="95"/>
        <v>0</v>
      </c>
      <c r="BL47" s="83">
        <f t="shared" si="96"/>
        <v>0</v>
      </c>
    </row>
    <row r="48" spans="1:64" x14ac:dyDescent="0.25">
      <c r="A48" s="27">
        <f t="shared" si="0"/>
        <v>45</v>
      </c>
      <c r="B48" s="28">
        <v>400017225</v>
      </c>
      <c r="C48" s="64">
        <v>259692000</v>
      </c>
      <c r="D48" s="29" t="s">
        <v>6</v>
      </c>
      <c r="E48" s="30">
        <v>4</v>
      </c>
      <c r="F48" s="138">
        <v>25</v>
      </c>
      <c r="G48" s="31">
        <f t="shared" si="97"/>
        <v>2.4</v>
      </c>
      <c r="H48" s="31">
        <v>0.85</v>
      </c>
      <c r="I48" s="30">
        <f t="shared" si="98"/>
        <v>489.6</v>
      </c>
      <c r="J48" s="32">
        <f t="shared" si="99"/>
        <v>576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40">
        <f>SUM(K48:V48)</f>
        <v>0</v>
      </c>
      <c r="X48" s="41">
        <f t="shared" ref="X48:X49" si="100">K48/$I48</f>
        <v>0</v>
      </c>
      <c r="Y48" s="41">
        <f t="shared" ref="Y48:Y49" si="101">L48/$I48</f>
        <v>0</v>
      </c>
      <c r="Z48" s="41">
        <f t="shared" ref="Z48:Z49" si="102">M48/$I48</f>
        <v>0</v>
      </c>
      <c r="AA48" s="41">
        <f t="shared" ref="AA48:AA49" si="103">N48/$I48</f>
        <v>0</v>
      </c>
      <c r="AB48" s="41">
        <f t="shared" ref="AB48:AB49" si="104">O48/$I48</f>
        <v>0</v>
      </c>
      <c r="AC48" s="41">
        <f t="shared" ref="AC48:AC49" si="105">P48/$I48</f>
        <v>0</v>
      </c>
      <c r="AD48" s="41">
        <f t="shared" ref="AD48:AD49" si="106">Q48/$I48</f>
        <v>0</v>
      </c>
      <c r="AE48" s="41">
        <f t="shared" ref="AE48:AE49" si="107">R48/$I48</f>
        <v>0</v>
      </c>
      <c r="AF48" s="41">
        <f t="shared" ref="AF48:AF49" si="108">S48/$I48</f>
        <v>0</v>
      </c>
      <c r="AG48" s="41">
        <f t="shared" ref="AG48:AG49" si="109">T48/$I48</f>
        <v>0</v>
      </c>
      <c r="AH48" s="41">
        <f t="shared" ref="AH48:AH49" si="110">U48/$I48</f>
        <v>0</v>
      </c>
      <c r="AI48" s="41">
        <f t="shared" ref="AI48:AI49" si="111">V48/$I48</f>
        <v>0</v>
      </c>
      <c r="AJ48" s="41">
        <f t="shared" ref="AJ48:AJ49" si="112">W48/$I48</f>
        <v>0</v>
      </c>
      <c r="AK48" s="47">
        <f t="shared" ref="AK48:AK49" si="113">X48/$I48</f>
        <v>0</v>
      </c>
      <c r="AL48" s="39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2">
        <f t="shared" si="82"/>
        <v>0</v>
      </c>
      <c r="AY48" s="26">
        <f t="shared" si="83"/>
        <v>0</v>
      </c>
      <c r="AZ48" s="26">
        <f t="shared" si="84"/>
        <v>0</v>
      </c>
      <c r="BA48" s="26">
        <f t="shared" si="85"/>
        <v>0</v>
      </c>
      <c r="BB48" s="26">
        <f t="shared" si="86"/>
        <v>0</v>
      </c>
      <c r="BC48" s="26">
        <f t="shared" si="87"/>
        <v>0</v>
      </c>
      <c r="BD48" s="26">
        <f t="shared" si="88"/>
        <v>0</v>
      </c>
      <c r="BE48" s="26">
        <f t="shared" si="89"/>
        <v>0</v>
      </c>
      <c r="BF48" s="26">
        <f t="shared" si="90"/>
        <v>0</v>
      </c>
      <c r="BG48" s="26">
        <f t="shared" si="91"/>
        <v>0</v>
      </c>
      <c r="BH48" s="26">
        <f t="shared" si="92"/>
        <v>0</v>
      </c>
      <c r="BI48" s="26">
        <f t="shared" si="93"/>
        <v>0</v>
      </c>
      <c r="BJ48" s="26">
        <f t="shared" si="94"/>
        <v>0</v>
      </c>
      <c r="BK48" s="83">
        <f t="shared" si="95"/>
        <v>0</v>
      </c>
      <c r="BL48" s="83">
        <f t="shared" si="96"/>
        <v>0</v>
      </c>
    </row>
    <row r="49" spans="1:64" x14ac:dyDescent="0.25">
      <c r="A49" s="27">
        <f t="shared" si="0"/>
        <v>46</v>
      </c>
      <c r="B49" s="28">
        <v>400015367</v>
      </c>
      <c r="C49" s="112" t="s">
        <v>98</v>
      </c>
      <c r="D49" s="29" t="s">
        <v>8</v>
      </c>
      <c r="E49" s="30">
        <v>2</v>
      </c>
      <c r="F49" s="31">
        <v>17.395715703698489</v>
      </c>
      <c r="G49" s="31">
        <f>60/F49</f>
        <v>3.4491251191949206</v>
      </c>
      <c r="H49" s="31">
        <v>0.85</v>
      </c>
      <c r="I49" s="30">
        <f>E49*G49*H49*60</f>
        <v>351.81076215788187</v>
      </c>
      <c r="J49" s="32">
        <f>E49*G49*60</f>
        <v>413.8950143033905</v>
      </c>
      <c r="K49" s="35">
        <v>14000</v>
      </c>
      <c r="L49" s="35">
        <v>4500</v>
      </c>
      <c r="M49" s="35">
        <v>6000</v>
      </c>
      <c r="N49" s="35">
        <v>11000</v>
      </c>
      <c r="O49" s="35">
        <v>0</v>
      </c>
      <c r="P49" s="35">
        <v>0</v>
      </c>
      <c r="Q49" s="35">
        <v>0</v>
      </c>
      <c r="R49" s="35">
        <v>0</v>
      </c>
      <c r="S49" s="35">
        <v>7126</v>
      </c>
      <c r="T49" s="35">
        <v>7126</v>
      </c>
      <c r="U49" s="35">
        <v>7126</v>
      </c>
      <c r="V49" s="35">
        <v>7126</v>
      </c>
      <c r="W49" s="40">
        <f t="shared" si="30"/>
        <v>64004</v>
      </c>
      <c r="X49" s="41">
        <f t="shared" si="100"/>
        <v>39.794120890813538</v>
      </c>
      <c r="Y49" s="41">
        <f t="shared" si="101"/>
        <v>12.790967429190067</v>
      </c>
      <c r="Z49" s="41">
        <f t="shared" si="102"/>
        <v>17.054623238920087</v>
      </c>
      <c r="AA49" s="41">
        <f t="shared" si="103"/>
        <v>31.266809271353495</v>
      </c>
      <c r="AB49" s="41">
        <f t="shared" si="104"/>
        <v>0</v>
      </c>
      <c r="AC49" s="41">
        <f t="shared" si="105"/>
        <v>0</v>
      </c>
      <c r="AD49" s="41">
        <f t="shared" si="106"/>
        <v>0</v>
      </c>
      <c r="AE49" s="41">
        <f t="shared" si="107"/>
        <v>0</v>
      </c>
      <c r="AF49" s="41">
        <f t="shared" si="108"/>
        <v>20.255207533424091</v>
      </c>
      <c r="AG49" s="41">
        <f t="shared" si="109"/>
        <v>20.255207533424091</v>
      </c>
      <c r="AH49" s="41">
        <f t="shared" si="110"/>
        <v>20.255207533424091</v>
      </c>
      <c r="AI49" s="41">
        <f t="shared" si="111"/>
        <v>20.255207533424091</v>
      </c>
      <c r="AJ49" s="41">
        <f t="shared" si="112"/>
        <v>181.92735096397357</v>
      </c>
      <c r="AK49" s="47">
        <f t="shared" si="113"/>
        <v>0.11311228981947732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2">
        <f t="shared" ref="AX49:AX64" si="114">SUM(AL49:AW49)</f>
        <v>0</v>
      </c>
      <c r="AY49" s="26">
        <f t="shared" ref="AY49:BL50" si="115">AL49/$I49</f>
        <v>0</v>
      </c>
      <c r="AZ49" s="26">
        <f t="shared" si="115"/>
        <v>0</v>
      </c>
      <c r="BA49" s="26">
        <f t="shared" si="115"/>
        <v>0</v>
      </c>
      <c r="BB49" s="26">
        <f t="shared" si="115"/>
        <v>0</v>
      </c>
      <c r="BC49" s="26">
        <f t="shared" si="115"/>
        <v>0</v>
      </c>
      <c r="BD49" s="26">
        <f t="shared" si="115"/>
        <v>0</v>
      </c>
      <c r="BE49" s="26">
        <f t="shared" si="115"/>
        <v>0</v>
      </c>
      <c r="BF49" s="26">
        <f t="shared" si="115"/>
        <v>0</v>
      </c>
      <c r="BG49" s="26">
        <f t="shared" si="115"/>
        <v>0</v>
      </c>
      <c r="BH49" s="26">
        <f t="shared" si="115"/>
        <v>0</v>
      </c>
      <c r="BI49" s="26">
        <f t="shared" si="115"/>
        <v>0</v>
      </c>
      <c r="BJ49" s="26">
        <f t="shared" si="115"/>
        <v>0</v>
      </c>
      <c r="BK49" s="83">
        <f t="shared" si="115"/>
        <v>0</v>
      </c>
      <c r="BL49" s="83">
        <f t="shared" si="115"/>
        <v>0</v>
      </c>
    </row>
    <row r="50" spans="1:64" x14ac:dyDescent="0.25">
      <c r="A50" s="27">
        <f t="shared" si="0"/>
        <v>47</v>
      </c>
      <c r="B50" s="28">
        <v>400015368</v>
      </c>
      <c r="C50" s="112" t="s">
        <v>99</v>
      </c>
      <c r="D50" s="29" t="s">
        <v>8</v>
      </c>
      <c r="E50" s="30">
        <v>2</v>
      </c>
      <c r="F50" s="31">
        <v>27.69761797794617</v>
      </c>
      <c r="G50" s="31">
        <f>60/F50</f>
        <v>2.1662512656421984</v>
      </c>
      <c r="H50" s="31">
        <v>0.85</v>
      </c>
      <c r="I50" s="30">
        <f>E50*G50*H50*60</f>
        <v>220.95762909550422</v>
      </c>
      <c r="J50" s="32">
        <f>E50*G50*60</f>
        <v>259.95015187706383</v>
      </c>
      <c r="K50" s="35">
        <v>16000</v>
      </c>
      <c r="L50" s="35">
        <v>4800</v>
      </c>
      <c r="M50" s="35">
        <v>5600</v>
      </c>
      <c r="N50" s="35">
        <v>10400</v>
      </c>
      <c r="O50" s="35">
        <v>0</v>
      </c>
      <c r="P50" s="35">
        <v>0</v>
      </c>
      <c r="Q50" s="35">
        <v>0</v>
      </c>
      <c r="R50" s="35">
        <v>7400</v>
      </c>
      <c r="S50" s="35">
        <v>7400</v>
      </c>
      <c r="T50" s="35">
        <v>7400</v>
      </c>
      <c r="U50" s="35">
        <v>7400</v>
      </c>
      <c r="V50" s="35">
        <v>7400</v>
      </c>
      <c r="W50" s="40">
        <f t="shared" si="30"/>
        <v>73800</v>
      </c>
      <c r="X50" s="41">
        <f t="shared" ref="X50:AK50" si="116">K50/$I50</f>
        <v>72.412073144957319</v>
      </c>
      <c r="Y50" s="41">
        <f t="shared" si="116"/>
        <v>21.723621943487196</v>
      </c>
      <c r="Z50" s="41">
        <f t="shared" si="116"/>
        <v>25.344225600735061</v>
      </c>
      <c r="AA50" s="41">
        <f t="shared" si="116"/>
        <v>47.067847544222253</v>
      </c>
      <c r="AB50" s="41">
        <f t="shared" si="116"/>
        <v>0</v>
      </c>
      <c r="AC50" s="41">
        <f t="shared" si="116"/>
        <v>0</v>
      </c>
      <c r="AD50" s="41">
        <f t="shared" si="116"/>
        <v>0</v>
      </c>
      <c r="AE50" s="41">
        <f t="shared" si="116"/>
        <v>33.490583829542757</v>
      </c>
      <c r="AF50" s="41">
        <f t="shared" si="116"/>
        <v>33.490583829542757</v>
      </c>
      <c r="AG50" s="41">
        <f t="shared" si="116"/>
        <v>33.490583829542757</v>
      </c>
      <c r="AH50" s="41">
        <f t="shared" si="116"/>
        <v>33.490583829542757</v>
      </c>
      <c r="AI50" s="41">
        <f t="shared" si="116"/>
        <v>33.490583829542757</v>
      </c>
      <c r="AJ50" s="41">
        <f t="shared" si="116"/>
        <v>334.0006873811156</v>
      </c>
      <c r="AK50" s="47">
        <f t="shared" si="116"/>
        <v>0.32771927107191556</v>
      </c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2">
        <f t="shared" si="114"/>
        <v>0</v>
      </c>
      <c r="AY50" s="26">
        <f t="shared" si="115"/>
        <v>0</v>
      </c>
      <c r="AZ50" s="26">
        <f t="shared" si="115"/>
        <v>0</v>
      </c>
      <c r="BA50" s="26">
        <f t="shared" si="115"/>
        <v>0</v>
      </c>
      <c r="BB50" s="26">
        <f t="shared" si="115"/>
        <v>0</v>
      </c>
      <c r="BC50" s="26">
        <f t="shared" si="115"/>
        <v>0</v>
      </c>
      <c r="BD50" s="26">
        <f t="shared" si="115"/>
        <v>0</v>
      </c>
      <c r="BE50" s="26">
        <f t="shared" si="115"/>
        <v>0</v>
      </c>
      <c r="BF50" s="26">
        <f t="shared" si="115"/>
        <v>0</v>
      </c>
      <c r="BG50" s="26">
        <f t="shared" si="115"/>
        <v>0</v>
      </c>
      <c r="BH50" s="26">
        <f t="shared" si="115"/>
        <v>0</v>
      </c>
      <c r="BI50" s="26">
        <f t="shared" si="115"/>
        <v>0</v>
      </c>
      <c r="BJ50" s="26">
        <f t="shared" si="115"/>
        <v>0</v>
      </c>
      <c r="BK50" s="83">
        <f t="shared" si="115"/>
        <v>0</v>
      </c>
      <c r="BL50" s="83">
        <f t="shared" si="115"/>
        <v>0</v>
      </c>
    </row>
    <row r="51" spans="1:64" x14ac:dyDescent="0.25">
      <c r="A51" s="20">
        <f t="shared" si="0"/>
        <v>48</v>
      </c>
      <c r="B51" s="54">
        <v>400002636</v>
      </c>
      <c r="C51" s="55" t="s">
        <v>65</v>
      </c>
      <c r="D51" s="55" t="s">
        <v>7</v>
      </c>
      <c r="E51" s="65">
        <v>8</v>
      </c>
      <c r="F51" s="137">
        <v>20.2</v>
      </c>
      <c r="G51" s="57">
        <f>60/F51</f>
        <v>2.9702970297029703</v>
      </c>
      <c r="H51" s="57">
        <v>0.85</v>
      </c>
      <c r="I51" s="56">
        <f>E51*G51*H51*60</f>
        <v>1211.8811881188119</v>
      </c>
      <c r="J51" s="56">
        <f>E51*G51*60</f>
        <v>1425.7425742574258</v>
      </c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40">
        <f t="shared" si="30"/>
        <v>0</v>
      </c>
      <c r="X51" s="48">
        <f t="shared" ref="X51:X64" si="117">K51/$I51</f>
        <v>0</v>
      </c>
      <c r="Y51" s="48">
        <f t="shared" ref="Y51:Y64" si="118">L51/$I51</f>
        <v>0</v>
      </c>
      <c r="Z51" s="48">
        <f t="shared" ref="Z51:Z64" si="119">M51/$I51</f>
        <v>0</v>
      </c>
      <c r="AA51" s="48">
        <f t="shared" ref="AA51:AA64" si="120">N51/$I51</f>
        <v>0</v>
      </c>
      <c r="AB51" s="48">
        <f t="shared" ref="AB51:AB64" si="121">O51/$I51</f>
        <v>0</v>
      </c>
      <c r="AC51" s="48">
        <f t="shared" ref="AC51:AC64" si="122">P51/$I51</f>
        <v>0</v>
      </c>
      <c r="AD51" s="48">
        <f t="shared" ref="AD51:AD64" si="123">Q51/$I51</f>
        <v>0</v>
      </c>
      <c r="AE51" s="48">
        <f t="shared" ref="AE51:AE64" si="124">R51/$I51</f>
        <v>0</v>
      </c>
      <c r="AF51" s="48">
        <f t="shared" ref="AF51:AF64" si="125">S51/$I51</f>
        <v>0</v>
      </c>
      <c r="AG51" s="48">
        <f t="shared" ref="AG51:AG64" si="126">T51/$I51</f>
        <v>0</v>
      </c>
      <c r="AH51" s="48">
        <f t="shared" ref="AH51:AH64" si="127">U51/$I51</f>
        <v>0</v>
      </c>
      <c r="AI51" s="48">
        <f t="shared" ref="AI51:AI64" si="128">V51/$I51</f>
        <v>0</v>
      </c>
      <c r="AJ51" s="49">
        <f t="shared" ref="AJ51:AJ55" si="129">SUM(X51:AI51)/24</f>
        <v>0</v>
      </c>
      <c r="AK51" s="50">
        <f>AJ51/12</f>
        <v>0</v>
      </c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82">
        <f t="shared" si="114"/>
        <v>0</v>
      </c>
      <c r="AY51" s="84">
        <f t="shared" ref="AY51:BJ55" si="130">AL51/$I51</f>
        <v>0</v>
      </c>
      <c r="AZ51" s="84">
        <f t="shared" si="130"/>
        <v>0</v>
      </c>
      <c r="BA51" s="84">
        <f t="shared" si="130"/>
        <v>0</v>
      </c>
      <c r="BB51" s="84">
        <f t="shared" si="130"/>
        <v>0</v>
      </c>
      <c r="BC51" s="84">
        <f t="shared" si="130"/>
        <v>0</v>
      </c>
      <c r="BD51" s="84">
        <f t="shared" si="130"/>
        <v>0</v>
      </c>
      <c r="BE51" s="84">
        <f t="shared" si="130"/>
        <v>0</v>
      </c>
      <c r="BF51" s="84">
        <f t="shared" si="130"/>
        <v>0</v>
      </c>
      <c r="BG51" s="84">
        <f t="shared" si="130"/>
        <v>0</v>
      </c>
      <c r="BH51" s="84">
        <f t="shared" si="130"/>
        <v>0</v>
      </c>
      <c r="BI51" s="84">
        <f t="shared" si="130"/>
        <v>0</v>
      </c>
      <c r="BJ51" s="84">
        <f t="shared" si="130"/>
        <v>0</v>
      </c>
      <c r="BK51" s="82">
        <f>SUM(AY51:BJ51)/24</f>
        <v>0</v>
      </c>
      <c r="BL51" s="82">
        <f>BK51/12</f>
        <v>0</v>
      </c>
    </row>
    <row r="52" spans="1:64" x14ac:dyDescent="0.25">
      <c r="A52" s="53">
        <f t="shared" si="0"/>
        <v>49</v>
      </c>
      <c r="B52" s="54">
        <v>205593601</v>
      </c>
      <c r="C52" s="55" t="s">
        <v>41</v>
      </c>
      <c r="D52" s="55" t="s">
        <v>6</v>
      </c>
      <c r="E52" s="65">
        <v>16</v>
      </c>
      <c r="F52" s="137">
        <v>18.8</v>
      </c>
      <c r="G52" s="57">
        <f>60/F52</f>
        <v>3.1914893617021276</v>
      </c>
      <c r="H52" s="57">
        <v>0.85</v>
      </c>
      <c r="I52" s="56">
        <f>E52*G52*H52*60</f>
        <v>2604.2553191489365</v>
      </c>
      <c r="J52" s="58">
        <f>E52*G52*60</f>
        <v>3063.8297872340427</v>
      </c>
      <c r="K52" s="22"/>
      <c r="L52" s="22"/>
      <c r="M52" s="22">
        <v>0</v>
      </c>
      <c r="N52" s="22"/>
      <c r="O52" s="22"/>
      <c r="P52" s="22"/>
      <c r="Q52" s="22"/>
      <c r="R52" s="22"/>
      <c r="S52" s="22"/>
      <c r="T52" s="22"/>
      <c r="U52" s="22"/>
      <c r="V52" s="22"/>
      <c r="W52" s="40">
        <f t="shared" si="30"/>
        <v>0</v>
      </c>
      <c r="X52" s="48">
        <f t="shared" si="117"/>
        <v>0</v>
      </c>
      <c r="Y52" s="48">
        <f t="shared" si="118"/>
        <v>0</v>
      </c>
      <c r="Z52" s="48">
        <f t="shared" si="119"/>
        <v>0</v>
      </c>
      <c r="AA52" s="48">
        <f t="shared" si="120"/>
        <v>0</v>
      </c>
      <c r="AB52" s="48">
        <f t="shared" si="121"/>
        <v>0</v>
      </c>
      <c r="AC52" s="48">
        <f t="shared" si="122"/>
        <v>0</v>
      </c>
      <c r="AD52" s="48">
        <f t="shared" si="123"/>
        <v>0</v>
      </c>
      <c r="AE52" s="48">
        <f t="shared" si="124"/>
        <v>0</v>
      </c>
      <c r="AF52" s="48">
        <f t="shared" si="125"/>
        <v>0</v>
      </c>
      <c r="AG52" s="48">
        <f t="shared" si="126"/>
        <v>0</v>
      </c>
      <c r="AH52" s="48">
        <f t="shared" si="127"/>
        <v>0</v>
      </c>
      <c r="AI52" s="48">
        <f t="shared" si="128"/>
        <v>0</v>
      </c>
      <c r="AJ52" s="49">
        <f t="shared" si="129"/>
        <v>0</v>
      </c>
      <c r="AK52" s="50">
        <f>AJ52/12</f>
        <v>0</v>
      </c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82">
        <f t="shared" si="114"/>
        <v>0</v>
      </c>
      <c r="AY52" s="84">
        <f t="shared" si="130"/>
        <v>0</v>
      </c>
      <c r="AZ52" s="84">
        <f t="shared" si="130"/>
        <v>0</v>
      </c>
      <c r="BA52" s="84">
        <f t="shared" si="130"/>
        <v>0</v>
      </c>
      <c r="BB52" s="84">
        <f t="shared" si="130"/>
        <v>0</v>
      </c>
      <c r="BC52" s="84">
        <f t="shared" si="130"/>
        <v>0</v>
      </c>
      <c r="BD52" s="84">
        <f t="shared" si="130"/>
        <v>0</v>
      </c>
      <c r="BE52" s="84">
        <f t="shared" si="130"/>
        <v>0</v>
      </c>
      <c r="BF52" s="84">
        <f t="shared" si="130"/>
        <v>0</v>
      </c>
      <c r="BG52" s="84">
        <f t="shared" si="130"/>
        <v>0</v>
      </c>
      <c r="BH52" s="84">
        <f t="shared" si="130"/>
        <v>0</v>
      </c>
      <c r="BI52" s="84">
        <f t="shared" si="130"/>
        <v>0</v>
      </c>
      <c r="BJ52" s="84">
        <f t="shared" si="130"/>
        <v>0</v>
      </c>
      <c r="BK52" s="82">
        <f>SUM(AY52:BJ52)/24</f>
        <v>0</v>
      </c>
      <c r="BL52" s="82">
        <f>BK52/12</f>
        <v>0</v>
      </c>
    </row>
    <row r="53" spans="1:64" x14ac:dyDescent="0.25">
      <c r="A53" s="53">
        <f t="shared" si="0"/>
        <v>50</v>
      </c>
      <c r="B53" s="54">
        <v>400007952</v>
      </c>
      <c r="C53" s="55" t="s">
        <v>79</v>
      </c>
      <c r="D53" s="55" t="s">
        <v>7</v>
      </c>
      <c r="E53" s="56">
        <v>16</v>
      </c>
      <c r="F53" s="57">
        <v>26.8177633655561</v>
      </c>
      <c r="G53" s="57">
        <f t="shared" si="97"/>
        <v>2.237323045256717</v>
      </c>
      <c r="H53" s="57">
        <v>0.85</v>
      </c>
      <c r="I53" s="56">
        <f t="shared" si="98"/>
        <v>1825.6556049294811</v>
      </c>
      <c r="J53" s="58">
        <f t="shared" si="99"/>
        <v>2147.8301234464484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2966</v>
      </c>
      <c r="T53" s="22">
        <v>0</v>
      </c>
      <c r="U53" s="22">
        <v>0</v>
      </c>
      <c r="V53" s="22">
        <v>0</v>
      </c>
      <c r="W53" s="40">
        <f t="shared" si="30"/>
        <v>2966</v>
      </c>
      <c r="X53" s="48">
        <f t="shared" si="117"/>
        <v>0</v>
      </c>
      <c r="Y53" s="48">
        <f t="shared" si="118"/>
        <v>0</v>
      </c>
      <c r="Z53" s="48">
        <f t="shared" si="119"/>
        <v>0</v>
      </c>
      <c r="AA53" s="48">
        <f t="shared" si="120"/>
        <v>0</v>
      </c>
      <c r="AB53" s="48">
        <f t="shared" si="121"/>
        <v>0</v>
      </c>
      <c r="AC53" s="48">
        <f t="shared" si="122"/>
        <v>0</v>
      </c>
      <c r="AD53" s="48">
        <f t="shared" si="123"/>
        <v>0</v>
      </c>
      <c r="AE53" s="48">
        <f t="shared" si="124"/>
        <v>0</v>
      </c>
      <c r="AF53" s="48">
        <f t="shared" si="125"/>
        <v>1.6246218574803797</v>
      </c>
      <c r="AG53" s="48">
        <f t="shared" si="126"/>
        <v>0</v>
      </c>
      <c r="AH53" s="48">
        <f t="shared" si="127"/>
        <v>0</v>
      </c>
      <c r="AI53" s="48">
        <f t="shared" si="128"/>
        <v>0</v>
      </c>
      <c r="AJ53" s="49">
        <f t="shared" si="129"/>
        <v>6.7692577395015816E-2</v>
      </c>
      <c r="AK53" s="50">
        <f t="shared" ref="AK53" si="131">AJ53/12</f>
        <v>5.6410481162513177E-3</v>
      </c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82">
        <f t="shared" si="114"/>
        <v>0</v>
      </c>
      <c r="AY53" s="84">
        <f t="shared" si="130"/>
        <v>0</v>
      </c>
      <c r="AZ53" s="84">
        <f t="shared" si="130"/>
        <v>0</v>
      </c>
      <c r="BA53" s="84">
        <f t="shared" si="130"/>
        <v>0</v>
      </c>
      <c r="BB53" s="84">
        <f t="shared" si="130"/>
        <v>0</v>
      </c>
      <c r="BC53" s="84">
        <f t="shared" si="130"/>
        <v>0</v>
      </c>
      <c r="BD53" s="84">
        <f t="shared" si="130"/>
        <v>0</v>
      </c>
      <c r="BE53" s="84">
        <f t="shared" si="130"/>
        <v>0</v>
      </c>
      <c r="BF53" s="84">
        <f t="shared" si="130"/>
        <v>0</v>
      </c>
      <c r="BG53" s="84">
        <f t="shared" si="130"/>
        <v>0</v>
      </c>
      <c r="BH53" s="84">
        <f t="shared" si="130"/>
        <v>0</v>
      </c>
      <c r="BI53" s="84">
        <f t="shared" si="130"/>
        <v>0</v>
      </c>
      <c r="BJ53" s="84">
        <f t="shared" si="130"/>
        <v>0</v>
      </c>
      <c r="BK53" s="82">
        <f>SUM(AY53:BJ53)/24</f>
        <v>0</v>
      </c>
      <c r="BL53" s="82">
        <f t="shared" ref="BL53" si="132">BK53/12</f>
        <v>0</v>
      </c>
    </row>
    <row r="54" spans="1:64" x14ac:dyDescent="0.25">
      <c r="A54" s="27">
        <f t="shared" si="0"/>
        <v>51</v>
      </c>
      <c r="B54" s="28">
        <v>400016601</v>
      </c>
      <c r="C54" s="60" t="s">
        <v>93</v>
      </c>
      <c r="D54" s="29" t="s">
        <v>82</v>
      </c>
      <c r="E54" s="30">
        <v>2</v>
      </c>
      <c r="F54" s="62">
        <v>14.13348718563126</v>
      </c>
      <c r="G54" s="31">
        <f t="shared" ref="G54:G87" si="133">60/F54</f>
        <v>4.2452368061718486</v>
      </c>
      <c r="H54" s="31">
        <v>0.85</v>
      </c>
      <c r="I54" s="30">
        <f t="shared" ref="I54:I87" si="134">E54*G54*H54*60</f>
        <v>433.01415422952857</v>
      </c>
      <c r="J54" s="32">
        <f t="shared" si="33"/>
        <v>509.42841674062186</v>
      </c>
      <c r="K54" s="39">
        <v>0</v>
      </c>
      <c r="L54" s="35">
        <v>0</v>
      </c>
      <c r="M54" s="35">
        <v>6000</v>
      </c>
      <c r="N54" s="35">
        <v>0</v>
      </c>
      <c r="O54" s="35">
        <v>1902</v>
      </c>
      <c r="P54" s="35">
        <v>1902</v>
      </c>
      <c r="Q54" s="35">
        <v>1902</v>
      </c>
      <c r="R54" s="35">
        <v>1902</v>
      </c>
      <c r="S54" s="35">
        <v>1902</v>
      </c>
      <c r="T54" s="35">
        <v>1902</v>
      </c>
      <c r="U54" s="35">
        <v>1902</v>
      </c>
      <c r="V54" s="35">
        <v>1902</v>
      </c>
      <c r="W54" s="40">
        <f t="shared" si="30"/>
        <v>21216</v>
      </c>
      <c r="X54" s="41">
        <f t="shared" si="117"/>
        <v>0</v>
      </c>
      <c r="Y54" s="41">
        <f t="shared" si="118"/>
        <v>0</v>
      </c>
      <c r="Z54" s="41">
        <f t="shared" si="119"/>
        <v>13.856359985913</v>
      </c>
      <c r="AA54" s="41">
        <f t="shared" si="120"/>
        <v>0</v>
      </c>
      <c r="AB54" s="41">
        <f t="shared" si="121"/>
        <v>4.3924661155344209</v>
      </c>
      <c r="AC54" s="41">
        <f t="shared" si="122"/>
        <v>4.3924661155344209</v>
      </c>
      <c r="AD54" s="41">
        <f t="shared" si="123"/>
        <v>4.3924661155344209</v>
      </c>
      <c r="AE54" s="41">
        <f t="shared" si="124"/>
        <v>4.3924661155344209</v>
      </c>
      <c r="AF54" s="41">
        <f t="shared" si="125"/>
        <v>4.3924661155344209</v>
      </c>
      <c r="AG54" s="41">
        <f t="shared" si="126"/>
        <v>4.3924661155344209</v>
      </c>
      <c r="AH54" s="41">
        <f t="shared" si="127"/>
        <v>4.3924661155344209</v>
      </c>
      <c r="AI54" s="41">
        <f t="shared" si="128"/>
        <v>4.3924661155344209</v>
      </c>
      <c r="AJ54" s="43">
        <f t="shared" si="129"/>
        <v>2.0415037045911819</v>
      </c>
      <c r="AK54" s="44">
        <f>AJ54/12</f>
        <v>0.17012530871593182</v>
      </c>
      <c r="AL54" s="39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2">
        <f t="shared" si="114"/>
        <v>0</v>
      </c>
      <c r="AY54" s="26">
        <f t="shared" si="130"/>
        <v>0</v>
      </c>
      <c r="AZ54" s="26">
        <f t="shared" si="130"/>
        <v>0</v>
      </c>
      <c r="BA54" s="26">
        <f t="shared" si="130"/>
        <v>0</v>
      </c>
      <c r="BB54" s="26">
        <f t="shared" si="130"/>
        <v>0</v>
      </c>
      <c r="BC54" s="26">
        <f t="shared" si="130"/>
        <v>0</v>
      </c>
      <c r="BD54" s="26">
        <f t="shared" si="130"/>
        <v>0</v>
      </c>
      <c r="BE54" s="26">
        <f t="shared" si="130"/>
        <v>0</v>
      </c>
      <c r="BF54" s="26">
        <f t="shared" si="130"/>
        <v>0</v>
      </c>
      <c r="BG54" s="26">
        <f t="shared" si="130"/>
        <v>0</v>
      </c>
      <c r="BH54" s="26">
        <f t="shared" si="130"/>
        <v>0</v>
      </c>
      <c r="BI54" s="26">
        <f t="shared" si="130"/>
        <v>0</v>
      </c>
      <c r="BJ54" s="26">
        <f t="shared" si="130"/>
        <v>0</v>
      </c>
      <c r="BK54" s="83">
        <f t="shared" ref="BK54:BK87" si="135">AX54/$I54</f>
        <v>0</v>
      </c>
      <c r="BL54" s="83">
        <f t="shared" ref="BL54:BL87" si="136">AY54/$I54</f>
        <v>0</v>
      </c>
    </row>
    <row r="55" spans="1:64" x14ac:dyDescent="0.25">
      <c r="A55" s="27">
        <f t="shared" si="0"/>
        <v>52</v>
      </c>
      <c r="B55" s="28">
        <v>400016600</v>
      </c>
      <c r="C55" s="60" t="s">
        <v>94</v>
      </c>
      <c r="D55" s="29" t="s">
        <v>82</v>
      </c>
      <c r="E55" s="30">
        <v>1</v>
      </c>
      <c r="F55" s="139">
        <v>1</v>
      </c>
      <c r="G55" s="31">
        <f t="shared" si="133"/>
        <v>60</v>
      </c>
      <c r="H55" s="31">
        <v>0.85</v>
      </c>
      <c r="I55" s="30">
        <f t="shared" si="134"/>
        <v>3060</v>
      </c>
      <c r="J55" s="32">
        <f t="shared" si="33"/>
        <v>3600</v>
      </c>
      <c r="K55" s="39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40">
        <f t="shared" si="30"/>
        <v>0</v>
      </c>
      <c r="X55" s="41">
        <f t="shared" si="117"/>
        <v>0</v>
      </c>
      <c r="Y55" s="41">
        <f t="shared" si="118"/>
        <v>0</v>
      </c>
      <c r="Z55" s="41">
        <f t="shared" si="119"/>
        <v>0</v>
      </c>
      <c r="AA55" s="41">
        <f t="shared" si="120"/>
        <v>0</v>
      </c>
      <c r="AB55" s="41">
        <f t="shared" si="121"/>
        <v>0</v>
      </c>
      <c r="AC55" s="41">
        <f t="shared" si="122"/>
        <v>0</v>
      </c>
      <c r="AD55" s="41">
        <f t="shared" si="123"/>
        <v>0</v>
      </c>
      <c r="AE55" s="41">
        <f t="shared" si="124"/>
        <v>0</v>
      </c>
      <c r="AF55" s="41">
        <f t="shared" si="125"/>
        <v>0</v>
      </c>
      <c r="AG55" s="41">
        <f t="shared" si="126"/>
        <v>0</v>
      </c>
      <c r="AH55" s="41">
        <f t="shared" si="127"/>
        <v>0</v>
      </c>
      <c r="AI55" s="41">
        <f t="shared" si="128"/>
        <v>0</v>
      </c>
      <c r="AJ55" s="43">
        <f t="shared" si="129"/>
        <v>0</v>
      </c>
      <c r="AK55" s="44">
        <f>AJ55/12</f>
        <v>0</v>
      </c>
      <c r="AL55" s="39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2">
        <f t="shared" si="114"/>
        <v>0</v>
      </c>
      <c r="AY55" s="26">
        <f t="shared" si="130"/>
        <v>0</v>
      </c>
      <c r="AZ55" s="26">
        <f t="shared" si="130"/>
        <v>0</v>
      </c>
      <c r="BA55" s="26">
        <f t="shared" si="130"/>
        <v>0</v>
      </c>
      <c r="BB55" s="26">
        <f t="shared" si="130"/>
        <v>0</v>
      </c>
      <c r="BC55" s="26">
        <f t="shared" si="130"/>
        <v>0</v>
      </c>
      <c r="BD55" s="26">
        <f t="shared" si="130"/>
        <v>0</v>
      </c>
      <c r="BE55" s="26">
        <f t="shared" si="130"/>
        <v>0</v>
      </c>
      <c r="BF55" s="26">
        <f t="shared" si="130"/>
        <v>0</v>
      </c>
      <c r="BG55" s="26">
        <f t="shared" si="130"/>
        <v>0</v>
      </c>
      <c r="BH55" s="26">
        <f t="shared" si="130"/>
        <v>0</v>
      </c>
      <c r="BI55" s="26">
        <f t="shared" si="130"/>
        <v>0</v>
      </c>
      <c r="BJ55" s="26">
        <f t="shared" si="130"/>
        <v>0</v>
      </c>
      <c r="BK55" s="83">
        <f t="shared" si="135"/>
        <v>0</v>
      </c>
      <c r="BL55" s="83">
        <f t="shared" si="136"/>
        <v>0</v>
      </c>
    </row>
    <row r="56" spans="1:64" x14ac:dyDescent="0.25">
      <c r="A56" s="27">
        <f t="shared" si="0"/>
        <v>53</v>
      </c>
      <c r="B56" s="28">
        <v>400016530</v>
      </c>
      <c r="C56" s="60" t="s">
        <v>95</v>
      </c>
      <c r="D56" s="29" t="s">
        <v>82</v>
      </c>
      <c r="E56" s="30">
        <v>2</v>
      </c>
      <c r="F56" s="62">
        <v>15.122092022835901</v>
      </c>
      <c r="G56" s="31">
        <f t="shared" si="133"/>
        <v>3.9677049914386107</v>
      </c>
      <c r="H56" s="31">
        <v>0.85</v>
      </c>
      <c r="I56" s="30">
        <f t="shared" si="134"/>
        <v>404.70590912673828</v>
      </c>
      <c r="J56" s="32">
        <f t="shared" si="33"/>
        <v>476.12459897263329</v>
      </c>
      <c r="K56" s="39">
        <v>6000</v>
      </c>
      <c r="L56" s="35">
        <v>3000</v>
      </c>
      <c r="M56" s="35">
        <v>3000</v>
      </c>
      <c r="N56" s="35">
        <v>0</v>
      </c>
      <c r="O56" s="35">
        <v>2110</v>
      </c>
      <c r="P56" s="35">
        <v>2110</v>
      </c>
      <c r="Q56" s="35">
        <v>2110</v>
      </c>
      <c r="R56" s="35">
        <v>2110</v>
      </c>
      <c r="S56" s="35">
        <v>2110</v>
      </c>
      <c r="T56" s="35">
        <v>2110</v>
      </c>
      <c r="U56" s="35">
        <v>2110</v>
      </c>
      <c r="V56" s="35">
        <v>2110</v>
      </c>
      <c r="W56" s="40">
        <f t="shared" si="30"/>
        <v>28880</v>
      </c>
      <c r="X56" s="41">
        <f t="shared" si="117"/>
        <v>14.825580414545001</v>
      </c>
      <c r="Y56" s="41">
        <f t="shared" si="118"/>
        <v>7.4127902072725007</v>
      </c>
      <c r="Z56" s="41">
        <f t="shared" si="119"/>
        <v>7.4127902072725007</v>
      </c>
      <c r="AA56" s="41">
        <f t="shared" si="120"/>
        <v>0</v>
      </c>
      <c r="AB56" s="41">
        <f t="shared" si="121"/>
        <v>5.2136624457816589</v>
      </c>
      <c r="AC56" s="41">
        <f t="shared" si="122"/>
        <v>5.2136624457816589</v>
      </c>
      <c r="AD56" s="41">
        <f t="shared" si="123"/>
        <v>5.2136624457816589</v>
      </c>
      <c r="AE56" s="41">
        <f t="shared" si="124"/>
        <v>5.2136624457816589</v>
      </c>
      <c r="AF56" s="41">
        <f t="shared" si="125"/>
        <v>5.2136624457816589</v>
      </c>
      <c r="AG56" s="41">
        <f t="shared" si="126"/>
        <v>5.2136624457816589</v>
      </c>
      <c r="AH56" s="41">
        <f t="shared" si="127"/>
        <v>5.2136624457816589</v>
      </c>
      <c r="AI56" s="41">
        <f t="shared" si="128"/>
        <v>5.2136624457816589</v>
      </c>
      <c r="AJ56" s="41">
        <f t="shared" ref="AJ56:AK58" si="137">W56/$I56</f>
        <v>71.360460395343267</v>
      </c>
      <c r="AK56" s="47">
        <f t="shared" si="137"/>
        <v>3.6632972438023388E-2</v>
      </c>
      <c r="AL56" s="39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2">
        <f t="shared" si="114"/>
        <v>0</v>
      </c>
      <c r="AY56" s="26">
        <f t="shared" ref="AY56:AY64" si="138">AL56/$I56</f>
        <v>0</v>
      </c>
      <c r="AZ56" s="26">
        <f t="shared" ref="AZ56:AZ64" si="139">AM56/$I56</f>
        <v>0</v>
      </c>
      <c r="BA56" s="26">
        <f t="shared" ref="BA56:BA64" si="140">AN56/$I56</f>
        <v>0</v>
      </c>
      <c r="BB56" s="26">
        <f t="shared" ref="BB56:BB64" si="141">AO56/$I56</f>
        <v>0</v>
      </c>
      <c r="BC56" s="26">
        <f t="shared" ref="BC56:BC64" si="142">AP56/$I56</f>
        <v>0</v>
      </c>
      <c r="BD56" s="26">
        <f t="shared" ref="BD56:BD64" si="143">AQ56/$I56</f>
        <v>0</v>
      </c>
      <c r="BE56" s="26">
        <f t="shared" ref="BE56:BE87" si="144">AR56/$I56</f>
        <v>0</v>
      </c>
      <c r="BF56" s="26">
        <f t="shared" ref="BF56:BF64" si="145">AS56/$I56</f>
        <v>0</v>
      </c>
      <c r="BG56" s="26">
        <f t="shared" ref="BG56:BG64" si="146">AT56/$I56</f>
        <v>0</v>
      </c>
      <c r="BH56" s="26">
        <f t="shared" ref="BH56:BH64" si="147">AU56/$I56</f>
        <v>0</v>
      </c>
      <c r="BI56" s="26">
        <f t="shared" ref="BI56:BI64" si="148">AV56/$I56</f>
        <v>0</v>
      </c>
      <c r="BJ56" s="26">
        <f t="shared" ref="BJ56:BJ64" si="149">AW56/$I56</f>
        <v>0</v>
      </c>
      <c r="BK56" s="83">
        <f t="shared" si="135"/>
        <v>0</v>
      </c>
      <c r="BL56" s="83">
        <f t="shared" si="136"/>
        <v>0</v>
      </c>
    </row>
    <row r="57" spans="1:64" x14ac:dyDescent="0.25">
      <c r="A57" s="27">
        <f>ROW()-3</f>
        <v>54</v>
      </c>
      <c r="B57" s="28">
        <v>400016602</v>
      </c>
      <c r="C57" s="60" t="s">
        <v>96</v>
      </c>
      <c r="D57" s="29" t="s">
        <v>82</v>
      </c>
      <c r="E57" s="30">
        <v>4</v>
      </c>
      <c r="F57" s="62">
        <v>14.247528852761675</v>
      </c>
      <c r="G57" s="31">
        <f t="shared" si="133"/>
        <v>4.2112566059741567</v>
      </c>
      <c r="H57" s="31">
        <v>0.85</v>
      </c>
      <c r="I57" s="30">
        <f t="shared" si="134"/>
        <v>859.09634761872792</v>
      </c>
      <c r="J57" s="32">
        <f t="shared" ref="J57:J87" si="150">E57*G57*60</f>
        <v>1010.7015854337976</v>
      </c>
      <c r="K57" s="39">
        <v>27000</v>
      </c>
      <c r="L57" s="35">
        <v>0</v>
      </c>
      <c r="M57" s="35">
        <v>24000</v>
      </c>
      <c r="N57" s="35">
        <v>0</v>
      </c>
      <c r="O57" s="35">
        <v>24000</v>
      </c>
      <c r="P57" s="35">
        <v>0</v>
      </c>
      <c r="Q57" s="35">
        <v>0</v>
      </c>
      <c r="R57" s="35">
        <v>17750</v>
      </c>
      <c r="S57" s="35">
        <v>17750</v>
      </c>
      <c r="T57" s="35">
        <v>17750</v>
      </c>
      <c r="U57" s="35">
        <v>17750</v>
      </c>
      <c r="V57" s="35">
        <v>17750</v>
      </c>
      <c r="W57" s="40">
        <f t="shared" si="30"/>
        <v>163750</v>
      </c>
      <c r="X57" s="41">
        <f t="shared" si="117"/>
        <v>31.428372469327226</v>
      </c>
      <c r="Y57" s="41">
        <f t="shared" si="118"/>
        <v>0</v>
      </c>
      <c r="Z57" s="41">
        <f t="shared" si="119"/>
        <v>27.936331083846422</v>
      </c>
      <c r="AA57" s="41">
        <f t="shared" si="120"/>
        <v>0</v>
      </c>
      <c r="AB57" s="41">
        <f t="shared" si="121"/>
        <v>27.936331083846422</v>
      </c>
      <c r="AC57" s="41">
        <f t="shared" si="122"/>
        <v>0</v>
      </c>
      <c r="AD57" s="41">
        <f t="shared" si="123"/>
        <v>0</v>
      </c>
      <c r="AE57" s="41">
        <f t="shared" si="124"/>
        <v>20.661244864094751</v>
      </c>
      <c r="AF57" s="41">
        <f t="shared" si="125"/>
        <v>20.661244864094751</v>
      </c>
      <c r="AG57" s="41">
        <f t="shared" si="126"/>
        <v>20.661244864094751</v>
      </c>
      <c r="AH57" s="41">
        <f t="shared" si="127"/>
        <v>20.661244864094751</v>
      </c>
      <c r="AI57" s="41">
        <f t="shared" si="128"/>
        <v>20.661244864094751</v>
      </c>
      <c r="AJ57" s="41">
        <f t="shared" si="137"/>
        <v>190.60725895749383</v>
      </c>
      <c r="AK57" s="47">
        <f t="shared" si="137"/>
        <v>3.6583059113732053E-2</v>
      </c>
      <c r="AL57" s="39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2">
        <f t="shared" si="114"/>
        <v>0</v>
      </c>
      <c r="AY57" s="26">
        <f t="shared" si="138"/>
        <v>0</v>
      </c>
      <c r="AZ57" s="26">
        <f t="shared" si="139"/>
        <v>0</v>
      </c>
      <c r="BA57" s="26">
        <f t="shared" si="140"/>
        <v>0</v>
      </c>
      <c r="BB57" s="26">
        <f t="shared" si="141"/>
        <v>0</v>
      </c>
      <c r="BC57" s="26">
        <f t="shared" si="142"/>
        <v>0</v>
      </c>
      <c r="BD57" s="26">
        <f t="shared" si="143"/>
        <v>0</v>
      </c>
      <c r="BE57" s="26">
        <f t="shared" si="144"/>
        <v>0</v>
      </c>
      <c r="BF57" s="26">
        <f t="shared" si="145"/>
        <v>0</v>
      </c>
      <c r="BG57" s="26">
        <f t="shared" si="146"/>
        <v>0</v>
      </c>
      <c r="BH57" s="26">
        <f t="shared" si="147"/>
        <v>0</v>
      </c>
      <c r="BI57" s="26">
        <f t="shared" si="148"/>
        <v>0</v>
      </c>
      <c r="BJ57" s="26">
        <f t="shared" si="149"/>
        <v>0</v>
      </c>
      <c r="BK57" s="83">
        <f t="shared" si="135"/>
        <v>0</v>
      </c>
      <c r="BL57" s="83">
        <f t="shared" si="136"/>
        <v>0</v>
      </c>
    </row>
    <row r="58" spans="1:64" x14ac:dyDescent="0.25">
      <c r="A58" s="27">
        <f>ROW()-3</f>
        <v>55</v>
      </c>
      <c r="B58" s="28">
        <v>400016603</v>
      </c>
      <c r="C58" s="60" t="s">
        <v>97</v>
      </c>
      <c r="D58" s="29" t="s">
        <v>82</v>
      </c>
      <c r="E58" s="30">
        <v>4</v>
      </c>
      <c r="F58" s="62">
        <v>15.0140326837678</v>
      </c>
      <c r="G58" s="31">
        <f t="shared" si="133"/>
        <v>3.9962614484560244</v>
      </c>
      <c r="H58" s="31">
        <v>0.85</v>
      </c>
      <c r="I58" s="30">
        <f t="shared" si="134"/>
        <v>815.23733548502901</v>
      </c>
      <c r="J58" s="32">
        <f t="shared" si="150"/>
        <v>959.10274762944584</v>
      </c>
      <c r="K58" s="39">
        <v>10000</v>
      </c>
      <c r="L58" s="35">
        <v>0</v>
      </c>
      <c r="M58" s="35">
        <v>10000</v>
      </c>
      <c r="N58" s="35">
        <v>0</v>
      </c>
      <c r="O58" s="35">
        <v>3333</v>
      </c>
      <c r="P58" s="35">
        <v>3333</v>
      </c>
      <c r="Q58" s="35">
        <v>3333</v>
      </c>
      <c r="R58" s="35">
        <v>3333</v>
      </c>
      <c r="S58" s="35">
        <v>3333</v>
      </c>
      <c r="T58" s="35">
        <v>3333</v>
      </c>
      <c r="U58" s="35">
        <v>3333</v>
      </c>
      <c r="V58" s="35">
        <v>3333</v>
      </c>
      <c r="W58" s="40">
        <f>SUM(K58:V58)</f>
        <v>46664</v>
      </c>
      <c r="X58" s="41">
        <f t="shared" si="117"/>
        <v>12.266366571705719</v>
      </c>
      <c r="Y58" s="41">
        <f t="shared" si="118"/>
        <v>0</v>
      </c>
      <c r="Z58" s="41">
        <f t="shared" si="119"/>
        <v>12.266366571705719</v>
      </c>
      <c r="AA58" s="41">
        <f t="shared" si="120"/>
        <v>0</v>
      </c>
      <c r="AB58" s="41">
        <f t="shared" si="121"/>
        <v>4.0883799783495158</v>
      </c>
      <c r="AC58" s="41">
        <f t="shared" si="122"/>
        <v>4.0883799783495158</v>
      </c>
      <c r="AD58" s="41">
        <f t="shared" si="123"/>
        <v>4.0883799783495158</v>
      </c>
      <c r="AE58" s="41">
        <f t="shared" si="124"/>
        <v>4.0883799783495158</v>
      </c>
      <c r="AF58" s="41">
        <f t="shared" si="125"/>
        <v>4.0883799783495158</v>
      </c>
      <c r="AG58" s="41">
        <f t="shared" si="126"/>
        <v>4.0883799783495158</v>
      </c>
      <c r="AH58" s="41">
        <f t="shared" si="127"/>
        <v>4.0883799783495158</v>
      </c>
      <c r="AI58" s="41">
        <f t="shared" si="128"/>
        <v>4.0883799783495158</v>
      </c>
      <c r="AJ58" s="41">
        <f t="shared" si="137"/>
        <v>57.239772970207568</v>
      </c>
      <c r="AK58" s="47">
        <f t="shared" si="137"/>
        <v>1.504637488714595E-2</v>
      </c>
      <c r="AL58" s="39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2">
        <f t="shared" si="114"/>
        <v>0</v>
      </c>
      <c r="AY58" s="26">
        <f t="shared" si="138"/>
        <v>0</v>
      </c>
      <c r="AZ58" s="26">
        <f t="shared" si="139"/>
        <v>0</v>
      </c>
      <c r="BA58" s="26">
        <f t="shared" si="140"/>
        <v>0</v>
      </c>
      <c r="BB58" s="26">
        <f t="shared" si="141"/>
        <v>0</v>
      </c>
      <c r="BC58" s="26">
        <f t="shared" si="142"/>
        <v>0</v>
      </c>
      <c r="BD58" s="26">
        <f t="shared" si="143"/>
        <v>0</v>
      </c>
      <c r="BE58" s="26">
        <f t="shared" si="144"/>
        <v>0</v>
      </c>
      <c r="BF58" s="26">
        <f t="shared" si="145"/>
        <v>0</v>
      </c>
      <c r="BG58" s="26">
        <f t="shared" si="146"/>
        <v>0</v>
      </c>
      <c r="BH58" s="26">
        <f t="shared" si="147"/>
        <v>0</v>
      </c>
      <c r="BI58" s="26">
        <f t="shared" si="148"/>
        <v>0</v>
      </c>
      <c r="BJ58" s="26">
        <f t="shared" si="149"/>
        <v>0</v>
      </c>
      <c r="BK58" s="83">
        <f t="shared" si="135"/>
        <v>0</v>
      </c>
      <c r="BL58" s="83">
        <f t="shared" si="136"/>
        <v>0</v>
      </c>
    </row>
    <row r="59" spans="1:64" x14ac:dyDescent="0.25">
      <c r="A59" s="27">
        <f t="shared" si="0"/>
        <v>56</v>
      </c>
      <c r="B59" s="28">
        <v>400009934</v>
      </c>
      <c r="C59" s="60" t="s">
        <v>38</v>
      </c>
      <c r="D59" s="29" t="s">
        <v>90</v>
      </c>
      <c r="E59" s="30">
        <v>24</v>
      </c>
      <c r="F59" s="62">
        <v>24.795426200024352</v>
      </c>
      <c r="G59" s="31">
        <f>60/F59</f>
        <v>2.4198011163825477</v>
      </c>
      <c r="H59" s="31">
        <v>0.85</v>
      </c>
      <c r="I59" s="30">
        <f>E59*G59*H59*60</f>
        <v>2961.836566452238</v>
      </c>
      <c r="J59" s="32">
        <f t="shared" si="150"/>
        <v>3484.5136075908686</v>
      </c>
      <c r="K59" s="39">
        <v>200800</v>
      </c>
      <c r="L59" s="35">
        <v>187600</v>
      </c>
      <c r="M59" s="35">
        <v>81200</v>
      </c>
      <c r="N59" s="35">
        <v>24000</v>
      </c>
      <c r="O59" s="35">
        <v>40800</v>
      </c>
      <c r="P59" s="35">
        <v>81400</v>
      </c>
      <c r="Q59" s="35">
        <v>124800</v>
      </c>
      <c r="R59" s="35">
        <v>97800</v>
      </c>
      <c r="S59" s="35">
        <v>127424</v>
      </c>
      <c r="T59" s="35">
        <v>207938</v>
      </c>
      <c r="U59" s="35">
        <v>193159</v>
      </c>
      <c r="V59" s="35">
        <v>168365</v>
      </c>
      <c r="W59" s="40">
        <f t="shared" si="30"/>
        <v>1535286</v>
      </c>
      <c r="X59" s="41">
        <f t="shared" si="117"/>
        <v>67.795773161286633</v>
      </c>
      <c r="Y59" s="41">
        <f t="shared" si="118"/>
        <v>63.339078909648272</v>
      </c>
      <c r="Z59" s="41">
        <f t="shared" si="119"/>
        <v>27.415422214623877</v>
      </c>
      <c r="AA59" s="41">
        <f t="shared" si="120"/>
        <v>8.1030804575242996</v>
      </c>
      <c r="AB59" s="41">
        <f t="shared" si="121"/>
        <v>13.775236777791308</v>
      </c>
      <c r="AC59" s="41">
        <f t="shared" si="122"/>
        <v>27.482947885103247</v>
      </c>
      <c r="AD59" s="41">
        <f t="shared" si="123"/>
        <v>42.136018379126355</v>
      </c>
      <c r="AE59" s="41">
        <f t="shared" si="124"/>
        <v>33.020052864411518</v>
      </c>
      <c r="AF59" s="41">
        <f t="shared" si="125"/>
        <v>43.021955175815677</v>
      </c>
      <c r="AG59" s="41">
        <f t="shared" si="126"/>
        <v>70.205764340695325</v>
      </c>
      <c r="AH59" s="41">
        <f t="shared" si="127"/>
        <v>65.215954920622337</v>
      </c>
      <c r="AI59" s="41">
        <f t="shared" si="128"/>
        <v>56.844797551294945</v>
      </c>
      <c r="AJ59" s="43">
        <f>SUM(X59:AI59)/24</f>
        <v>21.598170109914324</v>
      </c>
      <c r="AK59" s="44">
        <f>AJ59/12</f>
        <v>1.799847509159527</v>
      </c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2">
        <f t="shared" si="114"/>
        <v>0</v>
      </c>
      <c r="AY59" s="26">
        <f t="shared" si="138"/>
        <v>0</v>
      </c>
      <c r="AZ59" s="26">
        <f t="shared" si="139"/>
        <v>0</v>
      </c>
      <c r="BA59" s="26">
        <f t="shared" si="140"/>
        <v>0</v>
      </c>
      <c r="BB59" s="26">
        <f t="shared" si="141"/>
        <v>0</v>
      </c>
      <c r="BC59" s="26">
        <f t="shared" si="142"/>
        <v>0</v>
      </c>
      <c r="BD59" s="26">
        <f t="shared" si="143"/>
        <v>0</v>
      </c>
      <c r="BE59" s="26">
        <f t="shared" ref="BE59:BE61" si="151">AR59/$I59</f>
        <v>0</v>
      </c>
      <c r="BF59" s="26">
        <f t="shared" si="145"/>
        <v>0</v>
      </c>
      <c r="BG59" s="26">
        <f t="shared" si="146"/>
        <v>0</v>
      </c>
      <c r="BH59" s="26">
        <f t="shared" si="147"/>
        <v>0</v>
      </c>
      <c r="BI59" s="26">
        <f t="shared" si="148"/>
        <v>0</v>
      </c>
      <c r="BJ59" s="26">
        <f t="shared" si="149"/>
        <v>0</v>
      </c>
      <c r="BK59" s="83">
        <f>SUM(AY59:BJ59)/24</f>
        <v>0</v>
      </c>
      <c r="BL59" s="83">
        <f>BK59/12</f>
        <v>0</v>
      </c>
    </row>
    <row r="60" spans="1:64" x14ac:dyDescent="0.25">
      <c r="A60" s="27">
        <f t="shared" si="0"/>
        <v>57</v>
      </c>
      <c r="B60" s="28">
        <v>400010033</v>
      </c>
      <c r="C60" s="60" t="s">
        <v>39</v>
      </c>
      <c r="D60" s="29" t="s">
        <v>90</v>
      </c>
      <c r="E60" s="30">
        <v>16</v>
      </c>
      <c r="F60" s="62">
        <v>16.141824949367901</v>
      </c>
      <c r="G60" s="31">
        <f>60/F60</f>
        <v>3.7170518320079751</v>
      </c>
      <c r="H60" s="31">
        <v>0.85</v>
      </c>
      <c r="I60" s="30">
        <f>E60*G60*H60*60</f>
        <v>3033.1142949185078</v>
      </c>
      <c r="J60" s="32">
        <f t="shared" si="150"/>
        <v>3568.3697587276561</v>
      </c>
      <c r="K60" s="39">
        <v>93600</v>
      </c>
      <c r="L60" s="35">
        <v>69600</v>
      </c>
      <c r="M60" s="35">
        <v>45600</v>
      </c>
      <c r="N60" s="35">
        <v>0</v>
      </c>
      <c r="O60" s="35">
        <v>0</v>
      </c>
      <c r="P60" s="35">
        <v>39600</v>
      </c>
      <c r="Q60" s="35">
        <v>46800</v>
      </c>
      <c r="R60" s="35">
        <v>90000</v>
      </c>
      <c r="S60" s="35">
        <v>80802</v>
      </c>
      <c r="T60" s="35">
        <v>81962</v>
      </c>
      <c r="U60" s="35">
        <v>76217</v>
      </c>
      <c r="V60" s="35">
        <v>67819</v>
      </c>
      <c r="W60" s="40">
        <f t="shared" si="30"/>
        <v>692000</v>
      </c>
      <c r="X60" s="41">
        <f t="shared" si="117"/>
        <v>30.859371226732755</v>
      </c>
      <c r="Y60" s="41">
        <f t="shared" si="118"/>
        <v>22.946711937826919</v>
      </c>
      <c r="Z60" s="41">
        <f t="shared" si="119"/>
        <v>15.034052648921085</v>
      </c>
      <c r="AA60" s="41">
        <f t="shared" si="120"/>
        <v>0</v>
      </c>
      <c r="AB60" s="41">
        <f t="shared" si="121"/>
        <v>0</v>
      </c>
      <c r="AC60" s="41">
        <f t="shared" si="122"/>
        <v>13.055887826694626</v>
      </c>
      <c r="AD60" s="41">
        <f t="shared" si="123"/>
        <v>15.429685613366377</v>
      </c>
      <c r="AE60" s="41">
        <f t="shared" si="124"/>
        <v>29.672472333396879</v>
      </c>
      <c r="AF60" s="41">
        <f t="shared" si="125"/>
        <v>26.639945660923718</v>
      </c>
      <c r="AG60" s="41">
        <f t="shared" si="126"/>
        <v>27.022390859887498</v>
      </c>
      <c r="AH60" s="41">
        <f t="shared" si="127"/>
        <v>25.128298042605664</v>
      </c>
      <c r="AI60" s="41">
        <f t="shared" si="128"/>
        <v>22.359526679762698</v>
      </c>
      <c r="AJ60" s="43">
        <f>SUM(X60:AI60)/24</f>
        <v>9.5061809512549278</v>
      </c>
      <c r="AK60" s="44">
        <f>AJ60/12</f>
        <v>0.79218174593791069</v>
      </c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2">
        <f t="shared" si="114"/>
        <v>0</v>
      </c>
      <c r="AY60" s="26">
        <f t="shared" si="138"/>
        <v>0</v>
      </c>
      <c r="AZ60" s="26">
        <f t="shared" si="139"/>
        <v>0</v>
      </c>
      <c r="BA60" s="26">
        <f t="shared" si="140"/>
        <v>0</v>
      </c>
      <c r="BB60" s="26">
        <f t="shared" si="141"/>
        <v>0</v>
      </c>
      <c r="BC60" s="26">
        <f t="shared" si="142"/>
        <v>0</v>
      </c>
      <c r="BD60" s="26">
        <f t="shared" si="143"/>
        <v>0</v>
      </c>
      <c r="BE60" s="26">
        <f t="shared" si="151"/>
        <v>0</v>
      </c>
      <c r="BF60" s="26">
        <f t="shared" si="145"/>
        <v>0</v>
      </c>
      <c r="BG60" s="26">
        <f t="shared" si="146"/>
        <v>0</v>
      </c>
      <c r="BH60" s="26">
        <f t="shared" si="147"/>
        <v>0</v>
      </c>
      <c r="BI60" s="26">
        <f t="shared" si="148"/>
        <v>0</v>
      </c>
      <c r="BJ60" s="26">
        <f t="shared" si="149"/>
        <v>0</v>
      </c>
      <c r="BK60" s="83">
        <f>SUM(AY60:BJ60)/24</f>
        <v>0</v>
      </c>
      <c r="BL60" s="83">
        <f>BK60/12</f>
        <v>0</v>
      </c>
    </row>
    <row r="61" spans="1:64" x14ac:dyDescent="0.25">
      <c r="A61" s="27">
        <f t="shared" si="0"/>
        <v>58</v>
      </c>
      <c r="B61" s="28">
        <v>400010217</v>
      </c>
      <c r="C61" s="60" t="s">
        <v>40</v>
      </c>
      <c r="D61" s="29" t="s">
        <v>90</v>
      </c>
      <c r="E61" s="30">
        <v>16</v>
      </c>
      <c r="F61" s="62">
        <v>17.717106778717483</v>
      </c>
      <c r="G61" s="31">
        <f>60/F61</f>
        <v>3.3865574526013731</v>
      </c>
      <c r="H61" s="31">
        <v>0.85</v>
      </c>
      <c r="I61" s="30">
        <f>E61*G61*H61*60</f>
        <v>2763.4308813227203</v>
      </c>
      <c r="J61" s="32">
        <f t="shared" si="150"/>
        <v>3251.0951544973182</v>
      </c>
      <c r="K61" s="39">
        <v>274000</v>
      </c>
      <c r="L61" s="35">
        <v>262000</v>
      </c>
      <c r="M61" s="35">
        <v>122000</v>
      </c>
      <c r="N61" s="35">
        <v>24000</v>
      </c>
      <c r="O61" s="35">
        <v>70800</v>
      </c>
      <c r="P61" s="35">
        <v>125800</v>
      </c>
      <c r="Q61" s="35">
        <v>178800</v>
      </c>
      <c r="R61" s="35">
        <v>150853</v>
      </c>
      <c r="S61" s="35">
        <v>231259</v>
      </c>
      <c r="T61" s="35">
        <v>304112</v>
      </c>
      <c r="U61" s="35">
        <v>284296</v>
      </c>
      <c r="V61" s="35">
        <v>249564</v>
      </c>
      <c r="W61" s="40">
        <f t="shared" si="30"/>
        <v>2277484</v>
      </c>
      <c r="X61" s="41">
        <f t="shared" si="117"/>
        <v>99.152109014881347</v>
      </c>
      <c r="Y61" s="41">
        <f t="shared" si="118"/>
        <v>94.809680882842741</v>
      </c>
      <c r="Z61" s="41">
        <f t="shared" si="119"/>
        <v>44.148019342392423</v>
      </c>
      <c r="AA61" s="41">
        <f t="shared" si="120"/>
        <v>8.6848562640771974</v>
      </c>
      <c r="AB61" s="41">
        <f t="shared" si="121"/>
        <v>25.620325979027733</v>
      </c>
      <c r="AC61" s="41">
        <f t="shared" si="122"/>
        <v>45.523121584204645</v>
      </c>
      <c r="AD61" s="41">
        <f t="shared" si="123"/>
        <v>64.702179167375121</v>
      </c>
      <c r="AE61" s="41">
        <f t="shared" si="124"/>
        <v>54.589025916868231</v>
      </c>
      <c r="AF61" s="41">
        <f t="shared" si="125"/>
        <v>83.685465615592861</v>
      </c>
      <c r="AG61" s="41">
        <f t="shared" si="126"/>
        <v>110.0487086742102</v>
      </c>
      <c r="AH61" s="41">
        <f t="shared" si="127"/>
        <v>102.87791235217047</v>
      </c>
      <c r="AI61" s="41">
        <f t="shared" si="128"/>
        <v>90.309477862006744</v>
      </c>
      <c r="AJ61" s="43">
        <f>SUM(X61:AI61)/24</f>
        <v>34.339620110652071</v>
      </c>
      <c r="AK61" s="44">
        <f>AJ61/12</f>
        <v>2.8616350092210059</v>
      </c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2">
        <f t="shared" si="114"/>
        <v>0</v>
      </c>
      <c r="AY61" s="26">
        <f t="shared" si="138"/>
        <v>0</v>
      </c>
      <c r="AZ61" s="26">
        <f t="shared" si="139"/>
        <v>0</v>
      </c>
      <c r="BA61" s="26">
        <f t="shared" si="140"/>
        <v>0</v>
      </c>
      <c r="BB61" s="26">
        <f t="shared" si="141"/>
        <v>0</v>
      </c>
      <c r="BC61" s="26">
        <f t="shared" si="142"/>
        <v>0</v>
      </c>
      <c r="BD61" s="26">
        <f t="shared" si="143"/>
        <v>0</v>
      </c>
      <c r="BE61" s="26">
        <f t="shared" si="151"/>
        <v>0</v>
      </c>
      <c r="BF61" s="26">
        <f t="shared" si="145"/>
        <v>0</v>
      </c>
      <c r="BG61" s="26">
        <f t="shared" si="146"/>
        <v>0</v>
      </c>
      <c r="BH61" s="26">
        <f t="shared" si="147"/>
        <v>0</v>
      </c>
      <c r="BI61" s="26">
        <f t="shared" si="148"/>
        <v>0</v>
      </c>
      <c r="BJ61" s="26">
        <f t="shared" si="149"/>
        <v>0</v>
      </c>
      <c r="BK61" s="83">
        <f>SUM(AY61:BJ61)/24</f>
        <v>0</v>
      </c>
      <c r="BL61" s="83">
        <f>BK61/12</f>
        <v>0</v>
      </c>
    </row>
    <row r="62" spans="1:64" x14ac:dyDescent="0.25">
      <c r="A62" s="27">
        <f>ROW()-3</f>
        <v>59</v>
      </c>
      <c r="B62" s="28"/>
      <c r="C62" s="60" t="s">
        <v>101</v>
      </c>
      <c r="D62" s="29" t="s">
        <v>90</v>
      </c>
      <c r="E62" s="30">
        <v>6</v>
      </c>
      <c r="F62" s="139">
        <v>18</v>
      </c>
      <c r="G62" s="31">
        <f t="shared" si="133"/>
        <v>3.3333333333333335</v>
      </c>
      <c r="H62" s="31">
        <v>0.85</v>
      </c>
      <c r="I62" s="30">
        <f t="shared" si="134"/>
        <v>1020</v>
      </c>
      <c r="J62" s="32">
        <f t="shared" si="150"/>
        <v>1200</v>
      </c>
      <c r="K62" s="35"/>
      <c r="L62" s="35"/>
      <c r="M62" s="35"/>
      <c r="N62" s="35"/>
      <c r="O62" s="35"/>
      <c r="P62" s="35"/>
      <c r="Q62" s="35"/>
      <c r="R62" s="35"/>
      <c r="S62" s="35">
        <v>37486</v>
      </c>
      <c r="T62" s="35">
        <v>36938</v>
      </c>
      <c r="U62" s="35">
        <v>33976</v>
      </c>
      <c r="V62" s="35">
        <v>30806</v>
      </c>
      <c r="W62" s="40">
        <f t="shared" si="30"/>
        <v>139206</v>
      </c>
      <c r="X62" s="51">
        <f t="shared" si="117"/>
        <v>0</v>
      </c>
      <c r="Y62" s="51">
        <f t="shared" si="118"/>
        <v>0</v>
      </c>
      <c r="Z62" s="51">
        <f t="shared" si="119"/>
        <v>0</v>
      </c>
      <c r="AA62" s="51">
        <f t="shared" si="120"/>
        <v>0</v>
      </c>
      <c r="AB62" s="51">
        <f t="shared" si="121"/>
        <v>0</v>
      </c>
      <c r="AC62" s="51">
        <f t="shared" si="122"/>
        <v>0</v>
      </c>
      <c r="AD62" s="51">
        <f t="shared" si="123"/>
        <v>0</v>
      </c>
      <c r="AE62" s="51">
        <f t="shared" si="124"/>
        <v>0</v>
      </c>
      <c r="AF62" s="51">
        <f t="shared" si="125"/>
        <v>36.750980392156862</v>
      </c>
      <c r="AG62" s="51">
        <f t="shared" si="126"/>
        <v>36.213725490196076</v>
      </c>
      <c r="AH62" s="51">
        <f t="shared" si="127"/>
        <v>33.30980392156863</v>
      </c>
      <c r="AI62" s="51">
        <f t="shared" si="128"/>
        <v>30.201960784313727</v>
      </c>
      <c r="AJ62" s="51">
        <f t="shared" ref="AJ62:AK64" si="152">W62/$I62</f>
        <v>136.47647058823529</v>
      </c>
      <c r="AK62" s="52">
        <f t="shared" si="152"/>
        <v>0</v>
      </c>
      <c r="AL62" s="39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2">
        <f t="shared" si="114"/>
        <v>0</v>
      </c>
      <c r="AY62" s="26">
        <f t="shared" si="138"/>
        <v>0</v>
      </c>
      <c r="AZ62" s="26">
        <f t="shared" si="139"/>
        <v>0</v>
      </c>
      <c r="BA62" s="26">
        <f t="shared" si="140"/>
        <v>0</v>
      </c>
      <c r="BB62" s="26">
        <f t="shared" si="141"/>
        <v>0</v>
      </c>
      <c r="BC62" s="26">
        <f t="shared" si="142"/>
        <v>0</v>
      </c>
      <c r="BD62" s="26">
        <f t="shared" si="143"/>
        <v>0</v>
      </c>
      <c r="BE62" s="26">
        <f t="shared" si="144"/>
        <v>0</v>
      </c>
      <c r="BF62" s="26">
        <f t="shared" si="145"/>
        <v>0</v>
      </c>
      <c r="BG62" s="26">
        <f t="shared" si="146"/>
        <v>0</v>
      </c>
      <c r="BH62" s="26">
        <f t="shared" si="147"/>
        <v>0</v>
      </c>
      <c r="BI62" s="26">
        <f t="shared" si="148"/>
        <v>0</v>
      </c>
      <c r="BJ62" s="26">
        <f t="shared" si="149"/>
        <v>0</v>
      </c>
      <c r="BK62" s="83">
        <f t="shared" si="135"/>
        <v>0</v>
      </c>
      <c r="BL62" s="83">
        <f t="shared" si="136"/>
        <v>0</v>
      </c>
    </row>
    <row r="63" spans="1:64" x14ac:dyDescent="0.25">
      <c r="A63" s="27">
        <f>ROW()-3</f>
        <v>60</v>
      </c>
      <c r="B63" s="28"/>
      <c r="C63" s="60" t="s">
        <v>100</v>
      </c>
      <c r="D63" s="29" t="s">
        <v>90</v>
      </c>
      <c r="E63" s="30">
        <v>4</v>
      </c>
      <c r="F63" s="62">
        <v>27</v>
      </c>
      <c r="G63" s="31">
        <f t="shared" si="133"/>
        <v>2.2222222222222223</v>
      </c>
      <c r="H63" s="31">
        <v>0.85</v>
      </c>
      <c r="I63" s="30">
        <f t="shared" si="134"/>
        <v>453.33333333333331</v>
      </c>
      <c r="J63" s="32">
        <f t="shared" si="150"/>
        <v>533.33333333333337</v>
      </c>
      <c r="K63" s="39"/>
      <c r="L63" s="39"/>
      <c r="M63" s="39"/>
      <c r="N63" s="39"/>
      <c r="O63" s="39"/>
      <c r="P63" s="39"/>
      <c r="Q63" s="35"/>
      <c r="R63" s="35"/>
      <c r="S63" s="35">
        <v>150628</v>
      </c>
      <c r="T63" s="35">
        <v>148112</v>
      </c>
      <c r="U63" s="35">
        <v>139550</v>
      </c>
      <c r="V63" s="35">
        <v>121149</v>
      </c>
      <c r="W63" s="40">
        <f t="shared" si="30"/>
        <v>559439</v>
      </c>
      <c r="X63" s="51">
        <f t="shared" si="117"/>
        <v>0</v>
      </c>
      <c r="Y63" s="51">
        <f t="shared" si="118"/>
        <v>0</v>
      </c>
      <c r="Z63" s="51">
        <f t="shared" si="119"/>
        <v>0</v>
      </c>
      <c r="AA63" s="51">
        <f t="shared" si="120"/>
        <v>0</v>
      </c>
      <c r="AB63" s="51">
        <f t="shared" si="121"/>
        <v>0</v>
      </c>
      <c r="AC63" s="51">
        <f t="shared" si="122"/>
        <v>0</v>
      </c>
      <c r="AD63" s="51">
        <f t="shared" si="123"/>
        <v>0</v>
      </c>
      <c r="AE63" s="51">
        <f t="shared" si="124"/>
        <v>0</v>
      </c>
      <c r="AF63" s="51">
        <f t="shared" si="125"/>
        <v>332.26764705882357</v>
      </c>
      <c r="AG63" s="51">
        <f t="shared" si="126"/>
        <v>326.71764705882356</v>
      </c>
      <c r="AH63" s="51">
        <f t="shared" si="127"/>
        <v>307.83088235294122</v>
      </c>
      <c r="AI63" s="51">
        <f t="shared" si="128"/>
        <v>267.2404411764706</v>
      </c>
      <c r="AJ63" s="51">
        <f t="shared" si="152"/>
        <v>1234.0566176470588</v>
      </c>
      <c r="AK63" s="52">
        <f t="shared" si="152"/>
        <v>0</v>
      </c>
      <c r="AL63" s="39"/>
      <c r="AM63" s="39"/>
      <c r="AN63" s="39"/>
      <c r="AO63" s="39"/>
      <c r="AP63" s="39"/>
      <c r="AQ63" s="39"/>
      <c r="AR63" s="35"/>
      <c r="AS63" s="35"/>
      <c r="AT63" s="35"/>
      <c r="AU63" s="35"/>
      <c r="AV63" s="35"/>
      <c r="AW63" s="35"/>
      <c r="AX63" s="2">
        <f t="shared" si="114"/>
        <v>0</v>
      </c>
      <c r="AY63" s="26">
        <f t="shared" si="138"/>
        <v>0</v>
      </c>
      <c r="AZ63" s="26">
        <f t="shared" si="139"/>
        <v>0</v>
      </c>
      <c r="BA63" s="26">
        <f t="shared" si="140"/>
        <v>0</v>
      </c>
      <c r="BB63" s="26">
        <f t="shared" si="141"/>
        <v>0</v>
      </c>
      <c r="BC63" s="26">
        <f t="shared" si="142"/>
        <v>0</v>
      </c>
      <c r="BD63" s="26">
        <f t="shared" si="143"/>
        <v>0</v>
      </c>
      <c r="BE63" s="26">
        <f t="shared" si="144"/>
        <v>0</v>
      </c>
      <c r="BF63" s="26">
        <f t="shared" si="145"/>
        <v>0</v>
      </c>
      <c r="BG63" s="26">
        <f t="shared" si="146"/>
        <v>0</v>
      </c>
      <c r="BH63" s="26">
        <f t="shared" si="147"/>
        <v>0</v>
      </c>
      <c r="BI63" s="26">
        <f t="shared" si="148"/>
        <v>0</v>
      </c>
      <c r="BJ63" s="26">
        <f t="shared" si="149"/>
        <v>0</v>
      </c>
      <c r="BK63" s="83">
        <f t="shared" si="135"/>
        <v>0</v>
      </c>
      <c r="BL63" s="83">
        <f t="shared" si="136"/>
        <v>0</v>
      </c>
    </row>
    <row r="64" spans="1:64" x14ac:dyDescent="0.25">
      <c r="A64" s="27">
        <f>ROW()-3</f>
        <v>61</v>
      </c>
      <c r="B64" s="28"/>
      <c r="C64" s="60" t="s">
        <v>91</v>
      </c>
      <c r="D64" s="29" t="s">
        <v>90</v>
      </c>
      <c r="E64" s="30">
        <v>4</v>
      </c>
      <c r="F64" s="139">
        <v>27</v>
      </c>
      <c r="G64" s="31">
        <f t="shared" si="133"/>
        <v>2.2222222222222223</v>
      </c>
      <c r="H64" s="31">
        <v>0.85</v>
      </c>
      <c r="I64" s="30">
        <f t="shared" si="134"/>
        <v>453.33333333333331</v>
      </c>
      <c r="J64" s="32">
        <f t="shared" si="150"/>
        <v>533.33333333333337</v>
      </c>
      <c r="K64" s="35"/>
      <c r="L64" s="35"/>
      <c r="M64" s="35"/>
      <c r="N64" s="35"/>
      <c r="O64" s="35"/>
      <c r="P64" s="35"/>
      <c r="Q64" s="35"/>
      <c r="R64" s="35"/>
      <c r="S64" s="35">
        <v>121797</v>
      </c>
      <c r="T64" s="35">
        <v>122800</v>
      </c>
      <c r="U64" s="35">
        <v>118678</v>
      </c>
      <c r="V64" s="35">
        <v>102634</v>
      </c>
      <c r="W64" s="40">
        <f t="shared" si="30"/>
        <v>465909</v>
      </c>
      <c r="X64" s="51">
        <f t="shared" si="117"/>
        <v>0</v>
      </c>
      <c r="Y64" s="51">
        <f t="shared" si="118"/>
        <v>0</v>
      </c>
      <c r="Z64" s="51">
        <f t="shared" si="119"/>
        <v>0</v>
      </c>
      <c r="AA64" s="51">
        <f t="shared" si="120"/>
        <v>0</v>
      </c>
      <c r="AB64" s="51">
        <f t="shared" si="121"/>
        <v>0</v>
      </c>
      <c r="AC64" s="51">
        <f t="shared" si="122"/>
        <v>0</v>
      </c>
      <c r="AD64" s="51">
        <f t="shared" si="123"/>
        <v>0</v>
      </c>
      <c r="AE64" s="51">
        <f t="shared" si="124"/>
        <v>0</v>
      </c>
      <c r="AF64" s="51">
        <f t="shared" si="125"/>
        <v>268.66985294117649</v>
      </c>
      <c r="AG64" s="51">
        <f t="shared" si="126"/>
        <v>270.88235294117646</v>
      </c>
      <c r="AH64" s="51">
        <f t="shared" si="127"/>
        <v>261.78970588235296</v>
      </c>
      <c r="AI64" s="51">
        <f t="shared" si="128"/>
        <v>226.39852941176471</v>
      </c>
      <c r="AJ64" s="51">
        <f t="shared" si="152"/>
        <v>1027.7404411764705</v>
      </c>
      <c r="AK64" s="52">
        <f t="shared" si="152"/>
        <v>0</v>
      </c>
      <c r="AL64" s="39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2">
        <f t="shared" si="114"/>
        <v>0</v>
      </c>
      <c r="AY64" s="26">
        <f t="shared" si="138"/>
        <v>0</v>
      </c>
      <c r="AZ64" s="26">
        <f t="shared" si="139"/>
        <v>0</v>
      </c>
      <c r="BA64" s="26">
        <f t="shared" si="140"/>
        <v>0</v>
      </c>
      <c r="BB64" s="26">
        <f t="shared" si="141"/>
        <v>0</v>
      </c>
      <c r="BC64" s="26">
        <f t="shared" si="142"/>
        <v>0</v>
      </c>
      <c r="BD64" s="26">
        <f t="shared" si="143"/>
        <v>0</v>
      </c>
      <c r="BE64" s="26">
        <f t="shared" si="144"/>
        <v>0</v>
      </c>
      <c r="BF64" s="26">
        <f t="shared" si="145"/>
        <v>0</v>
      </c>
      <c r="BG64" s="26">
        <f t="shared" si="146"/>
        <v>0</v>
      </c>
      <c r="BH64" s="26">
        <f t="shared" si="147"/>
        <v>0</v>
      </c>
      <c r="BI64" s="26">
        <f t="shared" si="148"/>
        <v>0</v>
      </c>
      <c r="BJ64" s="26">
        <f t="shared" si="149"/>
        <v>0</v>
      </c>
      <c r="BK64" s="83">
        <f t="shared" si="135"/>
        <v>0</v>
      </c>
      <c r="BL64" s="83">
        <f t="shared" si="136"/>
        <v>0</v>
      </c>
    </row>
    <row r="65" spans="1:64" x14ac:dyDescent="0.25">
      <c r="A65" s="27">
        <f>ROW()-3</f>
        <v>62</v>
      </c>
      <c r="B65" s="28"/>
      <c r="C65" s="60" t="s">
        <v>129</v>
      </c>
      <c r="D65" s="29"/>
      <c r="E65" s="30">
        <v>80</v>
      </c>
      <c r="F65" s="62">
        <v>12.60370970317952</v>
      </c>
      <c r="G65" s="31">
        <f t="shared" si="133"/>
        <v>4.7605031703375307</v>
      </c>
      <c r="H65" s="31">
        <v>0.85</v>
      </c>
      <c r="I65" s="30">
        <f t="shared" si="134"/>
        <v>19422.852934977123</v>
      </c>
      <c r="J65" s="32">
        <f t="shared" si="150"/>
        <v>22850.415217620146</v>
      </c>
      <c r="K65" s="39">
        <v>4992000</v>
      </c>
      <c r="L65" s="35">
        <v>4992000</v>
      </c>
      <c r="M65" s="35">
        <v>9984000</v>
      </c>
      <c r="N65" s="35">
        <v>9984000</v>
      </c>
      <c r="O65" s="35">
        <v>9984000</v>
      </c>
      <c r="P65" s="35">
        <v>9984000</v>
      </c>
      <c r="Q65" s="35">
        <v>9984000</v>
      </c>
      <c r="R65" s="35">
        <v>9505590</v>
      </c>
      <c r="S65" s="35">
        <v>9505590</v>
      </c>
      <c r="T65" s="35">
        <v>9505590</v>
      </c>
      <c r="U65" s="35">
        <v>9505590</v>
      </c>
      <c r="V65" s="35">
        <v>9505590</v>
      </c>
      <c r="W65" s="40">
        <f t="shared" si="30"/>
        <v>107431950</v>
      </c>
      <c r="X65" s="51">
        <f t="shared" ref="X65:X87" si="153">K65/$I65</f>
        <v>257.01682531973927</v>
      </c>
      <c r="Y65" s="51">
        <f t="shared" ref="Y65:Y87" si="154">L65/$I65</f>
        <v>257.01682531973927</v>
      </c>
      <c r="Z65" s="51">
        <f t="shared" ref="Z65:Z87" si="155">M65/$I65</f>
        <v>514.03365063947854</v>
      </c>
      <c r="AA65" s="51">
        <f t="shared" ref="AA65:AA87" si="156">N65/$I65</f>
        <v>514.03365063947854</v>
      </c>
      <c r="AB65" s="51">
        <f t="shared" ref="AB65:AB87" si="157">O65/$I65</f>
        <v>514.03365063947854</v>
      </c>
      <c r="AC65" s="51">
        <f t="shared" ref="AC65:AC87" si="158">P65/$I65</f>
        <v>514.03365063947854</v>
      </c>
      <c r="AD65" s="51">
        <f t="shared" ref="AD65:AD87" si="159">Q65/$I65</f>
        <v>514.03365063947854</v>
      </c>
      <c r="AE65" s="51">
        <f t="shared" ref="AE65:AE87" si="160">R65/$I65</f>
        <v>489.40235668891427</v>
      </c>
      <c r="AF65" s="51">
        <f t="shared" ref="AF65:AF87" si="161">S65/$I65</f>
        <v>489.40235668891427</v>
      </c>
      <c r="AG65" s="51">
        <f t="shared" ref="AG65:AG87" si="162">T65/$I65</f>
        <v>489.40235668891427</v>
      </c>
      <c r="AH65" s="51">
        <f t="shared" ref="AH65:AH87" si="163">U65/$I65</f>
        <v>489.40235668891427</v>
      </c>
      <c r="AI65" s="51">
        <f t="shared" ref="AI65:AI87" si="164">V65/$I65</f>
        <v>489.40235668891427</v>
      </c>
      <c r="AJ65" s="51">
        <f t="shared" ref="AJ65:AJ87" si="165">W65/$I65</f>
        <v>5531.2136872814426</v>
      </c>
      <c r="AK65" s="52">
        <f t="shared" ref="AK65:AK87" si="166">X65/$I65</f>
        <v>1.323270202272383E-2</v>
      </c>
      <c r="AL65" s="39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2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83"/>
      <c r="BL65" s="83"/>
    </row>
    <row r="66" spans="1:64" x14ac:dyDescent="0.25">
      <c r="A66" s="27">
        <f t="shared" ref="A66:A87" si="167">ROW()-3</f>
        <v>63</v>
      </c>
      <c r="B66" s="85" t="s">
        <v>109</v>
      </c>
      <c r="C66" s="86" t="s">
        <v>110</v>
      </c>
      <c r="D66" s="87" t="s">
        <v>7</v>
      </c>
      <c r="E66" s="88">
        <v>2</v>
      </c>
      <c r="F66" s="89">
        <v>30</v>
      </c>
      <c r="G66" s="89">
        <f t="shared" si="133"/>
        <v>2</v>
      </c>
      <c r="H66" s="89">
        <v>0.85</v>
      </c>
      <c r="I66" s="88">
        <f t="shared" si="134"/>
        <v>204</v>
      </c>
      <c r="J66" s="90">
        <f t="shared" si="150"/>
        <v>240</v>
      </c>
      <c r="K66" s="39"/>
      <c r="L66" s="35"/>
      <c r="M66" s="35"/>
      <c r="N66" s="35"/>
      <c r="O66" s="35"/>
      <c r="P66" s="35"/>
      <c r="Q66" s="35"/>
      <c r="R66" s="35"/>
      <c r="S66" s="35">
        <v>6170</v>
      </c>
      <c r="T66" s="35">
        <v>6170</v>
      </c>
      <c r="U66" s="35">
        <v>6170</v>
      </c>
      <c r="V66" s="35">
        <v>6170</v>
      </c>
      <c r="W66" s="40">
        <f t="shared" si="30"/>
        <v>24680</v>
      </c>
      <c r="X66" s="51">
        <f t="shared" si="153"/>
        <v>0</v>
      </c>
      <c r="Y66" s="51">
        <f t="shared" si="154"/>
        <v>0</v>
      </c>
      <c r="Z66" s="51">
        <f t="shared" si="155"/>
        <v>0</v>
      </c>
      <c r="AA66" s="51">
        <f t="shared" si="156"/>
        <v>0</v>
      </c>
      <c r="AB66" s="51">
        <f t="shared" si="157"/>
        <v>0</v>
      </c>
      <c r="AC66" s="51">
        <f t="shared" si="158"/>
        <v>0</v>
      </c>
      <c r="AD66" s="51">
        <f t="shared" si="159"/>
        <v>0</v>
      </c>
      <c r="AE66" s="51">
        <f t="shared" si="160"/>
        <v>0</v>
      </c>
      <c r="AF66" s="51">
        <f t="shared" si="161"/>
        <v>30.245098039215687</v>
      </c>
      <c r="AG66" s="51">
        <f t="shared" si="162"/>
        <v>30.245098039215687</v>
      </c>
      <c r="AH66" s="51">
        <f t="shared" si="163"/>
        <v>30.245098039215687</v>
      </c>
      <c r="AI66" s="51">
        <f t="shared" si="164"/>
        <v>30.245098039215687</v>
      </c>
      <c r="AJ66" s="51">
        <f t="shared" si="165"/>
        <v>120.98039215686275</v>
      </c>
      <c r="AK66" s="52">
        <f t="shared" si="166"/>
        <v>0</v>
      </c>
      <c r="AL66" s="39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2">
        <f t="shared" ref="AX66:AX87" si="168">SUM(AL66:AW66)</f>
        <v>0</v>
      </c>
      <c r="AY66" s="26">
        <f t="shared" ref="AY66:AY87" si="169">AL66/$I66</f>
        <v>0</v>
      </c>
      <c r="AZ66" s="26">
        <f t="shared" ref="AZ66:AZ87" si="170">AM66/$I66</f>
        <v>0</v>
      </c>
      <c r="BA66" s="26">
        <f t="shared" ref="BA66:BA87" si="171">AN66/$I66</f>
        <v>0</v>
      </c>
      <c r="BB66" s="26">
        <f t="shared" ref="BB66:BB87" si="172">AO66/$I66</f>
        <v>0</v>
      </c>
      <c r="BC66" s="26">
        <f t="shared" ref="BC66:BC87" si="173">AP66/$I66</f>
        <v>0</v>
      </c>
      <c r="BD66" s="26">
        <f t="shared" ref="BD66:BD87" si="174">AQ66/$I66</f>
        <v>0</v>
      </c>
      <c r="BE66" s="26">
        <f t="shared" si="144"/>
        <v>0</v>
      </c>
      <c r="BF66" s="26">
        <f t="shared" ref="BF66:BF87" si="175">AS66/$I66</f>
        <v>0</v>
      </c>
      <c r="BG66" s="26">
        <f t="shared" ref="BG66:BG87" si="176">AT66/$I66</f>
        <v>0</v>
      </c>
      <c r="BH66" s="26">
        <f t="shared" ref="BH66:BH87" si="177">AU66/$I66</f>
        <v>0</v>
      </c>
      <c r="BI66" s="26">
        <f t="shared" ref="BI66:BI87" si="178">AV66/$I66</f>
        <v>0</v>
      </c>
      <c r="BJ66" s="26">
        <f t="shared" ref="BJ66:BJ87" si="179">AW66/$I66</f>
        <v>0</v>
      </c>
      <c r="BK66" s="83">
        <f t="shared" si="135"/>
        <v>0</v>
      </c>
      <c r="BL66" s="83">
        <f t="shared" si="136"/>
        <v>0</v>
      </c>
    </row>
    <row r="67" spans="1:64" x14ac:dyDescent="0.25">
      <c r="A67" s="27">
        <f t="shared" si="167"/>
        <v>64</v>
      </c>
      <c r="B67" s="85" t="s">
        <v>111</v>
      </c>
      <c r="C67" s="86" t="s">
        <v>112</v>
      </c>
      <c r="D67" s="87" t="s">
        <v>7</v>
      </c>
      <c r="E67" s="88">
        <v>2</v>
      </c>
      <c r="F67" s="89">
        <v>30</v>
      </c>
      <c r="G67" s="89">
        <f t="shared" si="133"/>
        <v>2</v>
      </c>
      <c r="H67" s="89">
        <v>0.85</v>
      </c>
      <c r="I67" s="88">
        <f t="shared" si="134"/>
        <v>204</v>
      </c>
      <c r="J67" s="90">
        <f t="shared" si="150"/>
        <v>240</v>
      </c>
      <c r="K67" s="39"/>
      <c r="L67" s="35"/>
      <c r="M67" s="35"/>
      <c r="N67" s="35"/>
      <c r="O67" s="35"/>
      <c r="P67" s="35"/>
      <c r="Q67" s="35"/>
      <c r="R67" s="35"/>
      <c r="S67" s="35">
        <v>6170</v>
      </c>
      <c r="T67" s="35">
        <v>6170</v>
      </c>
      <c r="U67" s="35">
        <v>6170</v>
      </c>
      <c r="V67" s="35">
        <v>6170</v>
      </c>
      <c r="W67" s="40">
        <f t="shared" si="30"/>
        <v>24680</v>
      </c>
      <c r="X67" s="51">
        <f t="shared" si="153"/>
        <v>0</v>
      </c>
      <c r="Y67" s="51">
        <f t="shared" si="154"/>
        <v>0</v>
      </c>
      <c r="Z67" s="51">
        <f t="shared" si="155"/>
        <v>0</v>
      </c>
      <c r="AA67" s="51">
        <f t="shared" si="156"/>
        <v>0</v>
      </c>
      <c r="AB67" s="51">
        <f t="shared" si="157"/>
        <v>0</v>
      </c>
      <c r="AC67" s="51">
        <f t="shared" si="158"/>
        <v>0</v>
      </c>
      <c r="AD67" s="51">
        <f t="shared" si="159"/>
        <v>0</v>
      </c>
      <c r="AE67" s="51">
        <f t="shared" si="160"/>
        <v>0</v>
      </c>
      <c r="AF67" s="51">
        <f t="shared" si="161"/>
        <v>30.245098039215687</v>
      </c>
      <c r="AG67" s="51">
        <f t="shared" si="162"/>
        <v>30.245098039215687</v>
      </c>
      <c r="AH67" s="51">
        <f t="shared" si="163"/>
        <v>30.245098039215687</v>
      </c>
      <c r="AI67" s="51">
        <f t="shared" si="164"/>
        <v>30.245098039215687</v>
      </c>
      <c r="AJ67" s="51">
        <f t="shared" si="165"/>
        <v>120.98039215686275</v>
      </c>
      <c r="AK67" s="52">
        <f t="shared" si="166"/>
        <v>0</v>
      </c>
      <c r="AL67" s="39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2">
        <f t="shared" si="168"/>
        <v>0</v>
      </c>
      <c r="AY67" s="26">
        <f t="shared" si="169"/>
        <v>0</v>
      </c>
      <c r="AZ67" s="26">
        <f t="shared" si="170"/>
        <v>0</v>
      </c>
      <c r="BA67" s="26">
        <f t="shared" si="171"/>
        <v>0</v>
      </c>
      <c r="BB67" s="26">
        <f t="shared" si="172"/>
        <v>0</v>
      </c>
      <c r="BC67" s="26">
        <f t="shared" si="173"/>
        <v>0</v>
      </c>
      <c r="BD67" s="26">
        <f t="shared" si="174"/>
        <v>0</v>
      </c>
      <c r="BE67" s="26">
        <f t="shared" si="144"/>
        <v>0</v>
      </c>
      <c r="BF67" s="26">
        <f t="shared" si="175"/>
        <v>0</v>
      </c>
      <c r="BG67" s="26">
        <f t="shared" si="176"/>
        <v>0</v>
      </c>
      <c r="BH67" s="26">
        <f t="shared" si="177"/>
        <v>0</v>
      </c>
      <c r="BI67" s="26">
        <f t="shared" si="178"/>
        <v>0</v>
      </c>
      <c r="BJ67" s="26">
        <f t="shared" si="179"/>
        <v>0</v>
      </c>
      <c r="BK67" s="83">
        <f t="shared" si="135"/>
        <v>0</v>
      </c>
      <c r="BL67" s="83">
        <f t="shared" si="136"/>
        <v>0</v>
      </c>
    </row>
    <row r="68" spans="1:64" x14ac:dyDescent="0.25">
      <c r="A68" s="27">
        <f t="shared" si="167"/>
        <v>65</v>
      </c>
      <c r="B68" s="85" t="s">
        <v>111</v>
      </c>
      <c r="C68" s="86" t="s">
        <v>113</v>
      </c>
      <c r="D68" s="87" t="s">
        <v>7</v>
      </c>
      <c r="E68" s="88">
        <v>2</v>
      </c>
      <c r="F68" s="89">
        <v>30</v>
      </c>
      <c r="G68" s="89">
        <f t="shared" si="133"/>
        <v>2</v>
      </c>
      <c r="H68" s="89">
        <v>0.85</v>
      </c>
      <c r="I68" s="88">
        <f t="shared" si="134"/>
        <v>204</v>
      </c>
      <c r="J68" s="90">
        <f t="shared" si="150"/>
        <v>240</v>
      </c>
      <c r="K68" s="39"/>
      <c r="L68" s="35"/>
      <c r="M68" s="35"/>
      <c r="N68" s="35"/>
      <c r="O68" s="35"/>
      <c r="P68" s="35"/>
      <c r="Q68" s="35"/>
      <c r="R68" s="35"/>
      <c r="S68" s="35">
        <v>6170</v>
      </c>
      <c r="T68" s="35">
        <v>6170</v>
      </c>
      <c r="U68" s="35">
        <v>6170</v>
      </c>
      <c r="V68" s="35">
        <v>6170</v>
      </c>
      <c r="W68" s="40">
        <f t="shared" si="30"/>
        <v>24680</v>
      </c>
      <c r="X68" s="51">
        <f t="shared" si="153"/>
        <v>0</v>
      </c>
      <c r="Y68" s="51">
        <f t="shared" si="154"/>
        <v>0</v>
      </c>
      <c r="Z68" s="51">
        <f t="shared" si="155"/>
        <v>0</v>
      </c>
      <c r="AA68" s="51">
        <f t="shared" si="156"/>
        <v>0</v>
      </c>
      <c r="AB68" s="51">
        <f t="shared" si="157"/>
        <v>0</v>
      </c>
      <c r="AC68" s="51">
        <f t="shared" si="158"/>
        <v>0</v>
      </c>
      <c r="AD68" s="51">
        <f t="shared" si="159"/>
        <v>0</v>
      </c>
      <c r="AE68" s="51">
        <f t="shared" si="160"/>
        <v>0</v>
      </c>
      <c r="AF68" s="51">
        <f t="shared" si="161"/>
        <v>30.245098039215687</v>
      </c>
      <c r="AG68" s="51">
        <f t="shared" si="162"/>
        <v>30.245098039215687</v>
      </c>
      <c r="AH68" s="51">
        <f t="shared" si="163"/>
        <v>30.245098039215687</v>
      </c>
      <c r="AI68" s="51">
        <f t="shared" si="164"/>
        <v>30.245098039215687</v>
      </c>
      <c r="AJ68" s="51">
        <f t="shared" si="165"/>
        <v>120.98039215686275</v>
      </c>
      <c r="AK68" s="52">
        <f t="shared" si="166"/>
        <v>0</v>
      </c>
      <c r="AL68" s="39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2">
        <f t="shared" si="168"/>
        <v>0</v>
      </c>
      <c r="AY68" s="26">
        <f t="shared" si="169"/>
        <v>0</v>
      </c>
      <c r="AZ68" s="26">
        <f t="shared" si="170"/>
        <v>0</v>
      </c>
      <c r="BA68" s="26">
        <f t="shared" si="171"/>
        <v>0</v>
      </c>
      <c r="BB68" s="26">
        <f t="shared" si="172"/>
        <v>0</v>
      </c>
      <c r="BC68" s="26">
        <f t="shared" si="173"/>
        <v>0</v>
      </c>
      <c r="BD68" s="26">
        <f t="shared" si="174"/>
        <v>0</v>
      </c>
      <c r="BE68" s="26">
        <f t="shared" si="144"/>
        <v>0</v>
      </c>
      <c r="BF68" s="26">
        <f t="shared" si="175"/>
        <v>0</v>
      </c>
      <c r="BG68" s="26">
        <f t="shared" si="176"/>
        <v>0</v>
      </c>
      <c r="BH68" s="26">
        <f t="shared" si="177"/>
        <v>0</v>
      </c>
      <c r="BI68" s="26">
        <f t="shared" si="178"/>
        <v>0</v>
      </c>
      <c r="BJ68" s="26">
        <f t="shared" si="179"/>
        <v>0</v>
      </c>
      <c r="BK68" s="83">
        <f t="shared" si="135"/>
        <v>0</v>
      </c>
      <c r="BL68" s="83">
        <f t="shared" si="136"/>
        <v>0</v>
      </c>
    </row>
    <row r="69" spans="1:64" x14ac:dyDescent="0.25">
      <c r="A69" s="27">
        <f t="shared" si="167"/>
        <v>66</v>
      </c>
      <c r="B69" s="63" t="s">
        <v>114</v>
      </c>
      <c r="C69" s="64" t="s">
        <v>115</v>
      </c>
      <c r="D69" s="91" t="s">
        <v>7</v>
      </c>
      <c r="E69" s="92">
        <v>2</v>
      </c>
      <c r="F69" s="93">
        <v>30</v>
      </c>
      <c r="G69" s="93">
        <f t="shared" si="133"/>
        <v>2</v>
      </c>
      <c r="H69" s="93">
        <v>0.85</v>
      </c>
      <c r="I69" s="92">
        <f t="shared" si="134"/>
        <v>204</v>
      </c>
      <c r="J69" s="94">
        <f t="shared" si="150"/>
        <v>240</v>
      </c>
      <c r="K69" s="39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40">
        <f t="shared" ref="W69:W87" si="180">SUM(K69:V69)</f>
        <v>0</v>
      </c>
      <c r="X69" s="51">
        <f t="shared" si="153"/>
        <v>0</v>
      </c>
      <c r="Y69" s="51">
        <f t="shared" si="154"/>
        <v>0</v>
      </c>
      <c r="Z69" s="51">
        <f t="shared" si="155"/>
        <v>0</v>
      </c>
      <c r="AA69" s="51">
        <f t="shared" si="156"/>
        <v>0</v>
      </c>
      <c r="AB69" s="51">
        <f t="shared" si="157"/>
        <v>0</v>
      </c>
      <c r="AC69" s="51">
        <f t="shared" si="158"/>
        <v>0</v>
      </c>
      <c r="AD69" s="51">
        <f t="shared" si="159"/>
        <v>0</v>
      </c>
      <c r="AE69" s="51">
        <f t="shared" si="160"/>
        <v>0</v>
      </c>
      <c r="AF69" s="51">
        <f t="shared" si="161"/>
        <v>0</v>
      </c>
      <c r="AG69" s="51">
        <f t="shared" si="162"/>
        <v>0</v>
      </c>
      <c r="AH69" s="51">
        <f t="shared" si="163"/>
        <v>0</v>
      </c>
      <c r="AI69" s="51">
        <f t="shared" si="164"/>
        <v>0</v>
      </c>
      <c r="AJ69" s="51">
        <f t="shared" si="165"/>
        <v>0</v>
      </c>
      <c r="AK69" s="52">
        <f t="shared" si="166"/>
        <v>0</v>
      </c>
      <c r="AL69" s="39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2">
        <f t="shared" si="168"/>
        <v>0</v>
      </c>
      <c r="AY69" s="26">
        <f t="shared" si="169"/>
        <v>0</v>
      </c>
      <c r="AZ69" s="26">
        <f t="shared" si="170"/>
        <v>0</v>
      </c>
      <c r="BA69" s="26">
        <f t="shared" si="171"/>
        <v>0</v>
      </c>
      <c r="BB69" s="26">
        <f t="shared" si="172"/>
        <v>0</v>
      </c>
      <c r="BC69" s="26">
        <f t="shared" si="173"/>
        <v>0</v>
      </c>
      <c r="BD69" s="26">
        <f t="shared" si="174"/>
        <v>0</v>
      </c>
      <c r="BE69" s="26">
        <f t="shared" si="144"/>
        <v>0</v>
      </c>
      <c r="BF69" s="26">
        <f t="shared" si="175"/>
        <v>0</v>
      </c>
      <c r="BG69" s="26">
        <f t="shared" si="176"/>
        <v>0</v>
      </c>
      <c r="BH69" s="26">
        <f t="shared" si="177"/>
        <v>0</v>
      </c>
      <c r="BI69" s="26">
        <f t="shared" si="178"/>
        <v>0</v>
      </c>
      <c r="BJ69" s="26">
        <f t="shared" si="179"/>
        <v>0</v>
      </c>
      <c r="BK69" s="83">
        <f t="shared" si="135"/>
        <v>0</v>
      </c>
      <c r="BL69" s="83">
        <f t="shared" si="136"/>
        <v>0</v>
      </c>
    </row>
    <row r="70" spans="1:64" x14ac:dyDescent="0.25">
      <c r="A70" s="27">
        <f t="shared" si="167"/>
        <v>67</v>
      </c>
      <c r="B70" s="63"/>
      <c r="C70" s="64" t="s">
        <v>116</v>
      </c>
      <c r="D70" s="91" t="s">
        <v>6</v>
      </c>
      <c r="E70" s="92">
        <v>2</v>
      </c>
      <c r="F70" s="93">
        <v>20</v>
      </c>
      <c r="G70" s="93">
        <f t="shared" si="133"/>
        <v>3</v>
      </c>
      <c r="H70" s="93">
        <v>0.85</v>
      </c>
      <c r="I70" s="92">
        <f t="shared" si="134"/>
        <v>306</v>
      </c>
      <c r="J70" s="94">
        <f t="shared" si="150"/>
        <v>360</v>
      </c>
      <c r="K70" s="39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0">
        <f t="shared" si="180"/>
        <v>0</v>
      </c>
      <c r="X70" s="51">
        <f t="shared" si="153"/>
        <v>0</v>
      </c>
      <c r="Y70" s="51">
        <f t="shared" si="154"/>
        <v>0</v>
      </c>
      <c r="Z70" s="51">
        <f t="shared" si="155"/>
        <v>0</v>
      </c>
      <c r="AA70" s="51">
        <f t="shared" si="156"/>
        <v>0</v>
      </c>
      <c r="AB70" s="51">
        <f t="shared" si="157"/>
        <v>0</v>
      </c>
      <c r="AC70" s="51">
        <f t="shared" si="158"/>
        <v>0</v>
      </c>
      <c r="AD70" s="51">
        <f t="shared" si="159"/>
        <v>0</v>
      </c>
      <c r="AE70" s="51">
        <f t="shared" si="160"/>
        <v>0</v>
      </c>
      <c r="AF70" s="51">
        <f t="shared" si="161"/>
        <v>0</v>
      </c>
      <c r="AG70" s="51">
        <f t="shared" si="162"/>
        <v>0</v>
      </c>
      <c r="AH70" s="51">
        <f t="shared" si="163"/>
        <v>0</v>
      </c>
      <c r="AI70" s="51">
        <f t="shared" si="164"/>
        <v>0</v>
      </c>
      <c r="AJ70" s="51">
        <f t="shared" si="165"/>
        <v>0</v>
      </c>
      <c r="AK70" s="52">
        <f t="shared" si="166"/>
        <v>0</v>
      </c>
      <c r="AL70" s="39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2">
        <f t="shared" si="168"/>
        <v>0</v>
      </c>
      <c r="AY70" s="26">
        <f t="shared" si="169"/>
        <v>0</v>
      </c>
      <c r="AZ70" s="26">
        <f t="shared" si="170"/>
        <v>0</v>
      </c>
      <c r="BA70" s="26">
        <f t="shared" si="171"/>
        <v>0</v>
      </c>
      <c r="BB70" s="26">
        <f t="shared" si="172"/>
        <v>0</v>
      </c>
      <c r="BC70" s="26">
        <f t="shared" si="173"/>
        <v>0</v>
      </c>
      <c r="BD70" s="26">
        <f t="shared" si="174"/>
        <v>0</v>
      </c>
      <c r="BE70" s="26">
        <f t="shared" si="144"/>
        <v>0</v>
      </c>
      <c r="BF70" s="26">
        <f t="shared" si="175"/>
        <v>0</v>
      </c>
      <c r="BG70" s="26">
        <f t="shared" si="176"/>
        <v>0</v>
      </c>
      <c r="BH70" s="26">
        <f t="shared" si="177"/>
        <v>0</v>
      </c>
      <c r="BI70" s="26">
        <f t="shared" si="178"/>
        <v>0</v>
      </c>
      <c r="BJ70" s="26">
        <f t="shared" si="179"/>
        <v>0</v>
      </c>
      <c r="BK70" s="83">
        <f t="shared" si="135"/>
        <v>0</v>
      </c>
      <c r="BL70" s="83">
        <f t="shared" si="136"/>
        <v>0</v>
      </c>
    </row>
    <row r="71" spans="1:64" x14ac:dyDescent="0.25">
      <c r="A71" s="27">
        <f t="shared" si="167"/>
        <v>68</v>
      </c>
      <c r="B71" s="63"/>
      <c r="C71" s="64">
        <v>259115000</v>
      </c>
      <c r="D71" s="91" t="s">
        <v>6</v>
      </c>
      <c r="E71" s="92">
        <v>4</v>
      </c>
      <c r="F71" s="93">
        <v>20</v>
      </c>
      <c r="G71" s="93">
        <f t="shared" si="133"/>
        <v>3</v>
      </c>
      <c r="H71" s="93">
        <v>0.85</v>
      </c>
      <c r="I71" s="92">
        <f t="shared" si="134"/>
        <v>612</v>
      </c>
      <c r="J71" s="94">
        <f t="shared" si="150"/>
        <v>720</v>
      </c>
      <c r="K71" s="39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40">
        <f t="shared" si="180"/>
        <v>0</v>
      </c>
      <c r="X71" s="51">
        <f t="shared" si="153"/>
        <v>0</v>
      </c>
      <c r="Y71" s="51">
        <f t="shared" si="154"/>
        <v>0</v>
      </c>
      <c r="Z71" s="51">
        <f t="shared" si="155"/>
        <v>0</v>
      </c>
      <c r="AA71" s="51">
        <f t="shared" si="156"/>
        <v>0</v>
      </c>
      <c r="AB71" s="51">
        <f t="shared" si="157"/>
        <v>0</v>
      </c>
      <c r="AC71" s="51">
        <f t="shared" si="158"/>
        <v>0</v>
      </c>
      <c r="AD71" s="51">
        <f t="shared" si="159"/>
        <v>0</v>
      </c>
      <c r="AE71" s="51">
        <f t="shared" si="160"/>
        <v>0</v>
      </c>
      <c r="AF71" s="51">
        <f t="shared" si="161"/>
        <v>0</v>
      </c>
      <c r="AG71" s="51">
        <f t="shared" si="162"/>
        <v>0</v>
      </c>
      <c r="AH71" s="51">
        <f t="shared" si="163"/>
        <v>0</v>
      </c>
      <c r="AI71" s="51">
        <f t="shared" si="164"/>
        <v>0</v>
      </c>
      <c r="AJ71" s="51">
        <f t="shared" si="165"/>
        <v>0</v>
      </c>
      <c r="AK71" s="52">
        <f t="shared" si="166"/>
        <v>0</v>
      </c>
      <c r="AL71" s="39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2">
        <f t="shared" si="168"/>
        <v>0</v>
      </c>
      <c r="AY71" s="26">
        <f t="shared" si="169"/>
        <v>0</v>
      </c>
      <c r="AZ71" s="26">
        <f t="shared" si="170"/>
        <v>0</v>
      </c>
      <c r="BA71" s="26">
        <f t="shared" si="171"/>
        <v>0</v>
      </c>
      <c r="BB71" s="26">
        <f t="shared" si="172"/>
        <v>0</v>
      </c>
      <c r="BC71" s="26">
        <f t="shared" si="173"/>
        <v>0</v>
      </c>
      <c r="BD71" s="26">
        <f t="shared" si="174"/>
        <v>0</v>
      </c>
      <c r="BE71" s="26">
        <f t="shared" si="144"/>
        <v>0</v>
      </c>
      <c r="BF71" s="26">
        <f t="shared" si="175"/>
        <v>0</v>
      </c>
      <c r="BG71" s="26">
        <f t="shared" si="176"/>
        <v>0</v>
      </c>
      <c r="BH71" s="26">
        <f t="shared" si="177"/>
        <v>0</v>
      </c>
      <c r="BI71" s="26">
        <f t="shared" si="178"/>
        <v>0</v>
      </c>
      <c r="BJ71" s="26">
        <f t="shared" si="179"/>
        <v>0</v>
      </c>
      <c r="BK71" s="83">
        <f t="shared" si="135"/>
        <v>0</v>
      </c>
      <c r="BL71" s="83">
        <f t="shared" si="136"/>
        <v>0</v>
      </c>
    </row>
    <row r="72" spans="1:64" x14ac:dyDescent="0.25">
      <c r="A72" s="27">
        <f t="shared" si="167"/>
        <v>69</v>
      </c>
      <c r="B72" s="63"/>
      <c r="C72" s="64">
        <v>256702000</v>
      </c>
      <c r="D72" s="91" t="s">
        <v>6</v>
      </c>
      <c r="E72" s="92">
        <v>4</v>
      </c>
      <c r="F72" s="93">
        <v>20</v>
      </c>
      <c r="G72" s="93">
        <f t="shared" si="133"/>
        <v>3</v>
      </c>
      <c r="H72" s="93">
        <v>0.85</v>
      </c>
      <c r="I72" s="92">
        <f t="shared" si="134"/>
        <v>612</v>
      </c>
      <c r="J72" s="94">
        <f t="shared" si="150"/>
        <v>720</v>
      </c>
      <c r="K72" s="39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40">
        <f t="shared" si="180"/>
        <v>0</v>
      </c>
      <c r="X72" s="51">
        <f t="shared" si="153"/>
        <v>0</v>
      </c>
      <c r="Y72" s="51">
        <f t="shared" si="154"/>
        <v>0</v>
      </c>
      <c r="Z72" s="51">
        <f t="shared" si="155"/>
        <v>0</v>
      </c>
      <c r="AA72" s="51">
        <f t="shared" si="156"/>
        <v>0</v>
      </c>
      <c r="AB72" s="51">
        <f t="shared" si="157"/>
        <v>0</v>
      </c>
      <c r="AC72" s="51">
        <f t="shared" si="158"/>
        <v>0</v>
      </c>
      <c r="AD72" s="51">
        <f t="shared" si="159"/>
        <v>0</v>
      </c>
      <c r="AE72" s="51">
        <f t="shared" si="160"/>
        <v>0</v>
      </c>
      <c r="AF72" s="51">
        <f t="shared" si="161"/>
        <v>0</v>
      </c>
      <c r="AG72" s="51">
        <f t="shared" si="162"/>
        <v>0</v>
      </c>
      <c r="AH72" s="51">
        <f t="shared" si="163"/>
        <v>0</v>
      </c>
      <c r="AI72" s="51">
        <f t="shared" si="164"/>
        <v>0</v>
      </c>
      <c r="AJ72" s="51">
        <f t="shared" si="165"/>
        <v>0</v>
      </c>
      <c r="AK72" s="52">
        <f t="shared" si="166"/>
        <v>0</v>
      </c>
      <c r="AL72" s="39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2">
        <f t="shared" si="168"/>
        <v>0</v>
      </c>
      <c r="AY72" s="26">
        <f t="shared" si="169"/>
        <v>0</v>
      </c>
      <c r="AZ72" s="26">
        <f t="shared" si="170"/>
        <v>0</v>
      </c>
      <c r="BA72" s="26">
        <f t="shared" si="171"/>
        <v>0</v>
      </c>
      <c r="BB72" s="26">
        <f t="shared" si="172"/>
        <v>0</v>
      </c>
      <c r="BC72" s="26">
        <f t="shared" si="173"/>
        <v>0</v>
      </c>
      <c r="BD72" s="26">
        <f t="shared" si="174"/>
        <v>0</v>
      </c>
      <c r="BE72" s="26">
        <f t="shared" si="144"/>
        <v>0</v>
      </c>
      <c r="BF72" s="26">
        <f t="shared" si="175"/>
        <v>0</v>
      </c>
      <c r="BG72" s="26">
        <f t="shared" si="176"/>
        <v>0</v>
      </c>
      <c r="BH72" s="26">
        <f t="shared" si="177"/>
        <v>0</v>
      </c>
      <c r="BI72" s="26">
        <f t="shared" si="178"/>
        <v>0</v>
      </c>
      <c r="BJ72" s="26">
        <f t="shared" si="179"/>
        <v>0</v>
      </c>
      <c r="BK72" s="83">
        <f t="shared" si="135"/>
        <v>0</v>
      </c>
      <c r="BL72" s="83">
        <f t="shared" si="136"/>
        <v>0</v>
      </c>
    </row>
    <row r="73" spans="1:64" x14ac:dyDescent="0.25">
      <c r="A73" s="27">
        <f t="shared" si="167"/>
        <v>70</v>
      </c>
      <c r="B73" s="63"/>
      <c r="C73" s="64" t="s">
        <v>117</v>
      </c>
      <c r="D73" s="91" t="s">
        <v>6</v>
      </c>
      <c r="E73" s="92">
        <v>2</v>
      </c>
      <c r="F73" s="93">
        <v>20</v>
      </c>
      <c r="G73" s="93">
        <f t="shared" si="133"/>
        <v>3</v>
      </c>
      <c r="H73" s="93">
        <v>0.85</v>
      </c>
      <c r="I73" s="92">
        <f t="shared" si="134"/>
        <v>306</v>
      </c>
      <c r="J73" s="94">
        <f t="shared" si="150"/>
        <v>360</v>
      </c>
      <c r="K73" s="39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40">
        <f t="shared" si="180"/>
        <v>0</v>
      </c>
      <c r="X73" s="51">
        <f t="shared" si="153"/>
        <v>0</v>
      </c>
      <c r="Y73" s="51">
        <f t="shared" si="154"/>
        <v>0</v>
      </c>
      <c r="Z73" s="51">
        <f t="shared" si="155"/>
        <v>0</v>
      </c>
      <c r="AA73" s="51">
        <f t="shared" si="156"/>
        <v>0</v>
      </c>
      <c r="AB73" s="51">
        <f t="shared" si="157"/>
        <v>0</v>
      </c>
      <c r="AC73" s="51">
        <f t="shared" si="158"/>
        <v>0</v>
      </c>
      <c r="AD73" s="51">
        <f t="shared" si="159"/>
        <v>0</v>
      </c>
      <c r="AE73" s="51">
        <f t="shared" si="160"/>
        <v>0</v>
      </c>
      <c r="AF73" s="51">
        <f t="shared" si="161"/>
        <v>0</v>
      </c>
      <c r="AG73" s="51">
        <f t="shared" si="162"/>
        <v>0</v>
      </c>
      <c r="AH73" s="51">
        <f t="shared" si="163"/>
        <v>0</v>
      </c>
      <c r="AI73" s="51">
        <f t="shared" si="164"/>
        <v>0</v>
      </c>
      <c r="AJ73" s="51">
        <f t="shared" si="165"/>
        <v>0</v>
      </c>
      <c r="AK73" s="52">
        <f t="shared" si="166"/>
        <v>0</v>
      </c>
      <c r="AL73" s="39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2">
        <f t="shared" si="168"/>
        <v>0</v>
      </c>
      <c r="AY73" s="26">
        <f t="shared" si="169"/>
        <v>0</v>
      </c>
      <c r="AZ73" s="26">
        <f t="shared" si="170"/>
        <v>0</v>
      </c>
      <c r="BA73" s="26">
        <f t="shared" si="171"/>
        <v>0</v>
      </c>
      <c r="BB73" s="26">
        <f t="shared" si="172"/>
        <v>0</v>
      </c>
      <c r="BC73" s="26">
        <f t="shared" si="173"/>
        <v>0</v>
      </c>
      <c r="BD73" s="26">
        <f t="shared" si="174"/>
        <v>0</v>
      </c>
      <c r="BE73" s="26">
        <f t="shared" si="144"/>
        <v>0</v>
      </c>
      <c r="BF73" s="26">
        <f t="shared" si="175"/>
        <v>0</v>
      </c>
      <c r="BG73" s="26">
        <f t="shared" si="176"/>
        <v>0</v>
      </c>
      <c r="BH73" s="26">
        <f t="shared" si="177"/>
        <v>0</v>
      </c>
      <c r="BI73" s="26">
        <f t="shared" si="178"/>
        <v>0</v>
      </c>
      <c r="BJ73" s="26">
        <f t="shared" si="179"/>
        <v>0</v>
      </c>
      <c r="BK73" s="83">
        <f t="shared" si="135"/>
        <v>0</v>
      </c>
      <c r="BL73" s="83">
        <f t="shared" si="136"/>
        <v>0</v>
      </c>
    </row>
    <row r="74" spans="1:64" x14ac:dyDescent="0.25">
      <c r="A74" s="27">
        <f t="shared" si="167"/>
        <v>71</v>
      </c>
      <c r="B74" s="63"/>
      <c r="C74" s="64">
        <v>261465000</v>
      </c>
      <c r="D74" s="91" t="s">
        <v>7</v>
      </c>
      <c r="E74" s="92">
        <v>1</v>
      </c>
      <c r="F74" s="93">
        <v>45</v>
      </c>
      <c r="G74" s="93">
        <f t="shared" si="133"/>
        <v>1.3333333333333333</v>
      </c>
      <c r="H74" s="93">
        <v>0.85</v>
      </c>
      <c r="I74" s="92">
        <f t="shared" si="134"/>
        <v>68</v>
      </c>
      <c r="J74" s="94">
        <f t="shared" si="150"/>
        <v>80</v>
      </c>
      <c r="K74" s="39"/>
      <c r="L74" s="35"/>
      <c r="M74" s="35"/>
      <c r="N74" s="35"/>
      <c r="O74" s="35"/>
      <c r="P74" s="35"/>
      <c r="Q74" s="35"/>
      <c r="R74" s="35"/>
      <c r="S74" s="35">
        <v>3085</v>
      </c>
      <c r="T74" s="35">
        <v>3085</v>
      </c>
      <c r="U74" s="35">
        <v>3085</v>
      </c>
      <c r="V74" s="35">
        <v>3085</v>
      </c>
      <c r="W74" s="40">
        <f t="shared" si="180"/>
        <v>12340</v>
      </c>
      <c r="X74" s="51">
        <f t="shared" si="153"/>
        <v>0</v>
      </c>
      <c r="Y74" s="51">
        <f t="shared" si="154"/>
        <v>0</v>
      </c>
      <c r="Z74" s="51">
        <f t="shared" si="155"/>
        <v>0</v>
      </c>
      <c r="AA74" s="51">
        <f t="shared" si="156"/>
        <v>0</v>
      </c>
      <c r="AB74" s="51">
        <f t="shared" si="157"/>
        <v>0</v>
      </c>
      <c r="AC74" s="51">
        <f t="shared" si="158"/>
        <v>0</v>
      </c>
      <c r="AD74" s="51">
        <f t="shared" si="159"/>
        <v>0</v>
      </c>
      <c r="AE74" s="51">
        <f t="shared" si="160"/>
        <v>0</v>
      </c>
      <c r="AF74" s="51">
        <f t="shared" si="161"/>
        <v>45.367647058823529</v>
      </c>
      <c r="AG74" s="51">
        <f t="shared" si="162"/>
        <v>45.367647058823529</v>
      </c>
      <c r="AH74" s="51">
        <f t="shared" si="163"/>
        <v>45.367647058823529</v>
      </c>
      <c r="AI74" s="51">
        <f t="shared" si="164"/>
        <v>45.367647058823529</v>
      </c>
      <c r="AJ74" s="51">
        <f t="shared" si="165"/>
        <v>181.47058823529412</v>
      </c>
      <c r="AK74" s="52">
        <f t="shared" si="166"/>
        <v>0</v>
      </c>
      <c r="AL74" s="39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2">
        <f t="shared" si="168"/>
        <v>0</v>
      </c>
      <c r="AY74" s="26">
        <f t="shared" si="169"/>
        <v>0</v>
      </c>
      <c r="AZ74" s="26">
        <f t="shared" si="170"/>
        <v>0</v>
      </c>
      <c r="BA74" s="26">
        <f t="shared" si="171"/>
        <v>0</v>
      </c>
      <c r="BB74" s="26">
        <f t="shared" si="172"/>
        <v>0</v>
      </c>
      <c r="BC74" s="26">
        <f t="shared" si="173"/>
        <v>0</v>
      </c>
      <c r="BD74" s="26">
        <f t="shared" si="174"/>
        <v>0</v>
      </c>
      <c r="BE74" s="26">
        <f t="shared" si="144"/>
        <v>0</v>
      </c>
      <c r="BF74" s="26">
        <f t="shared" si="175"/>
        <v>0</v>
      </c>
      <c r="BG74" s="26">
        <f t="shared" si="176"/>
        <v>0</v>
      </c>
      <c r="BH74" s="26">
        <f t="shared" si="177"/>
        <v>0</v>
      </c>
      <c r="BI74" s="26">
        <f t="shared" si="178"/>
        <v>0</v>
      </c>
      <c r="BJ74" s="26">
        <f t="shared" si="179"/>
        <v>0</v>
      </c>
      <c r="BK74" s="83">
        <f t="shared" si="135"/>
        <v>0</v>
      </c>
      <c r="BL74" s="83">
        <f t="shared" si="136"/>
        <v>0</v>
      </c>
    </row>
    <row r="75" spans="1:64" x14ac:dyDescent="0.25">
      <c r="A75" s="27">
        <f t="shared" si="167"/>
        <v>72</v>
      </c>
      <c r="B75" s="63"/>
      <c r="C75" s="64">
        <v>257233000</v>
      </c>
      <c r="D75" s="91" t="s">
        <v>6</v>
      </c>
      <c r="E75" s="92">
        <v>32</v>
      </c>
      <c r="F75" s="93">
        <v>18</v>
      </c>
      <c r="G75" s="93">
        <f t="shared" si="133"/>
        <v>3.3333333333333335</v>
      </c>
      <c r="H75" s="93">
        <v>0.85</v>
      </c>
      <c r="I75" s="92">
        <f t="shared" si="134"/>
        <v>5440</v>
      </c>
      <c r="J75" s="94">
        <f t="shared" si="150"/>
        <v>6400</v>
      </c>
      <c r="K75" s="39"/>
      <c r="L75" s="35"/>
      <c r="M75" s="35"/>
      <c r="N75" s="35"/>
      <c r="O75" s="35"/>
      <c r="P75" s="35"/>
      <c r="Q75" s="35"/>
      <c r="R75" s="35"/>
      <c r="S75" s="35">
        <v>150000</v>
      </c>
      <c r="T75" s="35">
        <v>150000</v>
      </c>
      <c r="U75" s="35">
        <v>150000</v>
      </c>
      <c r="V75" s="35">
        <v>150000</v>
      </c>
      <c r="W75" s="40">
        <f t="shared" si="180"/>
        <v>600000</v>
      </c>
      <c r="X75" s="51">
        <f t="shared" si="153"/>
        <v>0</v>
      </c>
      <c r="Y75" s="51">
        <f t="shared" si="154"/>
        <v>0</v>
      </c>
      <c r="Z75" s="51">
        <f t="shared" si="155"/>
        <v>0</v>
      </c>
      <c r="AA75" s="51">
        <f t="shared" si="156"/>
        <v>0</v>
      </c>
      <c r="AB75" s="51">
        <f t="shared" si="157"/>
        <v>0</v>
      </c>
      <c r="AC75" s="51">
        <f t="shared" si="158"/>
        <v>0</v>
      </c>
      <c r="AD75" s="51">
        <f t="shared" si="159"/>
        <v>0</v>
      </c>
      <c r="AE75" s="51">
        <f t="shared" si="160"/>
        <v>0</v>
      </c>
      <c r="AF75" s="51">
        <f t="shared" si="161"/>
        <v>27.573529411764707</v>
      </c>
      <c r="AG75" s="51">
        <f t="shared" si="162"/>
        <v>27.573529411764707</v>
      </c>
      <c r="AH75" s="51">
        <f t="shared" si="163"/>
        <v>27.573529411764707</v>
      </c>
      <c r="AI75" s="51">
        <f t="shared" si="164"/>
        <v>27.573529411764707</v>
      </c>
      <c r="AJ75" s="51">
        <f t="shared" si="165"/>
        <v>110.29411764705883</v>
      </c>
      <c r="AK75" s="52">
        <f t="shared" si="166"/>
        <v>0</v>
      </c>
      <c r="AL75" s="39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2">
        <f t="shared" si="168"/>
        <v>0</v>
      </c>
      <c r="AY75" s="26">
        <f t="shared" si="169"/>
        <v>0</v>
      </c>
      <c r="AZ75" s="26">
        <f t="shared" si="170"/>
        <v>0</v>
      </c>
      <c r="BA75" s="26">
        <f t="shared" si="171"/>
        <v>0</v>
      </c>
      <c r="BB75" s="26">
        <f t="shared" si="172"/>
        <v>0</v>
      </c>
      <c r="BC75" s="26">
        <f t="shared" si="173"/>
        <v>0</v>
      </c>
      <c r="BD75" s="26">
        <f t="shared" si="174"/>
        <v>0</v>
      </c>
      <c r="BE75" s="26">
        <f t="shared" si="144"/>
        <v>0</v>
      </c>
      <c r="BF75" s="26">
        <f t="shared" si="175"/>
        <v>0</v>
      </c>
      <c r="BG75" s="26">
        <f t="shared" si="176"/>
        <v>0</v>
      </c>
      <c r="BH75" s="26">
        <f t="shared" si="177"/>
        <v>0</v>
      </c>
      <c r="BI75" s="26">
        <f t="shared" si="178"/>
        <v>0</v>
      </c>
      <c r="BJ75" s="26">
        <f t="shared" si="179"/>
        <v>0</v>
      </c>
      <c r="BK75" s="83">
        <f t="shared" si="135"/>
        <v>0</v>
      </c>
      <c r="BL75" s="83">
        <f t="shared" si="136"/>
        <v>0</v>
      </c>
    </row>
    <row r="76" spans="1:64" x14ac:dyDescent="0.25">
      <c r="A76" s="27">
        <f t="shared" si="167"/>
        <v>73</v>
      </c>
      <c r="B76" s="63"/>
      <c r="C76" s="64" t="s">
        <v>118</v>
      </c>
      <c r="D76" s="91" t="s">
        <v>8</v>
      </c>
      <c r="E76" s="92">
        <v>2</v>
      </c>
      <c r="F76" s="93">
        <v>30</v>
      </c>
      <c r="G76" s="93">
        <f t="shared" si="133"/>
        <v>2</v>
      </c>
      <c r="H76" s="93">
        <v>0.85</v>
      </c>
      <c r="I76" s="92">
        <f t="shared" si="134"/>
        <v>204</v>
      </c>
      <c r="J76" s="94">
        <f t="shared" si="150"/>
        <v>240</v>
      </c>
      <c r="K76" s="39"/>
      <c r="L76" s="35"/>
      <c r="M76" s="35"/>
      <c r="N76" s="35"/>
      <c r="O76" s="35"/>
      <c r="P76" s="35"/>
      <c r="Q76" s="35"/>
      <c r="R76" s="35"/>
      <c r="S76" s="35">
        <v>6170</v>
      </c>
      <c r="T76" s="35">
        <v>6170</v>
      </c>
      <c r="U76" s="35">
        <v>6170</v>
      </c>
      <c r="V76" s="35">
        <v>6170</v>
      </c>
      <c r="W76" s="40">
        <f t="shared" si="180"/>
        <v>24680</v>
      </c>
      <c r="X76" s="51">
        <f t="shared" si="153"/>
        <v>0</v>
      </c>
      <c r="Y76" s="51">
        <f t="shared" si="154"/>
        <v>0</v>
      </c>
      <c r="Z76" s="51">
        <f t="shared" si="155"/>
        <v>0</v>
      </c>
      <c r="AA76" s="51">
        <f t="shared" si="156"/>
        <v>0</v>
      </c>
      <c r="AB76" s="51">
        <f t="shared" si="157"/>
        <v>0</v>
      </c>
      <c r="AC76" s="51">
        <f t="shared" si="158"/>
        <v>0</v>
      </c>
      <c r="AD76" s="51">
        <f t="shared" si="159"/>
        <v>0</v>
      </c>
      <c r="AE76" s="51">
        <f t="shared" si="160"/>
        <v>0</v>
      </c>
      <c r="AF76" s="51">
        <f t="shared" si="161"/>
        <v>30.245098039215687</v>
      </c>
      <c r="AG76" s="51">
        <f t="shared" si="162"/>
        <v>30.245098039215687</v>
      </c>
      <c r="AH76" s="51">
        <f t="shared" si="163"/>
        <v>30.245098039215687</v>
      </c>
      <c r="AI76" s="51">
        <f t="shared" si="164"/>
        <v>30.245098039215687</v>
      </c>
      <c r="AJ76" s="51">
        <f t="shared" si="165"/>
        <v>120.98039215686275</v>
      </c>
      <c r="AK76" s="52">
        <f t="shared" si="166"/>
        <v>0</v>
      </c>
      <c r="AL76" s="39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111">
        <f t="shared" si="168"/>
        <v>0</v>
      </c>
      <c r="AY76" s="26">
        <f t="shared" si="169"/>
        <v>0</v>
      </c>
      <c r="AZ76" s="26">
        <f t="shared" si="170"/>
        <v>0</v>
      </c>
      <c r="BA76" s="26">
        <f t="shared" si="171"/>
        <v>0</v>
      </c>
      <c r="BB76" s="26">
        <f t="shared" si="172"/>
        <v>0</v>
      </c>
      <c r="BC76" s="26">
        <f t="shared" si="173"/>
        <v>0</v>
      </c>
      <c r="BD76" s="26">
        <f t="shared" si="174"/>
        <v>0</v>
      </c>
      <c r="BE76" s="26">
        <f t="shared" si="144"/>
        <v>0</v>
      </c>
      <c r="BF76" s="26">
        <f t="shared" si="175"/>
        <v>0</v>
      </c>
      <c r="BG76" s="26">
        <f t="shared" si="176"/>
        <v>0</v>
      </c>
      <c r="BH76" s="26">
        <f t="shared" si="177"/>
        <v>0</v>
      </c>
      <c r="BI76" s="26">
        <f t="shared" si="178"/>
        <v>0</v>
      </c>
      <c r="BJ76" s="26">
        <f t="shared" si="179"/>
        <v>0</v>
      </c>
      <c r="BK76" s="83">
        <f t="shared" si="135"/>
        <v>0</v>
      </c>
      <c r="BL76" s="83">
        <f t="shared" si="136"/>
        <v>0</v>
      </c>
    </row>
    <row r="77" spans="1:64" x14ac:dyDescent="0.25">
      <c r="A77" s="27">
        <f t="shared" si="167"/>
        <v>74</v>
      </c>
      <c r="B77" s="63"/>
      <c r="C77" s="64" t="s">
        <v>119</v>
      </c>
      <c r="D77" s="91" t="s">
        <v>8</v>
      </c>
      <c r="E77" s="92">
        <v>2</v>
      </c>
      <c r="F77" s="93">
        <v>30</v>
      </c>
      <c r="G77" s="93">
        <f t="shared" si="133"/>
        <v>2</v>
      </c>
      <c r="H77" s="93">
        <v>0.85</v>
      </c>
      <c r="I77" s="92">
        <f t="shared" si="134"/>
        <v>204</v>
      </c>
      <c r="J77" s="94">
        <f t="shared" si="150"/>
        <v>240</v>
      </c>
      <c r="K77" s="39"/>
      <c r="L77" s="35"/>
      <c r="M77" s="35"/>
      <c r="N77" s="35"/>
      <c r="O77" s="35"/>
      <c r="P77" s="35"/>
      <c r="Q77" s="35"/>
      <c r="R77" s="35"/>
      <c r="S77" s="35">
        <v>6170</v>
      </c>
      <c r="T77" s="35">
        <v>6170</v>
      </c>
      <c r="U77" s="35">
        <v>6170</v>
      </c>
      <c r="V77" s="35">
        <v>6170</v>
      </c>
      <c r="W77" s="40">
        <f t="shared" si="180"/>
        <v>24680</v>
      </c>
      <c r="X77" s="51">
        <f t="shared" si="153"/>
        <v>0</v>
      </c>
      <c r="Y77" s="51">
        <f t="shared" si="154"/>
        <v>0</v>
      </c>
      <c r="Z77" s="51">
        <f t="shared" si="155"/>
        <v>0</v>
      </c>
      <c r="AA77" s="51">
        <f t="shared" si="156"/>
        <v>0</v>
      </c>
      <c r="AB77" s="51">
        <f t="shared" si="157"/>
        <v>0</v>
      </c>
      <c r="AC77" s="51">
        <f t="shared" si="158"/>
        <v>0</v>
      </c>
      <c r="AD77" s="51">
        <f t="shared" si="159"/>
        <v>0</v>
      </c>
      <c r="AE77" s="51">
        <f t="shared" si="160"/>
        <v>0</v>
      </c>
      <c r="AF77" s="51">
        <f t="shared" si="161"/>
        <v>30.245098039215687</v>
      </c>
      <c r="AG77" s="51">
        <f t="shared" si="162"/>
        <v>30.245098039215687</v>
      </c>
      <c r="AH77" s="51">
        <f t="shared" si="163"/>
        <v>30.245098039215687</v>
      </c>
      <c r="AI77" s="51">
        <f t="shared" si="164"/>
        <v>30.245098039215687</v>
      </c>
      <c r="AJ77" s="51">
        <f t="shared" si="165"/>
        <v>120.98039215686275</v>
      </c>
      <c r="AK77" s="52">
        <f t="shared" si="166"/>
        <v>0</v>
      </c>
      <c r="AL77" s="39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111">
        <f t="shared" si="168"/>
        <v>0</v>
      </c>
      <c r="AY77" s="26">
        <f t="shared" si="169"/>
        <v>0</v>
      </c>
      <c r="AZ77" s="26">
        <f t="shared" si="170"/>
        <v>0</v>
      </c>
      <c r="BA77" s="26">
        <f t="shared" si="171"/>
        <v>0</v>
      </c>
      <c r="BB77" s="26">
        <f t="shared" si="172"/>
        <v>0</v>
      </c>
      <c r="BC77" s="26">
        <f t="shared" si="173"/>
        <v>0</v>
      </c>
      <c r="BD77" s="26">
        <f t="shared" si="174"/>
        <v>0</v>
      </c>
      <c r="BE77" s="26">
        <f t="shared" si="144"/>
        <v>0</v>
      </c>
      <c r="BF77" s="26">
        <f t="shared" si="175"/>
        <v>0</v>
      </c>
      <c r="BG77" s="26">
        <f t="shared" si="176"/>
        <v>0</v>
      </c>
      <c r="BH77" s="26">
        <f t="shared" si="177"/>
        <v>0</v>
      </c>
      <c r="BI77" s="26">
        <f t="shared" si="178"/>
        <v>0</v>
      </c>
      <c r="BJ77" s="26">
        <f t="shared" si="179"/>
        <v>0</v>
      </c>
      <c r="BK77" s="83">
        <f t="shared" si="135"/>
        <v>0</v>
      </c>
      <c r="BL77" s="83">
        <f t="shared" si="136"/>
        <v>0</v>
      </c>
    </row>
    <row r="78" spans="1:64" x14ac:dyDescent="0.25">
      <c r="A78" s="27">
        <f t="shared" si="167"/>
        <v>75</v>
      </c>
      <c r="B78" s="95"/>
      <c r="C78" s="96" t="s">
        <v>120</v>
      </c>
      <c r="D78" s="97" t="s">
        <v>7</v>
      </c>
      <c r="E78" s="98">
        <v>2</v>
      </c>
      <c r="F78" s="99">
        <v>38</v>
      </c>
      <c r="G78" s="99">
        <f t="shared" si="133"/>
        <v>1.5789473684210527</v>
      </c>
      <c r="H78" s="100">
        <v>0.85</v>
      </c>
      <c r="I78" s="98">
        <f t="shared" si="134"/>
        <v>161.05263157894737</v>
      </c>
      <c r="J78" s="98">
        <f t="shared" si="150"/>
        <v>189.47368421052633</v>
      </c>
      <c r="K78" s="39"/>
      <c r="L78" s="35"/>
      <c r="M78" s="35"/>
      <c r="N78" s="35"/>
      <c r="O78" s="35"/>
      <c r="P78" s="35"/>
      <c r="Q78" s="35"/>
      <c r="R78" s="35"/>
      <c r="S78" s="35">
        <v>3878</v>
      </c>
      <c r="T78" s="35">
        <v>3878</v>
      </c>
      <c r="U78" s="35">
        <v>3878</v>
      </c>
      <c r="V78" s="35">
        <v>3878</v>
      </c>
      <c r="W78" s="40">
        <f t="shared" si="180"/>
        <v>15512</v>
      </c>
      <c r="X78" s="51">
        <f t="shared" si="153"/>
        <v>0</v>
      </c>
      <c r="Y78" s="51">
        <f t="shared" si="154"/>
        <v>0</v>
      </c>
      <c r="Z78" s="51">
        <f t="shared" si="155"/>
        <v>0</v>
      </c>
      <c r="AA78" s="51">
        <f t="shared" si="156"/>
        <v>0</v>
      </c>
      <c r="AB78" s="51">
        <f t="shared" si="157"/>
        <v>0</v>
      </c>
      <c r="AC78" s="51">
        <f t="shared" si="158"/>
        <v>0</v>
      </c>
      <c r="AD78" s="51">
        <f t="shared" si="159"/>
        <v>0</v>
      </c>
      <c r="AE78" s="51">
        <f t="shared" si="160"/>
        <v>0</v>
      </c>
      <c r="AF78" s="51">
        <f t="shared" si="161"/>
        <v>24.079084967320263</v>
      </c>
      <c r="AG78" s="51">
        <f t="shared" si="162"/>
        <v>24.079084967320263</v>
      </c>
      <c r="AH78" s="51">
        <f t="shared" si="163"/>
        <v>24.079084967320263</v>
      </c>
      <c r="AI78" s="51">
        <f t="shared" si="164"/>
        <v>24.079084967320263</v>
      </c>
      <c r="AJ78" s="51">
        <f t="shared" si="165"/>
        <v>96.316339869281052</v>
      </c>
      <c r="AK78" s="52">
        <f t="shared" si="166"/>
        <v>0</v>
      </c>
      <c r="AL78" s="39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2">
        <f t="shared" si="168"/>
        <v>0</v>
      </c>
      <c r="AY78" s="26">
        <f t="shared" si="169"/>
        <v>0</v>
      </c>
      <c r="AZ78" s="26">
        <f t="shared" si="170"/>
        <v>0</v>
      </c>
      <c r="BA78" s="26">
        <f t="shared" si="171"/>
        <v>0</v>
      </c>
      <c r="BB78" s="26">
        <f t="shared" si="172"/>
        <v>0</v>
      </c>
      <c r="BC78" s="26">
        <f t="shared" si="173"/>
        <v>0</v>
      </c>
      <c r="BD78" s="26">
        <f t="shared" si="174"/>
        <v>0</v>
      </c>
      <c r="BE78" s="26">
        <f t="shared" si="144"/>
        <v>0</v>
      </c>
      <c r="BF78" s="26">
        <f t="shared" si="175"/>
        <v>0</v>
      </c>
      <c r="BG78" s="26">
        <f t="shared" si="176"/>
        <v>0</v>
      </c>
      <c r="BH78" s="26">
        <f t="shared" si="177"/>
        <v>0</v>
      </c>
      <c r="BI78" s="26">
        <f t="shared" si="178"/>
        <v>0</v>
      </c>
      <c r="BJ78" s="26">
        <f t="shared" si="179"/>
        <v>0</v>
      </c>
      <c r="BK78" s="83">
        <f t="shared" si="135"/>
        <v>0</v>
      </c>
      <c r="BL78" s="83">
        <f t="shared" si="136"/>
        <v>0</v>
      </c>
    </row>
    <row r="79" spans="1:64" x14ac:dyDescent="0.25">
      <c r="A79" s="27">
        <f t="shared" si="167"/>
        <v>76</v>
      </c>
      <c r="B79" s="95"/>
      <c r="C79" s="96" t="s">
        <v>121</v>
      </c>
      <c r="D79" s="97" t="s">
        <v>7</v>
      </c>
      <c r="E79" s="98">
        <v>2</v>
      </c>
      <c r="F79" s="99">
        <v>38</v>
      </c>
      <c r="G79" s="99">
        <f t="shared" si="133"/>
        <v>1.5789473684210527</v>
      </c>
      <c r="H79" s="100">
        <v>0.85</v>
      </c>
      <c r="I79" s="98">
        <f t="shared" si="134"/>
        <v>161.05263157894737</v>
      </c>
      <c r="J79" s="98">
        <f t="shared" si="150"/>
        <v>189.47368421052633</v>
      </c>
      <c r="K79" s="39"/>
      <c r="L79" s="35"/>
      <c r="M79" s="35"/>
      <c r="N79" s="35"/>
      <c r="O79" s="35"/>
      <c r="P79" s="35"/>
      <c r="Q79" s="35"/>
      <c r="R79" s="35"/>
      <c r="S79" s="35">
        <v>2291</v>
      </c>
      <c r="T79" s="35">
        <v>2291</v>
      </c>
      <c r="U79" s="35">
        <v>2291</v>
      </c>
      <c r="V79" s="35">
        <v>2291</v>
      </c>
      <c r="W79" s="40">
        <f t="shared" si="180"/>
        <v>9164</v>
      </c>
      <c r="X79" s="51">
        <f t="shared" si="153"/>
        <v>0</v>
      </c>
      <c r="Y79" s="51">
        <f t="shared" si="154"/>
        <v>0</v>
      </c>
      <c r="Z79" s="51">
        <f t="shared" si="155"/>
        <v>0</v>
      </c>
      <c r="AA79" s="51">
        <f t="shared" si="156"/>
        <v>0</v>
      </c>
      <c r="AB79" s="51">
        <f t="shared" si="157"/>
        <v>0</v>
      </c>
      <c r="AC79" s="51">
        <f t="shared" si="158"/>
        <v>0</v>
      </c>
      <c r="AD79" s="51">
        <f t="shared" si="159"/>
        <v>0</v>
      </c>
      <c r="AE79" s="51">
        <f t="shared" si="160"/>
        <v>0</v>
      </c>
      <c r="AF79" s="51">
        <f t="shared" si="161"/>
        <v>14.225163398692811</v>
      </c>
      <c r="AG79" s="51">
        <f t="shared" si="162"/>
        <v>14.225163398692811</v>
      </c>
      <c r="AH79" s="51">
        <f t="shared" si="163"/>
        <v>14.225163398692811</v>
      </c>
      <c r="AI79" s="51">
        <f t="shared" si="164"/>
        <v>14.225163398692811</v>
      </c>
      <c r="AJ79" s="51">
        <f t="shared" si="165"/>
        <v>56.900653594771242</v>
      </c>
      <c r="AK79" s="52">
        <f t="shared" si="166"/>
        <v>0</v>
      </c>
      <c r="AL79" s="39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2">
        <f t="shared" si="168"/>
        <v>0</v>
      </c>
      <c r="AY79" s="26">
        <f t="shared" si="169"/>
        <v>0</v>
      </c>
      <c r="AZ79" s="26">
        <f t="shared" si="170"/>
        <v>0</v>
      </c>
      <c r="BA79" s="26">
        <f t="shared" si="171"/>
        <v>0</v>
      </c>
      <c r="BB79" s="26">
        <f t="shared" si="172"/>
        <v>0</v>
      </c>
      <c r="BC79" s="26">
        <f t="shared" si="173"/>
        <v>0</v>
      </c>
      <c r="BD79" s="26">
        <f t="shared" si="174"/>
        <v>0</v>
      </c>
      <c r="BE79" s="26">
        <f t="shared" si="144"/>
        <v>0</v>
      </c>
      <c r="BF79" s="26">
        <f t="shared" si="175"/>
        <v>0</v>
      </c>
      <c r="BG79" s="26">
        <f t="shared" si="176"/>
        <v>0</v>
      </c>
      <c r="BH79" s="26">
        <f t="shared" si="177"/>
        <v>0</v>
      </c>
      <c r="BI79" s="26">
        <f t="shared" si="178"/>
        <v>0</v>
      </c>
      <c r="BJ79" s="26">
        <f t="shared" si="179"/>
        <v>0</v>
      </c>
      <c r="BK79" s="83">
        <f t="shared" si="135"/>
        <v>0</v>
      </c>
      <c r="BL79" s="83">
        <f t="shared" si="136"/>
        <v>0</v>
      </c>
    </row>
    <row r="80" spans="1:64" x14ac:dyDescent="0.25">
      <c r="A80" s="27">
        <f t="shared" si="167"/>
        <v>77</v>
      </c>
      <c r="B80" s="101"/>
      <c r="C80" s="102" t="s">
        <v>122</v>
      </c>
      <c r="D80" s="103" t="s">
        <v>7</v>
      </c>
      <c r="E80" s="104">
        <v>8</v>
      </c>
      <c r="F80" s="105">
        <v>25</v>
      </c>
      <c r="G80" s="105">
        <f t="shared" si="133"/>
        <v>2.4</v>
      </c>
      <c r="H80" s="105">
        <v>0.85</v>
      </c>
      <c r="I80" s="104">
        <f t="shared" si="134"/>
        <v>979.2</v>
      </c>
      <c r="J80" s="104">
        <f t="shared" si="150"/>
        <v>1152</v>
      </c>
      <c r="K80" s="39"/>
      <c r="L80" s="35"/>
      <c r="M80" s="35"/>
      <c r="N80" s="35"/>
      <c r="O80" s="35"/>
      <c r="P80" s="35"/>
      <c r="Q80" s="35"/>
      <c r="R80" s="35"/>
      <c r="S80" s="35">
        <v>24680</v>
      </c>
      <c r="T80" s="35">
        <v>24680</v>
      </c>
      <c r="U80" s="35">
        <v>24680</v>
      </c>
      <c r="V80" s="35">
        <v>24680</v>
      </c>
      <c r="W80" s="40">
        <f t="shared" si="180"/>
        <v>98720</v>
      </c>
      <c r="X80" s="51">
        <f t="shared" si="153"/>
        <v>0</v>
      </c>
      <c r="Y80" s="51">
        <f t="shared" si="154"/>
        <v>0</v>
      </c>
      <c r="Z80" s="51">
        <f t="shared" si="155"/>
        <v>0</v>
      </c>
      <c r="AA80" s="51">
        <f t="shared" si="156"/>
        <v>0</v>
      </c>
      <c r="AB80" s="51">
        <f t="shared" si="157"/>
        <v>0</v>
      </c>
      <c r="AC80" s="51">
        <f t="shared" si="158"/>
        <v>0</v>
      </c>
      <c r="AD80" s="51">
        <f t="shared" si="159"/>
        <v>0</v>
      </c>
      <c r="AE80" s="51">
        <f t="shared" si="160"/>
        <v>0</v>
      </c>
      <c r="AF80" s="51">
        <f t="shared" si="161"/>
        <v>25.204248366013072</v>
      </c>
      <c r="AG80" s="51">
        <f t="shared" si="162"/>
        <v>25.204248366013072</v>
      </c>
      <c r="AH80" s="51">
        <f t="shared" si="163"/>
        <v>25.204248366013072</v>
      </c>
      <c r="AI80" s="51">
        <f t="shared" si="164"/>
        <v>25.204248366013072</v>
      </c>
      <c r="AJ80" s="51">
        <f t="shared" si="165"/>
        <v>100.81699346405229</v>
      </c>
      <c r="AK80" s="52">
        <f t="shared" si="166"/>
        <v>0</v>
      </c>
      <c r="AL80" s="39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2">
        <f t="shared" si="168"/>
        <v>0</v>
      </c>
      <c r="AY80" s="26">
        <f t="shared" si="169"/>
        <v>0</v>
      </c>
      <c r="AZ80" s="26">
        <f t="shared" si="170"/>
        <v>0</v>
      </c>
      <c r="BA80" s="26">
        <f t="shared" si="171"/>
        <v>0</v>
      </c>
      <c r="BB80" s="26">
        <f t="shared" si="172"/>
        <v>0</v>
      </c>
      <c r="BC80" s="26">
        <f t="shared" si="173"/>
        <v>0</v>
      </c>
      <c r="BD80" s="26">
        <f t="shared" si="174"/>
        <v>0</v>
      </c>
      <c r="BE80" s="26">
        <f t="shared" si="144"/>
        <v>0</v>
      </c>
      <c r="BF80" s="26">
        <f t="shared" si="175"/>
        <v>0</v>
      </c>
      <c r="BG80" s="26">
        <f t="shared" si="176"/>
        <v>0</v>
      </c>
      <c r="BH80" s="26">
        <f t="shared" si="177"/>
        <v>0</v>
      </c>
      <c r="BI80" s="26">
        <f t="shared" si="178"/>
        <v>0</v>
      </c>
      <c r="BJ80" s="26">
        <f t="shared" si="179"/>
        <v>0</v>
      </c>
      <c r="BK80" s="83">
        <f t="shared" si="135"/>
        <v>0</v>
      </c>
      <c r="BL80" s="83">
        <f t="shared" si="136"/>
        <v>0</v>
      </c>
    </row>
    <row r="81" spans="1:64" x14ac:dyDescent="0.25">
      <c r="A81" s="27">
        <f t="shared" si="167"/>
        <v>78</v>
      </c>
      <c r="B81" s="101"/>
      <c r="C81" s="102" t="s">
        <v>130</v>
      </c>
      <c r="D81" s="103" t="s">
        <v>7</v>
      </c>
      <c r="E81" s="104">
        <v>4</v>
      </c>
      <c r="F81" s="105">
        <v>30</v>
      </c>
      <c r="G81" s="105">
        <f t="shared" si="133"/>
        <v>2</v>
      </c>
      <c r="H81" s="105">
        <v>0.85</v>
      </c>
      <c r="I81" s="104">
        <f t="shared" si="134"/>
        <v>408</v>
      </c>
      <c r="J81" s="104">
        <f t="shared" si="150"/>
        <v>480</v>
      </c>
      <c r="K81" s="39"/>
      <c r="L81" s="35"/>
      <c r="M81" s="35"/>
      <c r="N81" s="35"/>
      <c r="O81" s="35"/>
      <c r="P81" s="35"/>
      <c r="Q81" s="35"/>
      <c r="R81" s="35"/>
      <c r="S81" s="35">
        <v>12340</v>
      </c>
      <c r="T81" s="35">
        <v>12340</v>
      </c>
      <c r="U81" s="35">
        <v>12340</v>
      </c>
      <c r="V81" s="35">
        <v>12340</v>
      </c>
      <c r="W81" s="40">
        <f t="shared" si="180"/>
        <v>49360</v>
      </c>
      <c r="X81" s="51">
        <f t="shared" si="153"/>
        <v>0</v>
      </c>
      <c r="Y81" s="51">
        <f t="shared" si="154"/>
        <v>0</v>
      </c>
      <c r="Z81" s="51">
        <f t="shared" si="155"/>
        <v>0</v>
      </c>
      <c r="AA81" s="51">
        <f t="shared" si="156"/>
        <v>0</v>
      </c>
      <c r="AB81" s="51">
        <f t="shared" si="157"/>
        <v>0</v>
      </c>
      <c r="AC81" s="51">
        <f t="shared" si="158"/>
        <v>0</v>
      </c>
      <c r="AD81" s="51">
        <f t="shared" si="159"/>
        <v>0</v>
      </c>
      <c r="AE81" s="51">
        <f t="shared" si="160"/>
        <v>0</v>
      </c>
      <c r="AF81" s="51">
        <f t="shared" si="161"/>
        <v>30.245098039215687</v>
      </c>
      <c r="AG81" s="51">
        <f t="shared" si="162"/>
        <v>30.245098039215687</v>
      </c>
      <c r="AH81" s="51">
        <f t="shared" si="163"/>
        <v>30.245098039215687</v>
      </c>
      <c r="AI81" s="51">
        <f t="shared" si="164"/>
        <v>30.245098039215687</v>
      </c>
      <c r="AJ81" s="51">
        <f t="shared" si="165"/>
        <v>120.98039215686275</v>
      </c>
      <c r="AK81" s="52">
        <f t="shared" si="166"/>
        <v>0</v>
      </c>
      <c r="AL81" s="39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2">
        <f t="shared" si="168"/>
        <v>0</v>
      </c>
      <c r="AY81" s="26">
        <f t="shared" si="169"/>
        <v>0</v>
      </c>
      <c r="AZ81" s="26">
        <f t="shared" si="170"/>
        <v>0</v>
      </c>
      <c r="BA81" s="26">
        <f t="shared" si="171"/>
        <v>0</v>
      </c>
      <c r="BB81" s="26">
        <f t="shared" si="172"/>
        <v>0</v>
      </c>
      <c r="BC81" s="26">
        <f t="shared" si="173"/>
        <v>0</v>
      </c>
      <c r="BD81" s="26">
        <f t="shared" si="174"/>
        <v>0</v>
      </c>
      <c r="BE81" s="26">
        <f t="shared" si="144"/>
        <v>0</v>
      </c>
      <c r="BF81" s="26">
        <f t="shared" si="175"/>
        <v>0</v>
      </c>
      <c r="BG81" s="26">
        <f t="shared" si="176"/>
        <v>0</v>
      </c>
      <c r="BH81" s="26">
        <f t="shared" si="177"/>
        <v>0</v>
      </c>
      <c r="BI81" s="26">
        <f t="shared" si="178"/>
        <v>0</v>
      </c>
      <c r="BJ81" s="26">
        <f t="shared" si="179"/>
        <v>0</v>
      </c>
      <c r="BK81" s="83">
        <f t="shared" si="135"/>
        <v>0</v>
      </c>
      <c r="BL81" s="83">
        <f t="shared" si="136"/>
        <v>0</v>
      </c>
    </row>
    <row r="82" spans="1:64" x14ac:dyDescent="0.25">
      <c r="A82" s="27">
        <f t="shared" si="167"/>
        <v>79</v>
      </c>
      <c r="B82" s="101"/>
      <c r="C82" s="102" t="s">
        <v>123</v>
      </c>
      <c r="D82" s="103" t="s">
        <v>7</v>
      </c>
      <c r="E82" s="104">
        <v>2</v>
      </c>
      <c r="F82" s="105">
        <v>25</v>
      </c>
      <c r="G82" s="105">
        <f t="shared" si="133"/>
        <v>2.4</v>
      </c>
      <c r="H82" s="105">
        <v>0.85</v>
      </c>
      <c r="I82" s="104">
        <f t="shared" si="134"/>
        <v>244.8</v>
      </c>
      <c r="J82" s="104">
        <f t="shared" si="150"/>
        <v>288</v>
      </c>
      <c r="K82" s="39"/>
      <c r="L82" s="35"/>
      <c r="M82" s="35"/>
      <c r="N82" s="35"/>
      <c r="O82" s="35"/>
      <c r="P82" s="35"/>
      <c r="Q82" s="35"/>
      <c r="R82" s="35"/>
      <c r="S82" s="35">
        <v>12340</v>
      </c>
      <c r="T82" s="35">
        <v>12340</v>
      </c>
      <c r="U82" s="35">
        <v>12340</v>
      </c>
      <c r="V82" s="35">
        <v>12340</v>
      </c>
      <c r="W82" s="40">
        <f t="shared" si="180"/>
        <v>49360</v>
      </c>
      <c r="X82" s="51">
        <f t="shared" si="153"/>
        <v>0</v>
      </c>
      <c r="Y82" s="51">
        <f t="shared" si="154"/>
        <v>0</v>
      </c>
      <c r="Z82" s="51">
        <f t="shared" si="155"/>
        <v>0</v>
      </c>
      <c r="AA82" s="51">
        <f t="shared" si="156"/>
        <v>0</v>
      </c>
      <c r="AB82" s="51">
        <f t="shared" si="157"/>
        <v>0</v>
      </c>
      <c r="AC82" s="51">
        <f t="shared" si="158"/>
        <v>0</v>
      </c>
      <c r="AD82" s="51">
        <f t="shared" si="159"/>
        <v>0</v>
      </c>
      <c r="AE82" s="51">
        <f t="shared" si="160"/>
        <v>0</v>
      </c>
      <c r="AF82" s="51">
        <f t="shared" si="161"/>
        <v>50.408496732026144</v>
      </c>
      <c r="AG82" s="51">
        <f t="shared" si="162"/>
        <v>50.408496732026144</v>
      </c>
      <c r="AH82" s="51">
        <f t="shared" si="163"/>
        <v>50.408496732026144</v>
      </c>
      <c r="AI82" s="51">
        <f t="shared" si="164"/>
        <v>50.408496732026144</v>
      </c>
      <c r="AJ82" s="51">
        <f t="shared" si="165"/>
        <v>201.63398692810458</v>
      </c>
      <c r="AK82" s="52">
        <f t="shared" si="166"/>
        <v>0</v>
      </c>
      <c r="AL82" s="39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2">
        <f t="shared" si="168"/>
        <v>0</v>
      </c>
      <c r="AY82" s="26">
        <f t="shared" si="169"/>
        <v>0</v>
      </c>
      <c r="AZ82" s="26">
        <f t="shared" si="170"/>
        <v>0</v>
      </c>
      <c r="BA82" s="26">
        <f t="shared" si="171"/>
        <v>0</v>
      </c>
      <c r="BB82" s="26">
        <f t="shared" si="172"/>
        <v>0</v>
      </c>
      <c r="BC82" s="26">
        <f t="shared" si="173"/>
        <v>0</v>
      </c>
      <c r="BD82" s="26">
        <f t="shared" si="174"/>
        <v>0</v>
      </c>
      <c r="BE82" s="26">
        <f t="shared" si="144"/>
        <v>0</v>
      </c>
      <c r="BF82" s="26">
        <f t="shared" si="175"/>
        <v>0</v>
      </c>
      <c r="BG82" s="26">
        <f t="shared" si="176"/>
        <v>0</v>
      </c>
      <c r="BH82" s="26">
        <f t="shared" si="177"/>
        <v>0</v>
      </c>
      <c r="BI82" s="26">
        <f t="shared" si="178"/>
        <v>0</v>
      </c>
      <c r="BJ82" s="26">
        <f t="shared" si="179"/>
        <v>0</v>
      </c>
      <c r="BK82" s="83">
        <f t="shared" si="135"/>
        <v>0</v>
      </c>
      <c r="BL82" s="83">
        <f t="shared" si="136"/>
        <v>0</v>
      </c>
    </row>
    <row r="83" spans="1:64" x14ac:dyDescent="0.25">
      <c r="A83" s="27">
        <f t="shared" si="167"/>
        <v>80</v>
      </c>
      <c r="B83" s="101"/>
      <c r="C83" s="102">
        <v>262913000</v>
      </c>
      <c r="D83" s="103" t="s">
        <v>6</v>
      </c>
      <c r="E83" s="104">
        <v>4</v>
      </c>
      <c r="F83" s="105">
        <v>20</v>
      </c>
      <c r="G83" s="105">
        <f t="shared" si="133"/>
        <v>3</v>
      </c>
      <c r="H83" s="105">
        <v>0.85</v>
      </c>
      <c r="I83" s="104">
        <f t="shared" si="134"/>
        <v>612</v>
      </c>
      <c r="J83" s="104">
        <f t="shared" si="150"/>
        <v>720</v>
      </c>
      <c r="K83" s="39"/>
      <c r="L83" s="35"/>
      <c r="M83" s="35"/>
      <c r="N83" s="35"/>
      <c r="O83" s="35"/>
      <c r="P83" s="35"/>
      <c r="Q83" s="35"/>
      <c r="R83" s="35"/>
      <c r="S83" s="35">
        <v>24680</v>
      </c>
      <c r="T83" s="35">
        <v>24680</v>
      </c>
      <c r="U83" s="35">
        <v>24680</v>
      </c>
      <c r="V83" s="35">
        <v>24680</v>
      </c>
      <c r="W83" s="40">
        <f t="shared" si="180"/>
        <v>98720</v>
      </c>
      <c r="X83" s="51">
        <f t="shared" si="153"/>
        <v>0</v>
      </c>
      <c r="Y83" s="51">
        <f t="shared" si="154"/>
        <v>0</v>
      </c>
      <c r="Z83" s="51">
        <f t="shared" si="155"/>
        <v>0</v>
      </c>
      <c r="AA83" s="51">
        <f t="shared" si="156"/>
        <v>0</v>
      </c>
      <c r="AB83" s="51">
        <f t="shared" si="157"/>
        <v>0</v>
      </c>
      <c r="AC83" s="51">
        <f t="shared" si="158"/>
        <v>0</v>
      </c>
      <c r="AD83" s="51">
        <f t="shared" si="159"/>
        <v>0</v>
      </c>
      <c r="AE83" s="51">
        <f t="shared" si="160"/>
        <v>0</v>
      </c>
      <c r="AF83" s="51">
        <f t="shared" si="161"/>
        <v>40.326797385620914</v>
      </c>
      <c r="AG83" s="51">
        <f t="shared" si="162"/>
        <v>40.326797385620914</v>
      </c>
      <c r="AH83" s="51">
        <f t="shared" si="163"/>
        <v>40.326797385620914</v>
      </c>
      <c r="AI83" s="51">
        <f t="shared" si="164"/>
        <v>40.326797385620914</v>
      </c>
      <c r="AJ83" s="51">
        <f t="shared" si="165"/>
        <v>161.30718954248366</v>
      </c>
      <c r="AK83" s="52">
        <f t="shared" si="166"/>
        <v>0</v>
      </c>
      <c r="AL83" s="39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2">
        <f t="shared" si="168"/>
        <v>0</v>
      </c>
      <c r="AY83" s="26">
        <f t="shared" si="169"/>
        <v>0</v>
      </c>
      <c r="AZ83" s="26">
        <f t="shared" si="170"/>
        <v>0</v>
      </c>
      <c r="BA83" s="26">
        <f t="shared" si="171"/>
        <v>0</v>
      </c>
      <c r="BB83" s="26">
        <f t="shared" si="172"/>
        <v>0</v>
      </c>
      <c r="BC83" s="26">
        <f t="shared" si="173"/>
        <v>0</v>
      </c>
      <c r="BD83" s="26">
        <f t="shared" si="174"/>
        <v>0</v>
      </c>
      <c r="BE83" s="26">
        <f t="shared" si="144"/>
        <v>0</v>
      </c>
      <c r="BF83" s="26">
        <f t="shared" si="175"/>
        <v>0</v>
      </c>
      <c r="BG83" s="26">
        <f t="shared" si="176"/>
        <v>0</v>
      </c>
      <c r="BH83" s="26">
        <f t="shared" si="177"/>
        <v>0</v>
      </c>
      <c r="BI83" s="26">
        <f t="shared" si="178"/>
        <v>0</v>
      </c>
      <c r="BJ83" s="26">
        <f t="shared" si="179"/>
        <v>0</v>
      </c>
      <c r="BK83" s="83">
        <f t="shared" si="135"/>
        <v>0</v>
      </c>
      <c r="BL83" s="83">
        <f t="shared" si="136"/>
        <v>0</v>
      </c>
    </row>
    <row r="84" spans="1:64" x14ac:dyDescent="0.25">
      <c r="A84" s="27">
        <f t="shared" si="167"/>
        <v>81</v>
      </c>
      <c r="B84" s="101"/>
      <c r="C84" s="102" t="s">
        <v>124</v>
      </c>
      <c r="D84" s="103" t="s">
        <v>8</v>
      </c>
      <c r="E84" s="104">
        <v>4</v>
      </c>
      <c r="F84" s="105">
        <v>25</v>
      </c>
      <c r="G84" s="105">
        <f t="shared" si="133"/>
        <v>2.4</v>
      </c>
      <c r="H84" s="105">
        <v>0.85</v>
      </c>
      <c r="I84" s="104">
        <f t="shared" si="134"/>
        <v>489.6</v>
      </c>
      <c r="J84" s="104">
        <f t="shared" si="150"/>
        <v>576</v>
      </c>
      <c r="K84" s="39"/>
      <c r="L84" s="35"/>
      <c r="M84" s="35"/>
      <c r="N84" s="35"/>
      <c r="O84" s="35"/>
      <c r="P84" s="35"/>
      <c r="Q84" s="35"/>
      <c r="R84" s="35"/>
      <c r="S84" s="35">
        <v>24680</v>
      </c>
      <c r="T84" s="35">
        <v>24680</v>
      </c>
      <c r="U84" s="35">
        <v>24680</v>
      </c>
      <c r="V84" s="35">
        <v>24680</v>
      </c>
      <c r="W84" s="40">
        <f t="shared" si="180"/>
        <v>98720</v>
      </c>
      <c r="X84" s="51">
        <f t="shared" si="153"/>
        <v>0</v>
      </c>
      <c r="Y84" s="51">
        <f t="shared" si="154"/>
        <v>0</v>
      </c>
      <c r="Z84" s="51">
        <f t="shared" si="155"/>
        <v>0</v>
      </c>
      <c r="AA84" s="51">
        <f t="shared" si="156"/>
        <v>0</v>
      </c>
      <c r="AB84" s="51">
        <f t="shared" si="157"/>
        <v>0</v>
      </c>
      <c r="AC84" s="51">
        <f t="shared" si="158"/>
        <v>0</v>
      </c>
      <c r="AD84" s="51">
        <f t="shared" si="159"/>
        <v>0</v>
      </c>
      <c r="AE84" s="51">
        <f t="shared" si="160"/>
        <v>0</v>
      </c>
      <c r="AF84" s="51">
        <f t="shared" si="161"/>
        <v>50.408496732026144</v>
      </c>
      <c r="AG84" s="51">
        <f t="shared" si="162"/>
        <v>50.408496732026144</v>
      </c>
      <c r="AH84" s="51">
        <f t="shared" si="163"/>
        <v>50.408496732026144</v>
      </c>
      <c r="AI84" s="51">
        <f t="shared" si="164"/>
        <v>50.408496732026144</v>
      </c>
      <c r="AJ84" s="51">
        <f t="shared" si="165"/>
        <v>201.63398692810458</v>
      </c>
      <c r="AK84" s="52">
        <f t="shared" si="166"/>
        <v>0</v>
      </c>
      <c r="AL84" s="39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111">
        <f t="shared" si="168"/>
        <v>0</v>
      </c>
      <c r="AY84" s="26">
        <f t="shared" si="169"/>
        <v>0</v>
      </c>
      <c r="AZ84" s="26">
        <f t="shared" si="170"/>
        <v>0</v>
      </c>
      <c r="BA84" s="26">
        <f t="shared" si="171"/>
        <v>0</v>
      </c>
      <c r="BB84" s="26">
        <f t="shared" si="172"/>
        <v>0</v>
      </c>
      <c r="BC84" s="26">
        <f t="shared" si="173"/>
        <v>0</v>
      </c>
      <c r="BD84" s="26">
        <f t="shared" si="174"/>
        <v>0</v>
      </c>
      <c r="BE84" s="26">
        <f t="shared" si="144"/>
        <v>0</v>
      </c>
      <c r="BF84" s="26">
        <f t="shared" si="175"/>
        <v>0</v>
      </c>
      <c r="BG84" s="26">
        <f t="shared" si="176"/>
        <v>0</v>
      </c>
      <c r="BH84" s="26">
        <f t="shared" si="177"/>
        <v>0</v>
      </c>
      <c r="BI84" s="26">
        <f t="shared" si="178"/>
        <v>0</v>
      </c>
      <c r="BJ84" s="26">
        <f t="shared" si="179"/>
        <v>0</v>
      </c>
      <c r="BK84" s="83">
        <f t="shared" si="135"/>
        <v>0</v>
      </c>
      <c r="BL84" s="83">
        <f t="shared" si="136"/>
        <v>0</v>
      </c>
    </row>
    <row r="85" spans="1:64" x14ac:dyDescent="0.25">
      <c r="A85" s="27">
        <f t="shared" si="167"/>
        <v>82</v>
      </c>
      <c r="B85" s="101"/>
      <c r="C85" s="102">
        <v>262922000</v>
      </c>
      <c r="D85" s="103" t="s">
        <v>6</v>
      </c>
      <c r="E85" s="104">
        <v>4</v>
      </c>
      <c r="F85" s="105">
        <v>25</v>
      </c>
      <c r="G85" s="105">
        <f t="shared" si="133"/>
        <v>2.4</v>
      </c>
      <c r="H85" s="105">
        <v>0.85</v>
      </c>
      <c r="I85" s="104">
        <f t="shared" si="134"/>
        <v>489.6</v>
      </c>
      <c r="J85" s="104">
        <f t="shared" si="150"/>
        <v>576</v>
      </c>
      <c r="K85" s="39"/>
      <c r="L85" s="35"/>
      <c r="M85" s="35"/>
      <c r="N85" s="35"/>
      <c r="O85" s="35"/>
      <c r="P85" s="35"/>
      <c r="Q85" s="35"/>
      <c r="R85" s="35"/>
      <c r="S85" s="35">
        <v>12340</v>
      </c>
      <c r="T85" s="35">
        <v>12340</v>
      </c>
      <c r="U85" s="35">
        <v>12340</v>
      </c>
      <c r="V85" s="35">
        <v>12340</v>
      </c>
      <c r="W85" s="40">
        <f t="shared" si="180"/>
        <v>49360</v>
      </c>
      <c r="X85" s="51">
        <f t="shared" si="153"/>
        <v>0</v>
      </c>
      <c r="Y85" s="51">
        <f t="shared" si="154"/>
        <v>0</v>
      </c>
      <c r="Z85" s="51">
        <f t="shared" si="155"/>
        <v>0</v>
      </c>
      <c r="AA85" s="51">
        <f t="shared" si="156"/>
        <v>0</v>
      </c>
      <c r="AB85" s="51">
        <f t="shared" si="157"/>
        <v>0</v>
      </c>
      <c r="AC85" s="51">
        <f t="shared" si="158"/>
        <v>0</v>
      </c>
      <c r="AD85" s="51">
        <f t="shared" si="159"/>
        <v>0</v>
      </c>
      <c r="AE85" s="51">
        <f t="shared" si="160"/>
        <v>0</v>
      </c>
      <c r="AF85" s="51">
        <f t="shared" si="161"/>
        <v>25.204248366013072</v>
      </c>
      <c r="AG85" s="51">
        <f t="shared" si="162"/>
        <v>25.204248366013072</v>
      </c>
      <c r="AH85" s="51">
        <f t="shared" si="163"/>
        <v>25.204248366013072</v>
      </c>
      <c r="AI85" s="51">
        <f t="shared" si="164"/>
        <v>25.204248366013072</v>
      </c>
      <c r="AJ85" s="51">
        <f t="shared" si="165"/>
        <v>100.81699346405229</v>
      </c>
      <c r="AK85" s="52">
        <f t="shared" si="166"/>
        <v>0</v>
      </c>
      <c r="AL85" s="39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2">
        <f t="shared" si="168"/>
        <v>0</v>
      </c>
      <c r="AY85" s="26">
        <f t="shared" si="169"/>
        <v>0</v>
      </c>
      <c r="AZ85" s="26">
        <f t="shared" si="170"/>
        <v>0</v>
      </c>
      <c r="BA85" s="26">
        <f t="shared" si="171"/>
        <v>0</v>
      </c>
      <c r="BB85" s="26">
        <f t="shared" si="172"/>
        <v>0</v>
      </c>
      <c r="BC85" s="26">
        <f t="shared" si="173"/>
        <v>0</v>
      </c>
      <c r="BD85" s="26">
        <f t="shared" si="174"/>
        <v>0</v>
      </c>
      <c r="BE85" s="26">
        <f t="shared" si="144"/>
        <v>0</v>
      </c>
      <c r="BF85" s="26">
        <f t="shared" si="175"/>
        <v>0</v>
      </c>
      <c r="BG85" s="26">
        <f t="shared" si="176"/>
        <v>0</v>
      </c>
      <c r="BH85" s="26">
        <f t="shared" si="177"/>
        <v>0</v>
      </c>
      <c r="BI85" s="26">
        <f t="shared" si="178"/>
        <v>0</v>
      </c>
      <c r="BJ85" s="26">
        <f t="shared" si="179"/>
        <v>0</v>
      </c>
      <c r="BK85" s="83">
        <f t="shared" si="135"/>
        <v>0</v>
      </c>
      <c r="BL85" s="83">
        <f t="shared" si="136"/>
        <v>0</v>
      </c>
    </row>
    <row r="86" spans="1:64" x14ac:dyDescent="0.25">
      <c r="A86" s="27">
        <f t="shared" si="167"/>
        <v>83</v>
      </c>
      <c r="B86" s="106"/>
      <c r="C86" s="107" t="s">
        <v>125</v>
      </c>
      <c r="D86" s="108" t="s">
        <v>90</v>
      </c>
      <c r="E86" s="67">
        <v>16</v>
      </c>
      <c r="F86" s="109">
        <v>22</v>
      </c>
      <c r="G86" s="109">
        <f t="shared" si="133"/>
        <v>2.7272727272727271</v>
      </c>
      <c r="H86" s="109">
        <v>0.85</v>
      </c>
      <c r="I86" s="67">
        <f t="shared" si="134"/>
        <v>2225.454545454545</v>
      </c>
      <c r="J86" s="67">
        <f t="shared" si="150"/>
        <v>2618.181818181818</v>
      </c>
      <c r="K86" s="39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40">
        <f t="shared" si="180"/>
        <v>0</v>
      </c>
      <c r="X86" s="51">
        <f t="shared" si="153"/>
        <v>0</v>
      </c>
      <c r="Y86" s="51">
        <f t="shared" si="154"/>
        <v>0</v>
      </c>
      <c r="Z86" s="51">
        <f t="shared" si="155"/>
        <v>0</v>
      </c>
      <c r="AA86" s="51">
        <f t="shared" si="156"/>
        <v>0</v>
      </c>
      <c r="AB86" s="51">
        <f t="shared" si="157"/>
        <v>0</v>
      </c>
      <c r="AC86" s="51">
        <f t="shared" si="158"/>
        <v>0</v>
      </c>
      <c r="AD86" s="51">
        <f t="shared" si="159"/>
        <v>0</v>
      </c>
      <c r="AE86" s="51">
        <f t="shared" si="160"/>
        <v>0</v>
      </c>
      <c r="AF86" s="51">
        <f t="shared" si="161"/>
        <v>0</v>
      </c>
      <c r="AG86" s="51">
        <f t="shared" si="162"/>
        <v>0</v>
      </c>
      <c r="AH86" s="51">
        <f t="shared" si="163"/>
        <v>0</v>
      </c>
      <c r="AI86" s="51">
        <f t="shared" si="164"/>
        <v>0</v>
      </c>
      <c r="AJ86" s="51">
        <f t="shared" si="165"/>
        <v>0</v>
      </c>
      <c r="AK86" s="52">
        <f t="shared" si="166"/>
        <v>0</v>
      </c>
      <c r="AL86" s="39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2">
        <f t="shared" si="168"/>
        <v>0</v>
      </c>
      <c r="AY86" s="26">
        <f t="shared" si="169"/>
        <v>0</v>
      </c>
      <c r="AZ86" s="26">
        <f t="shared" si="170"/>
        <v>0</v>
      </c>
      <c r="BA86" s="26">
        <f t="shared" si="171"/>
        <v>0</v>
      </c>
      <c r="BB86" s="26">
        <f t="shared" si="172"/>
        <v>0</v>
      </c>
      <c r="BC86" s="26">
        <f t="shared" si="173"/>
        <v>0</v>
      </c>
      <c r="BD86" s="26">
        <f t="shared" si="174"/>
        <v>0</v>
      </c>
      <c r="BE86" s="26">
        <f t="shared" si="144"/>
        <v>0</v>
      </c>
      <c r="BF86" s="26">
        <f t="shared" si="175"/>
        <v>0</v>
      </c>
      <c r="BG86" s="26">
        <f t="shared" si="176"/>
        <v>0</v>
      </c>
      <c r="BH86" s="26">
        <f t="shared" si="177"/>
        <v>0</v>
      </c>
      <c r="BI86" s="26">
        <f t="shared" si="178"/>
        <v>0</v>
      </c>
      <c r="BJ86" s="26">
        <f t="shared" si="179"/>
        <v>0</v>
      </c>
      <c r="BK86" s="83">
        <f t="shared" si="135"/>
        <v>0</v>
      </c>
      <c r="BL86" s="83">
        <f t="shared" si="136"/>
        <v>0</v>
      </c>
    </row>
    <row r="87" spans="1:64" x14ac:dyDescent="0.25">
      <c r="A87" s="27">
        <f t="shared" si="167"/>
        <v>84</v>
      </c>
      <c r="B87" s="110"/>
      <c r="C87" s="107" t="s">
        <v>126</v>
      </c>
      <c r="D87" s="108" t="s">
        <v>90</v>
      </c>
      <c r="E87" s="67">
        <v>16</v>
      </c>
      <c r="F87" s="109">
        <v>22</v>
      </c>
      <c r="G87" s="109">
        <f t="shared" si="133"/>
        <v>2.7272727272727271</v>
      </c>
      <c r="H87" s="109">
        <v>0.85</v>
      </c>
      <c r="I87" s="67">
        <f t="shared" si="134"/>
        <v>2225.454545454545</v>
      </c>
      <c r="J87" s="67">
        <f t="shared" si="150"/>
        <v>2618.181818181818</v>
      </c>
      <c r="K87" s="39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40">
        <f t="shared" si="180"/>
        <v>0</v>
      </c>
      <c r="X87" s="51">
        <f t="shared" si="153"/>
        <v>0</v>
      </c>
      <c r="Y87" s="51">
        <f t="shared" si="154"/>
        <v>0</v>
      </c>
      <c r="Z87" s="51">
        <f t="shared" si="155"/>
        <v>0</v>
      </c>
      <c r="AA87" s="51">
        <f t="shared" si="156"/>
        <v>0</v>
      </c>
      <c r="AB87" s="51">
        <f t="shared" si="157"/>
        <v>0</v>
      </c>
      <c r="AC87" s="51">
        <f t="shared" si="158"/>
        <v>0</v>
      </c>
      <c r="AD87" s="51">
        <f t="shared" si="159"/>
        <v>0</v>
      </c>
      <c r="AE87" s="51">
        <f t="shared" si="160"/>
        <v>0</v>
      </c>
      <c r="AF87" s="51">
        <f t="shared" si="161"/>
        <v>0</v>
      </c>
      <c r="AG87" s="51">
        <f t="shared" si="162"/>
        <v>0</v>
      </c>
      <c r="AH87" s="51">
        <f t="shared" si="163"/>
        <v>0</v>
      </c>
      <c r="AI87" s="51">
        <f t="shared" si="164"/>
        <v>0</v>
      </c>
      <c r="AJ87" s="51">
        <f t="shared" si="165"/>
        <v>0</v>
      </c>
      <c r="AK87" s="52">
        <f t="shared" si="166"/>
        <v>0</v>
      </c>
      <c r="AL87" s="39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2">
        <f t="shared" si="168"/>
        <v>0</v>
      </c>
      <c r="AY87" s="26">
        <f t="shared" si="169"/>
        <v>0</v>
      </c>
      <c r="AZ87" s="26">
        <f t="shared" si="170"/>
        <v>0</v>
      </c>
      <c r="BA87" s="26">
        <f t="shared" si="171"/>
        <v>0</v>
      </c>
      <c r="BB87" s="26">
        <f t="shared" si="172"/>
        <v>0</v>
      </c>
      <c r="BC87" s="26">
        <f t="shared" si="173"/>
        <v>0</v>
      </c>
      <c r="BD87" s="26">
        <f t="shared" si="174"/>
        <v>0</v>
      </c>
      <c r="BE87" s="26">
        <f t="shared" si="144"/>
        <v>0</v>
      </c>
      <c r="BF87" s="26">
        <f t="shared" si="175"/>
        <v>0</v>
      </c>
      <c r="BG87" s="26">
        <f t="shared" si="176"/>
        <v>0</v>
      </c>
      <c r="BH87" s="26">
        <f t="shared" si="177"/>
        <v>0</v>
      </c>
      <c r="BI87" s="26">
        <f t="shared" si="178"/>
        <v>0</v>
      </c>
      <c r="BJ87" s="26">
        <f t="shared" si="179"/>
        <v>0</v>
      </c>
      <c r="BK87" s="83">
        <f t="shared" si="135"/>
        <v>0</v>
      </c>
      <c r="BL87" s="83">
        <f t="shared" si="136"/>
        <v>0</v>
      </c>
    </row>
    <row r="89" spans="1:64" x14ac:dyDescent="0.25">
      <c r="K89" s="1">
        <v>2</v>
      </c>
    </row>
    <row r="140" spans="3:3" x14ac:dyDescent="0.25">
      <c r="C140" s="4" t="s">
        <v>6</v>
      </c>
    </row>
    <row r="141" spans="3:3" x14ac:dyDescent="0.25">
      <c r="C141" s="4" t="s">
        <v>8</v>
      </c>
    </row>
    <row r="142" spans="3:3" x14ac:dyDescent="0.25">
      <c r="C142" s="4" t="s">
        <v>7</v>
      </c>
    </row>
    <row r="143" spans="3:3" x14ac:dyDescent="0.25">
      <c r="C143" s="4" t="s">
        <v>82</v>
      </c>
    </row>
    <row r="144" spans="3:3" x14ac:dyDescent="0.25">
      <c r="C144" s="4" t="s">
        <v>90</v>
      </c>
    </row>
  </sheetData>
  <autoFilter ref="A3:BL87" xr:uid="{00000000-0009-0000-0000-000000000000}"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</autoFilter>
  <mergeCells count="19">
    <mergeCell ref="I3:I4"/>
    <mergeCell ref="J3:J4"/>
    <mergeCell ref="I1:J1"/>
    <mergeCell ref="I2:J2"/>
    <mergeCell ref="A1:C2"/>
    <mergeCell ref="A3:A4"/>
    <mergeCell ref="B3:B4"/>
    <mergeCell ref="C3:C4"/>
    <mergeCell ref="D3:D4"/>
    <mergeCell ref="D1:H2"/>
    <mergeCell ref="E3:E4"/>
    <mergeCell ref="F3:F4"/>
    <mergeCell ref="G3:G4"/>
    <mergeCell ref="H3:H4"/>
    <mergeCell ref="AL1:BL2"/>
    <mergeCell ref="W3:W4"/>
    <mergeCell ref="AJ3:AJ4"/>
    <mergeCell ref="AK3:AK4"/>
    <mergeCell ref="K1:AK2"/>
  </mergeCells>
  <dataValidations count="2">
    <dataValidation type="list" allowBlank="1" showInputMessage="1" showErrorMessage="1" sqref="D48 D66:D87" xr:uid="{BD0DF241-55A6-4760-A564-FE9C9BD3BB0F}">
      <formula1>$C$93:$C$97</formula1>
    </dataValidation>
    <dataValidation type="list" allowBlank="1" showInputMessage="1" showErrorMessage="1" sqref="D5:D47 D49:D65" xr:uid="{00000000-0002-0000-0000-000000000000}">
      <formula1>$C$140:$C$144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E066-142E-4789-AB0F-D79A7B75AB76}">
  <dimension ref="A1:I11"/>
  <sheetViews>
    <sheetView workbookViewId="0">
      <selection activeCell="B1" sqref="B1:I11"/>
    </sheetView>
  </sheetViews>
  <sheetFormatPr defaultRowHeight="15" x14ac:dyDescent="0.25"/>
  <cols>
    <col min="1" max="1" width="27.5703125" bestFit="1" customWidth="1"/>
  </cols>
  <sheetData>
    <row r="1" spans="1:9" x14ac:dyDescent="0.25">
      <c r="A1" t="s">
        <v>134</v>
      </c>
      <c r="B1" s="25" t="s">
        <v>146</v>
      </c>
      <c r="C1" s="25" t="s">
        <v>147</v>
      </c>
      <c r="D1" s="25" t="s">
        <v>149</v>
      </c>
      <c r="E1" s="25" t="s">
        <v>150</v>
      </c>
      <c r="F1" s="25" t="s">
        <v>151</v>
      </c>
      <c r="G1" s="25" t="s">
        <v>152</v>
      </c>
      <c r="H1" s="25" t="s">
        <v>153</v>
      </c>
      <c r="I1" s="25" t="s">
        <v>154</v>
      </c>
    </row>
    <row r="2" spans="1:9" x14ac:dyDescent="0.25">
      <c r="A2" t="s">
        <v>135</v>
      </c>
      <c r="B2" s="25">
        <v>228.5</v>
      </c>
      <c r="C2" s="25">
        <v>228.5</v>
      </c>
      <c r="D2" s="25">
        <v>337.5</v>
      </c>
      <c r="E2" s="25">
        <v>355.6</v>
      </c>
      <c r="F2" s="25">
        <v>355.6</v>
      </c>
      <c r="G2" s="25">
        <v>355.6</v>
      </c>
      <c r="H2" s="25">
        <v>354.4</v>
      </c>
      <c r="I2" s="25">
        <v>352.8</v>
      </c>
    </row>
    <row r="3" spans="1:9" x14ac:dyDescent="0.25">
      <c r="A3" t="s">
        <v>136</v>
      </c>
      <c r="B3" s="134">
        <v>0.85</v>
      </c>
      <c r="C3" s="134">
        <v>0.85</v>
      </c>
      <c r="D3" s="134">
        <v>0.85</v>
      </c>
      <c r="E3" s="134">
        <v>0.85</v>
      </c>
      <c r="F3" s="134">
        <v>0.85</v>
      </c>
      <c r="G3" s="134">
        <v>0.85</v>
      </c>
      <c r="H3" s="134">
        <v>0.85</v>
      </c>
      <c r="I3" s="134">
        <v>0.85</v>
      </c>
    </row>
    <row r="4" spans="1:9" x14ac:dyDescent="0.25">
      <c r="A4" t="s">
        <v>137</v>
      </c>
      <c r="B4" s="25">
        <v>-1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</row>
    <row r="5" spans="1:9" x14ac:dyDescent="0.25">
      <c r="A5" t="s">
        <v>138</v>
      </c>
      <c r="B5" s="25">
        <v>193.3</v>
      </c>
      <c r="C5" s="25">
        <v>194.2</v>
      </c>
      <c r="D5" s="25">
        <v>286.89999999999998</v>
      </c>
      <c r="E5" s="25">
        <v>302.3</v>
      </c>
      <c r="F5" s="25">
        <v>302.3</v>
      </c>
      <c r="G5" s="25">
        <v>302.3</v>
      </c>
      <c r="H5" s="25">
        <v>301.3</v>
      </c>
      <c r="I5" s="25">
        <v>299.89999999999998</v>
      </c>
    </row>
    <row r="6" spans="1:9" x14ac:dyDescent="0.25">
      <c r="A6" t="s">
        <v>139</v>
      </c>
      <c r="B6" s="25">
        <v>1</v>
      </c>
      <c r="C6" s="25">
        <v>1</v>
      </c>
      <c r="D6" s="24">
        <v>1</v>
      </c>
      <c r="E6" s="25">
        <v>1</v>
      </c>
      <c r="F6" s="24">
        <v>1</v>
      </c>
      <c r="G6" s="25">
        <v>1</v>
      </c>
      <c r="H6" s="25">
        <v>1</v>
      </c>
      <c r="I6" s="25">
        <v>1</v>
      </c>
    </row>
    <row r="7" spans="1:9" x14ac:dyDescent="0.25">
      <c r="A7" t="s">
        <v>140</v>
      </c>
      <c r="B7" s="133">
        <v>0</v>
      </c>
      <c r="C7" s="133">
        <v>194</v>
      </c>
      <c r="D7" s="133">
        <v>286.60000000000002</v>
      </c>
      <c r="E7" s="133">
        <v>237.7</v>
      </c>
      <c r="F7" s="133">
        <v>163.6</v>
      </c>
      <c r="G7" s="133">
        <v>176</v>
      </c>
      <c r="H7" s="133">
        <v>146.6</v>
      </c>
      <c r="I7" s="133">
        <v>175.9</v>
      </c>
    </row>
    <row r="8" spans="1:9" x14ac:dyDescent="0.25">
      <c r="A8" t="s">
        <v>141</v>
      </c>
      <c r="B8" s="134">
        <v>0</v>
      </c>
      <c r="C8" s="134">
        <v>0.99909999999999999</v>
      </c>
      <c r="D8" s="134">
        <v>0.99919999999999998</v>
      </c>
      <c r="E8" s="134">
        <v>0.78620000000000001</v>
      </c>
      <c r="F8" s="134">
        <v>0.5413</v>
      </c>
      <c r="G8" s="134">
        <v>0.58209999999999995</v>
      </c>
      <c r="H8" s="134">
        <v>0.48680000000000001</v>
      </c>
      <c r="I8" s="134">
        <v>0.5867</v>
      </c>
    </row>
    <row r="9" spans="1:9" x14ac:dyDescent="0.25">
      <c r="A9" t="s">
        <v>142</v>
      </c>
      <c r="B9" s="25">
        <v>0</v>
      </c>
      <c r="C9" s="25">
        <v>482240</v>
      </c>
      <c r="D9" s="25">
        <v>570350</v>
      </c>
      <c r="E9" s="25">
        <v>353160</v>
      </c>
      <c r="F9" s="25">
        <v>155880</v>
      </c>
      <c r="G9" s="25">
        <v>508800</v>
      </c>
      <c r="H9" s="25">
        <v>221930</v>
      </c>
      <c r="I9" s="25">
        <v>424870</v>
      </c>
    </row>
    <row r="10" spans="1:9" x14ac:dyDescent="0.25">
      <c r="A10" t="s">
        <v>143</v>
      </c>
      <c r="B10" s="133">
        <v>193.3</v>
      </c>
      <c r="C10" s="133">
        <v>0.2</v>
      </c>
      <c r="D10" s="133">
        <v>0.2</v>
      </c>
      <c r="E10" s="133">
        <v>64.599999999999994</v>
      </c>
      <c r="F10" s="133">
        <v>138.69999999999999</v>
      </c>
      <c r="G10" s="133">
        <v>126.3</v>
      </c>
      <c r="H10" s="133">
        <v>154.6</v>
      </c>
      <c r="I10" s="133">
        <v>123.9</v>
      </c>
    </row>
    <row r="11" spans="1:9" x14ac:dyDescent="0.25">
      <c r="A11" t="s">
        <v>144</v>
      </c>
      <c r="B11" s="134">
        <v>4.4000000000000003E-3</v>
      </c>
      <c r="C11" s="134">
        <v>0.99909999999999999</v>
      </c>
      <c r="D11" s="134">
        <v>0.99919999999999998</v>
      </c>
      <c r="E11" s="134">
        <v>0.78620000000000001</v>
      </c>
      <c r="F11" s="134">
        <v>0.5413</v>
      </c>
      <c r="G11" s="134">
        <v>0.58209999999999995</v>
      </c>
      <c r="H11" s="134">
        <v>0.48680000000000001</v>
      </c>
      <c r="I11" s="134">
        <v>0.5867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zoomScaleNormal="100" workbookViewId="0">
      <selection activeCell="M22" sqref="M22"/>
    </sheetView>
  </sheetViews>
  <sheetFormatPr defaultColWidth="9.140625" defaultRowHeight="15" x14ac:dyDescent="0.25"/>
  <cols>
    <col min="1" max="19" width="12.28515625" style="5" customWidth="1"/>
    <col min="20" max="16384" width="9.140625" style="5"/>
  </cols>
  <sheetData>
    <row r="1" spans="1:19" ht="30" x14ac:dyDescent="0.25">
      <c r="A1" s="128" t="s">
        <v>32</v>
      </c>
      <c r="B1" s="128" t="s">
        <v>102</v>
      </c>
      <c r="C1" s="128" t="s">
        <v>33</v>
      </c>
      <c r="D1" s="128" t="s">
        <v>133</v>
      </c>
      <c r="E1" s="128" t="s">
        <v>132</v>
      </c>
      <c r="F1" s="128" t="s">
        <v>34</v>
      </c>
      <c r="G1" s="128" t="s">
        <v>106</v>
      </c>
      <c r="H1" s="128" t="s">
        <v>107</v>
      </c>
      <c r="I1" s="128" t="s">
        <v>35</v>
      </c>
      <c r="J1" s="129" t="s">
        <v>24</v>
      </c>
      <c r="K1" s="130" t="s">
        <v>48</v>
      </c>
      <c r="L1" s="129" t="s">
        <v>31</v>
      </c>
      <c r="M1" s="129" t="s">
        <v>16</v>
      </c>
      <c r="N1" s="129" t="s">
        <v>5</v>
      </c>
      <c r="O1" s="128" t="s">
        <v>26</v>
      </c>
      <c r="P1" s="128" t="s">
        <v>30</v>
      </c>
      <c r="Q1" s="128" t="s">
        <v>127</v>
      </c>
      <c r="R1" s="128" t="s">
        <v>105</v>
      </c>
      <c r="S1" s="128" t="s">
        <v>108</v>
      </c>
    </row>
    <row r="2" spans="1:19" x14ac:dyDescent="0.25">
      <c r="A2" s="27">
        <v>3</v>
      </c>
      <c r="B2" s="27">
        <v>31</v>
      </c>
      <c r="C2" s="27">
        <v>15</v>
      </c>
      <c r="D2" s="27">
        <v>12</v>
      </c>
      <c r="E2" s="135">
        <v>9</v>
      </c>
      <c r="F2" s="27">
        <f>B2-C2</f>
        <v>16</v>
      </c>
      <c r="G2" s="27">
        <f>B2-D2</f>
        <v>19</v>
      </c>
      <c r="H2" s="27">
        <f>B2-E2</f>
        <v>22</v>
      </c>
      <c r="I2" s="27">
        <v>2</v>
      </c>
      <c r="J2" s="66">
        <v>44562</v>
      </c>
      <c r="K2" s="23">
        <f>SUMIF(Data!$D$5:$D$154,"80T",Data!X5:X154)</f>
        <v>1032.277841239352</v>
      </c>
      <c r="L2" s="7">
        <f>Q2</f>
        <v>768</v>
      </c>
      <c r="M2" s="7">
        <f t="shared" ref="M2:M13" si="0">L2-K2</f>
        <v>-264.27784123935203</v>
      </c>
      <c r="N2" s="127">
        <f t="shared" ref="N2:N13" si="1">(K2)/Q2</f>
        <v>1.344111772447073</v>
      </c>
      <c r="O2" s="27">
        <f t="shared" ref="O2:O13" si="2">F2*I2*8</f>
        <v>256</v>
      </c>
      <c r="P2" s="30">
        <f t="shared" ref="P2:P13" si="3">F2*I2*16</f>
        <v>512</v>
      </c>
      <c r="Q2" s="30">
        <f t="shared" ref="Q2:Q13" si="4">24*F2*I2</f>
        <v>768</v>
      </c>
      <c r="R2" s="30">
        <f>24*G2*I2-Q2</f>
        <v>144</v>
      </c>
      <c r="S2" s="30">
        <f>24*H2*I2-(Q2+R2)</f>
        <v>144</v>
      </c>
    </row>
    <row r="3" spans="1:19" x14ac:dyDescent="0.25">
      <c r="A3" s="27">
        <v>3</v>
      </c>
      <c r="B3" s="27">
        <v>28</v>
      </c>
      <c r="C3" s="27">
        <v>9</v>
      </c>
      <c r="D3" s="27">
        <v>5</v>
      </c>
      <c r="E3" s="27">
        <v>0</v>
      </c>
      <c r="F3" s="27">
        <f>B3-C3</f>
        <v>19</v>
      </c>
      <c r="G3" s="27">
        <f t="shared" ref="G3:G13" si="5">B3-D3</f>
        <v>23</v>
      </c>
      <c r="H3" s="27">
        <f t="shared" ref="H3:H13" si="6">B3-E3</f>
        <v>28</v>
      </c>
      <c r="I3" s="27">
        <v>2</v>
      </c>
      <c r="J3" s="66">
        <v>44593</v>
      </c>
      <c r="K3" s="23">
        <f>SUMIF(Data!$D$5:$D$154,"80T",Data!Y5:Y154)</f>
        <v>827.4172716593522</v>
      </c>
      <c r="L3" s="7">
        <f t="shared" ref="L3:L13" si="7">Q3</f>
        <v>912</v>
      </c>
      <c r="M3" s="7">
        <f t="shared" si="0"/>
        <v>84.582728340647805</v>
      </c>
      <c r="N3" s="127">
        <f t="shared" si="1"/>
        <v>0.90725578032823706</v>
      </c>
      <c r="O3" s="27">
        <f t="shared" si="2"/>
        <v>304</v>
      </c>
      <c r="P3" s="30">
        <f t="shared" si="3"/>
        <v>608</v>
      </c>
      <c r="Q3" s="30">
        <f t="shared" si="4"/>
        <v>912</v>
      </c>
      <c r="R3" s="30">
        <f t="shared" ref="R3:R13" si="8">24*G3*I3-Q3</f>
        <v>192</v>
      </c>
      <c r="S3" s="30">
        <f t="shared" ref="S3:S13" si="9">24*H3*I3-(Q3+R3)</f>
        <v>240</v>
      </c>
    </row>
    <row r="4" spans="1:19" x14ac:dyDescent="0.25">
      <c r="A4" s="27">
        <v>3</v>
      </c>
      <c r="B4" s="27">
        <v>31</v>
      </c>
      <c r="C4" s="27">
        <v>9</v>
      </c>
      <c r="D4" s="27">
        <v>6</v>
      </c>
      <c r="E4" s="27">
        <v>0</v>
      </c>
      <c r="F4" s="27">
        <f>B4-C4</f>
        <v>22</v>
      </c>
      <c r="G4" s="27">
        <f t="shared" si="5"/>
        <v>25</v>
      </c>
      <c r="H4" s="27">
        <f t="shared" si="6"/>
        <v>31</v>
      </c>
      <c r="I4" s="27">
        <v>2</v>
      </c>
      <c r="J4" s="66">
        <v>44621</v>
      </c>
      <c r="K4" s="23">
        <f>SUMIF(Data!$D$5:$D$154,"80T",Data!Z5:Z154)</f>
        <v>310.48086380813118</v>
      </c>
      <c r="L4" s="7">
        <f>Q5</f>
        <v>1008</v>
      </c>
      <c r="M4" s="7">
        <f t="shared" si="0"/>
        <v>697.51913619186882</v>
      </c>
      <c r="N4" s="127">
        <f t="shared" si="1"/>
        <v>0.29401596951527575</v>
      </c>
      <c r="O4" s="27">
        <f t="shared" si="2"/>
        <v>352</v>
      </c>
      <c r="P4" s="30">
        <f t="shared" si="3"/>
        <v>704</v>
      </c>
      <c r="Q4" s="30">
        <f t="shared" si="4"/>
        <v>1056</v>
      </c>
      <c r="R4" s="30">
        <f t="shared" si="8"/>
        <v>144</v>
      </c>
      <c r="S4" s="30">
        <f t="shared" si="9"/>
        <v>288</v>
      </c>
    </row>
    <row r="5" spans="1:19" x14ac:dyDescent="0.25">
      <c r="A5" s="27">
        <v>3</v>
      </c>
      <c r="B5" s="27">
        <v>30</v>
      </c>
      <c r="C5" s="27">
        <v>9</v>
      </c>
      <c r="D5" s="27">
        <v>4</v>
      </c>
      <c r="E5" s="27">
        <v>0</v>
      </c>
      <c r="F5" s="27">
        <f t="shared" ref="F5:F13" si="10">B5-C5</f>
        <v>21</v>
      </c>
      <c r="G5" s="27">
        <f t="shared" si="5"/>
        <v>26</v>
      </c>
      <c r="H5" s="27">
        <f t="shared" si="6"/>
        <v>30</v>
      </c>
      <c r="I5" s="27">
        <v>2</v>
      </c>
      <c r="J5" s="66">
        <v>44652</v>
      </c>
      <c r="K5" s="23">
        <f>SUMIF(Data!$D$5:$D$154,"80T",Data!AA5:AA154)</f>
        <v>463.18831133635422</v>
      </c>
      <c r="L5" s="7">
        <f>Q5</f>
        <v>1008</v>
      </c>
      <c r="M5" s="7">
        <f t="shared" si="0"/>
        <v>544.81168866364578</v>
      </c>
      <c r="N5" s="127">
        <f t="shared" si="1"/>
        <v>0.45951221362733552</v>
      </c>
      <c r="O5" s="27">
        <f t="shared" si="2"/>
        <v>336</v>
      </c>
      <c r="P5" s="30">
        <f t="shared" si="3"/>
        <v>672</v>
      </c>
      <c r="Q5" s="30">
        <f t="shared" si="4"/>
        <v>1008</v>
      </c>
      <c r="R5" s="30">
        <f t="shared" si="8"/>
        <v>240</v>
      </c>
      <c r="S5" s="30">
        <f t="shared" si="9"/>
        <v>192</v>
      </c>
    </row>
    <row r="6" spans="1:19" x14ac:dyDescent="0.25">
      <c r="A6" s="27">
        <v>3</v>
      </c>
      <c r="B6" s="27">
        <v>31</v>
      </c>
      <c r="C6" s="27">
        <v>13</v>
      </c>
      <c r="D6" s="27">
        <v>9</v>
      </c>
      <c r="E6" s="27">
        <v>0</v>
      </c>
      <c r="F6" s="27">
        <f t="shared" si="10"/>
        <v>18</v>
      </c>
      <c r="G6" s="27">
        <f t="shared" si="5"/>
        <v>22</v>
      </c>
      <c r="H6" s="27">
        <f t="shared" si="6"/>
        <v>31</v>
      </c>
      <c r="I6" s="27">
        <v>2</v>
      </c>
      <c r="J6" s="66">
        <v>44682</v>
      </c>
      <c r="K6" s="23">
        <f>SUMIF(Data!$D$5:$D$154,"80T",Data!AB5:AB154)</f>
        <v>94.043640571657107</v>
      </c>
      <c r="L6" s="7">
        <f t="shared" si="7"/>
        <v>864</v>
      </c>
      <c r="M6" s="7">
        <f t="shared" si="0"/>
        <v>769.95635942834292</v>
      </c>
      <c r="N6" s="127">
        <f t="shared" si="1"/>
        <v>0.10884680621719572</v>
      </c>
      <c r="O6" s="27">
        <f t="shared" si="2"/>
        <v>288</v>
      </c>
      <c r="P6" s="30">
        <f t="shared" si="3"/>
        <v>576</v>
      </c>
      <c r="Q6" s="30">
        <f t="shared" si="4"/>
        <v>864</v>
      </c>
      <c r="R6" s="30">
        <f t="shared" si="8"/>
        <v>192</v>
      </c>
      <c r="S6" s="30">
        <f t="shared" si="9"/>
        <v>432</v>
      </c>
    </row>
    <row r="7" spans="1:19" x14ac:dyDescent="0.25">
      <c r="A7" s="27">
        <v>3</v>
      </c>
      <c r="B7" s="27">
        <v>30</v>
      </c>
      <c r="C7" s="27">
        <v>9</v>
      </c>
      <c r="D7" s="27">
        <v>5</v>
      </c>
      <c r="E7" s="27">
        <v>0</v>
      </c>
      <c r="F7" s="27">
        <f t="shared" si="10"/>
        <v>21</v>
      </c>
      <c r="G7" s="27">
        <f t="shared" si="5"/>
        <v>25</v>
      </c>
      <c r="H7" s="27">
        <f t="shared" si="6"/>
        <v>30</v>
      </c>
      <c r="I7" s="27">
        <v>2</v>
      </c>
      <c r="J7" s="66">
        <v>44713</v>
      </c>
      <c r="K7" s="23">
        <f>SUMIF(Data!$D$5:$D$154,"80T",Data!AC5:AC154)</f>
        <v>211.21112705093998</v>
      </c>
      <c r="L7" s="7">
        <f t="shared" si="7"/>
        <v>1008</v>
      </c>
      <c r="M7" s="7">
        <f t="shared" si="0"/>
        <v>796.78887294906008</v>
      </c>
      <c r="N7" s="127">
        <f t="shared" si="1"/>
        <v>0.20953484826482141</v>
      </c>
      <c r="O7" s="27">
        <f t="shared" si="2"/>
        <v>336</v>
      </c>
      <c r="P7" s="30">
        <f t="shared" si="3"/>
        <v>672</v>
      </c>
      <c r="Q7" s="30">
        <f t="shared" si="4"/>
        <v>1008</v>
      </c>
      <c r="R7" s="30">
        <f t="shared" si="8"/>
        <v>192</v>
      </c>
      <c r="S7" s="30">
        <f t="shared" si="9"/>
        <v>240</v>
      </c>
    </row>
    <row r="8" spans="1:19" x14ac:dyDescent="0.25">
      <c r="A8" s="27">
        <v>3</v>
      </c>
      <c r="B8" s="27">
        <v>31</v>
      </c>
      <c r="C8" s="27">
        <v>10</v>
      </c>
      <c r="D8" s="27">
        <v>5</v>
      </c>
      <c r="E8" s="27">
        <v>0</v>
      </c>
      <c r="F8" s="27">
        <f t="shared" si="10"/>
        <v>21</v>
      </c>
      <c r="G8" s="27">
        <f t="shared" si="5"/>
        <v>26</v>
      </c>
      <c r="H8" s="27">
        <f t="shared" si="6"/>
        <v>31</v>
      </c>
      <c r="I8" s="27">
        <v>2</v>
      </c>
      <c r="J8" s="66">
        <v>44743</v>
      </c>
      <c r="K8" s="23">
        <f>SUMIF(Data!$D$5:$D$154,"80T",Data!AD5:AD154)</f>
        <v>314.24913744018244</v>
      </c>
      <c r="L8" s="7">
        <f t="shared" si="7"/>
        <v>1008</v>
      </c>
      <c r="M8" s="7">
        <f t="shared" si="0"/>
        <v>693.75086255981751</v>
      </c>
      <c r="N8" s="127">
        <f t="shared" si="1"/>
        <v>0.31175509666684764</v>
      </c>
      <c r="O8" s="27">
        <f t="shared" si="2"/>
        <v>336</v>
      </c>
      <c r="P8" s="30">
        <f t="shared" si="3"/>
        <v>672</v>
      </c>
      <c r="Q8" s="30">
        <f t="shared" si="4"/>
        <v>1008</v>
      </c>
      <c r="R8" s="30">
        <f t="shared" si="8"/>
        <v>240</v>
      </c>
      <c r="S8" s="30">
        <f t="shared" si="9"/>
        <v>240</v>
      </c>
    </row>
    <row r="9" spans="1:19" x14ac:dyDescent="0.25">
      <c r="A9" s="27">
        <v>3</v>
      </c>
      <c r="B9" s="27">
        <v>31</v>
      </c>
      <c r="C9" s="27">
        <v>18</v>
      </c>
      <c r="D9" s="27">
        <v>16</v>
      </c>
      <c r="E9" s="135">
        <v>14</v>
      </c>
      <c r="F9" s="27">
        <f t="shared" si="10"/>
        <v>13</v>
      </c>
      <c r="G9" s="27">
        <f t="shared" si="5"/>
        <v>15</v>
      </c>
      <c r="H9" s="27">
        <f t="shared" si="6"/>
        <v>17</v>
      </c>
      <c r="I9" s="27">
        <v>2</v>
      </c>
      <c r="J9" s="66">
        <v>44774</v>
      </c>
      <c r="K9" s="23">
        <f>SUMIF(Data!$D$5:$D$154,"80T",Data!AE5:AE154)</f>
        <v>866.57604579960662</v>
      </c>
      <c r="L9" s="7">
        <f t="shared" si="7"/>
        <v>624</v>
      </c>
      <c r="M9" s="7">
        <f t="shared" si="0"/>
        <v>-242.57604579960662</v>
      </c>
      <c r="N9" s="127">
        <f t="shared" si="1"/>
        <v>1.3887436631403953</v>
      </c>
      <c r="O9" s="27">
        <f t="shared" si="2"/>
        <v>208</v>
      </c>
      <c r="P9" s="30">
        <f t="shared" si="3"/>
        <v>416</v>
      </c>
      <c r="Q9" s="30">
        <f t="shared" si="4"/>
        <v>624</v>
      </c>
      <c r="R9" s="30">
        <f t="shared" si="8"/>
        <v>96</v>
      </c>
      <c r="S9" s="30">
        <f t="shared" si="9"/>
        <v>96</v>
      </c>
    </row>
    <row r="10" spans="1:19" x14ac:dyDescent="0.25">
      <c r="A10" s="27">
        <v>3</v>
      </c>
      <c r="B10" s="27">
        <v>30</v>
      </c>
      <c r="C10" s="27">
        <v>8</v>
      </c>
      <c r="D10" s="27">
        <v>4</v>
      </c>
      <c r="E10" s="27">
        <v>0</v>
      </c>
      <c r="F10" s="27">
        <f t="shared" si="10"/>
        <v>22</v>
      </c>
      <c r="G10" s="27">
        <f t="shared" si="5"/>
        <v>26</v>
      </c>
      <c r="H10" s="27">
        <f t="shared" si="6"/>
        <v>30</v>
      </c>
      <c r="I10" s="27">
        <v>2</v>
      </c>
      <c r="J10" s="66">
        <v>44805</v>
      </c>
      <c r="K10" s="23">
        <f>SUMIF(Data!$D$5:$D$154,"80T",Data!AF5:AF154)</f>
        <v>1139.4449308937528</v>
      </c>
      <c r="L10" s="7">
        <f t="shared" si="7"/>
        <v>1056</v>
      </c>
      <c r="M10" s="7">
        <f t="shared" si="0"/>
        <v>-83.444930893752826</v>
      </c>
      <c r="N10" s="127">
        <f t="shared" si="1"/>
        <v>1.0790198209221145</v>
      </c>
      <c r="O10" s="27">
        <f t="shared" si="2"/>
        <v>352</v>
      </c>
      <c r="P10" s="30">
        <f t="shared" si="3"/>
        <v>704</v>
      </c>
      <c r="Q10" s="30">
        <f t="shared" si="4"/>
        <v>1056</v>
      </c>
      <c r="R10" s="30">
        <f t="shared" si="8"/>
        <v>192</v>
      </c>
      <c r="S10" s="30">
        <f t="shared" si="9"/>
        <v>192</v>
      </c>
    </row>
    <row r="11" spans="1:19" x14ac:dyDescent="0.25">
      <c r="A11" s="27">
        <v>3</v>
      </c>
      <c r="B11" s="27">
        <v>31</v>
      </c>
      <c r="C11" s="27">
        <v>10</v>
      </c>
      <c r="D11" s="27">
        <v>5</v>
      </c>
      <c r="E11" s="27">
        <v>0</v>
      </c>
      <c r="F11" s="27">
        <f t="shared" si="10"/>
        <v>21</v>
      </c>
      <c r="G11" s="27">
        <f t="shared" si="5"/>
        <v>26</v>
      </c>
      <c r="H11" s="27">
        <f t="shared" si="6"/>
        <v>31</v>
      </c>
      <c r="I11" s="27">
        <v>2</v>
      </c>
      <c r="J11" s="66">
        <v>44835</v>
      </c>
      <c r="K11" s="23">
        <f>SUMIF(Data!$D$5:$D$154,"80T",Data!AG5:AG154)</f>
        <v>1042.2251358705016</v>
      </c>
      <c r="L11" s="7">
        <f t="shared" si="7"/>
        <v>1008</v>
      </c>
      <c r="M11" s="7">
        <f t="shared" si="0"/>
        <v>-34.225135870501617</v>
      </c>
      <c r="N11" s="127">
        <f t="shared" si="1"/>
        <v>1.0339535078080373</v>
      </c>
      <c r="O11" s="27">
        <f t="shared" si="2"/>
        <v>336</v>
      </c>
      <c r="P11" s="30">
        <f t="shared" si="3"/>
        <v>672</v>
      </c>
      <c r="Q11" s="30">
        <f t="shared" si="4"/>
        <v>1008</v>
      </c>
      <c r="R11" s="30">
        <f t="shared" si="8"/>
        <v>240</v>
      </c>
      <c r="S11" s="30">
        <f t="shared" si="9"/>
        <v>240</v>
      </c>
    </row>
    <row r="12" spans="1:19" x14ac:dyDescent="0.25">
      <c r="A12" s="27">
        <v>3</v>
      </c>
      <c r="B12" s="27">
        <v>30</v>
      </c>
      <c r="C12" s="27">
        <v>9</v>
      </c>
      <c r="D12" s="27">
        <v>5</v>
      </c>
      <c r="E12" s="27">
        <v>0</v>
      </c>
      <c r="F12" s="27">
        <f t="shared" si="10"/>
        <v>21</v>
      </c>
      <c r="G12" s="27">
        <f t="shared" si="5"/>
        <v>25</v>
      </c>
      <c r="H12" s="27">
        <f t="shared" si="6"/>
        <v>30</v>
      </c>
      <c r="I12" s="27">
        <v>2</v>
      </c>
      <c r="J12" s="66">
        <v>44866</v>
      </c>
      <c r="K12" s="23">
        <f>SUMIF(Data!$D$5:$D$154,"80T",Data!AH5:AH154)</f>
        <v>1013.7553098506895</v>
      </c>
      <c r="L12" s="7">
        <f t="shared" si="7"/>
        <v>1008</v>
      </c>
      <c r="M12" s="7">
        <f t="shared" si="0"/>
        <v>-5.755309850689514</v>
      </c>
      <c r="N12" s="127">
        <f t="shared" si="1"/>
        <v>1.0057096327883825</v>
      </c>
      <c r="O12" s="27">
        <f t="shared" si="2"/>
        <v>336</v>
      </c>
      <c r="P12" s="30">
        <f t="shared" si="3"/>
        <v>672</v>
      </c>
      <c r="Q12" s="30">
        <f t="shared" si="4"/>
        <v>1008</v>
      </c>
      <c r="R12" s="30">
        <f t="shared" si="8"/>
        <v>192</v>
      </c>
      <c r="S12" s="30">
        <f t="shared" si="9"/>
        <v>240</v>
      </c>
    </row>
    <row r="13" spans="1:19" x14ac:dyDescent="0.25">
      <c r="A13" s="27">
        <v>3</v>
      </c>
      <c r="B13" s="27">
        <v>31</v>
      </c>
      <c r="C13" s="27">
        <v>14</v>
      </c>
      <c r="D13" s="27">
        <v>10</v>
      </c>
      <c r="E13" s="135">
        <v>6</v>
      </c>
      <c r="F13" s="27">
        <f t="shared" si="10"/>
        <v>17</v>
      </c>
      <c r="G13" s="27">
        <f t="shared" si="5"/>
        <v>21</v>
      </c>
      <c r="H13" s="27">
        <f t="shared" si="6"/>
        <v>25</v>
      </c>
      <c r="I13" s="27">
        <v>2</v>
      </c>
      <c r="J13" s="66">
        <v>44896</v>
      </c>
      <c r="K13" s="23">
        <f>SUMIF(Data!$D$5:$D$154,"80T",Data!AI5:AI154)</f>
        <v>990.50482556625923</v>
      </c>
      <c r="L13" s="7">
        <f t="shared" si="7"/>
        <v>816</v>
      </c>
      <c r="M13" s="7">
        <f t="shared" si="0"/>
        <v>-174.50482556625923</v>
      </c>
      <c r="N13" s="127">
        <f t="shared" si="1"/>
        <v>1.2138539528998276</v>
      </c>
      <c r="O13" s="27">
        <f t="shared" si="2"/>
        <v>272</v>
      </c>
      <c r="P13" s="30">
        <f t="shared" si="3"/>
        <v>544</v>
      </c>
      <c r="Q13" s="30">
        <f t="shared" si="4"/>
        <v>816</v>
      </c>
      <c r="R13" s="30">
        <f t="shared" si="8"/>
        <v>192</v>
      </c>
      <c r="S13" s="30">
        <f t="shared" si="9"/>
        <v>192</v>
      </c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  <c r="O14" s="8"/>
    </row>
  </sheetData>
  <conditionalFormatting sqref="N2:N13">
    <cfRule type="cellIs" dxfId="9" priority="4" operator="greaterThan">
      <formula>100%</formula>
    </cfRule>
  </conditionalFormatting>
  <conditionalFormatting sqref="L2:N13">
    <cfRule type="cellIs" dxfId="8" priority="3" operator="lessThan">
      <formula>0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Normal="100" workbookViewId="0">
      <selection sqref="A1:H13"/>
    </sheetView>
  </sheetViews>
  <sheetFormatPr defaultColWidth="9.140625" defaultRowHeight="15" x14ac:dyDescent="0.25"/>
  <cols>
    <col min="1" max="19" width="12.28515625" style="5" customWidth="1"/>
    <col min="20" max="16384" width="9.140625" style="5"/>
  </cols>
  <sheetData>
    <row r="1" spans="1:19" ht="30" customHeight="1" x14ac:dyDescent="0.25">
      <c r="A1" s="128" t="s">
        <v>32</v>
      </c>
      <c r="B1" s="128" t="s">
        <v>102</v>
      </c>
      <c r="C1" s="128" t="s">
        <v>33</v>
      </c>
      <c r="D1" s="128" t="s">
        <v>133</v>
      </c>
      <c r="E1" s="128" t="s">
        <v>132</v>
      </c>
      <c r="F1" s="128" t="s">
        <v>34</v>
      </c>
      <c r="G1" s="128" t="s">
        <v>106</v>
      </c>
      <c r="H1" s="128" t="s">
        <v>107</v>
      </c>
      <c r="I1" s="128" t="s">
        <v>35</v>
      </c>
      <c r="J1" s="129" t="s">
        <v>2</v>
      </c>
      <c r="K1" s="130" t="s">
        <v>48</v>
      </c>
      <c r="L1" s="129" t="s">
        <v>31</v>
      </c>
      <c r="M1" s="129" t="s">
        <v>16</v>
      </c>
      <c r="N1" s="129" t="s">
        <v>5</v>
      </c>
      <c r="O1" s="128" t="s">
        <v>26</v>
      </c>
      <c r="P1" s="128" t="s">
        <v>30</v>
      </c>
      <c r="Q1" s="128" t="s">
        <v>127</v>
      </c>
      <c r="R1" s="128" t="s">
        <v>105</v>
      </c>
      <c r="S1" s="128" t="s">
        <v>108</v>
      </c>
    </row>
    <row r="2" spans="1:19" x14ac:dyDescent="0.25">
      <c r="A2" s="27">
        <v>3</v>
      </c>
      <c r="B2" s="27">
        <v>31</v>
      </c>
      <c r="C2" s="27">
        <v>15</v>
      </c>
      <c r="D2" s="27">
        <v>12</v>
      </c>
      <c r="E2" s="135">
        <v>9</v>
      </c>
      <c r="F2" s="27">
        <f>B2-C2</f>
        <v>16</v>
      </c>
      <c r="G2" s="27">
        <f>B2-D2</f>
        <v>19</v>
      </c>
      <c r="H2" s="27">
        <f>B2-E2</f>
        <v>22</v>
      </c>
      <c r="I2" s="27">
        <v>1</v>
      </c>
      <c r="J2" s="66">
        <v>44562</v>
      </c>
      <c r="K2" s="23">
        <f>SUMIF(Data!$D$5:$D$154,"120T",Data!X5:X154)</f>
        <v>317.79142459439498</v>
      </c>
      <c r="L2" s="7">
        <f>Q2</f>
        <v>384</v>
      </c>
      <c r="M2" s="7">
        <f t="shared" ref="M2:M13" si="0">L2-K2</f>
        <v>66.208575405605018</v>
      </c>
      <c r="N2" s="127">
        <f t="shared" ref="N2:N13" si="1">(K2)/Q2</f>
        <v>0.82758183488123693</v>
      </c>
      <c r="O2" s="27">
        <f t="shared" ref="O2:O13" si="2">F2*I2*8</f>
        <v>128</v>
      </c>
      <c r="P2" s="30">
        <f t="shared" ref="P2:P13" si="3">F2*I2*16</f>
        <v>256</v>
      </c>
      <c r="Q2" s="30">
        <f t="shared" ref="Q2:Q13" si="4">24*F2*I2</f>
        <v>384</v>
      </c>
      <c r="R2" s="30">
        <f>24*G2*I2-Q2</f>
        <v>72</v>
      </c>
      <c r="S2" s="30">
        <f>24*H2*I2-(Q2+R2)</f>
        <v>72</v>
      </c>
    </row>
    <row r="3" spans="1:19" x14ac:dyDescent="0.25">
      <c r="A3" s="27">
        <v>3</v>
      </c>
      <c r="B3" s="27">
        <v>28</v>
      </c>
      <c r="C3" s="27">
        <v>9</v>
      </c>
      <c r="D3" s="27">
        <v>5</v>
      </c>
      <c r="E3" s="27">
        <v>0</v>
      </c>
      <c r="F3" s="27">
        <f>B3-C3</f>
        <v>19</v>
      </c>
      <c r="G3" s="27">
        <f t="shared" ref="G3:G13" si="5">B3-D3</f>
        <v>23</v>
      </c>
      <c r="H3" s="27">
        <f t="shared" ref="H3:H13" si="6">B3-E3</f>
        <v>28</v>
      </c>
      <c r="I3" s="27">
        <v>1</v>
      </c>
      <c r="J3" s="66">
        <v>44593</v>
      </c>
      <c r="K3" s="23">
        <f>SUMIF(Data!$D$5:$D$154,"120T",Data!Y5:Y154)</f>
        <v>213.59677097195808</v>
      </c>
      <c r="L3" s="7">
        <f t="shared" ref="L3:L13" si="7">Q3</f>
        <v>456</v>
      </c>
      <c r="M3" s="7">
        <f t="shared" si="0"/>
        <v>242.40322902804192</v>
      </c>
      <c r="N3" s="127">
        <f t="shared" si="1"/>
        <v>0.46841397142973262</v>
      </c>
      <c r="O3" s="27">
        <f t="shared" si="2"/>
        <v>152</v>
      </c>
      <c r="P3" s="30">
        <f t="shared" si="3"/>
        <v>304</v>
      </c>
      <c r="Q3" s="30">
        <f t="shared" si="4"/>
        <v>456</v>
      </c>
      <c r="R3" s="30">
        <f t="shared" ref="R3:R13" si="8">24*G3*I3-Q3</f>
        <v>96</v>
      </c>
      <c r="S3" s="30">
        <f t="shared" ref="S3:S13" si="9">24*H3*I3-(Q3+R3)</f>
        <v>120</v>
      </c>
    </row>
    <row r="4" spans="1:19" x14ac:dyDescent="0.25">
      <c r="A4" s="27">
        <v>3</v>
      </c>
      <c r="B4" s="27">
        <v>31</v>
      </c>
      <c r="C4" s="27">
        <v>9</v>
      </c>
      <c r="D4" s="27">
        <v>6</v>
      </c>
      <c r="E4" s="27">
        <v>0</v>
      </c>
      <c r="F4" s="27">
        <f>B4-C4</f>
        <v>22</v>
      </c>
      <c r="G4" s="27">
        <f t="shared" si="5"/>
        <v>25</v>
      </c>
      <c r="H4" s="27">
        <f t="shared" si="6"/>
        <v>31</v>
      </c>
      <c r="I4" s="27">
        <v>1</v>
      </c>
      <c r="J4" s="66">
        <v>44621</v>
      </c>
      <c r="K4" s="23">
        <f>SUMIF(Data!$D$5:$D$154,"120T",Data!Z5:Z154)</f>
        <v>315.81291309067745</v>
      </c>
      <c r="L4" s="7">
        <f t="shared" si="7"/>
        <v>528</v>
      </c>
      <c r="M4" s="7">
        <f t="shared" si="0"/>
        <v>212.18708690932255</v>
      </c>
      <c r="N4" s="127">
        <f t="shared" si="1"/>
        <v>0.59813051721719213</v>
      </c>
      <c r="O4" s="27">
        <f t="shared" si="2"/>
        <v>176</v>
      </c>
      <c r="P4" s="30">
        <f t="shared" si="3"/>
        <v>352</v>
      </c>
      <c r="Q4" s="30">
        <f t="shared" si="4"/>
        <v>528</v>
      </c>
      <c r="R4" s="30">
        <f t="shared" si="8"/>
        <v>72</v>
      </c>
      <c r="S4" s="30">
        <f t="shared" si="9"/>
        <v>144</v>
      </c>
    </row>
    <row r="5" spans="1:19" x14ac:dyDescent="0.25">
      <c r="A5" s="27">
        <v>3</v>
      </c>
      <c r="B5" s="27">
        <v>30</v>
      </c>
      <c r="C5" s="27">
        <v>9</v>
      </c>
      <c r="D5" s="27">
        <v>4</v>
      </c>
      <c r="E5" s="27">
        <v>0</v>
      </c>
      <c r="F5" s="27">
        <f t="shared" ref="F5:F13" si="10">B5-C5</f>
        <v>21</v>
      </c>
      <c r="G5" s="27">
        <f t="shared" si="5"/>
        <v>26</v>
      </c>
      <c r="H5" s="27">
        <f t="shared" si="6"/>
        <v>30</v>
      </c>
      <c r="I5" s="27">
        <v>1</v>
      </c>
      <c r="J5" s="66">
        <v>44652</v>
      </c>
      <c r="K5" s="23">
        <f>SUMIF(Data!$D$5:$D$154,"120T",Data!AA5:AA154)</f>
        <v>93.034570256094355</v>
      </c>
      <c r="L5" s="7">
        <f t="shared" si="7"/>
        <v>504</v>
      </c>
      <c r="M5" s="7">
        <f t="shared" si="0"/>
        <v>410.96542974390564</v>
      </c>
      <c r="N5" s="127">
        <f t="shared" si="1"/>
        <v>0.18459240130177451</v>
      </c>
      <c r="O5" s="27">
        <f t="shared" si="2"/>
        <v>168</v>
      </c>
      <c r="P5" s="30">
        <f t="shared" si="3"/>
        <v>336</v>
      </c>
      <c r="Q5" s="30">
        <f t="shared" si="4"/>
        <v>504</v>
      </c>
      <c r="R5" s="30">
        <f t="shared" si="8"/>
        <v>120</v>
      </c>
      <c r="S5" s="30">
        <f t="shared" si="9"/>
        <v>96</v>
      </c>
    </row>
    <row r="6" spans="1:19" x14ac:dyDescent="0.25">
      <c r="A6" s="27">
        <v>3</v>
      </c>
      <c r="B6" s="27">
        <v>31</v>
      </c>
      <c r="C6" s="27">
        <v>13</v>
      </c>
      <c r="D6" s="27">
        <v>9</v>
      </c>
      <c r="E6" s="27">
        <v>0</v>
      </c>
      <c r="F6" s="27">
        <f t="shared" si="10"/>
        <v>18</v>
      </c>
      <c r="G6" s="27">
        <f t="shared" si="5"/>
        <v>22</v>
      </c>
      <c r="H6" s="27">
        <f t="shared" si="6"/>
        <v>31</v>
      </c>
      <c r="I6" s="27">
        <v>1</v>
      </c>
      <c r="J6" s="66">
        <v>44682</v>
      </c>
      <c r="K6" s="23">
        <f>SUMIF(Data!$D$5:$D$154,"120T",Data!AB5:AB154)</f>
        <v>63.507684164316437</v>
      </c>
      <c r="L6" s="7">
        <f t="shared" si="7"/>
        <v>432</v>
      </c>
      <c r="M6" s="7">
        <f t="shared" si="0"/>
        <v>368.49231583568354</v>
      </c>
      <c r="N6" s="127">
        <f t="shared" si="1"/>
        <v>0.14700852815813989</v>
      </c>
      <c r="O6" s="27">
        <f t="shared" si="2"/>
        <v>144</v>
      </c>
      <c r="P6" s="30">
        <f t="shared" si="3"/>
        <v>288</v>
      </c>
      <c r="Q6" s="30">
        <f t="shared" si="4"/>
        <v>432</v>
      </c>
      <c r="R6" s="30">
        <f t="shared" si="8"/>
        <v>96</v>
      </c>
      <c r="S6" s="30">
        <f t="shared" si="9"/>
        <v>216</v>
      </c>
    </row>
    <row r="7" spans="1:19" x14ac:dyDescent="0.25">
      <c r="A7" s="27">
        <v>3</v>
      </c>
      <c r="B7" s="27">
        <v>30</v>
      </c>
      <c r="C7" s="27">
        <v>9</v>
      </c>
      <c r="D7" s="27">
        <v>5</v>
      </c>
      <c r="E7" s="27">
        <v>0</v>
      </c>
      <c r="F7" s="27">
        <f t="shared" si="10"/>
        <v>21</v>
      </c>
      <c r="G7" s="27">
        <f t="shared" si="5"/>
        <v>25</v>
      </c>
      <c r="H7" s="27">
        <f t="shared" si="6"/>
        <v>30</v>
      </c>
      <c r="I7" s="27">
        <v>1</v>
      </c>
      <c r="J7" s="66">
        <v>44713</v>
      </c>
      <c r="K7" s="23">
        <f>SUMIF(Data!$D$5:$D$154,"120T",Data!AC5:AC154)</f>
        <v>77.402621354222845</v>
      </c>
      <c r="L7" s="7">
        <f t="shared" si="7"/>
        <v>504</v>
      </c>
      <c r="M7" s="7">
        <f t="shared" si="0"/>
        <v>426.59737864577716</v>
      </c>
      <c r="N7" s="127">
        <f t="shared" si="1"/>
        <v>0.15357662967107708</v>
      </c>
      <c r="O7" s="27">
        <f t="shared" si="2"/>
        <v>168</v>
      </c>
      <c r="P7" s="30">
        <f t="shared" si="3"/>
        <v>336</v>
      </c>
      <c r="Q7" s="30">
        <f t="shared" si="4"/>
        <v>504</v>
      </c>
      <c r="R7" s="30">
        <f t="shared" si="8"/>
        <v>96</v>
      </c>
      <c r="S7" s="30">
        <f t="shared" si="9"/>
        <v>120</v>
      </c>
    </row>
    <row r="8" spans="1:19" x14ac:dyDescent="0.25">
      <c r="A8" s="27">
        <v>3</v>
      </c>
      <c r="B8" s="27">
        <v>31</v>
      </c>
      <c r="C8" s="27">
        <v>10</v>
      </c>
      <c r="D8" s="27">
        <v>5</v>
      </c>
      <c r="E8" s="27">
        <v>0</v>
      </c>
      <c r="F8" s="27">
        <f t="shared" si="10"/>
        <v>21</v>
      </c>
      <c r="G8" s="27">
        <f t="shared" si="5"/>
        <v>26</v>
      </c>
      <c r="H8" s="27">
        <f t="shared" si="6"/>
        <v>31</v>
      </c>
      <c r="I8" s="27">
        <v>1</v>
      </c>
      <c r="J8" s="66">
        <v>44743</v>
      </c>
      <c r="K8" s="23">
        <f>SUMIF(Data!$D$5:$D$154,"120T",Data!AD5:AD154)</f>
        <v>60.819832732396208</v>
      </c>
      <c r="L8" s="7">
        <f t="shared" si="7"/>
        <v>504</v>
      </c>
      <c r="M8" s="7">
        <f t="shared" si="0"/>
        <v>443.18016726760379</v>
      </c>
      <c r="N8" s="127">
        <f t="shared" si="1"/>
        <v>0.12067427129443692</v>
      </c>
      <c r="O8" s="27">
        <f t="shared" si="2"/>
        <v>168</v>
      </c>
      <c r="P8" s="30">
        <f t="shared" si="3"/>
        <v>336</v>
      </c>
      <c r="Q8" s="30">
        <f t="shared" si="4"/>
        <v>504</v>
      </c>
      <c r="R8" s="30">
        <f t="shared" si="8"/>
        <v>120</v>
      </c>
      <c r="S8" s="30">
        <f t="shared" si="9"/>
        <v>120</v>
      </c>
    </row>
    <row r="9" spans="1:19" x14ac:dyDescent="0.25">
      <c r="A9" s="27">
        <v>3</v>
      </c>
      <c r="B9" s="27">
        <v>31</v>
      </c>
      <c r="C9" s="27">
        <v>18</v>
      </c>
      <c r="D9" s="27">
        <v>16</v>
      </c>
      <c r="E9" s="135">
        <v>14</v>
      </c>
      <c r="F9" s="27">
        <f t="shared" si="10"/>
        <v>13</v>
      </c>
      <c r="G9" s="27">
        <f t="shared" si="5"/>
        <v>15</v>
      </c>
      <c r="H9" s="27">
        <f t="shared" si="6"/>
        <v>17</v>
      </c>
      <c r="I9" s="27">
        <v>1</v>
      </c>
      <c r="J9" s="66">
        <v>44774</v>
      </c>
      <c r="K9" s="23">
        <f>SUMIF(Data!$D$5:$D$154,"120T",Data!AE5:AE154)</f>
        <v>154.04739683239166</v>
      </c>
      <c r="L9" s="7">
        <f t="shared" si="7"/>
        <v>312</v>
      </c>
      <c r="M9" s="7">
        <f t="shared" si="0"/>
        <v>157.95260316760834</v>
      </c>
      <c r="N9" s="127">
        <f t="shared" si="1"/>
        <v>0.49374165651407581</v>
      </c>
      <c r="O9" s="27">
        <f t="shared" si="2"/>
        <v>104</v>
      </c>
      <c r="P9" s="30">
        <f t="shared" si="3"/>
        <v>208</v>
      </c>
      <c r="Q9" s="30">
        <f t="shared" si="4"/>
        <v>312</v>
      </c>
      <c r="R9" s="30">
        <f t="shared" si="8"/>
        <v>48</v>
      </c>
      <c r="S9" s="30">
        <f t="shared" si="9"/>
        <v>48</v>
      </c>
    </row>
    <row r="10" spans="1:19" x14ac:dyDescent="0.25">
      <c r="A10" s="27">
        <v>3</v>
      </c>
      <c r="B10" s="27">
        <v>30</v>
      </c>
      <c r="C10" s="27">
        <v>8</v>
      </c>
      <c r="D10" s="27">
        <v>4</v>
      </c>
      <c r="E10" s="27">
        <v>0</v>
      </c>
      <c r="F10" s="27">
        <f t="shared" si="10"/>
        <v>22</v>
      </c>
      <c r="G10" s="27">
        <f t="shared" si="5"/>
        <v>26</v>
      </c>
      <c r="H10" s="27">
        <f t="shared" si="6"/>
        <v>30</v>
      </c>
      <c r="I10" s="27">
        <v>1</v>
      </c>
      <c r="J10" s="66">
        <v>44805</v>
      </c>
      <c r="K10" s="23">
        <f>SUMIF(Data!$D$5:$D$154,"120T",Data!AF5:AF154)</f>
        <v>384.122128511124</v>
      </c>
      <c r="L10" s="7">
        <f t="shared" si="7"/>
        <v>528</v>
      </c>
      <c r="M10" s="7">
        <f t="shared" si="0"/>
        <v>143.877871488876</v>
      </c>
      <c r="N10" s="127">
        <f t="shared" si="1"/>
        <v>0.72750403127106822</v>
      </c>
      <c r="O10" s="27">
        <f t="shared" si="2"/>
        <v>176</v>
      </c>
      <c r="P10" s="30">
        <f t="shared" si="3"/>
        <v>352</v>
      </c>
      <c r="Q10" s="30">
        <f t="shared" si="4"/>
        <v>528</v>
      </c>
      <c r="R10" s="30">
        <f t="shared" si="8"/>
        <v>96</v>
      </c>
      <c r="S10" s="30">
        <f t="shared" si="9"/>
        <v>96</v>
      </c>
    </row>
    <row r="11" spans="1:19" x14ac:dyDescent="0.25">
      <c r="A11" s="27">
        <v>3</v>
      </c>
      <c r="B11" s="27">
        <v>31</v>
      </c>
      <c r="C11" s="27">
        <v>10</v>
      </c>
      <c r="D11" s="27">
        <v>5</v>
      </c>
      <c r="E11" s="27">
        <v>0</v>
      </c>
      <c r="F11" s="27">
        <f t="shared" si="10"/>
        <v>21</v>
      </c>
      <c r="G11" s="27">
        <f t="shared" si="5"/>
        <v>26</v>
      </c>
      <c r="H11" s="27">
        <f t="shared" si="6"/>
        <v>31</v>
      </c>
      <c r="I11" s="27">
        <v>1</v>
      </c>
      <c r="J11" s="66">
        <v>44835</v>
      </c>
      <c r="K11" s="23">
        <f>SUMIF(Data!$D$5:$D$154,"120T",Data!AG5:AG154)</f>
        <v>382.60519032100393</v>
      </c>
      <c r="L11" s="7">
        <f t="shared" si="7"/>
        <v>504</v>
      </c>
      <c r="M11" s="7">
        <f t="shared" si="0"/>
        <v>121.39480967899607</v>
      </c>
      <c r="N11" s="127">
        <f t="shared" si="1"/>
        <v>0.75913728238294431</v>
      </c>
      <c r="O11" s="27">
        <f t="shared" si="2"/>
        <v>168</v>
      </c>
      <c r="P11" s="30">
        <f t="shared" si="3"/>
        <v>336</v>
      </c>
      <c r="Q11" s="30">
        <f t="shared" si="4"/>
        <v>504</v>
      </c>
      <c r="R11" s="30">
        <f t="shared" si="8"/>
        <v>120</v>
      </c>
      <c r="S11" s="30">
        <f t="shared" si="9"/>
        <v>120</v>
      </c>
    </row>
    <row r="12" spans="1:19" x14ac:dyDescent="0.25">
      <c r="A12" s="27">
        <v>3</v>
      </c>
      <c r="B12" s="27">
        <v>30</v>
      </c>
      <c r="C12" s="27">
        <v>9</v>
      </c>
      <c r="D12" s="27">
        <v>5</v>
      </c>
      <c r="E12" s="27">
        <v>0</v>
      </c>
      <c r="F12" s="27">
        <f t="shared" si="10"/>
        <v>21</v>
      </c>
      <c r="G12" s="27">
        <f t="shared" si="5"/>
        <v>25</v>
      </c>
      <c r="H12" s="27">
        <f t="shared" si="6"/>
        <v>30</v>
      </c>
      <c r="I12" s="27">
        <v>1</v>
      </c>
      <c r="J12" s="66">
        <v>44866</v>
      </c>
      <c r="K12" s="23">
        <f>SUMIF(Data!$D$5:$D$154,"120T",Data!AH5:AH154)</f>
        <v>379.27091212685417</v>
      </c>
      <c r="L12" s="7">
        <f t="shared" si="7"/>
        <v>504</v>
      </c>
      <c r="M12" s="7">
        <f t="shared" si="0"/>
        <v>124.72908787314583</v>
      </c>
      <c r="N12" s="127">
        <f t="shared" si="1"/>
        <v>0.75252165104534563</v>
      </c>
      <c r="O12" s="27">
        <f t="shared" si="2"/>
        <v>168</v>
      </c>
      <c r="P12" s="30">
        <f t="shared" si="3"/>
        <v>336</v>
      </c>
      <c r="Q12" s="30">
        <f t="shared" si="4"/>
        <v>504</v>
      </c>
      <c r="R12" s="30">
        <f t="shared" si="8"/>
        <v>96</v>
      </c>
      <c r="S12" s="30">
        <f t="shared" si="9"/>
        <v>120</v>
      </c>
    </row>
    <row r="13" spans="1:19" x14ac:dyDescent="0.25">
      <c r="A13" s="27">
        <v>3</v>
      </c>
      <c r="B13" s="27">
        <v>31</v>
      </c>
      <c r="C13" s="27">
        <v>14</v>
      </c>
      <c r="D13" s="27">
        <v>10</v>
      </c>
      <c r="E13" s="135">
        <v>6</v>
      </c>
      <c r="F13" s="27">
        <f t="shared" si="10"/>
        <v>17</v>
      </c>
      <c r="G13" s="27">
        <f t="shared" si="5"/>
        <v>21</v>
      </c>
      <c r="H13" s="27">
        <f t="shared" si="6"/>
        <v>25</v>
      </c>
      <c r="I13" s="27">
        <v>1</v>
      </c>
      <c r="J13" s="66">
        <v>44896</v>
      </c>
      <c r="K13" s="23">
        <f>SUMIF(Data!$D$5:$D$154,"120T",Data!AI5:AI604)</f>
        <v>373.53691434274185</v>
      </c>
      <c r="L13" s="7">
        <f t="shared" si="7"/>
        <v>408</v>
      </c>
      <c r="M13" s="7">
        <f t="shared" si="0"/>
        <v>34.463085657258148</v>
      </c>
      <c r="N13" s="127">
        <f t="shared" si="1"/>
        <v>0.91553165280083793</v>
      </c>
      <c r="O13" s="27">
        <f t="shared" si="2"/>
        <v>136</v>
      </c>
      <c r="P13" s="30">
        <f t="shared" si="3"/>
        <v>272</v>
      </c>
      <c r="Q13" s="30">
        <f t="shared" si="4"/>
        <v>408</v>
      </c>
      <c r="R13" s="30">
        <f t="shared" si="8"/>
        <v>96</v>
      </c>
      <c r="S13" s="30">
        <f t="shared" si="9"/>
        <v>96</v>
      </c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</row>
  </sheetData>
  <conditionalFormatting sqref="N2:N13">
    <cfRule type="cellIs" dxfId="7" priority="2" operator="greaterThan">
      <formula>100%</formula>
    </cfRule>
  </conditionalFormatting>
  <conditionalFormatting sqref="L2:N13">
    <cfRule type="cellIs" dxfId="6" priority="1" operator="lessThan">
      <formula>0</formula>
    </cfRule>
  </conditionalFormatting>
  <pageMargins left="1" right="1" top="1" bottom="1" header="0.5" footer="0.5"/>
  <pageSetup paperSize="8" orientation="landscape" r:id="rId1"/>
  <customProperties>
    <customPr name="_pios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"/>
  <sheetViews>
    <sheetView zoomScaleNormal="100" workbookViewId="0">
      <selection activeCell="N25" sqref="N25"/>
    </sheetView>
  </sheetViews>
  <sheetFormatPr defaultColWidth="12.28515625" defaultRowHeight="15" x14ac:dyDescent="0.25"/>
  <cols>
    <col min="1" max="16384" width="12.28515625" style="5"/>
  </cols>
  <sheetData>
    <row r="1" spans="1:19" s="131" customFormat="1" ht="30" customHeight="1" x14ac:dyDescent="0.25">
      <c r="A1" s="128" t="s">
        <v>32</v>
      </c>
      <c r="B1" s="128" t="s">
        <v>102</v>
      </c>
      <c r="C1" s="128" t="s">
        <v>33</v>
      </c>
      <c r="D1" s="128" t="s">
        <v>133</v>
      </c>
      <c r="E1" s="128" t="s">
        <v>132</v>
      </c>
      <c r="F1" s="128" t="s">
        <v>34</v>
      </c>
      <c r="G1" s="128" t="s">
        <v>106</v>
      </c>
      <c r="H1" s="128" t="s">
        <v>107</v>
      </c>
      <c r="I1" s="128" t="s">
        <v>35</v>
      </c>
      <c r="J1" s="129" t="s">
        <v>2</v>
      </c>
      <c r="K1" s="130" t="s">
        <v>48</v>
      </c>
      <c r="L1" s="129" t="s">
        <v>31</v>
      </c>
      <c r="M1" s="129" t="s">
        <v>16</v>
      </c>
      <c r="N1" s="129" t="s">
        <v>5</v>
      </c>
      <c r="O1" s="128" t="s">
        <v>26</v>
      </c>
      <c r="P1" s="128" t="s">
        <v>30</v>
      </c>
      <c r="Q1" s="128" t="s">
        <v>127</v>
      </c>
      <c r="R1" s="128" t="s">
        <v>105</v>
      </c>
      <c r="S1" s="128" t="s">
        <v>108</v>
      </c>
    </row>
    <row r="2" spans="1:19" x14ac:dyDescent="0.25">
      <c r="A2" s="27">
        <v>3</v>
      </c>
      <c r="B2" s="27">
        <v>31</v>
      </c>
      <c r="C2" s="27">
        <v>15</v>
      </c>
      <c r="D2" s="27">
        <v>12</v>
      </c>
      <c r="E2" s="135">
        <v>9</v>
      </c>
      <c r="F2" s="27">
        <f>B2-C2</f>
        <v>16</v>
      </c>
      <c r="G2" s="27">
        <f>B2-D2</f>
        <v>19</v>
      </c>
      <c r="H2" s="27">
        <f>B2-E2</f>
        <v>22</v>
      </c>
      <c r="I2" s="27">
        <v>3</v>
      </c>
      <c r="J2" s="66">
        <v>44562</v>
      </c>
      <c r="K2" s="23">
        <f>SUMIF(Data!$D$5:$D$154,"220T",Data!X5:X154)</f>
        <v>1003.9157971798171</v>
      </c>
      <c r="L2" s="7">
        <f>Q2</f>
        <v>1152</v>
      </c>
      <c r="M2" s="7">
        <f t="shared" ref="M2:M13" si="0">L2-K2</f>
        <v>148.0842028201829</v>
      </c>
      <c r="N2" s="127">
        <f t="shared" ref="N2:N13" si="1">(K2)/Q2</f>
        <v>0.87145468505192458</v>
      </c>
      <c r="O2" s="27">
        <f t="shared" ref="O2:O13" si="2">F2*I2*8</f>
        <v>384</v>
      </c>
      <c r="P2" s="30">
        <f t="shared" ref="P2:P13" si="3">F2*I2*16</f>
        <v>768</v>
      </c>
      <c r="Q2" s="30">
        <f t="shared" ref="Q2:Q13" si="4">24*F2*I2</f>
        <v>1152</v>
      </c>
      <c r="R2" s="30">
        <f>G2*24*I2-Q2</f>
        <v>216</v>
      </c>
      <c r="S2" s="30">
        <f>H2*24*I2-(Q2+R2)</f>
        <v>216</v>
      </c>
    </row>
    <row r="3" spans="1:19" x14ac:dyDescent="0.25">
      <c r="A3" s="27">
        <v>3</v>
      </c>
      <c r="B3" s="27">
        <v>28</v>
      </c>
      <c r="C3" s="27">
        <v>9</v>
      </c>
      <c r="D3" s="27">
        <v>5</v>
      </c>
      <c r="E3" s="27">
        <v>0</v>
      </c>
      <c r="F3" s="27">
        <f>B3-C3</f>
        <v>19</v>
      </c>
      <c r="G3" s="27">
        <f t="shared" ref="G3:G13" si="5">B3-D3</f>
        <v>23</v>
      </c>
      <c r="H3" s="27">
        <f t="shared" ref="H3:H13" si="6">B3-E3</f>
        <v>28</v>
      </c>
      <c r="I3" s="27">
        <v>3</v>
      </c>
      <c r="J3" s="66">
        <v>44593</v>
      </c>
      <c r="K3" s="23">
        <f>SUMIF(Data!$D$5:$D$154,"220T",Data!Y5:Y154)</f>
        <v>980.54134169884821</v>
      </c>
      <c r="L3" s="7">
        <f t="shared" ref="L3:L13" si="7">Q3</f>
        <v>1368</v>
      </c>
      <c r="M3" s="7">
        <f t="shared" si="0"/>
        <v>387.45865830115179</v>
      </c>
      <c r="N3" s="127">
        <f t="shared" si="1"/>
        <v>0.71676998662196512</v>
      </c>
      <c r="O3" s="27">
        <f t="shared" si="2"/>
        <v>456</v>
      </c>
      <c r="P3" s="30">
        <f t="shared" si="3"/>
        <v>912</v>
      </c>
      <c r="Q3" s="30">
        <f t="shared" si="4"/>
        <v>1368</v>
      </c>
      <c r="R3" s="30">
        <f t="shared" ref="R3:R13" si="8">G3*24*I3-Q3</f>
        <v>288</v>
      </c>
      <c r="S3" s="30">
        <f t="shared" ref="S3:S13" si="9">H3*24*I3-(Q3+R3)</f>
        <v>360</v>
      </c>
    </row>
    <row r="4" spans="1:19" x14ac:dyDescent="0.25">
      <c r="A4" s="27">
        <v>3</v>
      </c>
      <c r="B4" s="27">
        <v>31</v>
      </c>
      <c r="C4" s="27">
        <v>9</v>
      </c>
      <c r="D4" s="27">
        <v>6</v>
      </c>
      <c r="E4" s="27">
        <v>0</v>
      </c>
      <c r="F4" s="27">
        <f>B4-C4</f>
        <v>22</v>
      </c>
      <c r="G4" s="27">
        <f t="shared" si="5"/>
        <v>25</v>
      </c>
      <c r="H4" s="27">
        <f t="shared" si="6"/>
        <v>31</v>
      </c>
      <c r="I4" s="27">
        <v>3</v>
      </c>
      <c r="J4" s="66">
        <v>44621</v>
      </c>
      <c r="K4" s="23">
        <f>SUMIF(Data!$D$5:$D$154,"220T",Data!Z5:Z154)</f>
        <v>315.14371882420335</v>
      </c>
      <c r="L4" s="7">
        <f t="shared" si="7"/>
        <v>1584</v>
      </c>
      <c r="M4" s="7">
        <f t="shared" si="0"/>
        <v>1268.8562811757965</v>
      </c>
      <c r="N4" s="127">
        <f t="shared" si="1"/>
        <v>0.19895436794457283</v>
      </c>
      <c r="O4" s="27">
        <f t="shared" si="2"/>
        <v>528</v>
      </c>
      <c r="P4" s="30">
        <f t="shared" si="3"/>
        <v>1056</v>
      </c>
      <c r="Q4" s="30">
        <f t="shared" si="4"/>
        <v>1584</v>
      </c>
      <c r="R4" s="30">
        <f t="shared" si="8"/>
        <v>216</v>
      </c>
      <c r="S4" s="30">
        <f t="shared" si="9"/>
        <v>432</v>
      </c>
    </row>
    <row r="5" spans="1:19" x14ac:dyDescent="0.25">
      <c r="A5" s="27">
        <v>3</v>
      </c>
      <c r="B5" s="27">
        <v>30</v>
      </c>
      <c r="C5" s="27">
        <v>9</v>
      </c>
      <c r="D5" s="27">
        <v>4</v>
      </c>
      <c r="E5" s="27">
        <v>0</v>
      </c>
      <c r="F5" s="27">
        <f t="shared" ref="F5:F13" si="10">B5-C5</f>
        <v>21</v>
      </c>
      <c r="G5" s="27">
        <f t="shared" si="5"/>
        <v>26</v>
      </c>
      <c r="H5" s="27">
        <f t="shared" si="6"/>
        <v>30</v>
      </c>
      <c r="I5" s="27">
        <v>3</v>
      </c>
      <c r="J5" s="66">
        <v>44652</v>
      </c>
      <c r="K5" s="23">
        <f>SUMIF(Data!$D$5:$D$154,"220T",Data!AA5:AA154)</f>
        <v>0.30205572883531723</v>
      </c>
      <c r="L5" s="7">
        <f t="shared" si="7"/>
        <v>1512</v>
      </c>
      <c r="M5" s="7">
        <f t="shared" si="0"/>
        <v>1511.6979442711647</v>
      </c>
      <c r="N5" s="127">
        <f t="shared" si="1"/>
        <v>1.9977230743076536E-4</v>
      </c>
      <c r="O5" s="27">
        <f t="shared" si="2"/>
        <v>504</v>
      </c>
      <c r="P5" s="30">
        <f t="shared" si="3"/>
        <v>1008</v>
      </c>
      <c r="Q5" s="30">
        <f t="shared" si="4"/>
        <v>1512</v>
      </c>
      <c r="R5" s="30">
        <f t="shared" si="8"/>
        <v>360</v>
      </c>
      <c r="S5" s="30">
        <f t="shared" si="9"/>
        <v>288</v>
      </c>
    </row>
    <row r="6" spans="1:19" x14ac:dyDescent="0.25">
      <c r="A6" s="27">
        <v>3</v>
      </c>
      <c r="B6" s="27">
        <v>31</v>
      </c>
      <c r="C6" s="27">
        <v>13</v>
      </c>
      <c r="D6" s="27">
        <v>9</v>
      </c>
      <c r="E6" s="27">
        <v>0</v>
      </c>
      <c r="F6" s="27">
        <f t="shared" si="10"/>
        <v>18</v>
      </c>
      <c r="G6" s="27">
        <f t="shared" si="5"/>
        <v>22</v>
      </c>
      <c r="H6" s="27">
        <f t="shared" si="6"/>
        <v>31</v>
      </c>
      <c r="I6" s="27">
        <v>3</v>
      </c>
      <c r="J6" s="66">
        <v>44682</v>
      </c>
      <c r="K6" s="23">
        <f>SUMIF(Data!$D$5:$D$154,"220T",Data!AB5:AB154)</f>
        <v>28.960265415776966</v>
      </c>
      <c r="L6" s="7">
        <f t="shared" si="7"/>
        <v>1296</v>
      </c>
      <c r="M6" s="7">
        <f t="shared" si="0"/>
        <v>1267.039734584223</v>
      </c>
      <c r="N6" s="127">
        <f t="shared" si="1"/>
        <v>2.2345883808469882E-2</v>
      </c>
      <c r="O6" s="27">
        <f t="shared" si="2"/>
        <v>432</v>
      </c>
      <c r="P6" s="30">
        <f t="shared" si="3"/>
        <v>864</v>
      </c>
      <c r="Q6" s="30">
        <f t="shared" si="4"/>
        <v>1296</v>
      </c>
      <c r="R6" s="30">
        <f t="shared" si="8"/>
        <v>288</v>
      </c>
      <c r="S6" s="30">
        <f t="shared" si="9"/>
        <v>648</v>
      </c>
    </row>
    <row r="7" spans="1:19" x14ac:dyDescent="0.25">
      <c r="A7" s="27">
        <v>3</v>
      </c>
      <c r="B7" s="27">
        <v>30</v>
      </c>
      <c r="C7" s="27">
        <v>9</v>
      </c>
      <c r="D7" s="27">
        <v>5</v>
      </c>
      <c r="E7" s="27">
        <v>0</v>
      </c>
      <c r="F7" s="27">
        <f t="shared" si="10"/>
        <v>21</v>
      </c>
      <c r="G7" s="27">
        <f t="shared" si="5"/>
        <v>25</v>
      </c>
      <c r="H7" s="27">
        <f t="shared" si="6"/>
        <v>30</v>
      </c>
      <c r="I7" s="27">
        <v>3</v>
      </c>
      <c r="J7" s="66">
        <v>44713</v>
      </c>
      <c r="K7" s="23">
        <f>SUMIF(Data!$D$5:$D$154,"220T",Data!AC5:AC154)</f>
        <v>140.0558323935235</v>
      </c>
      <c r="L7" s="7">
        <f t="shared" si="7"/>
        <v>1512</v>
      </c>
      <c r="M7" s="7">
        <f t="shared" si="0"/>
        <v>1371.9441676064764</v>
      </c>
      <c r="N7" s="127">
        <f t="shared" si="1"/>
        <v>9.2629518778785391E-2</v>
      </c>
      <c r="O7" s="27">
        <f t="shared" si="2"/>
        <v>504</v>
      </c>
      <c r="P7" s="30">
        <f t="shared" si="3"/>
        <v>1008</v>
      </c>
      <c r="Q7" s="30">
        <f t="shared" si="4"/>
        <v>1512</v>
      </c>
      <c r="R7" s="30">
        <f t="shared" si="8"/>
        <v>288</v>
      </c>
      <c r="S7" s="30">
        <f t="shared" si="9"/>
        <v>360</v>
      </c>
    </row>
    <row r="8" spans="1:19" x14ac:dyDescent="0.25">
      <c r="A8" s="27">
        <v>3</v>
      </c>
      <c r="B8" s="27">
        <v>31</v>
      </c>
      <c r="C8" s="27">
        <v>10</v>
      </c>
      <c r="D8" s="27">
        <v>5</v>
      </c>
      <c r="E8" s="27">
        <v>0</v>
      </c>
      <c r="F8" s="27">
        <f t="shared" si="10"/>
        <v>21</v>
      </c>
      <c r="G8" s="27">
        <f t="shared" si="5"/>
        <v>26</v>
      </c>
      <c r="H8" s="27">
        <f t="shared" si="6"/>
        <v>31</v>
      </c>
      <c r="I8" s="27">
        <v>3</v>
      </c>
      <c r="J8" s="66">
        <v>44743</v>
      </c>
      <c r="K8" s="23">
        <f>SUMIF(Data!$D$5:$D$154,"220T",Data!AD5:AD154)</f>
        <v>280.98352096756832</v>
      </c>
      <c r="L8" s="7">
        <f t="shared" si="7"/>
        <v>1512</v>
      </c>
      <c r="M8" s="7">
        <f t="shared" si="0"/>
        <v>1231.0164790324316</v>
      </c>
      <c r="N8" s="127">
        <f t="shared" si="1"/>
        <v>0.18583566201558752</v>
      </c>
      <c r="O8" s="27">
        <f t="shared" si="2"/>
        <v>504</v>
      </c>
      <c r="P8" s="30">
        <f t="shared" si="3"/>
        <v>1008</v>
      </c>
      <c r="Q8" s="30">
        <f t="shared" si="4"/>
        <v>1512</v>
      </c>
      <c r="R8" s="30">
        <f t="shared" si="8"/>
        <v>360</v>
      </c>
      <c r="S8" s="30">
        <f t="shared" si="9"/>
        <v>360</v>
      </c>
    </row>
    <row r="9" spans="1:19" x14ac:dyDescent="0.25">
      <c r="A9" s="27">
        <v>3</v>
      </c>
      <c r="B9" s="27">
        <v>31</v>
      </c>
      <c r="C9" s="27">
        <v>18</v>
      </c>
      <c r="D9" s="27">
        <v>16</v>
      </c>
      <c r="E9" s="135">
        <v>14</v>
      </c>
      <c r="F9" s="27">
        <f t="shared" si="10"/>
        <v>13</v>
      </c>
      <c r="G9" s="27">
        <f t="shared" si="5"/>
        <v>15</v>
      </c>
      <c r="H9" s="27">
        <f t="shared" si="6"/>
        <v>17</v>
      </c>
      <c r="I9" s="27">
        <v>3</v>
      </c>
      <c r="J9" s="66">
        <v>44774</v>
      </c>
      <c r="K9" s="23">
        <f>SUMIF(Data!$D$5:$D$154,"220T",Data!AE5:AE154)</f>
        <v>554.79610515109573</v>
      </c>
      <c r="L9" s="7">
        <f t="shared" si="7"/>
        <v>936</v>
      </c>
      <c r="M9" s="7">
        <f t="shared" si="0"/>
        <v>381.20389484890427</v>
      </c>
      <c r="N9" s="127">
        <f t="shared" si="1"/>
        <v>0.59273088157168352</v>
      </c>
      <c r="O9" s="27">
        <f t="shared" si="2"/>
        <v>312</v>
      </c>
      <c r="P9" s="30">
        <f t="shared" si="3"/>
        <v>624</v>
      </c>
      <c r="Q9" s="30">
        <f t="shared" si="4"/>
        <v>936</v>
      </c>
      <c r="R9" s="30">
        <f t="shared" si="8"/>
        <v>144</v>
      </c>
      <c r="S9" s="30">
        <f t="shared" si="9"/>
        <v>144</v>
      </c>
    </row>
    <row r="10" spans="1:19" x14ac:dyDescent="0.25">
      <c r="A10" s="27">
        <v>3</v>
      </c>
      <c r="B10" s="27">
        <v>30</v>
      </c>
      <c r="C10" s="27">
        <v>8</v>
      </c>
      <c r="D10" s="27">
        <v>4</v>
      </c>
      <c r="E10" s="27">
        <v>0</v>
      </c>
      <c r="F10" s="27">
        <f t="shared" si="10"/>
        <v>22</v>
      </c>
      <c r="G10" s="27">
        <f t="shared" si="5"/>
        <v>26</v>
      </c>
      <c r="H10" s="27">
        <f t="shared" si="6"/>
        <v>30</v>
      </c>
      <c r="I10" s="27">
        <v>3</v>
      </c>
      <c r="J10" s="66">
        <v>44805</v>
      </c>
      <c r="K10" s="23">
        <f>SUMIF(Data!$D$5:$D$154,"220T",Data!AF5:AF154)</f>
        <v>1122.5772971852296</v>
      </c>
      <c r="L10" s="7">
        <f t="shared" si="7"/>
        <v>1584</v>
      </c>
      <c r="M10" s="7">
        <f t="shared" si="0"/>
        <v>461.42270281477045</v>
      </c>
      <c r="N10" s="127">
        <f t="shared" si="1"/>
        <v>0.7086977886270388</v>
      </c>
      <c r="O10" s="27">
        <f t="shared" si="2"/>
        <v>528</v>
      </c>
      <c r="P10" s="30">
        <f t="shared" si="3"/>
        <v>1056</v>
      </c>
      <c r="Q10" s="30">
        <f t="shared" si="4"/>
        <v>1584</v>
      </c>
      <c r="R10" s="30">
        <f t="shared" si="8"/>
        <v>288</v>
      </c>
      <c r="S10" s="30">
        <f t="shared" si="9"/>
        <v>288</v>
      </c>
    </row>
    <row r="11" spans="1:19" x14ac:dyDescent="0.25">
      <c r="A11" s="27">
        <v>3</v>
      </c>
      <c r="B11" s="27">
        <v>31</v>
      </c>
      <c r="C11" s="27">
        <v>10</v>
      </c>
      <c r="D11" s="27">
        <v>5</v>
      </c>
      <c r="E11" s="27">
        <v>0</v>
      </c>
      <c r="F11" s="27">
        <f t="shared" si="10"/>
        <v>21</v>
      </c>
      <c r="G11" s="27">
        <f t="shared" si="5"/>
        <v>26</v>
      </c>
      <c r="H11" s="27">
        <f t="shared" si="6"/>
        <v>31</v>
      </c>
      <c r="I11" s="27">
        <v>3</v>
      </c>
      <c r="J11" s="66">
        <v>44835</v>
      </c>
      <c r="K11" s="23">
        <f>SUMIF(Data!$D$5:$D$154,"220T",Data!AG5:AG154)</f>
        <v>1190.201321270079</v>
      </c>
      <c r="L11" s="7">
        <f t="shared" si="7"/>
        <v>1512</v>
      </c>
      <c r="M11" s="7">
        <f t="shared" si="0"/>
        <v>321.79867872992099</v>
      </c>
      <c r="N11" s="127">
        <f t="shared" si="1"/>
        <v>0.78717018602518452</v>
      </c>
      <c r="O11" s="27">
        <f t="shared" si="2"/>
        <v>504</v>
      </c>
      <c r="P11" s="30">
        <f t="shared" si="3"/>
        <v>1008</v>
      </c>
      <c r="Q11" s="30">
        <f t="shared" si="4"/>
        <v>1512</v>
      </c>
      <c r="R11" s="30">
        <f t="shared" si="8"/>
        <v>360</v>
      </c>
      <c r="S11" s="30">
        <f t="shared" si="9"/>
        <v>360</v>
      </c>
    </row>
    <row r="12" spans="1:19" x14ac:dyDescent="0.25">
      <c r="A12" s="27">
        <v>3</v>
      </c>
      <c r="B12" s="27">
        <v>30</v>
      </c>
      <c r="C12" s="27">
        <v>9</v>
      </c>
      <c r="D12" s="27">
        <v>5</v>
      </c>
      <c r="E12" s="27">
        <v>0</v>
      </c>
      <c r="F12" s="27">
        <f t="shared" si="10"/>
        <v>21</v>
      </c>
      <c r="G12" s="27">
        <f t="shared" si="5"/>
        <v>25</v>
      </c>
      <c r="H12" s="27">
        <f t="shared" si="6"/>
        <v>30</v>
      </c>
      <c r="I12" s="27">
        <v>3</v>
      </c>
      <c r="J12" s="66">
        <v>44866</v>
      </c>
      <c r="K12" s="23">
        <f>SUMIF(Data!$D$5:$D$154,"220T",Data!AH5:AH154)</f>
        <v>1133.8980763711365</v>
      </c>
      <c r="L12" s="7">
        <f t="shared" si="7"/>
        <v>1512</v>
      </c>
      <c r="M12" s="7">
        <f t="shared" si="0"/>
        <v>378.10192362886346</v>
      </c>
      <c r="N12" s="127">
        <f t="shared" si="1"/>
        <v>0.74993259019255065</v>
      </c>
      <c r="O12" s="27">
        <f t="shared" si="2"/>
        <v>504</v>
      </c>
      <c r="P12" s="30">
        <f t="shared" si="3"/>
        <v>1008</v>
      </c>
      <c r="Q12" s="30">
        <f t="shared" si="4"/>
        <v>1512</v>
      </c>
      <c r="R12" s="30">
        <f t="shared" si="8"/>
        <v>288</v>
      </c>
      <c r="S12" s="30">
        <f t="shared" si="9"/>
        <v>360</v>
      </c>
    </row>
    <row r="13" spans="1:19" x14ac:dyDescent="0.25">
      <c r="A13" s="27">
        <v>3</v>
      </c>
      <c r="B13" s="27">
        <v>31</v>
      </c>
      <c r="C13" s="27">
        <v>14</v>
      </c>
      <c r="D13" s="27">
        <v>10</v>
      </c>
      <c r="E13" s="135">
        <v>6</v>
      </c>
      <c r="F13" s="27">
        <f t="shared" si="10"/>
        <v>17</v>
      </c>
      <c r="G13" s="27">
        <f t="shared" si="5"/>
        <v>21</v>
      </c>
      <c r="H13" s="27">
        <f t="shared" si="6"/>
        <v>25</v>
      </c>
      <c r="I13" s="27">
        <v>3</v>
      </c>
      <c r="J13" s="66">
        <v>44896</v>
      </c>
      <c r="K13" s="23">
        <f>SUMIF(Data!$D$5:$D$154,"220T",Data!AI5:AI154)</f>
        <v>1035.0353742540933</v>
      </c>
      <c r="L13" s="7">
        <f t="shared" si="7"/>
        <v>1224</v>
      </c>
      <c r="M13" s="7">
        <f t="shared" si="0"/>
        <v>188.96462574590669</v>
      </c>
      <c r="N13" s="127">
        <f t="shared" si="1"/>
        <v>0.84561713582850762</v>
      </c>
      <c r="O13" s="27">
        <f t="shared" si="2"/>
        <v>408</v>
      </c>
      <c r="P13" s="30">
        <f t="shared" si="3"/>
        <v>816</v>
      </c>
      <c r="Q13" s="30">
        <f t="shared" si="4"/>
        <v>1224</v>
      </c>
      <c r="R13" s="30">
        <f t="shared" si="8"/>
        <v>288</v>
      </c>
      <c r="S13" s="30">
        <f t="shared" si="9"/>
        <v>288</v>
      </c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</row>
  </sheetData>
  <conditionalFormatting sqref="N2:N13">
    <cfRule type="cellIs" dxfId="5" priority="2" operator="greaterThan">
      <formula>100%</formula>
    </cfRule>
  </conditionalFormatting>
  <conditionalFormatting sqref="L2:N13">
    <cfRule type="cellIs" dxfId="4" priority="1" operator="lessThan">
      <formula>0</formula>
    </cfRule>
  </conditionalFormatting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zoomScaleNormal="100" workbookViewId="0">
      <selection activeCell="N21" sqref="N21"/>
    </sheetView>
  </sheetViews>
  <sheetFormatPr defaultColWidth="12.28515625" defaultRowHeight="15" x14ac:dyDescent="0.25"/>
  <cols>
    <col min="1" max="16384" width="12.28515625" style="5"/>
  </cols>
  <sheetData>
    <row r="1" spans="1:19" s="131" customFormat="1" ht="30" customHeight="1" x14ac:dyDescent="0.25">
      <c r="A1" s="128" t="s">
        <v>32</v>
      </c>
      <c r="B1" s="128" t="s">
        <v>102</v>
      </c>
      <c r="C1" s="128" t="s">
        <v>33</v>
      </c>
      <c r="D1" s="128" t="s">
        <v>133</v>
      </c>
      <c r="E1" s="128" t="s">
        <v>132</v>
      </c>
      <c r="F1" s="128" t="s">
        <v>34</v>
      </c>
      <c r="G1" s="128" t="s">
        <v>106</v>
      </c>
      <c r="H1" s="128" t="s">
        <v>107</v>
      </c>
      <c r="I1" s="128" t="s">
        <v>35</v>
      </c>
      <c r="J1" s="129" t="s">
        <v>2</v>
      </c>
      <c r="K1" s="130" t="s">
        <v>48</v>
      </c>
      <c r="L1" s="129" t="s">
        <v>31</v>
      </c>
      <c r="M1" s="129" t="s">
        <v>16</v>
      </c>
      <c r="N1" s="129" t="s">
        <v>5</v>
      </c>
      <c r="O1" s="128" t="s">
        <v>26</v>
      </c>
      <c r="P1" s="128" t="s">
        <v>30</v>
      </c>
      <c r="Q1" s="128" t="s">
        <v>127</v>
      </c>
      <c r="R1" s="128" t="s">
        <v>105</v>
      </c>
      <c r="S1" s="128" t="s">
        <v>108</v>
      </c>
    </row>
    <row r="2" spans="1:19" x14ac:dyDescent="0.25">
      <c r="A2" s="27">
        <v>3</v>
      </c>
      <c r="B2" s="27">
        <v>31</v>
      </c>
      <c r="C2" s="27">
        <v>15</v>
      </c>
      <c r="D2" s="27">
        <v>12</v>
      </c>
      <c r="E2" s="135">
        <v>9</v>
      </c>
      <c r="F2" s="27">
        <f>B2-C2</f>
        <v>16</v>
      </c>
      <c r="G2" s="27">
        <f>B2-D2</f>
        <v>19</v>
      </c>
      <c r="H2" s="27">
        <f>B2-E2</f>
        <v>22</v>
      </c>
      <c r="I2" s="27">
        <v>1</v>
      </c>
      <c r="J2" s="66">
        <v>44562</v>
      </c>
      <c r="K2" s="23">
        <f>SUMIF(Data!$D$5:$D$154,"140T",Data!X5:X154)</f>
        <v>326.66600054601452</v>
      </c>
      <c r="L2" s="7">
        <f>Q2</f>
        <v>384</v>
      </c>
      <c r="M2" s="7">
        <f t="shared" ref="M2:M13" si="0">L2-K2</f>
        <v>57.333999453985484</v>
      </c>
      <c r="N2" s="127">
        <f t="shared" ref="N2:N8" si="1">(M2)/Q2</f>
        <v>0.14930729024475387</v>
      </c>
      <c r="O2" s="27">
        <f t="shared" ref="O2:O13" si="2">F2*I2*8</f>
        <v>128</v>
      </c>
      <c r="P2" s="30">
        <f t="shared" ref="P2:P13" si="3">F2*I2*16</f>
        <v>256</v>
      </c>
      <c r="Q2" s="30">
        <f t="shared" ref="Q2:Q13" si="4">24*F2*I2</f>
        <v>384</v>
      </c>
      <c r="R2" s="30">
        <f>G2*24*I2-Q2</f>
        <v>72</v>
      </c>
      <c r="S2" s="30">
        <f>H2*24*I2-(Q2+R2)</f>
        <v>72</v>
      </c>
    </row>
    <row r="3" spans="1:19" x14ac:dyDescent="0.25">
      <c r="A3" s="27">
        <v>3</v>
      </c>
      <c r="B3" s="27">
        <v>28</v>
      </c>
      <c r="C3" s="27">
        <v>9</v>
      </c>
      <c r="D3" s="27">
        <v>5</v>
      </c>
      <c r="E3" s="27">
        <v>0</v>
      </c>
      <c r="F3" s="27">
        <f>B3-C3</f>
        <v>19</v>
      </c>
      <c r="G3" s="27">
        <f t="shared" ref="G3:G13" si="5">B3-D3</f>
        <v>23</v>
      </c>
      <c r="H3" s="27">
        <f t="shared" ref="H3:H13" si="6">B3-E3</f>
        <v>28</v>
      </c>
      <c r="I3" s="27">
        <v>1</v>
      </c>
      <c r="J3" s="66">
        <v>44593</v>
      </c>
      <c r="K3" s="23">
        <f>SUMIF(Data!$D$6:$D$154,"140T",Data!Y6:Y154)</f>
        <v>318.54480201630599</v>
      </c>
      <c r="L3" s="7">
        <f t="shared" ref="L3:L13" si="7">Q3</f>
        <v>456</v>
      </c>
      <c r="M3" s="7">
        <f t="shared" si="0"/>
        <v>137.45519798369401</v>
      </c>
      <c r="N3" s="127">
        <f t="shared" si="1"/>
        <v>0.30143683768353946</v>
      </c>
      <c r="O3" s="27">
        <f t="shared" si="2"/>
        <v>152</v>
      </c>
      <c r="P3" s="30">
        <f t="shared" si="3"/>
        <v>304</v>
      </c>
      <c r="Q3" s="30">
        <f t="shared" si="4"/>
        <v>456</v>
      </c>
      <c r="R3" s="30">
        <f t="shared" ref="R3:R13" si="8">G3*24*I3-Q3</f>
        <v>96</v>
      </c>
      <c r="S3" s="30">
        <f t="shared" ref="S3:S13" si="9">H3*24*I3-(Q3+R3)</f>
        <v>120</v>
      </c>
    </row>
    <row r="4" spans="1:19" x14ac:dyDescent="0.25">
      <c r="A4" s="27">
        <v>3</v>
      </c>
      <c r="B4" s="27">
        <v>31</v>
      </c>
      <c r="C4" s="27">
        <v>9</v>
      </c>
      <c r="D4" s="27">
        <v>6</v>
      </c>
      <c r="E4" s="27">
        <v>0</v>
      </c>
      <c r="F4" s="27">
        <f>B4-C4</f>
        <v>22</v>
      </c>
      <c r="G4" s="27">
        <f t="shared" si="5"/>
        <v>25</v>
      </c>
      <c r="H4" s="27">
        <f t="shared" si="6"/>
        <v>31</v>
      </c>
      <c r="I4" s="27">
        <v>1</v>
      </c>
      <c r="J4" s="66">
        <v>44621</v>
      </c>
      <c r="K4" s="23">
        <f>SUMIF(Data!$D$6:$D$154,"140T",Data!Z6:Z154)</f>
        <v>629.52234883559015</v>
      </c>
      <c r="L4" s="7">
        <f t="shared" si="7"/>
        <v>528</v>
      </c>
      <c r="M4" s="7">
        <f t="shared" si="0"/>
        <v>-101.52234883559015</v>
      </c>
      <c r="N4" s="127">
        <f t="shared" si="1"/>
        <v>-0.19227717582498136</v>
      </c>
      <c r="O4" s="27">
        <f t="shared" si="2"/>
        <v>176</v>
      </c>
      <c r="P4" s="30">
        <f t="shared" si="3"/>
        <v>352</v>
      </c>
      <c r="Q4" s="30">
        <f t="shared" si="4"/>
        <v>528</v>
      </c>
      <c r="R4" s="30">
        <f t="shared" si="8"/>
        <v>72</v>
      </c>
      <c r="S4" s="30">
        <f t="shared" si="9"/>
        <v>144</v>
      </c>
    </row>
    <row r="5" spans="1:19" x14ac:dyDescent="0.25">
      <c r="A5" s="27">
        <v>3</v>
      </c>
      <c r="B5" s="27">
        <v>30</v>
      </c>
      <c r="C5" s="27">
        <v>9</v>
      </c>
      <c r="D5" s="27">
        <v>4</v>
      </c>
      <c r="E5" s="27">
        <v>0</v>
      </c>
      <c r="F5" s="27">
        <f t="shared" ref="F5:F13" si="10">B5-C5</f>
        <v>21</v>
      </c>
      <c r="G5" s="27">
        <f t="shared" si="5"/>
        <v>26</v>
      </c>
      <c r="H5" s="27">
        <f t="shared" si="6"/>
        <v>30</v>
      </c>
      <c r="I5" s="27">
        <v>1</v>
      </c>
      <c r="J5" s="66">
        <v>44652</v>
      </c>
      <c r="K5" s="23">
        <f>SUMIF(Data!$D$6:$D$154,"140T",Data!AA6:AA154)</f>
        <v>643.90050615142206</v>
      </c>
      <c r="L5" s="7">
        <f t="shared" si="7"/>
        <v>504</v>
      </c>
      <c r="M5" s="7">
        <f t="shared" si="0"/>
        <v>-139.90050615142206</v>
      </c>
      <c r="N5" s="127">
        <f t="shared" si="1"/>
        <v>-0.27758036934805963</v>
      </c>
      <c r="O5" s="27">
        <f t="shared" si="2"/>
        <v>168</v>
      </c>
      <c r="P5" s="30">
        <f t="shared" si="3"/>
        <v>336</v>
      </c>
      <c r="Q5" s="30">
        <f t="shared" si="4"/>
        <v>504</v>
      </c>
      <c r="R5" s="30">
        <f t="shared" si="8"/>
        <v>120</v>
      </c>
      <c r="S5" s="30">
        <f t="shared" si="9"/>
        <v>96</v>
      </c>
    </row>
    <row r="6" spans="1:19" x14ac:dyDescent="0.25">
      <c r="A6" s="27">
        <v>3</v>
      </c>
      <c r="B6" s="27">
        <v>31</v>
      </c>
      <c r="C6" s="27">
        <v>13</v>
      </c>
      <c r="D6" s="27">
        <v>9</v>
      </c>
      <c r="E6" s="27">
        <v>0</v>
      </c>
      <c r="F6" s="27">
        <f t="shared" si="10"/>
        <v>18</v>
      </c>
      <c r="G6" s="27">
        <f t="shared" si="5"/>
        <v>22</v>
      </c>
      <c r="H6" s="27">
        <f t="shared" si="6"/>
        <v>31</v>
      </c>
      <c r="I6" s="27">
        <v>1</v>
      </c>
      <c r="J6" s="66">
        <v>44682</v>
      </c>
      <c r="K6" s="23">
        <f>SUMIF(Data!$D$6:$D$154,"140T",Data!AB6:AB154)</f>
        <v>147.63691035703465</v>
      </c>
      <c r="L6" s="7">
        <f t="shared" si="7"/>
        <v>432</v>
      </c>
      <c r="M6" s="7">
        <f t="shared" si="0"/>
        <v>284.36308964296535</v>
      </c>
      <c r="N6" s="127">
        <f t="shared" si="1"/>
        <v>0.65824789269204942</v>
      </c>
      <c r="O6" s="27">
        <f t="shared" si="2"/>
        <v>144</v>
      </c>
      <c r="P6" s="30">
        <f t="shared" si="3"/>
        <v>288</v>
      </c>
      <c r="Q6" s="30">
        <f t="shared" si="4"/>
        <v>432</v>
      </c>
      <c r="R6" s="30">
        <f t="shared" si="8"/>
        <v>96</v>
      </c>
      <c r="S6" s="30">
        <f t="shared" si="9"/>
        <v>216</v>
      </c>
    </row>
    <row r="7" spans="1:19" x14ac:dyDescent="0.25">
      <c r="A7" s="27">
        <v>3</v>
      </c>
      <c r="B7" s="27">
        <v>30</v>
      </c>
      <c r="C7" s="27">
        <v>9</v>
      </c>
      <c r="D7" s="27">
        <v>5</v>
      </c>
      <c r="E7" s="27">
        <v>0</v>
      </c>
      <c r="F7" s="27">
        <f t="shared" si="10"/>
        <v>21</v>
      </c>
      <c r="G7" s="27">
        <f t="shared" si="5"/>
        <v>25</v>
      </c>
      <c r="H7" s="27">
        <f t="shared" si="6"/>
        <v>30</v>
      </c>
      <c r="I7" s="27">
        <v>1</v>
      </c>
      <c r="J7" s="66">
        <v>44713</v>
      </c>
      <c r="K7" s="23">
        <f>SUMIF(Data!$D$6:$D$154,"140T",Data!AC6:AC154)</f>
        <v>116.98805661034983</v>
      </c>
      <c r="L7" s="7">
        <f t="shared" si="7"/>
        <v>504</v>
      </c>
      <c r="M7" s="7">
        <f t="shared" si="0"/>
        <v>387.01194338965018</v>
      </c>
      <c r="N7" s="127">
        <f t="shared" si="1"/>
        <v>0.76788084005882973</v>
      </c>
      <c r="O7" s="27">
        <f t="shared" si="2"/>
        <v>168</v>
      </c>
      <c r="P7" s="30">
        <f t="shared" si="3"/>
        <v>336</v>
      </c>
      <c r="Q7" s="30">
        <f t="shared" si="4"/>
        <v>504</v>
      </c>
      <c r="R7" s="30">
        <f t="shared" si="8"/>
        <v>96</v>
      </c>
      <c r="S7" s="30">
        <f t="shared" si="9"/>
        <v>120</v>
      </c>
    </row>
    <row r="8" spans="1:19" x14ac:dyDescent="0.25">
      <c r="A8" s="27">
        <v>3</v>
      </c>
      <c r="B8" s="27">
        <v>31</v>
      </c>
      <c r="C8" s="27">
        <v>10</v>
      </c>
      <c r="D8" s="27">
        <v>5</v>
      </c>
      <c r="E8" s="27">
        <v>0</v>
      </c>
      <c r="F8" s="27">
        <f t="shared" si="10"/>
        <v>21</v>
      </c>
      <c r="G8" s="27">
        <f t="shared" si="5"/>
        <v>26</v>
      </c>
      <c r="H8" s="27">
        <f t="shared" si="6"/>
        <v>31</v>
      </c>
      <c r="I8" s="27">
        <v>1</v>
      </c>
      <c r="J8" s="66">
        <v>44743</v>
      </c>
      <c r="K8" s="23">
        <f>SUMIF(Data!$D$6:$D$154,"140T",Data!AD6:AD154)</f>
        <v>190.99254830286188</v>
      </c>
      <c r="L8" s="7">
        <f t="shared" si="7"/>
        <v>504</v>
      </c>
      <c r="M8" s="7">
        <f t="shared" si="0"/>
        <v>313.00745169713809</v>
      </c>
      <c r="N8" s="127">
        <f t="shared" si="1"/>
        <v>0.62104653114511532</v>
      </c>
      <c r="O8" s="27">
        <f t="shared" si="2"/>
        <v>168</v>
      </c>
      <c r="P8" s="30">
        <f t="shared" si="3"/>
        <v>336</v>
      </c>
      <c r="Q8" s="30">
        <f t="shared" si="4"/>
        <v>504</v>
      </c>
      <c r="R8" s="30">
        <f t="shared" si="8"/>
        <v>120</v>
      </c>
      <c r="S8" s="30">
        <f t="shared" si="9"/>
        <v>120</v>
      </c>
    </row>
    <row r="9" spans="1:19" x14ac:dyDescent="0.25">
      <c r="A9" s="27">
        <v>3</v>
      </c>
      <c r="B9" s="27">
        <v>31</v>
      </c>
      <c r="C9" s="27">
        <v>18</v>
      </c>
      <c r="D9" s="27">
        <v>16</v>
      </c>
      <c r="E9" s="135">
        <v>14</v>
      </c>
      <c r="F9" s="27">
        <f t="shared" si="10"/>
        <v>13</v>
      </c>
      <c r="G9" s="27">
        <f t="shared" si="5"/>
        <v>15</v>
      </c>
      <c r="H9" s="27">
        <f t="shared" si="6"/>
        <v>17</v>
      </c>
      <c r="I9" s="27">
        <v>1</v>
      </c>
      <c r="J9" s="66">
        <v>44774</v>
      </c>
      <c r="K9" s="23">
        <f>SUMIF(Data!$D$6:$D$154,"140T",Data!AE6:AE154)</f>
        <v>222.08666545774253</v>
      </c>
      <c r="L9" s="7">
        <f t="shared" si="7"/>
        <v>312</v>
      </c>
      <c r="M9" s="7">
        <f t="shared" si="0"/>
        <v>89.913334542257473</v>
      </c>
      <c r="N9" s="127">
        <f>(K9)/Q9</f>
        <v>0.71181623544148243</v>
      </c>
      <c r="O9" s="27">
        <f t="shared" si="2"/>
        <v>104</v>
      </c>
      <c r="P9" s="30">
        <f t="shared" si="3"/>
        <v>208</v>
      </c>
      <c r="Q9" s="30">
        <f t="shared" si="4"/>
        <v>312</v>
      </c>
      <c r="R9" s="30">
        <f t="shared" si="8"/>
        <v>48</v>
      </c>
      <c r="S9" s="30">
        <f t="shared" si="9"/>
        <v>48</v>
      </c>
    </row>
    <row r="10" spans="1:19" x14ac:dyDescent="0.25">
      <c r="A10" s="27">
        <v>3</v>
      </c>
      <c r="B10" s="27">
        <v>30</v>
      </c>
      <c r="C10" s="27">
        <v>8</v>
      </c>
      <c r="D10" s="27">
        <v>4</v>
      </c>
      <c r="E10" s="27">
        <v>0</v>
      </c>
      <c r="F10" s="27">
        <f t="shared" si="10"/>
        <v>22</v>
      </c>
      <c r="G10" s="27">
        <f t="shared" si="5"/>
        <v>26</v>
      </c>
      <c r="H10" s="27">
        <f t="shared" si="6"/>
        <v>30</v>
      </c>
      <c r="I10" s="27">
        <v>1</v>
      </c>
      <c r="J10" s="66">
        <v>44805</v>
      </c>
      <c r="K10" s="23">
        <f>SUMIF(Data!$D$6:$D$154,"140T",Data!AF6:AF154)</f>
        <v>1189.0590403117105</v>
      </c>
      <c r="L10" s="7">
        <f t="shared" si="7"/>
        <v>528</v>
      </c>
      <c r="M10" s="7">
        <f t="shared" si="0"/>
        <v>-661.05904031171053</v>
      </c>
      <c r="N10" s="127">
        <f>(K10)/Q10</f>
        <v>2.2520057581661184</v>
      </c>
      <c r="O10" s="27">
        <f t="shared" si="2"/>
        <v>176</v>
      </c>
      <c r="P10" s="30">
        <f t="shared" si="3"/>
        <v>352</v>
      </c>
      <c r="Q10" s="30">
        <f t="shared" si="4"/>
        <v>528</v>
      </c>
      <c r="R10" s="30">
        <f t="shared" si="8"/>
        <v>96</v>
      </c>
      <c r="S10" s="30">
        <f t="shared" si="9"/>
        <v>96</v>
      </c>
    </row>
    <row r="11" spans="1:19" x14ac:dyDescent="0.25">
      <c r="A11" s="27">
        <v>3</v>
      </c>
      <c r="B11" s="27">
        <v>31</v>
      </c>
      <c r="C11" s="27">
        <v>10</v>
      </c>
      <c r="D11" s="27">
        <v>5</v>
      </c>
      <c r="E11" s="27">
        <v>0</v>
      </c>
      <c r="F11" s="27">
        <f t="shared" si="10"/>
        <v>21</v>
      </c>
      <c r="G11" s="27">
        <f t="shared" si="5"/>
        <v>26</v>
      </c>
      <c r="H11" s="27">
        <f t="shared" si="6"/>
        <v>31</v>
      </c>
      <c r="I11" s="27">
        <v>1</v>
      </c>
      <c r="J11" s="66">
        <v>44835</v>
      </c>
      <c r="K11" s="23">
        <f>SUMIF(Data!$D$6:$D$154,"140T",Data!AG6:AG154)</f>
        <v>1254.7572347353844</v>
      </c>
      <c r="L11" s="7">
        <f t="shared" si="7"/>
        <v>504</v>
      </c>
      <c r="M11" s="7">
        <f t="shared" si="0"/>
        <v>-750.75723473538437</v>
      </c>
      <c r="N11" s="127">
        <f>(K11)/Q11</f>
        <v>2.4895976879670325</v>
      </c>
      <c r="O11" s="27">
        <f t="shared" si="2"/>
        <v>168</v>
      </c>
      <c r="P11" s="30">
        <f t="shared" si="3"/>
        <v>336</v>
      </c>
      <c r="Q11" s="30">
        <f t="shared" si="4"/>
        <v>504</v>
      </c>
      <c r="R11" s="30">
        <f t="shared" si="8"/>
        <v>120</v>
      </c>
      <c r="S11" s="30">
        <f t="shared" si="9"/>
        <v>120</v>
      </c>
    </row>
    <row r="12" spans="1:19" x14ac:dyDescent="0.25">
      <c r="A12" s="27">
        <v>3</v>
      </c>
      <c r="B12" s="27">
        <v>30</v>
      </c>
      <c r="C12" s="27">
        <v>9</v>
      </c>
      <c r="D12" s="27">
        <v>5</v>
      </c>
      <c r="E12" s="27">
        <v>0</v>
      </c>
      <c r="F12" s="27">
        <f t="shared" si="10"/>
        <v>21</v>
      </c>
      <c r="G12" s="27">
        <f t="shared" si="5"/>
        <v>25</v>
      </c>
      <c r="H12" s="27">
        <f t="shared" si="6"/>
        <v>30</v>
      </c>
      <c r="I12" s="27">
        <v>1</v>
      </c>
      <c r="J12" s="66">
        <v>44866</v>
      </c>
      <c r="K12" s="23">
        <f>SUMIF(Data!$D$6:$D$154,"140T",Data!AH6:AH154)</f>
        <v>1193.3940078734811</v>
      </c>
      <c r="L12" s="7">
        <f t="shared" si="7"/>
        <v>504</v>
      </c>
      <c r="M12" s="7">
        <f t="shared" si="0"/>
        <v>-689.39400787348109</v>
      </c>
      <c r="N12" s="127">
        <f>(K12)/Q12</f>
        <v>2.3678452537172245</v>
      </c>
      <c r="O12" s="27">
        <f t="shared" si="2"/>
        <v>168</v>
      </c>
      <c r="P12" s="30">
        <f t="shared" si="3"/>
        <v>336</v>
      </c>
      <c r="Q12" s="30">
        <f t="shared" si="4"/>
        <v>504</v>
      </c>
      <c r="R12" s="30">
        <f t="shared" si="8"/>
        <v>96</v>
      </c>
      <c r="S12" s="30">
        <f t="shared" si="9"/>
        <v>120</v>
      </c>
    </row>
    <row r="13" spans="1:19" x14ac:dyDescent="0.25">
      <c r="A13" s="27">
        <v>3</v>
      </c>
      <c r="B13" s="27">
        <v>31</v>
      </c>
      <c r="C13" s="27">
        <v>14</v>
      </c>
      <c r="D13" s="27">
        <v>10</v>
      </c>
      <c r="E13" s="135">
        <v>6</v>
      </c>
      <c r="F13" s="27">
        <f t="shared" si="10"/>
        <v>17</v>
      </c>
      <c r="G13" s="27">
        <f t="shared" si="5"/>
        <v>21</v>
      </c>
      <c r="H13" s="27">
        <f t="shared" si="6"/>
        <v>25</v>
      </c>
      <c r="I13" s="27">
        <v>1</v>
      </c>
      <c r="J13" s="66">
        <v>44896</v>
      </c>
      <c r="K13" s="23">
        <f>SUMIF(Data!$D$6:$D$154,"140T",Data!AI6:AI154)</f>
        <v>1070.6737625001936</v>
      </c>
      <c r="L13" s="7">
        <f t="shared" si="7"/>
        <v>408</v>
      </c>
      <c r="M13" s="7">
        <f t="shared" si="0"/>
        <v>-662.67376250019356</v>
      </c>
      <c r="N13" s="127">
        <f>(K13)/Q13</f>
        <v>2.6242003982847883</v>
      </c>
      <c r="O13" s="27">
        <f t="shared" si="2"/>
        <v>136</v>
      </c>
      <c r="P13" s="30">
        <f t="shared" si="3"/>
        <v>272</v>
      </c>
      <c r="Q13" s="30">
        <f t="shared" si="4"/>
        <v>408</v>
      </c>
      <c r="R13" s="30">
        <f t="shared" si="8"/>
        <v>96</v>
      </c>
      <c r="S13" s="30">
        <f t="shared" si="9"/>
        <v>96</v>
      </c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</row>
  </sheetData>
  <conditionalFormatting sqref="N2:N13">
    <cfRule type="cellIs" dxfId="3" priority="2" operator="greaterThan">
      <formula>100%</formula>
    </cfRule>
  </conditionalFormatting>
  <conditionalFormatting sqref="L2:N13">
    <cfRule type="cellIs" dxfId="2" priority="1" operator="lessThan">
      <formula>0</formula>
    </cfRule>
  </conditionalFormatting>
  <pageMargins left="1" right="1" top="1" bottom="1" header="0.5" footer="0.5"/>
  <pageSetup paperSize="8" orientation="landscape" r:id="rId1"/>
  <customProperties>
    <customPr name="_pios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3"/>
  <sheetViews>
    <sheetView zoomScaleNormal="100" workbookViewId="0">
      <selection sqref="A1:H13"/>
    </sheetView>
  </sheetViews>
  <sheetFormatPr defaultColWidth="12.28515625" defaultRowHeight="15" x14ac:dyDescent="0.25"/>
  <cols>
    <col min="1" max="16384" width="12.28515625" style="5"/>
  </cols>
  <sheetData>
    <row r="1" spans="1:19" s="132" customFormat="1" ht="30" customHeight="1" x14ac:dyDescent="0.25">
      <c r="A1" s="128" t="s">
        <v>32</v>
      </c>
      <c r="B1" s="128" t="s">
        <v>102</v>
      </c>
      <c r="C1" s="128" t="s">
        <v>33</v>
      </c>
      <c r="D1" s="128" t="s">
        <v>133</v>
      </c>
      <c r="E1" s="128" t="s">
        <v>132</v>
      </c>
      <c r="F1" s="128" t="s">
        <v>34</v>
      </c>
      <c r="G1" s="128" t="s">
        <v>106</v>
      </c>
      <c r="H1" s="128" t="s">
        <v>107</v>
      </c>
      <c r="I1" s="128" t="s">
        <v>35</v>
      </c>
      <c r="J1" s="129" t="s">
        <v>2</v>
      </c>
      <c r="K1" s="130" t="s">
        <v>48</v>
      </c>
      <c r="L1" s="129" t="s">
        <v>31</v>
      </c>
      <c r="M1" s="129" t="s">
        <v>16</v>
      </c>
      <c r="N1" s="129" t="s">
        <v>5</v>
      </c>
      <c r="O1" s="128" t="s">
        <v>26</v>
      </c>
      <c r="P1" s="128" t="s">
        <v>30</v>
      </c>
      <c r="Q1" s="128" t="s">
        <v>127</v>
      </c>
      <c r="R1" s="128" t="s">
        <v>105</v>
      </c>
      <c r="S1" s="128" t="s">
        <v>108</v>
      </c>
    </row>
    <row r="2" spans="1:19" x14ac:dyDescent="0.25">
      <c r="A2" s="27">
        <v>3</v>
      </c>
      <c r="B2" s="27">
        <v>31</v>
      </c>
      <c r="C2" s="27">
        <v>15</v>
      </c>
      <c r="D2" s="27">
        <v>12</v>
      </c>
      <c r="E2" s="135">
        <v>9</v>
      </c>
      <c r="F2" s="27">
        <f>B2-C2</f>
        <v>16</v>
      </c>
      <c r="G2" s="27">
        <f>B2-D2</f>
        <v>19</v>
      </c>
      <c r="H2" s="27">
        <f>B2-E2</f>
        <v>22</v>
      </c>
      <c r="I2" s="27">
        <v>1</v>
      </c>
      <c r="J2" s="66">
        <v>44562</v>
      </c>
      <c r="K2" s="23">
        <f>SUMIF(Data!$D$5:$D$154,"BOY",Data!X5:X154)</f>
        <v>58.520319455577948</v>
      </c>
      <c r="L2" s="7">
        <f>Q2</f>
        <v>384</v>
      </c>
      <c r="M2" s="7">
        <f t="shared" ref="M2:M13" si="0">L2-K2</f>
        <v>325.47968054442208</v>
      </c>
      <c r="N2" s="127">
        <f t="shared" ref="N2:N8" si="1">(M2)/Q2</f>
        <v>0.84760333475109917</v>
      </c>
      <c r="O2" s="27">
        <f t="shared" ref="O2:O13" si="2">F2*I2*8</f>
        <v>128</v>
      </c>
      <c r="P2" s="30">
        <f t="shared" ref="P2:P13" si="3">F2*I2*16</f>
        <v>256</v>
      </c>
      <c r="Q2" s="30">
        <f t="shared" ref="Q2:Q13" si="4">24*F2*I2</f>
        <v>384</v>
      </c>
      <c r="R2" s="30">
        <f>24*G2*I2-Q2</f>
        <v>72</v>
      </c>
      <c r="S2" s="30">
        <f>24*H2*I2-(Q2+R2)</f>
        <v>72</v>
      </c>
    </row>
    <row r="3" spans="1:19" x14ac:dyDescent="0.25">
      <c r="A3" s="27">
        <v>3</v>
      </c>
      <c r="B3" s="27">
        <v>28</v>
      </c>
      <c r="C3" s="27">
        <v>9</v>
      </c>
      <c r="D3" s="27">
        <v>5</v>
      </c>
      <c r="E3" s="27">
        <v>0</v>
      </c>
      <c r="F3" s="27">
        <f>B3-C3</f>
        <v>19</v>
      </c>
      <c r="G3" s="27">
        <f t="shared" ref="G3:G13" si="5">B3-D3</f>
        <v>23</v>
      </c>
      <c r="H3" s="27">
        <f t="shared" ref="H3:H13" si="6">B3-E3</f>
        <v>28</v>
      </c>
      <c r="I3" s="27">
        <v>1</v>
      </c>
      <c r="J3" s="66">
        <v>44593</v>
      </c>
      <c r="K3" s="23">
        <f>SUMIF(Data!$D$6:$D$154,"BOY",Data!Y6:Y154)</f>
        <v>7.4127902072725007</v>
      </c>
      <c r="L3" s="7">
        <f t="shared" ref="L3:L13" si="7">Q3</f>
        <v>456</v>
      </c>
      <c r="M3" s="7">
        <f t="shared" si="0"/>
        <v>448.58720979272749</v>
      </c>
      <c r="N3" s="127">
        <f t="shared" si="1"/>
        <v>0.98374388112440236</v>
      </c>
      <c r="O3" s="27">
        <f t="shared" si="2"/>
        <v>152</v>
      </c>
      <c r="P3" s="30">
        <f t="shared" si="3"/>
        <v>304</v>
      </c>
      <c r="Q3" s="30">
        <f t="shared" si="4"/>
        <v>456</v>
      </c>
      <c r="R3" s="30">
        <f t="shared" ref="R3:R13" si="8">24*G3*I3-Q3</f>
        <v>96</v>
      </c>
      <c r="S3" s="30">
        <f t="shared" ref="S3:S13" si="9">24*H3*I3-(Q3+R3)</f>
        <v>120</v>
      </c>
    </row>
    <row r="4" spans="1:19" x14ac:dyDescent="0.25">
      <c r="A4" s="27">
        <v>3</v>
      </c>
      <c r="B4" s="27">
        <v>31</v>
      </c>
      <c r="C4" s="27">
        <v>9</v>
      </c>
      <c r="D4" s="27">
        <v>6</v>
      </c>
      <c r="E4" s="27">
        <v>0</v>
      </c>
      <c r="F4" s="27">
        <f>B4-C4</f>
        <v>22</v>
      </c>
      <c r="G4" s="27">
        <f t="shared" si="5"/>
        <v>25</v>
      </c>
      <c r="H4" s="27">
        <f t="shared" si="6"/>
        <v>31</v>
      </c>
      <c r="I4" s="27">
        <v>1</v>
      </c>
      <c r="J4" s="66">
        <v>44621</v>
      </c>
      <c r="K4" s="23">
        <f>SUMIF(Data!$D$6:$D$154,"BOY",Data!Z6:Z154)</f>
        <v>61.471847848737639</v>
      </c>
      <c r="L4" s="7">
        <f t="shared" si="7"/>
        <v>528</v>
      </c>
      <c r="M4" s="7">
        <f t="shared" si="0"/>
        <v>466.52815215126236</v>
      </c>
      <c r="N4" s="127">
        <f t="shared" si="1"/>
        <v>0.88357604574102722</v>
      </c>
      <c r="O4" s="27">
        <f t="shared" si="2"/>
        <v>176</v>
      </c>
      <c r="P4" s="30">
        <f t="shared" si="3"/>
        <v>352</v>
      </c>
      <c r="Q4" s="30">
        <f t="shared" si="4"/>
        <v>528</v>
      </c>
      <c r="R4" s="30">
        <f t="shared" si="8"/>
        <v>72</v>
      </c>
      <c r="S4" s="30">
        <f t="shared" si="9"/>
        <v>144</v>
      </c>
    </row>
    <row r="5" spans="1:19" x14ac:dyDescent="0.25">
      <c r="A5" s="27">
        <v>3</v>
      </c>
      <c r="B5" s="27">
        <v>30</v>
      </c>
      <c r="C5" s="27">
        <v>9</v>
      </c>
      <c r="D5" s="27">
        <v>4</v>
      </c>
      <c r="E5" s="27">
        <v>0</v>
      </c>
      <c r="F5" s="27">
        <f t="shared" ref="F5:F13" si="10">B5-C5</f>
        <v>21</v>
      </c>
      <c r="G5" s="27">
        <f t="shared" si="5"/>
        <v>26</v>
      </c>
      <c r="H5" s="27">
        <f t="shared" si="6"/>
        <v>30</v>
      </c>
      <c r="I5" s="27">
        <v>1</v>
      </c>
      <c r="J5" s="66">
        <v>44652</v>
      </c>
      <c r="K5" s="23">
        <f>SUMIF(Data!$D$6:$D$154,"BOY",Data!AA6:AA154)</f>
        <v>0</v>
      </c>
      <c r="L5" s="7">
        <f t="shared" si="7"/>
        <v>504</v>
      </c>
      <c r="M5" s="7">
        <f t="shared" si="0"/>
        <v>504</v>
      </c>
      <c r="N5" s="127">
        <f t="shared" si="1"/>
        <v>1</v>
      </c>
      <c r="O5" s="27">
        <f t="shared" si="2"/>
        <v>168</v>
      </c>
      <c r="P5" s="30">
        <f t="shared" si="3"/>
        <v>336</v>
      </c>
      <c r="Q5" s="30">
        <f t="shared" si="4"/>
        <v>504</v>
      </c>
      <c r="R5" s="30">
        <f t="shared" si="8"/>
        <v>120</v>
      </c>
      <c r="S5" s="30">
        <f t="shared" si="9"/>
        <v>96</v>
      </c>
    </row>
    <row r="6" spans="1:19" x14ac:dyDescent="0.25">
      <c r="A6" s="27">
        <v>3</v>
      </c>
      <c r="B6" s="27">
        <v>31</v>
      </c>
      <c r="C6" s="27">
        <v>13</v>
      </c>
      <c r="D6" s="27">
        <v>9</v>
      </c>
      <c r="E6" s="27">
        <v>0</v>
      </c>
      <c r="F6" s="27">
        <f t="shared" si="10"/>
        <v>18</v>
      </c>
      <c r="G6" s="27">
        <f t="shared" si="5"/>
        <v>22</v>
      </c>
      <c r="H6" s="27">
        <f t="shared" si="6"/>
        <v>31</v>
      </c>
      <c r="I6" s="27">
        <v>1</v>
      </c>
      <c r="J6" s="66">
        <v>44682</v>
      </c>
      <c r="K6" s="23">
        <f>SUMIF(Data!$D$6:$D$154,"BOY",Data!AB6:AB154)</f>
        <v>41.630839623512017</v>
      </c>
      <c r="L6" s="7">
        <f t="shared" si="7"/>
        <v>432</v>
      </c>
      <c r="M6" s="7">
        <f t="shared" si="0"/>
        <v>390.36916037648797</v>
      </c>
      <c r="N6" s="127">
        <f t="shared" si="1"/>
        <v>0.90363231568631475</v>
      </c>
      <c r="O6" s="27">
        <f t="shared" si="2"/>
        <v>144</v>
      </c>
      <c r="P6" s="30">
        <f t="shared" si="3"/>
        <v>288</v>
      </c>
      <c r="Q6" s="30">
        <f t="shared" si="4"/>
        <v>432</v>
      </c>
      <c r="R6" s="30">
        <f t="shared" si="8"/>
        <v>96</v>
      </c>
      <c r="S6" s="30">
        <f t="shared" si="9"/>
        <v>216</v>
      </c>
    </row>
    <row r="7" spans="1:19" x14ac:dyDescent="0.25">
      <c r="A7" s="27">
        <v>3</v>
      </c>
      <c r="B7" s="27">
        <v>30</v>
      </c>
      <c r="C7" s="27">
        <v>9</v>
      </c>
      <c r="D7" s="27">
        <v>5</v>
      </c>
      <c r="E7" s="27">
        <v>0</v>
      </c>
      <c r="F7" s="27">
        <f t="shared" si="10"/>
        <v>21</v>
      </c>
      <c r="G7" s="27">
        <f t="shared" si="5"/>
        <v>25</v>
      </c>
      <c r="H7" s="27">
        <f t="shared" si="6"/>
        <v>30</v>
      </c>
      <c r="I7" s="27">
        <v>1</v>
      </c>
      <c r="J7" s="66">
        <v>44713</v>
      </c>
      <c r="K7" s="23">
        <f>SUMIF(Data!$D$6:$D$154,"BOY",Data!AC6:AC154)</f>
        <v>13.694508539665595</v>
      </c>
      <c r="L7" s="7">
        <f t="shared" si="7"/>
        <v>504</v>
      </c>
      <c r="M7" s="7">
        <f t="shared" si="0"/>
        <v>490.30549146033439</v>
      </c>
      <c r="N7" s="127">
        <f t="shared" si="1"/>
        <v>0.97282835607209206</v>
      </c>
      <c r="O7" s="27">
        <f t="shared" si="2"/>
        <v>168</v>
      </c>
      <c r="P7" s="30">
        <f t="shared" si="3"/>
        <v>336</v>
      </c>
      <c r="Q7" s="30">
        <f t="shared" si="4"/>
        <v>504</v>
      </c>
      <c r="R7" s="30">
        <f t="shared" si="8"/>
        <v>96</v>
      </c>
      <c r="S7" s="30">
        <f t="shared" si="9"/>
        <v>120</v>
      </c>
    </row>
    <row r="8" spans="1:19" x14ac:dyDescent="0.25">
      <c r="A8" s="27">
        <v>3</v>
      </c>
      <c r="B8" s="27">
        <v>31</v>
      </c>
      <c r="C8" s="27">
        <v>10</v>
      </c>
      <c r="D8" s="27">
        <v>5</v>
      </c>
      <c r="E8" s="27">
        <v>0</v>
      </c>
      <c r="F8" s="27">
        <f t="shared" si="10"/>
        <v>21</v>
      </c>
      <c r="G8" s="27">
        <f t="shared" si="5"/>
        <v>26</v>
      </c>
      <c r="H8" s="27">
        <f t="shared" si="6"/>
        <v>31</v>
      </c>
      <c r="I8" s="27">
        <v>1</v>
      </c>
      <c r="J8" s="66">
        <v>44743</v>
      </c>
      <c r="K8" s="23">
        <f>SUMIF(Data!$D$6:$D$154,"BOY",Data!AD6:AD154)</f>
        <v>13.694508539665595</v>
      </c>
      <c r="L8" s="7">
        <f t="shared" si="7"/>
        <v>504</v>
      </c>
      <c r="M8" s="7">
        <f t="shared" si="0"/>
        <v>490.30549146033439</v>
      </c>
      <c r="N8" s="127">
        <f t="shared" si="1"/>
        <v>0.97282835607209206</v>
      </c>
      <c r="O8" s="27">
        <f t="shared" si="2"/>
        <v>168</v>
      </c>
      <c r="P8" s="30">
        <f t="shared" si="3"/>
        <v>336</v>
      </c>
      <c r="Q8" s="30">
        <f t="shared" si="4"/>
        <v>504</v>
      </c>
      <c r="R8" s="30">
        <f t="shared" si="8"/>
        <v>120</v>
      </c>
      <c r="S8" s="30">
        <f t="shared" si="9"/>
        <v>120</v>
      </c>
    </row>
    <row r="9" spans="1:19" x14ac:dyDescent="0.25">
      <c r="A9" s="27">
        <v>3</v>
      </c>
      <c r="B9" s="27">
        <v>31</v>
      </c>
      <c r="C9" s="27">
        <v>18</v>
      </c>
      <c r="D9" s="27">
        <v>16</v>
      </c>
      <c r="E9" s="135">
        <v>14</v>
      </c>
      <c r="F9" s="27">
        <f t="shared" si="10"/>
        <v>13</v>
      </c>
      <c r="G9" s="27">
        <f t="shared" si="5"/>
        <v>15</v>
      </c>
      <c r="H9" s="27">
        <f t="shared" si="6"/>
        <v>17</v>
      </c>
      <c r="I9" s="27">
        <v>1</v>
      </c>
      <c r="J9" s="66">
        <v>44774</v>
      </c>
      <c r="K9" s="23">
        <f>SUMIF(Data!$D$6:$D$154,"BOY",Data!AE6:AE154)</f>
        <v>34.355753403760346</v>
      </c>
      <c r="L9" s="7">
        <f t="shared" si="7"/>
        <v>312</v>
      </c>
      <c r="M9" s="7">
        <f t="shared" si="0"/>
        <v>277.64424659623967</v>
      </c>
      <c r="N9" s="127">
        <f>(K9)/Q9</f>
        <v>0.11011459424282162</v>
      </c>
      <c r="O9" s="27">
        <f t="shared" si="2"/>
        <v>104</v>
      </c>
      <c r="P9" s="30">
        <f t="shared" si="3"/>
        <v>208</v>
      </c>
      <c r="Q9" s="30">
        <f t="shared" si="4"/>
        <v>312</v>
      </c>
      <c r="R9" s="30">
        <f t="shared" si="8"/>
        <v>48</v>
      </c>
      <c r="S9" s="30">
        <f t="shared" si="9"/>
        <v>48</v>
      </c>
    </row>
    <row r="10" spans="1:19" x14ac:dyDescent="0.25">
      <c r="A10" s="27">
        <v>3</v>
      </c>
      <c r="B10" s="27">
        <v>30</v>
      </c>
      <c r="C10" s="27">
        <v>8</v>
      </c>
      <c r="D10" s="27">
        <v>4</v>
      </c>
      <c r="E10" s="27">
        <v>0</v>
      </c>
      <c r="F10" s="27">
        <f t="shared" si="10"/>
        <v>22</v>
      </c>
      <c r="G10" s="27">
        <f t="shared" si="5"/>
        <v>26</v>
      </c>
      <c r="H10" s="27">
        <f t="shared" si="6"/>
        <v>30</v>
      </c>
      <c r="I10" s="27">
        <v>1</v>
      </c>
      <c r="J10" s="66">
        <v>44805</v>
      </c>
      <c r="K10" s="23">
        <f>SUMIF(Data!$D$6:$D$154,"BOY",Data!AF6:AF154)</f>
        <v>34.355753403760346</v>
      </c>
      <c r="L10" s="7">
        <f t="shared" si="7"/>
        <v>528</v>
      </c>
      <c r="M10" s="7">
        <f t="shared" si="0"/>
        <v>493.64424659623967</v>
      </c>
      <c r="N10" s="127">
        <f>(K10)/Q10</f>
        <v>6.5067714779849142E-2</v>
      </c>
      <c r="O10" s="27">
        <f t="shared" si="2"/>
        <v>176</v>
      </c>
      <c r="P10" s="30">
        <f t="shared" si="3"/>
        <v>352</v>
      </c>
      <c r="Q10" s="30">
        <f t="shared" si="4"/>
        <v>528</v>
      </c>
      <c r="R10" s="30">
        <f t="shared" si="8"/>
        <v>96</v>
      </c>
      <c r="S10" s="30">
        <f t="shared" si="9"/>
        <v>96</v>
      </c>
    </row>
    <row r="11" spans="1:19" x14ac:dyDescent="0.25">
      <c r="A11" s="27">
        <v>3</v>
      </c>
      <c r="B11" s="27">
        <v>31</v>
      </c>
      <c r="C11" s="27">
        <v>10</v>
      </c>
      <c r="D11" s="27">
        <v>5</v>
      </c>
      <c r="E11" s="27">
        <v>0</v>
      </c>
      <c r="F11" s="27">
        <f t="shared" si="10"/>
        <v>21</v>
      </c>
      <c r="G11" s="27">
        <f t="shared" si="5"/>
        <v>26</v>
      </c>
      <c r="H11" s="27">
        <f t="shared" si="6"/>
        <v>31</v>
      </c>
      <c r="I11" s="27">
        <v>1</v>
      </c>
      <c r="J11" s="66">
        <v>44835</v>
      </c>
      <c r="K11" s="23">
        <f>SUMIF(Data!$D$6:$D$154,"BOY",Data!AG6:AG154)</f>
        <v>34.355753403760346</v>
      </c>
      <c r="L11" s="7">
        <f t="shared" si="7"/>
        <v>504</v>
      </c>
      <c r="M11" s="7">
        <f t="shared" si="0"/>
        <v>469.64424659623967</v>
      </c>
      <c r="N11" s="127">
        <f>(K11)/Q11</f>
        <v>6.8166177388413379E-2</v>
      </c>
      <c r="O11" s="27">
        <f t="shared" si="2"/>
        <v>168</v>
      </c>
      <c r="P11" s="30">
        <f t="shared" si="3"/>
        <v>336</v>
      </c>
      <c r="Q11" s="30">
        <f t="shared" si="4"/>
        <v>504</v>
      </c>
      <c r="R11" s="30">
        <f t="shared" si="8"/>
        <v>120</v>
      </c>
      <c r="S11" s="30">
        <f t="shared" si="9"/>
        <v>120</v>
      </c>
    </row>
    <row r="12" spans="1:19" x14ac:dyDescent="0.25">
      <c r="A12" s="27">
        <v>3</v>
      </c>
      <c r="B12" s="27">
        <v>30</v>
      </c>
      <c r="C12" s="27">
        <v>9</v>
      </c>
      <c r="D12" s="27">
        <v>5</v>
      </c>
      <c r="E12" s="27">
        <v>0</v>
      </c>
      <c r="F12" s="27">
        <f t="shared" si="10"/>
        <v>21</v>
      </c>
      <c r="G12" s="27">
        <f t="shared" si="5"/>
        <v>25</v>
      </c>
      <c r="H12" s="27">
        <f t="shared" si="6"/>
        <v>30</v>
      </c>
      <c r="I12" s="27">
        <v>1</v>
      </c>
      <c r="J12" s="66">
        <v>44866</v>
      </c>
      <c r="K12" s="23">
        <f>SUMIF(Data!$D$6:$D$154,"BOY",Data!AH6:AH154)</f>
        <v>34.355753403760346</v>
      </c>
      <c r="L12" s="7">
        <f t="shared" si="7"/>
        <v>504</v>
      </c>
      <c r="M12" s="7">
        <f t="shared" si="0"/>
        <v>469.64424659623967</v>
      </c>
      <c r="N12" s="127">
        <f>(K12)/Q12</f>
        <v>6.8166177388413379E-2</v>
      </c>
      <c r="O12" s="27">
        <f t="shared" si="2"/>
        <v>168</v>
      </c>
      <c r="P12" s="30">
        <f t="shared" si="3"/>
        <v>336</v>
      </c>
      <c r="Q12" s="30">
        <f t="shared" si="4"/>
        <v>504</v>
      </c>
      <c r="R12" s="30">
        <f t="shared" si="8"/>
        <v>96</v>
      </c>
      <c r="S12" s="30">
        <f t="shared" si="9"/>
        <v>120</v>
      </c>
    </row>
    <row r="13" spans="1:19" x14ac:dyDescent="0.25">
      <c r="A13" s="27">
        <v>3</v>
      </c>
      <c r="B13" s="27">
        <v>31</v>
      </c>
      <c r="C13" s="27">
        <v>14</v>
      </c>
      <c r="D13" s="27">
        <v>10</v>
      </c>
      <c r="E13" s="135">
        <v>6</v>
      </c>
      <c r="F13" s="27">
        <f t="shared" si="10"/>
        <v>17</v>
      </c>
      <c r="G13" s="27">
        <f t="shared" si="5"/>
        <v>21</v>
      </c>
      <c r="H13" s="27">
        <f t="shared" si="6"/>
        <v>25</v>
      </c>
      <c r="I13" s="27">
        <v>1</v>
      </c>
      <c r="J13" s="66">
        <v>44896</v>
      </c>
      <c r="K13" s="23">
        <f>SUMIF(Data!$D$6:$D$154,"BOY",Data!AI6:AI154)</f>
        <v>34.355753403760346</v>
      </c>
      <c r="L13" s="7">
        <f t="shared" si="7"/>
        <v>408</v>
      </c>
      <c r="M13" s="7">
        <f t="shared" si="0"/>
        <v>373.64424659623967</v>
      </c>
      <c r="N13" s="127">
        <f>(K13)/Q13</f>
        <v>8.4205277950393009E-2</v>
      </c>
      <c r="O13" s="27">
        <f t="shared" si="2"/>
        <v>136</v>
      </c>
      <c r="P13" s="30">
        <f t="shared" si="3"/>
        <v>272</v>
      </c>
      <c r="Q13" s="30">
        <f t="shared" si="4"/>
        <v>408</v>
      </c>
      <c r="R13" s="30">
        <f t="shared" si="8"/>
        <v>96</v>
      </c>
      <c r="S13" s="30">
        <f t="shared" si="9"/>
        <v>96</v>
      </c>
    </row>
  </sheetData>
  <conditionalFormatting sqref="N2:N13">
    <cfRule type="cellIs" dxfId="1" priority="2" operator="greaterThan">
      <formula>100%</formula>
    </cfRule>
  </conditionalFormatting>
  <conditionalFormatting sqref="L2:N13">
    <cfRule type="cellIs" dxfId="0" priority="1" operator="lessThan">
      <formula>0</formula>
    </cfRule>
  </conditionalFormatting>
  <pageMargins left="1" right="1" top="1" bottom="1" header="0.5" footer="0.5"/>
  <pageSetup paperSize="8" orientation="landscape" r:id="rId1"/>
  <customProperties>
    <customPr name="_pios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0604-C168-461F-9818-C84E3517FED6}">
  <dimension ref="A1:I15"/>
  <sheetViews>
    <sheetView workbookViewId="0">
      <selection activeCell="B1" sqref="B1:I11"/>
    </sheetView>
  </sheetViews>
  <sheetFormatPr defaultRowHeight="15" x14ac:dyDescent="0.25"/>
  <cols>
    <col min="1" max="1" width="27.5703125" bestFit="1" customWidth="1"/>
  </cols>
  <sheetData>
    <row r="1" spans="1:9" x14ac:dyDescent="0.25">
      <c r="A1" s="59" t="s">
        <v>134</v>
      </c>
      <c r="B1" s="25" t="s">
        <v>146</v>
      </c>
      <c r="C1" s="25" t="s">
        <v>147</v>
      </c>
      <c r="D1" s="25" t="s">
        <v>149</v>
      </c>
      <c r="E1" s="25" t="s">
        <v>150</v>
      </c>
      <c r="F1" s="25" t="s">
        <v>151</v>
      </c>
      <c r="G1" s="25" t="s">
        <v>152</v>
      </c>
      <c r="H1" s="25" t="s">
        <v>153</v>
      </c>
      <c r="I1" s="25" t="s">
        <v>154</v>
      </c>
    </row>
    <row r="2" spans="1:9" x14ac:dyDescent="0.25">
      <c r="A2" s="59" t="s">
        <v>135</v>
      </c>
      <c r="B2" s="25">
        <v>228.5</v>
      </c>
      <c r="C2" s="25">
        <v>228.5</v>
      </c>
      <c r="D2" s="25">
        <v>235.9</v>
      </c>
      <c r="E2" s="25">
        <v>237.1</v>
      </c>
      <c r="F2" s="25">
        <v>237.1</v>
      </c>
      <c r="G2" s="25">
        <v>237.1</v>
      </c>
      <c r="H2" s="25">
        <v>236.3</v>
      </c>
      <c r="I2" s="25">
        <v>235.2</v>
      </c>
    </row>
    <row r="3" spans="1:9" x14ac:dyDescent="0.25">
      <c r="A3" s="59" t="s">
        <v>136</v>
      </c>
      <c r="B3" s="134">
        <v>0.85</v>
      </c>
      <c r="C3" s="134">
        <v>0.85</v>
      </c>
      <c r="D3" s="134">
        <v>0.85</v>
      </c>
      <c r="E3" s="134">
        <v>0.85</v>
      </c>
      <c r="F3" s="134">
        <v>0.85</v>
      </c>
      <c r="G3" s="134">
        <v>0.85</v>
      </c>
      <c r="H3" s="134">
        <v>0.85</v>
      </c>
      <c r="I3" s="134">
        <v>0.85</v>
      </c>
    </row>
    <row r="4" spans="1:9" x14ac:dyDescent="0.25">
      <c r="A4" s="59" t="s">
        <v>137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</row>
    <row r="5" spans="1:9" x14ac:dyDescent="0.25">
      <c r="A5" s="59" t="s">
        <v>138</v>
      </c>
      <c r="B5" s="25">
        <v>194.2</v>
      </c>
      <c r="C5" s="25">
        <v>194.2</v>
      </c>
      <c r="D5" s="25">
        <v>200.5</v>
      </c>
      <c r="E5" s="25">
        <v>201.5</v>
      </c>
      <c r="F5" s="25">
        <v>201.5</v>
      </c>
      <c r="G5" s="25">
        <v>201.5</v>
      </c>
      <c r="H5" s="25">
        <v>200.8</v>
      </c>
      <c r="I5" s="25">
        <v>199.9</v>
      </c>
    </row>
    <row r="6" spans="1:9" x14ac:dyDescent="0.25">
      <c r="A6" t="s">
        <v>139</v>
      </c>
      <c r="B6" s="25">
        <v>1</v>
      </c>
      <c r="C6" s="25">
        <v>1</v>
      </c>
      <c r="D6" s="24">
        <v>1</v>
      </c>
      <c r="E6" s="25">
        <v>1</v>
      </c>
      <c r="F6" s="24">
        <v>1</v>
      </c>
      <c r="G6" s="25">
        <v>1</v>
      </c>
      <c r="H6" s="25">
        <v>1</v>
      </c>
      <c r="I6" s="25">
        <v>1</v>
      </c>
    </row>
    <row r="7" spans="1:9" x14ac:dyDescent="0.25">
      <c r="A7" s="59" t="s">
        <v>140</v>
      </c>
      <c r="B7" s="133">
        <v>0</v>
      </c>
      <c r="C7" s="133">
        <v>193.6</v>
      </c>
      <c r="D7" s="133">
        <v>200.2</v>
      </c>
      <c r="E7" s="133">
        <v>201.1</v>
      </c>
      <c r="F7" s="133">
        <v>199.9</v>
      </c>
      <c r="G7" s="133">
        <v>200.7</v>
      </c>
      <c r="H7" s="133">
        <v>200.1</v>
      </c>
      <c r="I7" s="133">
        <v>199.7</v>
      </c>
    </row>
    <row r="8" spans="1:9" x14ac:dyDescent="0.25">
      <c r="A8" s="59" t="s">
        <v>141</v>
      </c>
      <c r="B8" s="134">
        <v>0</v>
      </c>
      <c r="C8" s="134">
        <v>0.99690000000000001</v>
      </c>
      <c r="D8" s="134">
        <v>0.99870000000000003</v>
      </c>
      <c r="E8" s="134">
        <v>0.998</v>
      </c>
      <c r="F8" s="134">
        <v>0.9919</v>
      </c>
      <c r="G8" s="134">
        <v>0.99570000000000003</v>
      </c>
      <c r="H8" s="134">
        <v>0.99639999999999995</v>
      </c>
      <c r="I8" s="134">
        <v>0.999</v>
      </c>
    </row>
    <row r="9" spans="1:9" x14ac:dyDescent="0.25">
      <c r="A9" s="59" t="s">
        <v>142</v>
      </c>
      <c r="B9" s="25">
        <v>0</v>
      </c>
      <c r="C9" s="25">
        <v>307310</v>
      </c>
      <c r="D9" s="25">
        <v>572270</v>
      </c>
      <c r="E9" s="25">
        <v>147000</v>
      </c>
      <c r="F9" s="25">
        <v>570820</v>
      </c>
      <c r="G9" s="25">
        <v>1450000</v>
      </c>
      <c r="H9" s="25">
        <v>575970</v>
      </c>
      <c r="I9" s="25">
        <v>694000</v>
      </c>
    </row>
    <row r="10" spans="1:9" x14ac:dyDescent="0.25">
      <c r="A10" s="59" t="s">
        <v>143</v>
      </c>
      <c r="B10" s="133">
        <v>194.2</v>
      </c>
      <c r="C10" s="133">
        <v>0.6</v>
      </c>
      <c r="D10" s="133">
        <v>0.3</v>
      </c>
      <c r="E10" s="133">
        <v>0.4</v>
      </c>
      <c r="F10" s="133">
        <v>1.6</v>
      </c>
      <c r="G10" s="133">
        <v>0.9</v>
      </c>
      <c r="H10" s="133">
        <v>0.7</v>
      </c>
      <c r="I10" s="133">
        <v>0.2</v>
      </c>
    </row>
    <row r="11" spans="1:9" x14ac:dyDescent="0.25">
      <c r="A11" s="59" t="s">
        <v>144</v>
      </c>
      <c r="B11" s="134">
        <v>0</v>
      </c>
      <c r="C11" s="134">
        <v>0.99690000000000001</v>
      </c>
      <c r="D11" s="134">
        <v>0.99870000000000003</v>
      </c>
      <c r="E11" s="134">
        <v>0.998</v>
      </c>
      <c r="F11" s="134">
        <v>0.9919</v>
      </c>
      <c r="G11" s="134">
        <v>0.99570000000000003</v>
      </c>
      <c r="H11" s="134">
        <v>0.99639999999999995</v>
      </c>
      <c r="I11" s="134">
        <v>0.999</v>
      </c>
    </row>
    <row r="14" spans="1:9" x14ac:dyDescent="0.25">
      <c r="A14" s="59"/>
      <c r="B14" s="59"/>
      <c r="C14" s="59"/>
      <c r="D14" s="59"/>
      <c r="E14" s="59"/>
      <c r="F14" s="59"/>
      <c r="G14" s="59"/>
      <c r="H14" s="59"/>
      <c r="I14" s="59"/>
    </row>
    <row r="15" spans="1:9" x14ac:dyDescent="0.25">
      <c r="A15" s="59"/>
      <c r="B15" s="59"/>
      <c r="C15" s="59"/>
      <c r="D15" s="59"/>
      <c r="E15" s="59"/>
      <c r="F15" s="59"/>
      <c r="G15" s="59"/>
      <c r="H15" s="59"/>
      <c r="I15" s="59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9757-E36E-4195-9EF7-185029805286}">
  <dimension ref="A1:I11"/>
  <sheetViews>
    <sheetView workbookViewId="0">
      <selection activeCell="B1" sqref="B1:I11"/>
    </sheetView>
  </sheetViews>
  <sheetFormatPr defaultRowHeight="15" x14ac:dyDescent="0.25"/>
  <cols>
    <col min="1" max="1" width="27.5703125" bestFit="1" customWidth="1"/>
  </cols>
  <sheetData>
    <row r="1" spans="1:9" x14ac:dyDescent="0.25">
      <c r="A1" s="59" t="s">
        <v>134</v>
      </c>
      <c r="B1" s="25" t="s">
        <v>146</v>
      </c>
      <c r="C1" s="25" t="s">
        <v>147</v>
      </c>
      <c r="D1" s="25" t="s">
        <v>149</v>
      </c>
      <c r="E1" s="25" t="s">
        <v>150</v>
      </c>
      <c r="F1" s="25" t="s">
        <v>151</v>
      </c>
      <c r="G1" s="25" t="s">
        <v>152</v>
      </c>
      <c r="H1" s="25" t="s">
        <v>153</v>
      </c>
      <c r="I1" s="25" t="s">
        <v>154</v>
      </c>
    </row>
    <row r="2" spans="1:9" x14ac:dyDescent="0.25">
      <c r="A2" s="59" t="s">
        <v>135</v>
      </c>
      <c r="B2" s="25">
        <v>114.2</v>
      </c>
      <c r="C2" s="25">
        <v>114.2</v>
      </c>
      <c r="D2" s="25">
        <v>117.9</v>
      </c>
      <c r="E2" s="25">
        <v>118.5</v>
      </c>
      <c r="F2" s="25">
        <v>118.5</v>
      </c>
      <c r="G2" s="25">
        <v>118.5</v>
      </c>
      <c r="H2" s="25">
        <v>118.1</v>
      </c>
      <c r="I2" s="25">
        <v>117.6</v>
      </c>
    </row>
    <row r="3" spans="1:9" x14ac:dyDescent="0.25">
      <c r="A3" s="59" t="s">
        <v>136</v>
      </c>
      <c r="B3" s="134">
        <v>0.85</v>
      </c>
      <c r="C3" s="134">
        <v>0.85</v>
      </c>
      <c r="D3" s="134">
        <v>0.85</v>
      </c>
      <c r="E3" s="134">
        <v>0.85</v>
      </c>
      <c r="F3" s="134">
        <v>0.85</v>
      </c>
      <c r="G3" s="134">
        <v>0.85</v>
      </c>
      <c r="H3" s="134">
        <v>0.85</v>
      </c>
      <c r="I3" s="134">
        <v>0.85</v>
      </c>
    </row>
    <row r="4" spans="1:9" x14ac:dyDescent="0.25">
      <c r="A4" s="59" t="s">
        <v>137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</row>
    <row r="5" spans="1:9" x14ac:dyDescent="0.25">
      <c r="A5" s="59" t="s">
        <v>138</v>
      </c>
      <c r="B5" s="25">
        <v>97.1</v>
      </c>
      <c r="C5" s="25">
        <v>97.1</v>
      </c>
      <c r="D5" s="25">
        <v>100.2</v>
      </c>
      <c r="E5" s="25">
        <v>100.8</v>
      </c>
      <c r="F5" s="25">
        <v>100.8</v>
      </c>
      <c r="G5" s="25">
        <v>100.8</v>
      </c>
      <c r="H5" s="25">
        <v>100.4</v>
      </c>
      <c r="I5" s="25">
        <v>100</v>
      </c>
    </row>
    <row r="6" spans="1:9" x14ac:dyDescent="0.25">
      <c r="A6" t="s">
        <v>139</v>
      </c>
      <c r="B6" s="25">
        <v>1</v>
      </c>
      <c r="C6" s="25">
        <v>1</v>
      </c>
      <c r="D6" s="24">
        <v>1</v>
      </c>
      <c r="E6" s="25">
        <v>1</v>
      </c>
      <c r="F6" s="24">
        <v>1</v>
      </c>
      <c r="G6" s="25">
        <v>1</v>
      </c>
      <c r="H6" s="25">
        <v>1</v>
      </c>
      <c r="I6" s="25">
        <v>1</v>
      </c>
    </row>
    <row r="7" spans="1:9" x14ac:dyDescent="0.25">
      <c r="A7" s="59" t="s">
        <v>140</v>
      </c>
      <c r="B7" s="133">
        <v>0</v>
      </c>
      <c r="C7" s="133">
        <v>26.1</v>
      </c>
      <c r="D7" s="133">
        <v>13.3</v>
      </c>
      <c r="E7" s="133">
        <v>12.2</v>
      </c>
      <c r="F7" s="133">
        <v>21.6</v>
      </c>
      <c r="G7" s="133">
        <v>34.200000000000003</v>
      </c>
      <c r="H7" s="133">
        <v>0</v>
      </c>
      <c r="I7" s="133">
        <v>55.8</v>
      </c>
    </row>
    <row r="8" spans="1:9" x14ac:dyDescent="0.25">
      <c r="A8" s="59" t="s">
        <v>141</v>
      </c>
      <c r="B8" s="134">
        <v>0</v>
      </c>
      <c r="C8" s="134">
        <v>0.26910000000000001</v>
      </c>
      <c r="D8" s="134">
        <v>0.13239999999999999</v>
      </c>
      <c r="E8" s="134">
        <v>0.12139999999999999</v>
      </c>
      <c r="F8" s="134">
        <v>0.214</v>
      </c>
      <c r="G8" s="134">
        <v>0.3392</v>
      </c>
      <c r="H8" s="134">
        <v>0</v>
      </c>
      <c r="I8" s="134">
        <v>0.55830000000000002</v>
      </c>
    </row>
    <row r="9" spans="1:9" x14ac:dyDescent="0.25">
      <c r="A9" s="59" t="s">
        <v>142</v>
      </c>
      <c r="B9" s="25">
        <v>0</v>
      </c>
      <c r="C9" s="25">
        <v>7450</v>
      </c>
      <c r="D9" s="25">
        <v>3190</v>
      </c>
      <c r="E9" s="25">
        <v>2300</v>
      </c>
      <c r="F9" s="25">
        <v>6450</v>
      </c>
      <c r="G9" s="25">
        <v>44000</v>
      </c>
      <c r="H9" s="25">
        <v>0</v>
      </c>
      <c r="I9" s="25">
        <v>10420</v>
      </c>
    </row>
    <row r="10" spans="1:9" x14ac:dyDescent="0.25">
      <c r="A10" s="59" t="s">
        <v>143</v>
      </c>
      <c r="B10" s="133">
        <v>97.1</v>
      </c>
      <c r="C10" s="133">
        <v>71</v>
      </c>
      <c r="D10" s="133">
        <v>87</v>
      </c>
      <c r="E10" s="133">
        <v>88.5</v>
      </c>
      <c r="F10" s="133">
        <v>79.2</v>
      </c>
      <c r="G10" s="133">
        <v>66.599999999999994</v>
      </c>
      <c r="H10" s="133">
        <v>100.4</v>
      </c>
      <c r="I10" s="133">
        <v>44.2</v>
      </c>
    </row>
    <row r="11" spans="1:9" x14ac:dyDescent="0.25">
      <c r="A11" s="59" t="s">
        <v>144</v>
      </c>
      <c r="B11" s="134">
        <v>0</v>
      </c>
      <c r="C11" s="134">
        <v>0.26910000000000001</v>
      </c>
      <c r="D11" s="134">
        <v>0.13239999999999999</v>
      </c>
      <c r="E11" s="134">
        <v>0.12139999999999999</v>
      </c>
      <c r="F11" s="134">
        <v>0.214</v>
      </c>
      <c r="G11" s="134">
        <v>0.3392</v>
      </c>
      <c r="H11" s="134">
        <v>0</v>
      </c>
      <c r="I11" s="134">
        <v>0.55830000000000002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D35A-D80C-415B-8875-8EA1408A02AB}">
  <dimension ref="A1:I11"/>
  <sheetViews>
    <sheetView workbookViewId="0">
      <selection activeCell="B1" sqref="B1:I11"/>
    </sheetView>
  </sheetViews>
  <sheetFormatPr defaultRowHeight="15" x14ac:dyDescent="0.25"/>
  <cols>
    <col min="1" max="1" width="27.5703125" bestFit="1" customWidth="1"/>
  </cols>
  <sheetData>
    <row r="1" spans="1:9" x14ac:dyDescent="0.25">
      <c r="A1" t="s">
        <v>134</v>
      </c>
      <c r="B1" s="25" t="s">
        <v>146</v>
      </c>
      <c r="C1" s="25" t="s">
        <v>147</v>
      </c>
      <c r="D1" s="25" t="s">
        <v>149</v>
      </c>
      <c r="E1" s="25" t="s">
        <v>150</v>
      </c>
      <c r="F1" s="25" t="s">
        <v>151</v>
      </c>
      <c r="G1" s="25" t="s">
        <v>152</v>
      </c>
      <c r="H1" s="25" t="s">
        <v>153</v>
      </c>
      <c r="I1" s="25" t="s">
        <v>154</v>
      </c>
    </row>
    <row r="2" spans="1:9" x14ac:dyDescent="0.25">
      <c r="A2" t="s">
        <v>135</v>
      </c>
      <c r="B2" s="25">
        <v>114.2</v>
      </c>
      <c r="C2" s="25">
        <v>114.2</v>
      </c>
      <c r="D2" s="25">
        <v>117.9</v>
      </c>
      <c r="E2" s="25">
        <v>118.5</v>
      </c>
      <c r="F2" s="25">
        <v>118.5</v>
      </c>
      <c r="G2" s="25">
        <v>118.5</v>
      </c>
      <c r="H2" s="25">
        <v>118.1</v>
      </c>
      <c r="I2" s="25">
        <v>117.6</v>
      </c>
    </row>
    <row r="3" spans="1:9" x14ac:dyDescent="0.25">
      <c r="A3" t="s">
        <v>136</v>
      </c>
      <c r="B3" s="134">
        <v>0.85</v>
      </c>
      <c r="C3" s="134">
        <v>0.85</v>
      </c>
      <c r="D3" s="134">
        <v>0.85</v>
      </c>
      <c r="E3" s="134">
        <v>0.85</v>
      </c>
      <c r="F3" s="134">
        <v>0.85</v>
      </c>
      <c r="G3" s="134">
        <v>0.85</v>
      </c>
      <c r="H3" s="134">
        <v>0.85</v>
      </c>
      <c r="I3" s="134">
        <v>0.85</v>
      </c>
    </row>
    <row r="4" spans="1:9" x14ac:dyDescent="0.25">
      <c r="A4" t="s">
        <v>137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</row>
    <row r="5" spans="1:9" x14ac:dyDescent="0.25">
      <c r="A5" t="s">
        <v>138</v>
      </c>
      <c r="B5" s="25">
        <v>97.1</v>
      </c>
      <c r="C5" s="25">
        <v>97.1</v>
      </c>
      <c r="D5" s="25">
        <v>100.2</v>
      </c>
      <c r="E5" s="25">
        <v>100.8</v>
      </c>
      <c r="F5" s="25">
        <v>100.8</v>
      </c>
      <c r="G5" s="25">
        <v>100.8</v>
      </c>
      <c r="H5" s="25">
        <v>100.4</v>
      </c>
      <c r="I5" s="25">
        <v>100</v>
      </c>
    </row>
    <row r="6" spans="1:9" x14ac:dyDescent="0.25">
      <c r="A6" t="s">
        <v>139</v>
      </c>
      <c r="B6" s="25">
        <v>1</v>
      </c>
      <c r="C6" s="25">
        <v>1</v>
      </c>
      <c r="D6" s="24">
        <v>1</v>
      </c>
      <c r="E6" s="25">
        <v>1</v>
      </c>
      <c r="F6" s="24">
        <v>1</v>
      </c>
      <c r="G6" s="25">
        <v>1</v>
      </c>
      <c r="H6" s="25">
        <v>1</v>
      </c>
      <c r="I6" s="25">
        <v>1</v>
      </c>
    </row>
    <row r="7" spans="1:9" x14ac:dyDescent="0.25">
      <c r="A7" t="s">
        <v>140</v>
      </c>
      <c r="B7" s="133">
        <v>0</v>
      </c>
      <c r="C7" s="133">
        <v>96.7</v>
      </c>
      <c r="D7" s="133">
        <v>98.9</v>
      </c>
      <c r="E7" s="133">
        <v>100.5</v>
      </c>
      <c r="F7" s="133">
        <v>99.8</v>
      </c>
      <c r="G7" s="133">
        <v>100.3</v>
      </c>
      <c r="H7" s="133">
        <v>71.5</v>
      </c>
      <c r="I7" s="133">
        <v>99.4</v>
      </c>
    </row>
    <row r="8" spans="1:9" x14ac:dyDescent="0.25">
      <c r="A8" t="s">
        <v>141</v>
      </c>
      <c r="B8" s="134">
        <v>0</v>
      </c>
      <c r="C8" s="134">
        <v>0.99639999999999995</v>
      </c>
      <c r="D8" s="134">
        <v>0.98699999999999999</v>
      </c>
      <c r="E8" s="134">
        <v>0.99729999999999996</v>
      </c>
      <c r="F8" s="134">
        <v>0.99029999999999996</v>
      </c>
      <c r="G8" s="134">
        <v>0.99570000000000003</v>
      </c>
      <c r="H8" s="134">
        <v>0.71189999999999998</v>
      </c>
      <c r="I8" s="134">
        <v>0.99490000000000001</v>
      </c>
    </row>
    <row r="9" spans="1:9" x14ac:dyDescent="0.25">
      <c r="A9" t="s">
        <v>142</v>
      </c>
      <c r="B9" s="25">
        <v>0</v>
      </c>
      <c r="C9" s="25">
        <v>116000</v>
      </c>
      <c r="D9" s="25">
        <v>332450</v>
      </c>
      <c r="E9" s="25">
        <v>190000</v>
      </c>
      <c r="F9" s="25">
        <v>364000</v>
      </c>
      <c r="G9" s="25">
        <v>174750</v>
      </c>
      <c r="H9" s="25">
        <v>241550</v>
      </c>
      <c r="I9" s="25">
        <v>188000</v>
      </c>
    </row>
    <row r="10" spans="1:9" x14ac:dyDescent="0.25">
      <c r="A10" t="s">
        <v>143</v>
      </c>
      <c r="B10" s="133">
        <v>97.1</v>
      </c>
      <c r="C10" s="133">
        <v>0.4</v>
      </c>
      <c r="D10" s="133">
        <v>1.3</v>
      </c>
      <c r="E10" s="133">
        <v>0.3</v>
      </c>
      <c r="F10" s="133">
        <v>1</v>
      </c>
      <c r="G10" s="133">
        <v>0.4</v>
      </c>
      <c r="H10" s="133">
        <v>28.9</v>
      </c>
      <c r="I10" s="133">
        <v>0.5</v>
      </c>
    </row>
    <row r="11" spans="1:9" x14ac:dyDescent="0.25">
      <c r="A11" t="s">
        <v>144</v>
      </c>
      <c r="B11" s="134">
        <v>0</v>
      </c>
      <c r="C11" s="134">
        <v>0.99639999999999995</v>
      </c>
      <c r="D11" s="134">
        <v>0.98699999999999999</v>
      </c>
      <c r="E11" s="134">
        <v>0.99729999999999996</v>
      </c>
      <c r="F11" s="134">
        <v>0.99029999999999996</v>
      </c>
      <c r="G11" s="134">
        <v>0.99570000000000003</v>
      </c>
      <c r="H11" s="134">
        <v>0.71189999999999998</v>
      </c>
      <c r="I11" s="134">
        <v>0.99490000000000001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Data</vt:lpstr>
      <vt:lpstr>80T</vt:lpstr>
      <vt:lpstr>120T </vt:lpstr>
      <vt:lpstr>220T</vt:lpstr>
      <vt:lpstr>140T</vt:lpstr>
      <vt:lpstr>BOY XS</vt:lpstr>
      <vt:lpstr>80T W</vt:lpstr>
      <vt:lpstr>120T W</vt:lpstr>
      <vt:lpstr>140T W</vt:lpstr>
      <vt:lpstr>220T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2022-05-24T10:47:51Z</dcterms:modified>
</cp:coreProperties>
</file>