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2457E22E-7BE0-4C24-836D-36038D556121}" xr6:coauthVersionLast="47" xr6:coauthVersionMax="47" xr10:uidLastSave="{00000000-0000-0000-0000-000000000000}"/>
  <bookViews>
    <workbookView xWindow="28680" yWindow="-120" windowWidth="29040" windowHeight="15840" tabRatio="696" activeTab="1" xr2:uid="{00000000-000D-0000-FFFF-FFFF00000000}"/>
  </bookViews>
  <sheets>
    <sheet name="Data" sheetId="3" r:id="rId1"/>
    <sheet name="MASS" sheetId="8" r:id="rId2"/>
    <sheet name="Лист1" sheetId="16" r:id="rId3"/>
    <sheet name="Лист2" sheetId="17" r:id="rId4"/>
  </sheets>
  <definedNames>
    <definedName name="_28t">Data!#REF!</definedName>
    <definedName name="_xlnm._FilterDatabase" localSheetId="0" hidden="1">Data!$A$3:$BI$12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8" l="1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R3" i="8" l="1"/>
  <c r="R4" i="8"/>
  <c r="R5" i="8"/>
  <c r="R6" i="8"/>
  <c r="R7" i="8"/>
  <c r="R8" i="8"/>
  <c r="R9" i="8"/>
  <c r="R10" i="8"/>
  <c r="R11" i="8"/>
  <c r="R12" i="8"/>
  <c r="R13" i="8"/>
  <c r="R2" i="8"/>
  <c r="U31" i="3" l="1"/>
  <c r="V31" i="3"/>
  <c r="W31" i="3"/>
  <c r="X31" i="3"/>
  <c r="Y31" i="3"/>
  <c r="Z31" i="3"/>
  <c r="AA31" i="3"/>
  <c r="AB31" i="3"/>
  <c r="AC31" i="3"/>
  <c r="AD31" i="3"/>
  <c r="AE31" i="3"/>
  <c r="AF31" i="3"/>
  <c r="U32" i="3"/>
  <c r="V32" i="3"/>
  <c r="W32" i="3"/>
  <c r="X32" i="3"/>
  <c r="Y32" i="3"/>
  <c r="Z32" i="3"/>
  <c r="AA32" i="3"/>
  <c r="AB32" i="3"/>
  <c r="AC32" i="3"/>
  <c r="AD32" i="3"/>
  <c r="AE32" i="3"/>
  <c r="AF32" i="3"/>
  <c r="U33" i="3"/>
  <c r="V33" i="3"/>
  <c r="W33" i="3"/>
  <c r="X33" i="3"/>
  <c r="Y33" i="3"/>
  <c r="Z33" i="3"/>
  <c r="AA33" i="3"/>
  <c r="AB33" i="3"/>
  <c r="AC33" i="3"/>
  <c r="AD33" i="3"/>
  <c r="AE33" i="3"/>
  <c r="AF33" i="3"/>
  <c r="U34" i="3"/>
  <c r="AG34" i="3" s="1"/>
  <c r="AH34" i="3" s="1"/>
  <c r="V34" i="3"/>
  <c r="W34" i="3"/>
  <c r="X34" i="3"/>
  <c r="Y34" i="3"/>
  <c r="Z34" i="3"/>
  <c r="AA34" i="3"/>
  <c r="AB34" i="3"/>
  <c r="AC34" i="3"/>
  <c r="AD34" i="3"/>
  <c r="AE34" i="3"/>
  <c r="AF34" i="3"/>
  <c r="U35" i="3"/>
  <c r="V35" i="3"/>
  <c r="AG35" i="3" s="1"/>
  <c r="AH35" i="3" s="1"/>
  <c r="W35" i="3"/>
  <c r="X35" i="3"/>
  <c r="Y35" i="3"/>
  <c r="Z35" i="3"/>
  <c r="AA35" i="3"/>
  <c r="AB35" i="3"/>
  <c r="AC35" i="3"/>
  <c r="AD35" i="3"/>
  <c r="AE35" i="3"/>
  <c r="AF35" i="3"/>
  <c r="U36" i="3"/>
  <c r="V36" i="3"/>
  <c r="W36" i="3"/>
  <c r="X36" i="3"/>
  <c r="Y36" i="3"/>
  <c r="Z36" i="3"/>
  <c r="AG36" i="3" s="1"/>
  <c r="AH36" i="3" s="1"/>
  <c r="AA36" i="3"/>
  <c r="AB36" i="3"/>
  <c r="AC36" i="3"/>
  <c r="AD36" i="3"/>
  <c r="AE36" i="3"/>
  <c r="AF36" i="3"/>
  <c r="U37" i="3"/>
  <c r="V37" i="3"/>
  <c r="W37" i="3"/>
  <c r="AG37" i="3" s="1"/>
  <c r="AH37" i="3" s="1"/>
  <c r="X37" i="3"/>
  <c r="Y37" i="3"/>
  <c r="Z37" i="3"/>
  <c r="AA37" i="3"/>
  <c r="AB37" i="3"/>
  <c r="AC37" i="3"/>
  <c r="AD37" i="3"/>
  <c r="AE37" i="3"/>
  <c r="AF37" i="3"/>
  <c r="U38" i="3"/>
  <c r="V38" i="3"/>
  <c r="W38" i="3"/>
  <c r="X38" i="3"/>
  <c r="Y38" i="3"/>
  <c r="Z38" i="3"/>
  <c r="AA38" i="3"/>
  <c r="AB38" i="3"/>
  <c r="AC38" i="3"/>
  <c r="AD38" i="3"/>
  <c r="AE38" i="3"/>
  <c r="AF38" i="3"/>
  <c r="U39" i="3"/>
  <c r="AG39" i="3" s="1"/>
  <c r="AH39" i="3" s="1"/>
  <c r="V39" i="3"/>
  <c r="W39" i="3"/>
  <c r="X39" i="3"/>
  <c r="Y39" i="3"/>
  <c r="Z39" i="3"/>
  <c r="AA39" i="3"/>
  <c r="AB39" i="3"/>
  <c r="AC39" i="3"/>
  <c r="AD39" i="3"/>
  <c r="AE39" i="3"/>
  <c r="AF39" i="3"/>
  <c r="U40" i="3"/>
  <c r="V40" i="3"/>
  <c r="W40" i="3"/>
  <c r="X40" i="3"/>
  <c r="Y40" i="3"/>
  <c r="Z40" i="3"/>
  <c r="AG40" i="3" s="1"/>
  <c r="AH40" i="3" s="1"/>
  <c r="AA40" i="3"/>
  <c r="AB40" i="3"/>
  <c r="AC40" i="3"/>
  <c r="AD40" i="3"/>
  <c r="AE40" i="3"/>
  <c r="AF40" i="3"/>
  <c r="U41" i="3"/>
  <c r="AG41" i="3" s="1"/>
  <c r="AH41" i="3" s="1"/>
  <c r="V41" i="3"/>
  <c r="W41" i="3"/>
  <c r="X41" i="3"/>
  <c r="Y41" i="3"/>
  <c r="Z41" i="3"/>
  <c r="AA41" i="3"/>
  <c r="AB41" i="3"/>
  <c r="AC41" i="3"/>
  <c r="AD41" i="3"/>
  <c r="AE41" i="3"/>
  <c r="AF41" i="3"/>
  <c r="U42" i="3"/>
  <c r="AG42" i="3" s="1"/>
  <c r="AH42" i="3" s="1"/>
  <c r="V42" i="3"/>
  <c r="W42" i="3"/>
  <c r="X42" i="3"/>
  <c r="Y42" i="3"/>
  <c r="Z42" i="3"/>
  <c r="AA42" i="3"/>
  <c r="AB42" i="3"/>
  <c r="AC42" i="3"/>
  <c r="AD42" i="3"/>
  <c r="AE42" i="3"/>
  <c r="AF42" i="3"/>
  <c r="U43" i="3"/>
  <c r="AG43" i="3" s="1"/>
  <c r="AH43" i="3" s="1"/>
  <c r="V43" i="3"/>
  <c r="W43" i="3"/>
  <c r="X43" i="3"/>
  <c r="Y43" i="3"/>
  <c r="Z43" i="3"/>
  <c r="AA43" i="3"/>
  <c r="AB43" i="3"/>
  <c r="AC43" i="3"/>
  <c r="AD43" i="3"/>
  <c r="AE43" i="3"/>
  <c r="AF43" i="3"/>
  <c r="U44" i="3"/>
  <c r="V44" i="3"/>
  <c r="W44" i="3"/>
  <c r="X44" i="3"/>
  <c r="Y44" i="3"/>
  <c r="Z44" i="3"/>
  <c r="AG44" i="3" s="1"/>
  <c r="AH44" i="3" s="1"/>
  <c r="AA44" i="3"/>
  <c r="AB44" i="3"/>
  <c r="AC44" i="3"/>
  <c r="AD44" i="3"/>
  <c r="AE44" i="3"/>
  <c r="AF44" i="3"/>
  <c r="U45" i="3"/>
  <c r="V45" i="3"/>
  <c r="W45" i="3"/>
  <c r="AG45" i="3" s="1"/>
  <c r="AH45" i="3" s="1"/>
  <c r="X45" i="3"/>
  <c r="Y45" i="3"/>
  <c r="Z45" i="3"/>
  <c r="AA45" i="3"/>
  <c r="AB45" i="3"/>
  <c r="AC45" i="3"/>
  <c r="AD45" i="3"/>
  <c r="AE45" i="3"/>
  <c r="AF45" i="3"/>
  <c r="U46" i="3"/>
  <c r="V46" i="3"/>
  <c r="W46" i="3"/>
  <c r="X46" i="3"/>
  <c r="Y46" i="3"/>
  <c r="Z46" i="3"/>
  <c r="AA46" i="3"/>
  <c r="AB46" i="3"/>
  <c r="AC46" i="3"/>
  <c r="AD46" i="3"/>
  <c r="AE46" i="3"/>
  <c r="AF46" i="3"/>
  <c r="U47" i="3"/>
  <c r="AG47" i="3" s="1"/>
  <c r="AH47" i="3" s="1"/>
  <c r="V47" i="3"/>
  <c r="W47" i="3"/>
  <c r="X47" i="3"/>
  <c r="Y47" i="3"/>
  <c r="Z47" i="3"/>
  <c r="AA47" i="3"/>
  <c r="AB47" i="3"/>
  <c r="AC47" i="3"/>
  <c r="AD47" i="3"/>
  <c r="AE47" i="3"/>
  <c r="AF47" i="3"/>
  <c r="U48" i="3"/>
  <c r="V48" i="3"/>
  <c r="W48" i="3"/>
  <c r="X48" i="3"/>
  <c r="Y48" i="3"/>
  <c r="AG48" i="3" s="1"/>
  <c r="AH48" i="3" s="1"/>
  <c r="Z48" i="3"/>
  <c r="AA48" i="3"/>
  <c r="AB48" i="3"/>
  <c r="AC48" i="3"/>
  <c r="AD48" i="3"/>
  <c r="AE48" i="3"/>
  <c r="AF48" i="3"/>
  <c r="U49" i="3"/>
  <c r="AG49" i="3" s="1"/>
  <c r="AH49" i="3" s="1"/>
  <c r="V49" i="3"/>
  <c r="W49" i="3"/>
  <c r="X49" i="3"/>
  <c r="Y49" i="3"/>
  <c r="Z49" i="3"/>
  <c r="AA49" i="3"/>
  <c r="AB49" i="3"/>
  <c r="AC49" i="3"/>
  <c r="AD49" i="3"/>
  <c r="AE49" i="3"/>
  <c r="AF49" i="3"/>
  <c r="U50" i="3"/>
  <c r="AG50" i="3" s="1"/>
  <c r="AH50" i="3" s="1"/>
  <c r="V50" i="3"/>
  <c r="W50" i="3"/>
  <c r="X50" i="3"/>
  <c r="Y50" i="3"/>
  <c r="Z50" i="3"/>
  <c r="AA50" i="3"/>
  <c r="AB50" i="3"/>
  <c r="AC50" i="3"/>
  <c r="AD50" i="3"/>
  <c r="AE50" i="3"/>
  <c r="AF50" i="3"/>
  <c r="U51" i="3"/>
  <c r="AG51" i="3" s="1"/>
  <c r="AH51" i="3" s="1"/>
  <c r="V51" i="3"/>
  <c r="W51" i="3"/>
  <c r="X51" i="3"/>
  <c r="Y51" i="3"/>
  <c r="Z51" i="3"/>
  <c r="AA51" i="3"/>
  <c r="AB51" i="3"/>
  <c r="AC51" i="3"/>
  <c r="AD51" i="3"/>
  <c r="AE51" i="3"/>
  <c r="AF51" i="3"/>
  <c r="AG38" i="3"/>
  <c r="AH38" i="3" s="1"/>
  <c r="AG46" i="3"/>
  <c r="AH46" i="3" s="1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5" i="3"/>
  <c r="T52" i="3" l="1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34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D51" i="3"/>
  <c r="G51" i="3" s="1"/>
  <c r="D50" i="3"/>
  <c r="G50" i="3" s="1"/>
  <c r="D49" i="3"/>
  <c r="G49" i="3" s="1"/>
  <c r="D48" i="3"/>
  <c r="G48" i="3" s="1"/>
  <c r="D47" i="3"/>
  <c r="F47" i="3" s="1"/>
  <c r="AZ47" i="3" s="1"/>
  <c r="D46" i="3"/>
  <c r="F46" i="3" s="1"/>
  <c r="D45" i="3"/>
  <c r="G45" i="3" s="1"/>
  <c r="D44" i="3"/>
  <c r="F44" i="3" s="1"/>
  <c r="AZ44" i="3" s="1"/>
  <c r="D43" i="3"/>
  <c r="G43" i="3" s="1"/>
  <c r="D42" i="3"/>
  <c r="G42" i="3" s="1"/>
  <c r="D41" i="3"/>
  <c r="F41" i="3" s="1"/>
  <c r="D40" i="3"/>
  <c r="G40" i="3" s="1"/>
  <c r="D39" i="3"/>
  <c r="G39" i="3" s="1"/>
  <c r="G38" i="3"/>
  <c r="F38" i="3"/>
  <c r="BB38" i="3" s="1"/>
  <c r="D38" i="3"/>
  <c r="D37" i="3"/>
  <c r="G37" i="3" s="1"/>
  <c r="D36" i="3"/>
  <c r="G36" i="3" s="1"/>
  <c r="D35" i="3"/>
  <c r="F35" i="3" s="1"/>
  <c r="BC35" i="3" s="1"/>
  <c r="D34" i="3"/>
  <c r="G34" i="3" s="1"/>
  <c r="F48" i="3" l="1"/>
  <c r="BB48" i="3" s="1"/>
  <c r="G41" i="3"/>
  <c r="G46" i="3"/>
  <c r="AW46" i="3"/>
  <c r="BE46" i="3"/>
  <c r="AX46" i="3"/>
  <c r="BF46" i="3"/>
  <c r="AY46" i="3"/>
  <c r="BG46" i="3"/>
  <c r="AZ46" i="3"/>
  <c r="BA46" i="3"/>
  <c r="BB46" i="3"/>
  <c r="BC46" i="3"/>
  <c r="AV46" i="3"/>
  <c r="BI46" i="3" s="1"/>
  <c r="BD46" i="3"/>
  <c r="BB41" i="3"/>
  <c r="BC41" i="3"/>
  <c r="AV41" i="3"/>
  <c r="BI41" i="3" s="1"/>
  <c r="BD41" i="3"/>
  <c r="AW41" i="3"/>
  <c r="BE41" i="3"/>
  <c r="AX41" i="3"/>
  <c r="BF41" i="3"/>
  <c r="AY41" i="3"/>
  <c r="BG41" i="3"/>
  <c r="AZ41" i="3"/>
  <c r="BA41" i="3"/>
  <c r="BG47" i="3"/>
  <c r="AY47" i="3"/>
  <c r="BG44" i="3"/>
  <c r="AY44" i="3"/>
  <c r="BA38" i="3"/>
  <c r="BB35" i="3"/>
  <c r="G35" i="3"/>
  <c r="BF47" i="3"/>
  <c r="AX47" i="3"/>
  <c r="BH46" i="3"/>
  <c r="BF44" i="3"/>
  <c r="AX44" i="3"/>
  <c r="AZ38" i="3"/>
  <c r="BA35" i="3"/>
  <c r="BE47" i="3"/>
  <c r="AW47" i="3"/>
  <c r="BE44" i="3"/>
  <c r="AW44" i="3"/>
  <c r="BG38" i="3"/>
  <c r="AY38" i="3"/>
  <c r="AZ35" i="3"/>
  <c r="F40" i="3"/>
  <c r="F45" i="3"/>
  <c r="BH45" i="3" s="1"/>
  <c r="BD47" i="3"/>
  <c r="AV47" i="3"/>
  <c r="BI47" i="3" s="1"/>
  <c r="BD44" i="3"/>
  <c r="AV44" i="3"/>
  <c r="BI44" i="3" s="1"/>
  <c r="BH40" i="3"/>
  <c r="BF38" i="3"/>
  <c r="AX38" i="3"/>
  <c r="BG35" i="3"/>
  <c r="AY35" i="3"/>
  <c r="F37" i="3"/>
  <c r="F49" i="3"/>
  <c r="BC47" i="3"/>
  <c r="BH47" i="3"/>
  <c r="BC44" i="3"/>
  <c r="BH44" i="3"/>
  <c r="BE38" i="3"/>
  <c r="AW38" i="3"/>
  <c r="BF35" i="3"/>
  <c r="AX35" i="3"/>
  <c r="BB47" i="3"/>
  <c r="BB44" i="3"/>
  <c r="BD38" i="3"/>
  <c r="AV38" i="3"/>
  <c r="BI38" i="3" s="1"/>
  <c r="BE35" i="3"/>
  <c r="AW35" i="3"/>
  <c r="BA47" i="3"/>
  <c r="BA44" i="3"/>
  <c r="BH41" i="3"/>
  <c r="BC38" i="3"/>
  <c r="BH38" i="3"/>
  <c r="BD35" i="3"/>
  <c r="AV35" i="3"/>
  <c r="BI35" i="3" s="1"/>
  <c r="BH35" i="3"/>
  <c r="F36" i="3"/>
  <c r="F39" i="3"/>
  <c r="BH39" i="3" s="1"/>
  <c r="F34" i="3"/>
  <c r="F42" i="3"/>
  <c r="BH42" i="3" s="1"/>
  <c r="G47" i="3"/>
  <c r="F50" i="3"/>
  <c r="G44" i="3"/>
  <c r="F43" i="3"/>
  <c r="F51" i="3"/>
  <c r="AX48" i="3" l="1"/>
  <c r="BH48" i="3"/>
  <c r="AV48" i="3"/>
  <c r="BI48" i="3" s="1"/>
  <c r="BF48" i="3"/>
  <c r="BC48" i="3"/>
  <c r="BD48" i="3"/>
  <c r="AW48" i="3"/>
  <c r="AY48" i="3"/>
  <c r="BE48" i="3"/>
  <c r="BG48" i="3"/>
  <c r="AZ48" i="3"/>
  <c r="BA48" i="3"/>
  <c r="AW39" i="3"/>
  <c r="BE39" i="3"/>
  <c r="AX39" i="3"/>
  <c r="BF39" i="3"/>
  <c r="AY39" i="3"/>
  <c r="BG39" i="3"/>
  <c r="AZ39" i="3"/>
  <c r="BA39" i="3"/>
  <c r="BB39" i="3"/>
  <c r="BC39" i="3"/>
  <c r="AV39" i="3"/>
  <c r="BI39" i="3" s="1"/>
  <c r="BD39" i="3"/>
  <c r="AW49" i="3"/>
  <c r="BE49" i="3"/>
  <c r="AX49" i="3"/>
  <c r="BF49" i="3"/>
  <c r="AY49" i="3"/>
  <c r="BG49" i="3"/>
  <c r="AZ49" i="3"/>
  <c r="BA49" i="3"/>
  <c r="BB49" i="3"/>
  <c r="BC49" i="3"/>
  <c r="AV49" i="3"/>
  <c r="BI49" i="3" s="1"/>
  <c r="BD49" i="3"/>
  <c r="BA51" i="3"/>
  <c r="BB51" i="3"/>
  <c r="BC51" i="3"/>
  <c r="AV51" i="3"/>
  <c r="BI51" i="3" s="1"/>
  <c r="BD51" i="3"/>
  <c r="AW51" i="3"/>
  <c r="BE51" i="3"/>
  <c r="AX51" i="3"/>
  <c r="BF51" i="3"/>
  <c r="AY51" i="3"/>
  <c r="BG51" i="3"/>
  <c r="AZ51" i="3"/>
  <c r="AY37" i="3"/>
  <c r="BG37" i="3"/>
  <c r="AZ37" i="3"/>
  <c r="BA37" i="3"/>
  <c r="BB37" i="3"/>
  <c r="BC37" i="3"/>
  <c r="AV37" i="3"/>
  <c r="BI37" i="3" s="1"/>
  <c r="BD37" i="3"/>
  <c r="AW37" i="3"/>
  <c r="BE37" i="3"/>
  <c r="AX37" i="3"/>
  <c r="BF37" i="3"/>
  <c r="BB45" i="3"/>
  <c r="BC45" i="3"/>
  <c r="AV45" i="3"/>
  <c r="BI45" i="3" s="1"/>
  <c r="BD45" i="3"/>
  <c r="AW45" i="3"/>
  <c r="BE45" i="3"/>
  <c r="AX45" i="3"/>
  <c r="BF45" i="3"/>
  <c r="AY45" i="3"/>
  <c r="BG45" i="3"/>
  <c r="AZ45" i="3"/>
  <c r="BA45" i="3"/>
  <c r="AW36" i="3"/>
  <c r="BE36" i="3"/>
  <c r="AX36" i="3"/>
  <c r="BF36" i="3"/>
  <c r="AY36" i="3"/>
  <c r="BG36" i="3"/>
  <c r="AZ36" i="3"/>
  <c r="BA36" i="3"/>
  <c r="BB36" i="3"/>
  <c r="BC36" i="3"/>
  <c r="AV36" i="3"/>
  <c r="BI36" i="3" s="1"/>
  <c r="BD36" i="3"/>
  <c r="AX43" i="3"/>
  <c r="BF43" i="3"/>
  <c r="AY43" i="3"/>
  <c r="BG43" i="3"/>
  <c r="AZ43" i="3"/>
  <c r="BA43" i="3"/>
  <c r="BB43" i="3"/>
  <c r="BC43" i="3"/>
  <c r="AV43" i="3"/>
  <c r="BI43" i="3" s="1"/>
  <c r="BD43" i="3"/>
  <c r="AW43" i="3"/>
  <c r="BE43" i="3"/>
  <c r="BH37" i="3"/>
  <c r="BH43" i="3"/>
  <c r="AZ34" i="3"/>
  <c r="BG34" i="3"/>
  <c r="AY34" i="3"/>
  <c r="BF34" i="3"/>
  <c r="AX34" i="3"/>
  <c r="BE34" i="3"/>
  <c r="AW34" i="3"/>
  <c r="BD34" i="3"/>
  <c r="AV34" i="3"/>
  <c r="BI34" i="3" s="1"/>
  <c r="BC34" i="3"/>
  <c r="BB34" i="3"/>
  <c r="BA34" i="3"/>
  <c r="BH34" i="3"/>
  <c r="BH51" i="3"/>
  <c r="BH36" i="3"/>
  <c r="AY40" i="3"/>
  <c r="BG40" i="3"/>
  <c r="AZ40" i="3"/>
  <c r="BA40" i="3"/>
  <c r="BB40" i="3"/>
  <c r="BC40" i="3"/>
  <c r="AV40" i="3"/>
  <c r="BI40" i="3" s="1"/>
  <c r="BD40" i="3"/>
  <c r="AW40" i="3"/>
  <c r="BE40" i="3"/>
  <c r="AX40" i="3"/>
  <c r="BF40" i="3"/>
  <c r="AY50" i="3"/>
  <c r="BG50" i="3"/>
  <c r="AZ50" i="3"/>
  <c r="BA50" i="3"/>
  <c r="BB50" i="3"/>
  <c r="BC50" i="3"/>
  <c r="AV50" i="3"/>
  <c r="BI50" i="3" s="1"/>
  <c r="BD50" i="3"/>
  <c r="AW50" i="3"/>
  <c r="BE50" i="3"/>
  <c r="AX50" i="3"/>
  <c r="BF50" i="3"/>
  <c r="AV42" i="3"/>
  <c r="BI42" i="3" s="1"/>
  <c r="BD42" i="3"/>
  <c r="AW42" i="3"/>
  <c r="BE42" i="3"/>
  <c r="AX42" i="3"/>
  <c r="BF42" i="3"/>
  <c r="AY42" i="3"/>
  <c r="BG42" i="3"/>
  <c r="AZ42" i="3"/>
  <c r="BA42" i="3"/>
  <c r="BB42" i="3"/>
  <c r="BC42" i="3"/>
  <c r="BH50" i="3"/>
  <c r="BH49" i="3"/>
  <c r="S13" i="8"/>
  <c r="S12" i="8"/>
  <c r="S11" i="8"/>
  <c r="S10" i="8"/>
  <c r="T10" i="8" s="1"/>
  <c r="S9" i="8"/>
  <c r="S8" i="8"/>
  <c r="S7" i="8"/>
  <c r="S6" i="8"/>
  <c r="T6" i="8" s="1"/>
  <c r="S5" i="8"/>
  <c r="S4" i="8"/>
  <c r="S3" i="8"/>
  <c r="S2" i="8"/>
  <c r="T2" i="8" s="1"/>
  <c r="T5" i="8" l="1"/>
  <c r="T13" i="8"/>
  <c r="T9" i="8"/>
  <c r="T3" i="8"/>
  <c r="T11" i="8"/>
  <c r="T7" i="8"/>
  <c r="T4" i="8"/>
  <c r="T8" i="8"/>
  <c r="T12" i="8"/>
  <c r="D20" i="16"/>
  <c r="D21" i="16"/>
  <c r="D22" i="16"/>
  <c r="D23" i="16"/>
  <c r="D24" i="16"/>
  <c r="D19" i="16"/>
  <c r="AU6" i="3" l="1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6" i="3"/>
  <c r="A7" i="3"/>
  <c r="A8" i="3"/>
  <c r="A9" i="3"/>
  <c r="A10" i="3"/>
  <c r="D19" i="3"/>
  <c r="D20" i="3"/>
  <c r="D21" i="3"/>
  <c r="D22" i="3"/>
  <c r="F22" i="3" s="1"/>
  <c r="D23" i="3"/>
  <c r="F23" i="3" s="1"/>
  <c r="D24" i="3"/>
  <c r="F24" i="3" s="1"/>
  <c r="D25" i="3"/>
  <c r="D26" i="3"/>
  <c r="D27" i="3"/>
  <c r="D28" i="3"/>
  <c r="D29" i="3"/>
  <c r="D30" i="3"/>
  <c r="D31" i="3"/>
  <c r="G31" i="3" s="1"/>
  <c r="D32" i="3"/>
  <c r="F32" i="3" s="1"/>
  <c r="D33" i="3"/>
  <c r="F33" i="3" s="1"/>
  <c r="G21" i="3" l="1"/>
  <c r="F21" i="3"/>
  <c r="F28" i="3"/>
  <c r="U28" i="3" s="1"/>
  <c r="F20" i="3"/>
  <c r="U20" i="3" s="1"/>
  <c r="G27" i="3"/>
  <c r="F27" i="3"/>
  <c r="U27" i="3" s="1"/>
  <c r="G19" i="3"/>
  <c r="F19" i="3"/>
  <c r="U19" i="3" s="1"/>
  <c r="G26" i="3"/>
  <c r="F26" i="3"/>
  <c r="G25" i="3"/>
  <c r="F25" i="3"/>
  <c r="G29" i="3"/>
  <c r="F29" i="3"/>
  <c r="U29" i="3" s="1"/>
  <c r="F30" i="3"/>
  <c r="AX30" i="3" s="1"/>
  <c r="G24" i="3"/>
  <c r="W24" i="3"/>
  <c r="U24" i="3"/>
  <c r="AE24" i="3"/>
  <c r="U23" i="3"/>
  <c r="AD23" i="3"/>
  <c r="Z23" i="3"/>
  <c r="G23" i="3"/>
  <c r="U22" i="3"/>
  <c r="G22" i="3"/>
  <c r="AC21" i="3"/>
  <c r="G20" i="3"/>
  <c r="G30" i="3"/>
  <c r="G33" i="3"/>
  <c r="AB30" i="3"/>
  <c r="BB30" i="3"/>
  <c r="BF30" i="3"/>
  <c r="BG30" i="3"/>
  <c r="AF30" i="3"/>
  <c r="AV30" i="3"/>
  <c r="BI30" i="3" s="1"/>
  <c r="AC30" i="3"/>
  <c r="BA30" i="3"/>
  <c r="BE30" i="3"/>
  <c r="BA32" i="3"/>
  <c r="AV32" i="3"/>
  <c r="BI32" i="3" s="1"/>
  <c r="AZ32" i="3"/>
  <c r="BD32" i="3"/>
  <c r="BH32" i="3"/>
  <c r="AW32" i="3"/>
  <c r="BE32" i="3"/>
  <c r="AG32" i="3"/>
  <c r="AH32" i="3" s="1"/>
  <c r="AX32" i="3"/>
  <c r="BB32" i="3"/>
  <c r="BF32" i="3"/>
  <c r="AY32" i="3"/>
  <c r="BC32" i="3"/>
  <c r="BG32" i="3"/>
  <c r="AV33" i="3"/>
  <c r="BI33" i="3" s="1"/>
  <c r="BH33" i="3"/>
  <c r="AG33" i="3"/>
  <c r="AH33" i="3" s="1"/>
  <c r="AY33" i="3"/>
  <c r="BC33" i="3"/>
  <c r="BG33" i="3"/>
  <c r="AZ33" i="3"/>
  <c r="BD33" i="3"/>
  <c r="AW33" i="3"/>
  <c r="BA33" i="3"/>
  <c r="BE33" i="3"/>
  <c r="AX33" i="3"/>
  <c r="BB33" i="3"/>
  <c r="BF33" i="3"/>
  <c r="F31" i="3"/>
  <c r="G32" i="3"/>
  <c r="V28" i="3"/>
  <c r="AB28" i="3"/>
  <c r="AD28" i="3"/>
  <c r="G28" i="3"/>
  <c r="AA24" i="3"/>
  <c r="U26" i="3"/>
  <c r="BE24" i="3"/>
  <c r="AX24" i="3"/>
  <c r="BB24" i="3"/>
  <c r="BF24" i="3"/>
  <c r="X24" i="3"/>
  <c r="AB24" i="3"/>
  <c r="AF24" i="3"/>
  <c r="BC24" i="3"/>
  <c r="AY24" i="3"/>
  <c r="BG24" i="3"/>
  <c r="Y24" i="3"/>
  <c r="AC24" i="3"/>
  <c r="V24" i="3"/>
  <c r="AD24" i="3"/>
  <c r="BA24" i="3"/>
  <c r="AV24" i="3"/>
  <c r="BI24" i="3" s="1"/>
  <c r="AZ24" i="3"/>
  <c r="BD24" i="3"/>
  <c r="BH24" i="3"/>
  <c r="Z24" i="3"/>
  <c r="AW24" i="3"/>
  <c r="BB23" i="3"/>
  <c r="AY23" i="3"/>
  <c r="BC23" i="3"/>
  <c r="BG23" i="3"/>
  <c r="W23" i="3"/>
  <c r="AA23" i="3"/>
  <c r="AE23" i="3"/>
  <c r="AV23" i="3"/>
  <c r="BI23" i="3" s="1"/>
  <c r="AZ23" i="3"/>
  <c r="BD23" i="3"/>
  <c r="BH23" i="3"/>
  <c r="X23" i="3"/>
  <c r="AB23" i="3"/>
  <c r="AF23" i="3"/>
  <c r="Y23" i="3"/>
  <c r="BF23" i="3"/>
  <c r="AW23" i="3"/>
  <c r="BA23" i="3"/>
  <c r="BE23" i="3"/>
  <c r="AC23" i="3"/>
  <c r="AX23" i="3"/>
  <c r="V23" i="3"/>
  <c r="AY22" i="3"/>
  <c r="AV22" i="3"/>
  <c r="BI22" i="3" s="1"/>
  <c r="AZ22" i="3"/>
  <c r="BD22" i="3"/>
  <c r="BH22" i="3"/>
  <c r="V22" i="3"/>
  <c r="Z22" i="3"/>
  <c r="AD22" i="3"/>
  <c r="AW22" i="3"/>
  <c r="BA22" i="3"/>
  <c r="BE22" i="3"/>
  <c r="W22" i="3"/>
  <c r="AA22" i="3"/>
  <c r="AE22" i="3"/>
  <c r="AB22" i="3"/>
  <c r="BG22" i="3"/>
  <c r="AX22" i="3"/>
  <c r="BB22" i="3"/>
  <c r="BF22" i="3"/>
  <c r="X22" i="3"/>
  <c r="AF22" i="3"/>
  <c r="BC22" i="3"/>
  <c r="AC22" i="3"/>
  <c r="Y22" i="3"/>
  <c r="W20" i="3"/>
  <c r="AW20" i="3"/>
  <c r="BA20" i="3"/>
  <c r="BE20" i="3"/>
  <c r="X20" i="3"/>
  <c r="AB20" i="3"/>
  <c r="AF20" i="3"/>
  <c r="AX20" i="3"/>
  <c r="BB20" i="3"/>
  <c r="BF20" i="3"/>
  <c r="Y20" i="3"/>
  <c r="AC20" i="3"/>
  <c r="AY20" i="3"/>
  <c r="BC20" i="3"/>
  <c r="BG20" i="3"/>
  <c r="V20" i="3"/>
  <c r="Z20" i="3"/>
  <c r="AD20" i="3"/>
  <c r="AV20" i="3"/>
  <c r="BI20" i="3" s="1"/>
  <c r="AZ20" i="3"/>
  <c r="BD20" i="3"/>
  <c r="BH20" i="3"/>
  <c r="AA20" i="3"/>
  <c r="AE20" i="3"/>
  <c r="D6" i="3"/>
  <c r="F6" i="3" s="1"/>
  <c r="U6" i="3" s="1"/>
  <c r="D7" i="3"/>
  <c r="G7" i="3" s="1"/>
  <c r="D8" i="3"/>
  <c r="G8" i="3" s="1"/>
  <c r="D9" i="3"/>
  <c r="G9" i="3" s="1"/>
  <c r="D10" i="3"/>
  <c r="D11" i="3"/>
  <c r="D12" i="3"/>
  <c r="D13" i="3"/>
  <c r="D14" i="3"/>
  <c r="D15" i="3"/>
  <c r="D16" i="3"/>
  <c r="D17" i="3"/>
  <c r="D18" i="3"/>
  <c r="AA28" i="3" l="1"/>
  <c r="BD28" i="3"/>
  <c r="BF28" i="3"/>
  <c r="AW28" i="3"/>
  <c r="Y30" i="3"/>
  <c r="BC30" i="3"/>
  <c r="AY30" i="3"/>
  <c r="U30" i="3"/>
  <c r="X28" i="3"/>
  <c r="BA28" i="3"/>
  <c r="AZ28" i="3"/>
  <c r="BB28" i="3"/>
  <c r="AE28" i="3"/>
  <c r="AD30" i="3"/>
  <c r="BH30" i="3"/>
  <c r="AE30" i="3"/>
  <c r="Y28" i="3"/>
  <c r="AV28" i="3"/>
  <c r="BI28" i="3" s="1"/>
  <c r="AX28" i="3"/>
  <c r="W28" i="3"/>
  <c r="Z30" i="3"/>
  <c r="BD30" i="3"/>
  <c r="AA30" i="3"/>
  <c r="BC28" i="3"/>
  <c r="BH28" i="3"/>
  <c r="AF28" i="3"/>
  <c r="Z28" i="3"/>
  <c r="V30" i="3"/>
  <c r="AZ30" i="3"/>
  <c r="W30" i="3"/>
  <c r="BG28" i="3"/>
  <c r="AC28" i="3"/>
  <c r="BE28" i="3"/>
  <c r="AY28" i="3"/>
  <c r="AW30" i="3"/>
  <c r="X30" i="3"/>
  <c r="F12" i="3"/>
  <c r="U12" i="3" s="1"/>
  <c r="U11" i="3"/>
  <c r="F11" i="3"/>
  <c r="G18" i="3"/>
  <c r="F18" i="3"/>
  <c r="U18" i="3" s="1"/>
  <c r="G10" i="3"/>
  <c r="F10" i="3"/>
  <c r="U10" i="3" s="1"/>
  <c r="G17" i="3"/>
  <c r="F17" i="3"/>
  <c r="F13" i="3"/>
  <c r="G16" i="3"/>
  <c r="F16" i="3"/>
  <c r="F14" i="3"/>
  <c r="U14" i="3" s="1"/>
  <c r="F15" i="3"/>
  <c r="BC15" i="3" s="1"/>
  <c r="BG25" i="3"/>
  <c r="BD25" i="3"/>
  <c r="BH21" i="3"/>
  <c r="BF25" i="3"/>
  <c r="AZ21" i="3"/>
  <c r="AC25" i="3"/>
  <c r="AY21" i="3"/>
  <c r="BA25" i="3"/>
  <c r="BE25" i="3"/>
  <c r="V25" i="3"/>
  <c r="W25" i="3"/>
  <c r="BH25" i="3"/>
  <c r="AX25" i="3"/>
  <c r="Z25" i="3"/>
  <c r="AY25" i="3"/>
  <c r="AE25" i="3"/>
  <c r="AE21" i="3"/>
  <c r="BA21" i="3"/>
  <c r="BB25" i="3"/>
  <c r="AD25" i="3"/>
  <c r="BC25" i="3"/>
  <c r="AV25" i="3"/>
  <c r="BI25" i="3" s="1"/>
  <c r="W21" i="3"/>
  <c r="AA25" i="3"/>
  <c r="Y25" i="3"/>
  <c r="AZ25" i="3"/>
  <c r="AW25" i="3"/>
  <c r="U25" i="3"/>
  <c r="AF25" i="3"/>
  <c r="X25" i="3"/>
  <c r="AB25" i="3"/>
  <c r="X21" i="3"/>
  <c r="U21" i="3"/>
  <c r="AB21" i="3"/>
  <c r="AA21" i="3"/>
  <c r="AV21" i="3"/>
  <c r="BI21" i="3" s="1"/>
  <c r="Y21" i="3"/>
  <c r="AW21" i="3"/>
  <c r="AF21" i="3"/>
  <c r="AD21" i="3"/>
  <c r="BB21" i="3"/>
  <c r="BD21" i="3"/>
  <c r="BG21" i="3"/>
  <c r="Z21" i="3"/>
  <c r="AX21" i="3"/>
  <c r="BF21" i="3"/>
  <c r="BC21" i="3"/>
  <c r="V21" i="3"/>
  <c r="BE21" i="3"/>
  <c r="AW31" i="3"/>
  <c r="BA31" i="3"/>
  <c r="BE31" i="3"/>
  <c r="AX31" i="3"/>
  <c r="BB31" i="3"/>
  <c r="BF31" i="3"/>
  <c r="AY31" i="3"/>
  <c r="BC31" i="3"/>
  <c r="BG31" i="3"/>
  <c r="AG31" i="3"/>
  <c r="AH31" i="3" s="1"/>
  <c r="AV31" i="3"/>
  <c r="BI31" i="3" s="1"/>
  <c r="AZ31" i="3"/>
  <c r="BD31" i="3"/>
  <c r="BH31" i="3"/>
  <c r="BC29" i="3"/>
  <c r="BG29" i="3"/>
  <c r="AA29" i="3"/>
  <c r="AE29" i="3"/>
  <c r="BE29" i="3"/>
  <c r="AX29" i="3"/>
  <c r="BB29" i="3"/>
  <c r="BF29" i="3"/>
  <c r="V29" i="3"/>
  <c r="Z29" i="3"/>
  <c r="AD29" i="3"/>
  <c r="AY29" i="3"/>
  <c r="W29" i="3"/>
  <c r="BA29" i="3"/>
  <c r="Y29" i="3"/>
  <c r="AV29" i="3"/>
  <c r="BI29" i="3" s="1"/>
  <c r="AZ29" i="3"/>
  <c r="BD29" i="3"/>
  <c r="BH29" i="3"/>
  <c r="X29" i="3"/>
  <c r="AB29" i="3"/>
  <c r="AF29" i="3"/>
  <c r="AW29" i="3"/>
  <c r="AC29" i="3"/>
  <c r="W27" i="3"/>
  <c r="AA27" i="3"/>
  <c r="AE27" i="3"/>
  <c r="BE27" i="3"/>
  <c r="AX27" i="3"/>
  <c r="BB27" i="3"/>
  <c r="BF27" i="3"/>
  <c r="AC27" i="3"/>
  <c r="BA27" i="3"/>
  <c r="X27" i="3"/>
  <c r="AB27" i="3"/>
  <c r="AF27" i="3"/>
  <c r="Y27" i="3"/>
  <c r="AY27" i="3"/>
  <c r="BC27" i="3"/>
  <c r="BG27" i="3"/>
  <c r="AV27" i="3"/>
  <c r="BI27" i="3" s="1"/>
  <c r="AZ27" i="3"/>
  <c r="BD27" i="3"/>
  <c r="BH27" i="3"/>
  <c r="V27" i="3"/>
  <c r="Z27" i="3"/>
  <c r="AD27" i="3"/>
  <c r="AW27" i="3"/>
  <c r="AY26" i="3"/>
  <c r="AV26" i="3"/>
  <c r="BI26" i="3" s="1"/>
  <c r="AZ26" i="3"/>
  <c r="BD26" i="3"/>
  <c r="BH26" i="3"/>
  <c r="V26" i="3"/>
  <c r="Z26" i="3"/>
  <c r="AD26" i="3"/>
  <c r="AW26" i="3"/>
  <c r="BA26" i="3"/>
  <c r="BE26" i="3"/>
  <c r="W26" i="3"/>
  <c r="AA26" i="3"/>
  <c r="AE26" i="3"/>
  <c r="X26" i="3"/>
  <c r="AF26" i="3"/>
  <c r="BG26" i="3"/>
  <c r="AX26" i="3"/>
  <c r="BB26" i="3"/>
  <c r="BF26" i="3"/>
  <c r="AB26" i="3"/>
  <c r="BC26" i="3"/>
  <c r="Y26" i="3"/>
  <c r="AC26" i="3"/>
  <c r="AW19" i="3"/>
  <c r="BA19" i="3"/>
  <c r="BE19" i="3"/>
  <c r="W19" i="3"/>
  <c r="AA19" i="3"/>
  <c r="AE19" i="3"/>
  <c r="BB19" i="3"/>
  <c r="BF19" i="3"/>
  <c r="X19" i="3"/>
  <c r="AF19" i="3"/>
  <c r="AV19" i="3"/>
  <c r="BI19" i="3" s="1"/>
  <c r="V19" i="3"/>
  <c r="AX19" i="3"/>
  <c r="AB19" i="3"/>
  <c r="BD19" i="3"/>
  <c r="AD19" i="3"/>
  <c r="AY19" i="3"/>
  <c r="BC19" i="3"/>
  <c r="BG19" i="3"/>
  <c r="Y19" i="3"/>
  <c r="AC19" i="3"/>
  <c r="AZ19" i="3"/>
  <c r="BH19" i="3"/>
  <c r="Z19" i="3"/>
  <c r="AW14" i="3"/>
  <c r="Y14" i="3"/>
  <c r="AC14" i="3"/>
  <c r="W14" i="3"/>
  <c r="AA14" i="3"/>
  <c r="BC14" i="3"/>
  <c r="V14" i="3"/>
  <c r="V15" i="3"/>
  <c r="AF15" i="3"/>
  <c r="AA15" i="3"/>
  <c r="AX13" i="3"/>
  <c r="AW13" i="3"/>
  <c r="BA13" i="3"/>
  <c r="AY13" i="3"/>
  <c r="BC13" i="3"/>
  <c r="AE13" i="3"/>
  <c r="BH13" i="3"/>
  <c r="AV13" i="3"/>
  <c r="BI13" i="3" s="1"/>
  <c r="X13" i="3"/>
  <c r="Z13" i="3"/>
  <c r="W12" i="3"/>
  <c r="BB12" i="3"/>
  <c r="AV11" i="3"/>
  <c r="BI11" i="3" s="1"/>
  <c r="AZ11" i="3"/>
  <c r="BD11" i="3"/>
  <c r="BH11" i="3"/>
  <c r="V11" i="3"/>
  <c r="AD11" i="3"/>
  <c r="AW11" i="3"/>
  <c r="BA11" i="3"/>
  <c r="BE11" i="3"/>
  <c r="W11" i="3"/>
  <c r="AA11" i="3"/>
  <c r="AE11" i="3"/>
  <c r="AX11" i="3"/>
  <c r="BF11" i="3"/>
  <c r="X11" i="3"/>
  <c r="AF11" i="3"/>
  <c r="BB11" i="3"/>
  <c r="AB11" i="3"/>
  <c r="AY11" i="3"/>
  <c r="BC11" i="3"/>
  <c r="BG11" i="3"/>
  <c r="Y11" i="3"/>
  <c r="AC11" i="3"/>
  <c r="Z11" i="3"/>
  <c r="BH6" i="3"/>
  <c r="BF6" i="3"/>
  <c r="AE6" i="3"/>
  <c r="BD6" i="3"/>
  <c r="AC6" i="3"/>
  <c r="AW6" i="3"/>
  <c r="BA6" i="3"/>
  <c r="BE6" i="3"/>
  <c r="V6" i="3"/>
  <c r="Z6" i="3"/>
  <c r="AD6" i="3"/>
  <c r="BB6" i="3"/>
  <c r="AA6" i="3"/>
  <c r="AZ6" i="3"/>
  <c r="AX6" i="3"/>
  <c r="W6" i="3"/>
  <c r="AY6" i="3"/>
  <c r="BC6" i="3"/>
  <c r="BG6" i="3"/>
  <c r="X6" i="3"/>
  <c r="AB6" i="3"/>
  <c r="AF6" i="3"/>
  <c r="AV6" i="3"/>
  <c r="BI6" i="3" s="1"/>
  <c r="Y6" i="3"/>
  <c r="F9" i="3"/>
  <c r="U9" i="3" s="1"/>
  <c r="G6" i="3"/>
  <c r="U17" i="3"/>
  <c r="U16" i="3"/>
  <c r="G15" i="3"/>
  <c r="G14" i="3"/>
  <c r="F8" i="3"/>
  <c r="U8" i="3" s="1"/>
  <c r="F7" i="3"/>
  <c r="U7" i="3" s="1"/>
  <c r="G13" i="3"/>
  <c r="G12" i="3"/>
  <c r="G11" i="3"/>
  <c r="BE15" i="3" l="1"/>
  <c r="W15" i="3"/>
  <c r="BA15" i="3"/>
  <c r="BH15" i="3"/>
  <c r="AB15" i="3"/>
  <c r="BD15" i="3"/>
  <c r="BF15" i="3"/>
  <c r="AX15" i="3"/>
  <c r="AY15" i="3"/>
  <c r="Y15" i="3"/>
  <c r="AE15" i="3"/>
  <c r="AD15" i="3"/>
  <c r="AZ15" i="3"/>
  <c r="AW15" i="3"/>
  <c r="AC15" i="3"/>
  <c r="Z15" i="3"/>
  <c r="AV15" i="3"/>
  <c r="BI15" i="3" s="1"/>
  <c r="BG15" i="3"/>
  <c r="U15" i="3"/>
  <c r="BB15" i="3"/>
  <c r="X15" i="3"/>
  <c r="BH12" i="3"/>
  <c r="Z12" i="3"/>
  <c r="Y12" i="3"/>
  <c r="AB12" i="3"/>
  <c r="BD12" i="3"/>
  <c r="BF14" i="3"/>
  <c r="BH14" i="3"/>
  <c r="V12" i="3"/>
  <c r="AX12" i="3"/>
  <c r="X12" i="3"/>
  <c r="AZ12" i="3"/>
  <c r="BB14" i="3"/>
  <c r="BD14" i="3"/>
  <c r="AV12" i="3"/>
  <c r="BI12" i="3" s="1"/>
  <c r="Z14" i="3"/>
  <c r="AY14" i="3"/>
  <c r="AX14" i="3"/>
  <c r="AZ14" i="3"/>
  <c r="AD12" i="3"/>
  <c r="BG12" i="3"/>
  <c r="BE12" i="3"/>
  <c r="BC12" i="3"/>
  <c r="BA12" i="3"/>
  <c r="X14" i="3"/>
  <c r="AD14" i="3"/>
  <c r="AV14" i="3"/>
  <c r="BI14" i="3" s="1"/>
  <c r="AF12" i="3"/>
  <c r="AE12" i="3"/>
  <c r="AY12" i="3"/>
  <c r="AC12" i="3"/>
  <c r="AW12" i="3"/>
  <c r="BG14" i="3"/>
  <c r="AB14" i="3"/>
  <c r="BE14" i="3"/>
  <c r="BF12" i="3"/>
  <c r="AA12" i="3"/>
  <c r="AF14" i="3"/>
  <c r="AE14" i="3"/>
  <c r="BA14" i="3"/>
  <c r="AB13" i="3"/>
  <c r="AD13" i="3"/>
  <c r="BF13" i="3"/>
  <c r="U13" i="3"/>
  <c r="BD13" i="3"/>
  <c r="BB13" i="3"/>
  <c r="AZ13" i="3"/>
  <c r="AC13" i="3"/>
  <c r="AF13" i="3"/>
  <c r="W13" i="3"/>
  <c r="Y13" i="3"/>
  <c r="AA13" i="3"/>
  <c r="V13" i="3"/>
  <c r="BG13" i="3"/>
  <c r="BE13" i="3"/>
  <c r="AY16" i="3"/>
  <c r="BC16" i="3"/>
  <c r="BG16" i="3"/>
  <c r="AX16" i="3"/>
  <c r="BB16" i="3"/>
  <c r="BF16" i="3"/>
  <c r="W16" i="3"/>
  <c r="AA16" i="3"/>
  <c r="AE16" i="3"/>
  <c r="AV16" i="3"/>
  <c r="BI16" i="3" s="1"/>
  <c r="AZ16" i="3"/>
  <c r="BD16" i="3"/>
  <c r="BH16" i="3"/>
  <c r="Y16" i="3"/>
  <c r="AC16" i="3"/>
  <c r="AW16" i="3"/>
  <c r="AB16" i="3"/>
  <c r="BA16" i="3"/>
  <c r="AD16" i="3"/>
  <c r="BE16" i="3"/>
  <c r="AF16" i="3"/>
  <c r="V16" i="3"/>
  <c r="X16" i="3"/>
  <c r="Z16" i="3"/>
  <c r="AX17" i="3"/>
  <c r="BB17" i="3"/>
  <c r="BF17" i="3"/>
  <c r="AW17" i="3"/>
  <c r="BA17" i="3"/>
  <c r="BE17" i="3"/>
  <c r="X17" i="3"/>
  <c r="AB17" i="3"/>
  <c r="AF17" i="3"/>
  <c r="AY17" i="3"/>
  <c r="BC17" i="3"/>
  <c r="BG17" i="3"/>
  <c r="V17" i="3"/>
  <c r="Z17" i="3"/>
  <c r="AD17" i="3"/>
  <c r="AA17" i="3"/>
  <c r="BD17" i="3"/>
  <c r="AC17" i="3"/>
  <c r="BH17" i="3"/>
  <c r="AE17" i="3"/>
  <c r="AV17" i="3"/>
  <c r="BI17" i="3" s="1"/>
  <c r="Y17" i="3"/>
  <c r="AZ17" i="3"/>
  <c r="W17" i="3"/>
  <c r="AW18" i="3"/>
  <c r="BA18" i="3"/>
  <c r="BE18" i="3"/>
  <c r="AV18" i="3"/>
  <c r="BI18" i="3" s="1"/>
  <c r="AZ18" i="3"/>
  <c r="BD18" i="3"/>
  <c r="BH18" i="3"/>
  <c r="Y18" i="3"/>
  <c r="AC18" i="3"/>
  <c r="AX18" i="3"/>
  <c r="BB18" i="3"/>
  <c r="BF18" i="3"/>
  <c r="W18" i="3"/>
  <c r="AA18" i="3"/>
  <c r="AE18" i="3"/>
  <c r="BG18" i="3"/>
  <c r="AB18" i="3"/>
  <c r="AD18" i="3"/>
  <c r="Z18" i="3"/>
  <c r="V18" i="3"/>
  <c r="AF18" i="3"/>
  <c r="AY18" i="3"/>
  <c r="X18" i="3"/>
  <c r="BC18" i="3"/>
  <c r="AX10" i="3"/>
  <c r="BF10" i="3"/>
  <c r="W10" i="3"/>
  <c r="AE10" i="3"/>
  <c r="AZ10" i="3"/>
  <c r="BH10" i="3"/>
  <c r="Y10" i="3"/>
  <c r="AW10" i="3"/>
  <c r="BA10" i="3"/>
  <c r="BE10" i="3"/>
  <c r="V10" i="3"/>
  <c r="Z10" i="3"/>
  <c r="AD10" i="3"/>
  <c r="BB10" i="3"/>
  <c r="AA10" i="3"/>
  <c r="BD10" i="3"/>
  <c r="AC10" i="3"/>
  <c r="AY10" i="3"/>
  <c r="BC10" i="3"/>
  <c r="BG10" i="3"/>
  <c r="X10" i="3"/>
  <c r="AB10" i="3"/>
  <c r="AF10" i="3"/>
  <c r="AV10" i="3"/>
  <c r="AW9" i="3"/>
  <c r="BA9" i="3"/>
  <c r="BE9" i="3"/>
  <c r="Y9" i="3"/>
  <c r="AC9" i="3"/>
  <c r="BB9" i="3"/>
  <c r="BF9" i="3"/>
  <c r="Z9" i="3"/>
  <c r="BH9" i="3"/>
  <c r="AB9" i="3"/>
  <c r="AX9" i="3"/>
  <c r="V9" i="3"/>
  <c r="AD9" i="3"/>
  <c r="AZ9" i="3"/>
  <c r="AF9" i="3"/>
  <c r="BD9" i="3"/>
  <c r="AY9" i="3"/>
  <c r="BC9" i="3"/>
  <c r="BG9" i="3"/>
  <c r="W9" i="3"/>
  <c r="AA9" i="3"/>
  <c r="AE9" i="3"/>
  <c r="AV9" i="3"/>
  <c r="BI9" i="3" s="1"/>
  <c r="X9" i="3"/>
  <c r="AV8" i="3"/>
  <c r="BI8" i="3" s="1"/>
  <c r="AZ8" i="3"/>
  <c r="BD8" i="3"/>
  <c r="BH8" i="3"/>
  <c r="W8" i="3"/>
  <c r="AA8" i="3"/>
  <c r="AE8" i="3"/>
  <c r="AW8" i="3"/>
  <c r="BA8" i="3"/>
  <c r="BE8" i="3"/>
  <c r="X8" i="3"/>
  <c r="AB8" i="3"/>
  <c r="AF8" i="3"/>
  <c r="AX8" i="3"/>
  <c r="BB8" i="3"/>
  <c r="BF8" i="3"/>
  <c r="Y8" i="3"/>
  <c r="AC8" i="3"/>
  <c r="AY8" i="3"/>
  <c r="BC8" i="3"/>
  <c r="BG8" i="3"/>
  <c r="V8" i="3"/>
  <c r="Z8" i="3"/>
  <c r="AD8" i="3"/>
  <c r="AW7" i="3"/>
  <c r="BA7" i="3"/>
  <c r="BE7" i="3"/>
  <c r="W7" i="3"/>
  <c r="AA7" i="3"/>
  <c r="AE7" i="3"/>
  <c r="BB7" i="3"/>
  <c r="BF7" i="3"/>
  <c r="X7" i="3"/>
  <c r="BD7" i="3"/>
  <c r="Z7" i="3"/>
  <c r="AX7" i="3"/>
  <c r="AB7" i="3"/>
  <c r="AF7" i="3"/>
  <c r="BH7" i="3"/>
  <c r="AZ7" i="3"/>
  <c r="V7" i="3"/>
  <c r="AY7" i="3"/>
  <c r="BC7" i="3"/>
  <c r="BG7" i="3"/>
  <c r="Y7" i="3"/>
  <c r="AC7" i="3"/>
  <c r="AV7" i="3"/>
  <c r="BI7" i="3" s="1"/>
  <c r="AD7" i="3"/>
  <c r="BI10" i="3" l="1"/>
  <c r="AG13" i="3"/>
  <c r="AH13" i="3" s="1"/>
  <c r="AG10" i="3"/>
  <c r="AH10" i="3" s="1"/>
  <c r="AG6" i="3"/>
  <c r="AH6" i="3" s="1"/>
  <c r="AG9" i="3"/>
  <c r="AH9" i="3" s="1"/>
  <c r="AG8" i="3"/>
  <c r="AH8" i="3" s="1"/>
  <c r="AG7" i="3"/>
  <c r="AH7" i="3" s="1"/>
  <c r="A12" i="3" l="1"/>
  <c r="A11" i="3"/>
  <c r="A5" i="3"/>
  <c r="P3" i="16" l="1"/>
  <c r="P4" i="16"/>
  <c r="P5" i="16"/>
  <c r="P6" i="16"/>
  <c r="P7" i="16"/>
  <c r="P8" i="16"/>
  <c r="P9" i="16"/>
  <c r="P2" i="16"/>
  <c r="P15" i="16" s="1"/>
  <c r="K3" i="16"/>
  <c r="K4" i="16"/>
  <c r="K5" i="16"/>
  <c r="K6" i="16"/>
  <c r="K7" i="16"/>
  <c r="K8" i="16"/>
  <c r="K9" i="16"/>
  <c r="K2" i="16"/>
  <c r="K15" i="16" s="1"/>
  <c r="F3" i="16"/>
  <c r="F4" i="16"/>
  <c r="F5" i="16"/>
  <c r="F6" i="16"/>
  <c r="F7" i="16"/>
  <c r="F8" i="16"/>
  <c r="F9" i="16"/>
  <c r="F2" i="16"/>
  <c r="F15" i="16" l="1"/>
  <c r="O10" i="16"/>
  <c r="O11" i="16"/>
  <c r="O12" i="16"/>
  <c r="O13" i="16"/>
  <c r="O9" i="16"/>
  <c r="O3" i="16"/>
  <c r="O4" i="16"/>
  <c r="O5" i="16"/>
  <c r="O6" i="16"/>
  <c r="O7" i="16"/>
  <c r="O8" i="16"/>
  <c r="O2" i="16"/>
  <c r="J10" i="16"/>
  <c r="J11" i="16"/>
  <c r="J12" i="16"/>
  <c r="J13" i="16"/>
  <c r="J9" i="16"/>
  <c r="J3" i="16"/>
  <c r="J4" i="16"/>
  <c r="J5" i="16"/>
  <c r="J6" i="16"/>
  <c r="J7" i="16"/>
  <c r="J8" i="16"/>
  <c r="J2" i="16"/>
  <c r="E10" i="16"/>
  <c r="E11" i="16"/>
  <c r="E12" i="16"/>
  <c r="E13" i="16"/>
  <c r="E9" i="16"/>
  <c r="E3" i="16"/>
  <c r="E4" i="16"/>
  <c r="E5" i="16"/>
  <c r="E6" i="16"/>
  <c r="E7" i="16"/>
  <c r="E8" i="16"/>
  <c r="E2" i="16"/>
  <c r="Q3" i="8" l="1"/>
  <c r="Q4" i="8"/>
  <c r="L4" i="8" s="1"/>
  <c r="Q5" i="8"/>
  <c r="L5" i="8" s="1"/>
  <c r="Q6" i="8"/>
  <c r="L6" i="8" s="1"/>
  <c r="Q7" i="8"/>
  <c r="L7" i="8" s="1"/>
  <c r="Q8" i="8"/>
  <c r="Q9" i="8"/>
  <c r="Q10" i="8"/>
  <c r="Q11" i="8"/>
  <c r="Q12" i="8"/>
  <c r="Q13" i="8"/>
  <c r="Q2" i="8"/>
  <c r="AU5" i="3" l="1"/>
  <c r="D5" i="3" l="1"/>
  <c r="F5" i="3" l="1"/>
  <c r="G5" i="3"/>
  <c r="L9" i="8"/>
  <c r="L10" i="8"/>
  <c r="L11" i="8"/>
  <c r="L12" i="8"/>
  <c r="L13" i="8"/>
  <c r="AZ5" i="3" l="1"/>
  <c r="BD5" i="3"/>
  <c r="BH5" i="3"/>
  <c r="AW5" i="3"/>
  <c r="BA5" i="3"/>
  <c r="BE5" i="3"/>
  <c r="AX5" i="3"/>
  <c r="BB5" i="3"/>
  <c r="BF5" i="3"/>
  <c r="AY5" i="3"/>
  <c r="BG5" i="3"/>
  <c r="BC5" i="3"/>
  <c r="V5" i="3"/>
  <c r="V52" i="3" s="1"/>
  <c r="K3" i="8" s="1"/>
  <c r="AG11" i="3"/>
  <c r="AH11" i="3" s="1"/>
  <c r="U5" i="3"/>
  <c r="U52" i="3" s="1"/>
  <c r="K2" i="8" s="1"/>
  <c r="AV5" i="3"/>
  <c r="AV52" i="3" s="1"/>
  <c r="L3" i="8"/>
  <c r="L8" i="8"/>
  <c r="L2" i="8"/>
  <c r="P2" i="8"/>
  <c r="P3" i="8"/>
  <c r="P4" i="8"/>
  <c r="P5" i="8"/>
  <c r="P6" i="8"/>
  <c r="P7" i="8"/>
  <c r="P8" i="8"/>
  <c r="P9" i="8"/>
  <c r="P10" i="8"/>
  <c r="P11" i="8"/>
  <c r="P12" i="8"/>
  <c r="P13" i="8"/>
  <c r="O2" i="8"/>
  <c r="O3" i="8"/>
  <c r="O4" i="8"/>
  <c r="BC52" i="3" l="1"/>
  <c r="AW52" i="3"/>
  <c r="BE52" i="3"/>
  <c r="BG52" i="3"/>
  <c r="AY52" i="3"/>
  <c r="BD52" i="3"/>
  <c r="BA52" i="3"/>
  <c r="BF52" i="3"/>
  <c r="AZ52" i="3"/>
  <c r="AX52" i="3"/>
  <c r="BB52" i="3"/>
  <c r="BI5" i="3"/>
  <c r="N3" i="8"/>
  <c r="M3" i="8"/>
  <c r="AG12" i="3"/>
  <c r="AH12" i="3" s="1"/>
  <c r="AG15" i="3" l="1"/>
  <c r="AH15" i="3" s="1"/>
  <c r="Y5" i="3" l="1"/>
  <c r="Y52" i="3" s="1"/>
  <c r="K6" i="8" s="1"/>
  <c r="AC5" i="3"/>
  <c r="AC52" i="3" s="1"/>
  <c r="K10" i="8" s="1"/>
  <c r="Z5" i="3"/>
  <c r="Z52" i="3" s="1"/>
  <c r="K7" i="8" s="1"/>
  <c r="AE5" i="3"/>
  <c r="AE52" i="3" s="1"/>
  <c r="K12" i="8" s="1"/>
  <c r="AA5" i="3"/>
  <c r="AA52" i="3" s="1"/>
  <c r="K8" i="8" s="1"/>
  <c r="AF5" i="3"/>
  <c r="AF52" i="3" s="1"/>
  <c r="K13" i="8" s="1"/>
  <c r="AB5" i="3"/>
  <c r="AB52" i="3" s="1"/>
  <c r="K9" i="8" s="1"/>
  <c r="X5" i="3"/>
  <c r="X52" i="3" s="1"/>
  <c r="K5" i="8" s="1"/>
  <c r="AD5" i="3"/>
  <c r="AD52" i="3" s="1"/>
  <c r="K11" i="8" s="1"/>
  <c r="W5" i="3"/>
  <c r="W52" i="3" s="1"/>
  <c r="K4" i="8" s="1"/>
  <c r="O11" i="8"/>
  <c r="O13" i="8"/>
  <c r="O9" i="8"/>
  <c r="O5" i="8"/>
  <c r="O12" i="8"/>
  <c r="O8" i="8"/>
  <c r="O7" i="8"/>
  <c r="O10" i="8"/>
  <c r="O6" i="8"/>
  <c r="N13" i="8" l="1"/>
  <c r="M13" i="8"/>
  <c r="N12" i="8"/>
  <c r="M12" i="8"/>
  <c r="N11" i="8"/>
  <c r="M11" i="8"/>
  <c r="N10" i="8"/>
  <c r="M10" i="8"/>
  <c r="N9" i="8"/>
  <c r="M9" i="8"/>
  <c r="N8" i="8"/>
  <c r="M8" i="8"/>
  <c r="M7" i="8"/>
  <c r="N7" i="8"/>
  <c r="N6" i="8"/>
  <c r="M6" i="8"/>
  <c r="N5" i="8"/>
  <c r="M5" i="8"/>
  <c r="N4" i="8"/>
  <c r="M4" i="8"/>
  <c r="AG14" i="3"/>
  <c r="AH14" i="3" s="1"/>
  <c r="AG16" i="3" l="1"/>
  <c r="AH16" i="3" s="1"/>
  <c r="AG18" i="3"/>
  <c r="AH18" i="3" s="1"/>
  <c r="AG19" i="3"/>
  <c r="AH19" i="3" s="1"/>
  <c r="AG17" i="3"/>
  <c r="AH17" i="3" s="1"/>
  <c r="AG22" i="3" l="1"/>
  <c r="AH22" i="3" s="1"/>
  <c r="AG21" i="3"/>
  <c r="AH21" i="3" s="1"/>
  <c r="AG20" i="3"/>
  <c r="AH20" i="3" s="1"/>
  <c r="AG5" i="3"/>
  <c r="AG25" i="3" l="1"/>
  <c r="AH25" i="3" s="1"/>
  <c r="AG24" i="3"/>
  <c r="AH24" i="3" s="1"/>
  <c r="AG23" i="3"/>
  <c r="AH23" i="3" s="1"/>
  <c r="AH5" i="3"/>
  <c r="AG27" i="3" l="1"/>
  <c r="AH27" i="3" s="1"/>
  <c r="AG26" i="3"/>
  <c r="AH26" i="3" s="1"/>
  <c r="AG30" i="3" l="1"/>
  <c r="AH30" i="3" s="1"/>
  <c r="AG29" i="3"/>
  <c r="AH29" i="3" s="1"/>
  <c r="AG28" i="3"/>
  <c r="AH28" i="3" s="1"/>
  <c r="N2" i="8" l="1"/>
  <c r="M2" i="8"/>
</calcChain>
</file>

<file path=xl/sharedStrings.xml><?xml version="1.0" encoding="utf-8"?>
<sst xmlns="http://schemas.openxmlformats.org/spreadsheetml/2006/main" count="184" uniqueCount="101">
  <si>
    <t>Efficiency</t>
  </si>
  <si>
    <t>Shots per Min.</t>
  </si>
  <si>
    <t>% occupancy</t>
  </si>
  <si>
    <t>June</t>
  </si>
  <si>
    <t>July</t>
  </si>
  <si>
    <t>August</t>
  </si>
  <si>
    <t>September</t>
  </si>
  <si>
    <t>October</t>
  </si>
  <si>
    <t>November</t>
  </si>
  <si>
    <t>December</t>
  </si>
  <si>
    <t>Remaining Hrs</t>
  </si>
  <si>
    <t>April</t>
  </si>
  <si>
    <t>January</t>
  </si>
  <si>
    <t>February</t>
  </si>
  <si>
    <t>March</t>
  </si>
  <si>
    <t xml:space="preserve">May </t>
  </si>
  <si>
    <t>AR ref</t>
  </si>
  <si>
    <t>Yearly volume</t>
  </si>
  <si>
    <t>Month</t>
  </si>
  <si>
    <t>Day per Year</t>
  </si>
  <si>
    <t>Max capacity (1 shift)</t>
  </si>
  <si>
    <t>Day per month</t>
  </si>
  <si>
    <t xml:space="preserve">Управление цепочкой поставок </t>
  </si>
  <si>
    <t>Версия: 01</t>
  </si>
  <si>
    <t xml:space="preserve">Max Capacity (3 shifts) </t>
  </si>
  <si>
    <t xml:space="preserve">Max capacity (2 shifts) </t>
  </si>
  <si>
    <t xml:space="preserve">Max Capacity </t>
  </si>
  <si>
    <t>shifts</t>
  </si>
  <si>
    <t>day off</t>
  </si>
  <si>
    <t>working days</t>
  </si>
  <si>
    <t>#</t>
  </si>
  <si>
    <t>план</t>
  </si>
  <si>
    <t>Plan</t>
  </si>
  <si>
    <t>Месяц</t>
  </si>
  <si>
    <t>Среднее по году</t>
  </si>
  <si>
    <t>80T - План загрузки (5 дней 3 смены)</t>
  </si>
  <si>
    <t>80T- Факт Загрузки</t>
  </si>
  <si>
    <t>80T - Максимальная мощность (7 дней 3 смены - Max Capacity)</t>
  </si>
  <si>
    <t>80T - GAP Факт/Максимальная мощность</t>
  </si>
  <si>
    <t>80Т - Коэффициент Загрузки</t>
  </si>
  <si>
    <t>120T - План загрузки (5 дней 3 смены)</t>
  </si>
  <si>
    <t>120T -Максимальная мощность (7 дней 3 смены - Max Capacity)</t>
  </si>
  <si>
    <t>120T - Факт Загрузки</t>
  </si>
  <si>
    <t>120T - GAP Факт/Максимальная мощность</t>
  </si>
  <si>
    <t>120Т - Коэффициент Загрузки</t>
  </si>
  <si>
    <t>220T - План загрузки (5 дней 3 смены)</t>
  </si>
  <si>
    <t>220T - Максимальная мощность (7 дней 3 смены - Max Capacity)</t>
  </si>
  <si>
    <t>220Т - Факт Загрузки</t>
  </si>
  <si>
    <t>220T  - GAP Факт/Максимальная мощность</t>
  </si>
  <si>
    <t>220Т - Коэффициент Загрузки</t>
  </si>
  <si>
    <t>PPH Actual</t>
  </si>
  <si>
    <t>PPH Theoretical</t>
  </si>
  <si>
    <t>Cycle                   time</t>
  </si>
  <si>
    <t>Days / Year</t>
  </si>
  <si>
    <t>Annual volume</t>
  </si>
  <si>
    <t>Days / month</t>
  </si>
  <si>
    <t>082651004</t>
  </si>
  <si>
    <t>082652006</t>
  </si>
  <si>
    <t>082653005</t>
  </si>
  <si>
    <t>082294000</t>
  </si>
  <si>
    <t>081249000</t>
  </si>
  <si>
    <t>080985001</t>
  </si>
  <si>
    <t>205842000</t>
  </si>
  <si>
    <t>operators</t>
  </si>
  <si>
    <t>247807000</t>
  </si>
  <si>
    <t>working days (6 days)</t>
  </si>
  <si>
    <t>working days (7 days)</t>
  </si>
  <si>
    <t>254083\253084</t>
  </si>
  <si>
    <t>254087\254088</t>
  </si>
  <si>
    <t>254091\254092</t>
  </si>
  <si>
    <t>254681\254682</t>
  </si>
  <si>
    <t>258551\258552</t>
  </si>
  <si>
    <t>259529\259530</t>
  </si>
  <si>
    <t>262904\262905</t>
  </si>
  <si>
    <t>262918\262919</t>
  </si>
  <si>
    <t>262909\262910</t>
  </si>
  <si>
    <t>5 days</t>
  </si>
  <si>
    <t>6 days</t>
  </si>
  <si>
    <t>7 days</t>
  </si>
  <si>
    <t>Data fields</t>
  </si>
  <si>
    <t>Hours per period [CU]</t>
  </si>
  <si>
    <t>Efficiency rate [%]</t>
  </si>
  <si>
    <t>Capacity used by PO [CU]</t>
  </si>
  <si>
    <t>Available capacity [CU]</t>
  </si>
  <si>
    <t>Critical resource</t>
  </si>
  <si>
    <t>Capacity used by item [CU]</t>
  </si>
  <si>
    <t>Resource use rate by plan [%]</t>
  </si>
  <si>
    <t>Plan by resource [BU]</t>
  </si>
  <si>
    <t>Capacity unused by plan [CU]</t>
  </si>
  <si>
    <t>Resource use rate Level1 [%]</t>
  </si>
  <si>
    <t># days</t>
  </si>
  <si>
    <t>day off           (6 days)</t>
  </si>
  <si>
    <t>day off           (7 days)</t>
  </si>
  <si>
    <t>W07-22</t>
  </si>
  <si>
    <t>W08-22</t>
  </si>
  <si>
    <t>W09-22</t>
  </si>
  <si>
    <t>W10-22</t>
  </si>
  <si>
    <t>W11-22</t>
  </si>
  <si>
    <t>W12-22</t>
  </si>
  <si>
    <t>W13-22</t>
  </si>
  <si>
    <t>W14-22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</si>
</sst>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Kč&quot;_-;\-* #,##0.00\ &quot;Kč&quot;_-;_-* &quot;-&quot;??\ &quot;Kč&quot;_-;_-@_-"/>
    <numFmt numFmtId="165" formatCode="#,##0.0"/>
    <numFmt numFmtId="166" formatCode="dd/mm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38"/>
    </font>
    <font>
      <sz val="10"/>
      <name val="Tahoma"/>
      <family val="2"/>
      <charset val="238"/>
    </font>
    <font>
      <sz val="10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b/>
      <sz val="16"/>
      <name val="Arial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5" fillId="0" borderId="0"/>
    <xf numFmtId="0" fontId="2" fillId="0" borderId="0"/>
    <xf numFmtId="0" fontId="7" fillId="0" borderId="0"/>
    <xf numFmtId="0" fontId="9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8" fillId="10" borderId="3" xfId="0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applyFill="1" applyBorder="1"/>
    <xf numFmtId="0" fontId="0" fillId="14" borderId="0" xfId="0" applyFill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" fontId="8" fillId="1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" fontId="6" fillId="14" borderId="1" xfId="0" applyNumberFormat="1" applyFont="1" applyFill="1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9" fontId="0" fillId="0" borderId="0" xfId="0" applyNumberFormat="1"/>
    <xf numFmtId="9" fontId="15" fillId="0" borderId="0" xfId="0" applyNumberFormat="1" applyFont="1"/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4" fillId="9" borderId="1" xfId="4" applyNumberFormat="1" applyFon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" fontId="0" fillId="9" borderId="5" xfId="0" applyNumberFormat="1" applyFill="1" applyBorder="1" applyAlignment="1">
      <alignment horizontal="center" vertical="center"/>
    </xf>
    <xf numFmtId="3" fontId="0" fillId="16" borderId="1" xfId="0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3" fontId="0" fillId="16" borderId="6" xfId="0" applyNumberFormat="1" applyFont="1" applyFill="1" applyBorder="1" applyAlignment="1">
      <alignment horizontal="center" vertical="center"/>
    </xf>
    <xf numFmtId="165" fontId="6" fillId="14" borderId="0" xfId="0" applyNumberFormat="1" applyFont="1" applyFill="1" applyBorder="1" applyAlignment="1">
      <alignment horizontal="center"/>
    </xf>
    <xf numFmtId="165" fontId="6" fillId="14" borderId="0" xfId="0" applyNumberFormat="1" applyFont="1" applyFill="1" applyBorder="1" applyAlignment="1">
      <alignment horizontal="center" vertical="center"/>
    </xf>
    <xf numFmtId="165" fontId="6" fillId="14" borderId="4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4" fillId="7" borderId="9" xfId="4" applyNumberFormat="1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1" fontId="0" fillId="7" borderId="10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9" fontId="4" fillId="7" borderId="0" xfId="4" applyNumberFormat="1" applyFont="1" applyFill="1" applyBorder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0" fillId="7" borderId="4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4" fillId="7" borderId="7" xfId="4" applyNumberFormat="1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3" fontId="0" fillId="7" borderId="8" xfId="0" applyNumberFormat="1" applyFont="1" applyFill="1" applyBorder="1" applyAlignment="1">
      <alignment horizontal="center" vertical="center"/>
    </xf>
    <xf numFmtId="3" fontId="0" fillId="7" borderId="9" xfId="0" applyNumberFormat="1" applyFont="1" applyFill="1" applyBorder="1" applyAlignment="1">
      <alignment horizontal="center" vertical="center"/>
    </xf>
    <xf numFmtId="3" fontId="0" fillId="7" borderId="2" xfId="0" applyNumberFormat="1" applyFont="1" applyFill="1" applyBorder="1" applyAlignment="1">
      <alignment horizontal="center" vertical="center"/>
    </xf>
    <xf numFmtId="3" fontId="0" fillId="7" borderId="0" xfId="0" applyNumberFormat="1" applyFont="1" applyFill="1" applyBorder="1" applyAlignment="1">
      <alignment horizontal="center" vertical="center"/>
    </xf>
    <xf numFmtId="3" fontId="0" fillId="7" borderId="11" xfId="0" applyNumberFormat="1" applyFont="1" applyFill="1" applyBorder="1" applyAlignment="1">
      <alignment horizontal="center" vertical="center"/>
    </xf>
    <xf numFmtId="3" fontId="0" fillId="7" borderId="7" xfId="0" applyNumberFormat="1" applyFont="1" applyFill="1" applyBorder="1" applyAlignment="1">
      <alignment horizontal="center" vertical="center"/>
    </xf>
    <xf numFmtId="165" fontId="8" fillId="7" borderId="9" xfId="0" applyNumberFormat="1" applyFont="1" applyFill="1" applyBorder="1" applyAlignment="1">
      <alignment horizontal="center" vertical="center"/>
    </xf>
    <xf numFmtId="165" fontId="8" fillId="7" borderId="10" xfId="0" applyNumberFormat="1" applyFont="1" applyFill="1" applyBorder="1" applyAlignment="1">
      <alignment horizontal="center" vertical="center"/>
    </xf>
    <xf numFmtId="165" fontId="8" fillId="7" borderId="0" xfId="0" applyNumberFormat="1" applyFont="1" applyFill="1" applyBorder="1" applyAlignment="1">
      <alignment horizontal="center" vertical="center"/>
    </xf>
    <xf numFmtId="165" fontId="8" fillId="7" borderId="4" xfId="0" applyNumberFormat="1" applyFont="1" applyFill="1" applyBorder="1" applyAlignment="1">
      <alignment horizontal="center" vertical="center"/>
    </xf>
    <xf numFmtId="165" fontId="8" fillId="7" borderId="7" xfId="0" applyNumberFormat="1" applyFont="1" applyFill="1" applyBorder="1" applyAlignment="1">
      <alignment horizontal="center" vertical="center"/>
    </xf>
    <xf numFmtId="165" fontId="8" fillId="7" borderId="12" xfId="0" applyNumberFormat="1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165" fontId="8" fillId="14" borderId="0" xfId="0" applyNumberFormat="1" applyFont="1" applyFill="1" applyBorder="1" applyAlignment="1">
      <alignment horizontal="center" vertical="center"/>
    </xf>
    <xf numFmtId="165" fontId="8" fillId="14" borderId="4" xfId="0" applyNumberFormat="1" applyFont="1" applyFill="1" applyBorder="1" applyAlignment="1">
      <alignment horizontal="center" vertical="center"/>
    </xf>
    <xf numFmtId="165" fontId="8" fillId="14" borderId="7" xfId="0" applyNumberFormat="1" applyFont="1" applyFill="1" applyBorder="1" applyAlignment="1">
      <alignment horizontal="center" vertical="center"/>
    </xf>
    <xf numFmtId="165" fontId="8" fillId="14" borderId="12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49" fontId="4" fillId="14" borderId="1" xfId="4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9" fontId="4" fillId="2" borderId="1" xfId="4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49" fontId="4" fillId="17" borderId="1" xfId="4" applyNumberFormat="1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1" fontId="0" fillId="17" borderId="1" xfId="0" applyNumberFormat="1" applyFill="1" applyBorder="1" applyAlignment="1">
      <alignment horizontal="center" vertical="center"/>
    </xf>
    <xf numFmtId="3" fontId="8" fillId="14" borderId="2" xfId="0" applyNumberFormat="1" applyFont="1" applyFill="1" applyBorder="1" applyAlignment="1">
      <alignment horizontal="center" vertical="center"/>
    </xf>
    <xf numFmtId="165" fontId="0" fillId="14" borderId="0" xfId="0" applyNumberFormat="1" applyFill="1" applyBorder="1" applyAlignment="1">
      <alignment horizontal="center" vertical="center"/>
    </xf>
    <xf numFmtId="165" fontId="0" fillId="14" borderId="4" xfId="0" applyNumberFormat="1" applyFill="1" applyBorder="1" applyAlignment="1">
      <alignment horizontal="center" vertical="center"/>
    </xf>
    <xf numFmtId="3" fontId="8" fillId="14" borderId="11" xfId="0" applyNumberFormat="1" applyFont="1" applyFill="1" applyBorder="1" applyAlignment="1">
      <alignment horizontal="center" vertical="center"/>
    </xf>
    <xf numFmtId="165" fontId="0" fillId="14" borderId="7" xfId="0" applyNumberFormat="1" applyFill="1" applyBorder="1" applyAlignment="1">
      <alignment horizontal="center" vertical="center"/>
    </xf>
    <xf numFmtId="3" fontId="8" fillId="7" borderId="8" xfId="0" applyNumberFormat="1" applyFont="1" applyFill="1" applyBorder="1" applyAlignment="1">
      <alignment horizontal="center" vertical="center"/>
    </xf>
    <xf numFmtId="165" fontId="0" fillId="7" borderId="9" xfId="0" applyNumberFormat="1" applyFill="1" applyBorder="1" applyAlignment="1">
      <alignment horizontal="center" vertical="center"/>
    </xf>
    <xf numFmtId="3" fontId="8" fillId="7" borderId="2" xfId="0" applyNumberFormat="1" applyFon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 vertical="center"/>
    </xf>
    <xf numFmtId="3" fontId="8" fillId="7" borderId="11" xfId="0" applyNumberFormat="1" applyFont="1" applyFill="1" applyBorder="1" applyAlignment="1">
      <alignment horizontal="center" vertical="center"/>
    </xf>
    <xf numFmtId="165" fontId="0" fillId="7" borderId="7" xfId="0" applyNumberFormat="1" applyFill="1" applyBorder="1" applyAlignment="1">
      <alignment horizontal="center" vertical="center"/>
    </xf>
    <xf numFmtId="3" fontId="0" fillId="16" borderId="6" xfId="0" applyNumberFormat="1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10" fontId="0" fillId="0" borderId="0" xfId="11" applyNumberFormat="1" applyFont="1" applyAlignment="1">
      <alignment horizontal="center" vertical="center"/>
    </xf>
    <xf numFmtId="3" fontId="6" fillId="14" borderId="2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 vertical="top" wrapText="1"/>
    </xf>
    <xf numFmtId="0" fontId="0" fillId="14" borderId="1" xfId="0" applyFill="1" applyBorder="1" applyAlignment="1">
      <alignment horizontal="center" vertical="top" wrapText="1"/>
    </xf>
    <xf numFmtId="0" fontId="8" fillId="14" borderId="1" xfId="0" applyFont="1" applyFill="1" applyBorder="1" applyAlignment="1">
      <alignment horizontal="center" vertical="top" wrapText="1"/>
    </xf>
    <xf numFmtId="166" fontId="0" fillId="14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9" fontId="0" fillId="14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0" fillId="9" borderId="13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12" fillId="0" borderId="8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right"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8" fillId="10" borderId="8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right" vertical="center" wrapText="1"/>
    </xf>
    <xf numFmtId="0" fontId="13" fillId="0" borderId="12" xfId="0" applyFont="1" applyBorder="1" applyAlignment="1">
      <alignment horizontal="right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1" fillId="14" borderId="6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</cellXfs>
  <cellStyles count="12">
    <cellStyle name="Měna 2" xfId="2" xr:uid="{00000000-0005-0000-0000-000000000000}"/>
    <cellStyle name="Měna 3" xfId="3" xr:uid="{00000000-0005-0000-0000-000001000000}"/>
    <cellStyle name="Normal 2" xfId="1" xr:uid="{00000000-0005-0000-0000-000002000000}"/>
    <cellStyle name="Normal 3" xfId="7" xr:uid="{00000000-0005-0000-0000-000003000000}"/>
    <cellStyle name="Normal 4" xfId="8" xr:uid="{00000000-0005-0000-0000-000004000000}"/>
    <cellStyle name="Normal 5" xfId="10" xr:uid="{00000000-0005-0000-0000-000005000000}"/>
    <cellStyle name="Normal_Feuil2" xfId="4" xr:uid="{00000000-0005-0000-0000-000006000000}"/>
    <cellStyle name="Normální 2" xfId="5" xr:uid="{00000000-0005-0000-0000-000007000000}"/>
    <cellStyle name="Normální 3" xfId="6" xr:uid="{00000000-0005-0000-0000-000008000000}"/>
    <cellStyle name="Обычный" xfId="0" builtinId="0"/>
    <cellStyle name="Обычный 2" xfId="9" xr:uid="{00000000-0005-0000-0000-00000A000000}"/>
    <cellStyle name="Процентный" xfId="1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  <color rgb="FFFF552D"/>
      <color rgb="FF00FF00"/>
      <color rgb="FF99FF99"/>
      <color rgb="FFCCFFCC"/>
      <color rgb="FFFF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MASS OCCUPANCY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MASS!$R$1</c:f>
              <c:strCache>
                <c:ptCount val="1"/>
                <c:pt idx="0">
                  <c:v>5 days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MASS!$J$2:$J$13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MASS!$R$2:$R$13</c:f>
              <c:numCache>
                <c:formatCode>0</c:formatCode>
                <c:ptCount val="12"/>
                <c:pt idx="0">
                  <c:v>768</c:v>
                </c:pt>
                <c:pt idx="1">
                  <c:v>912</c:v>
                </c:pt>
                <c:pt idx="2">
                  <c:v>1056</c:v>
                </c:pt>
                <c:pt idx="3">
                  <c:v>1008</c:v>
                </c:pt>
                <c:pt idx="4">
                  <c:v>864</c:v>
                </c:pt>
                <c:pt idx="5">
                  <c:v>1008</c:v>
                </c:pt>
                <c:pt idx="6">
                  <c:v>1008</c:v>
                </c:pt>
                <c:pt idx="7">
                  <c:v>624</c:v>
                </c:pt>
                <c:pt idx="8">
                  <c:v>1056</c:v>
                </c:pt>
                <c:pt idx="9">
                  <c:v>1008</c:v>
                </c:pt>
                <c:pt idx="10">
                  <c:v>1008</c:v>
                </c:pt>
                <c:pt idx="11">
                  <c:v>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3-4D98-B251-69BBB062030D}"/>
            </c:ext>
          </c:extLst>
        </c:ser>
        <c:ser>
          <c:idx val="1"/>
          <c:order val="1"/>
          <c:tx>
            <c:strRef>
              <c:f>MASS!$S$1</c:f>
              <c:strCache>
                <c:ptCount val="1"/>
                <c:pt idx="0">
                  <c:v>6 days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MASS!$J$2:$J$13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MASS!$S$2:$S$13</c:f>
              <c:numCache>
                <c:formatCode>0</c:formatCode>
                <c:ptCount val="12"/>
                <c:pt idx="0">
                  <c:v>144</c:v>
                </c:pt>
                <c:pt idx="1">
                  <c:v>192</c:v>
                </c:pt>
                <c:pt idx="2">
                  <c:v>144</c:v>
                </c:pt>
                <c:pt idx="3">
                  <c:v>240</c:v>
                </c:pt>
                <c:pt idx="4">
                  <c:v>192</c:v>
                </c:pt>
                <c:pt idx="5">
                  <c:v>192</c:v>
                </c:pt>
                <c:pt idx="6">
                  <c:v>240</c:v>
                </c:pt>
                <c:pt idx="7">
                  <c:v>96</c:v>
                </c:pt>
                <c:pt idx="8">
                  <c:v>192</c:v>
                </c:pt>
                <c:pt idx="9">
                  <c:v>240</c:v>
                </c:pt>
                <c:pt idx="10">
                  <c:v>192</c:v>
                </c:pt>
                <c:pt idx="1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3-4D98-B251-69BBB062030D}"/>
            </c:ext>
          </c:extLst>
        </c:ser>
        <c:ser>
          <c:idx val="2"/>
          <c:order val="2"/>
          <c:tx>
            <c:strRef>
              <c:f>MASS!$T$1</c:f>
              <c:strCache>
                <c:ptCount val="1"/>
                <c:pt idx="0">
                  <c:v>7 days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MASS!$J$2:$J$13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MASS!$T$2:$T$13</c:f>
              <c:numCache>
                <c:formatCode>General</c:formatCode>
                <c:ptCount val="12"/>
                <c:pt idx="0">
                  <c:v>144</c:v>
                </c:pt>
                <c:pt idx="1">
                  <c:v>240</c:v>
                </c:pt>
                <c:pt idx="2">
                  <c:v>288</c:v>
                </c:pt>
                <c:pt idx="3">
                  <c:v>192</c:v>
                </c:pt>
                <c:pt idx="4">
                  <c:v>432</c:v>
                </c:pt>
                <c:pt idx="5">
                  <c:v>240</c:v>
                </c:pt>
                <c:pt idx="6">
                  <c:v>240</c:v>
                </c:pt>
                <c:pt idx="7">
                  <c:v>96</c:v>
                </c:pt>
                <c:pt idx="8">
                  <c:v>192</c:v>
                </c:pt>
                <c:pt idx="9">
                  <c:v>240</c:v>
                </c:pt>
                <c:pt idx="10">
                  <c:v>240</c:v>
                </c:pt>
                <c:pt idx="1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3-4D98-B251-69BBB0620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692351"/>
        <c:axId val="1063463887"/>
      </c:barChart>
      <c:lineChart>
        <c:grouping val="stacked"/>
        <c:varyColors val="0"/>
        <c:ser>
          <c:idx val="3"/>
          <c:order val="3"/>
          <c:tx>
            <c:strRef>
              <c:f>MASS!$K$1</c:f>
              <c:strCache>
                <c:ptCount val="1"/>
                <c:pt idx="0">
                  <c:v>Plan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MASS!$J$2:$J$13</c:f>
              <c:numCache>
                <c:formatCode>dd/mm/yy;@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MASS!$K$2:$K$13</c:f>
              <c:numCache>
                <c:formatCode>0</c:formatCode>
                <c:ptCount val="12"/>
                <c:pt idx="0">
                  <c:v>490.66993464052291</c:v>
                </c:pt>
                <c:pt idx="1">
                  <c:v>586.17647058823536</c:v>
                </c:pt>
                <c:pt idx="2">
                  <c:v>270.70261437908499</c:v>
                </c:pt>
                <c:pt idx="3">
                  <c:v>41.993464052287578</c:v>
                </c:pt>
                <c:pt idx="4">
                  <c:v>166.28267973856211</c:v>
                </c:pt>
                <c:pt idx="5">
                  <c:v>573.22516339869287</c:v>
                </c:pt>
                <c:pt idx="6">
                  <c:v>663.5209150326798</c:v>
                </c:pt>
                <c:pt idx="7">
                  <c:v>750.95490196078435</c:v>
                </c:pt>
                <c:pt idx="8">
                  <c:v>1075.9346405228757</c:v>
                </c:pt>
                <c:pt idx="9">
                  <c:v>1155.147385620915</c:v>
                </c:pt>
                <c:pt idx="10">
                  <c:v>1145.6042483660131</c:v>
                </c:pt>
                <c:pt idx="11">
                  <c:v>1053.7333333333331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3-4D98-B251-69BBB0620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692351"/>
        <c:axId val="1063463887"/>
      </c:lineChart>
      <c:dateAx>
        <c:axId val="1055692351"/>
        <c:scaling>
          <c:orientation val="minMax"/>
        </c:scaling>
        <c:delete val="0"/>
        <c:axPos val="b"/>
        <c:numFmt formatCode="[$-419]m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463887"/>
        <c:crosses val="autoZero"/>
        <c:auto val="1"/>
        <c:lblOffset val="100"/>
        <c:baseTimeUnit val="months"/>
      </c:dateAx>
      <c:valAx>
        <c:axId val="106346388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5692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weekly overview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Лист2!$A$5</c:f>
              <c:strCache>
                <c:ptCount val="1"/>
                <c:pt idx="0">
                  <c:v>Available capacity [CU]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Лист2!$B$1:$I$1</c:f>
              <c:strCache>
                <c:ptCount val="8"/>
                <c:pt idx="0">
                  <c:v>W07-22</c:v>
                </c:pt>
                <c:pt idx="1">
                  <c:v>W08-22</c:v>
                </c:pt>
                <c:pt idx="2">
                  <c:v>W09-22</c:v>
                </c:pt>
                <c:pt idx="3">
                  <c:v>W10-22</c:v>
                </c:pt>
                <c:pt idx="4">
                  <c:v>W11-22</c:v>
                </c:pt>
                <c:pt idx="5">
                  <c:v>W12-22</c:v>
                </c:pt>
                <c:pt idx="6">
                  <c:v>W13-22</c:v>
                </c:pt>
                <c:pt idx="7">
                  <c:v>W14-22</c:v>
                </c:pt>
              </c:strCache>
            </c:strRef>
          </c:cat>
          <c:val>
            <c:numRef>
              <c:f>Лист2!$B$5:$I$5</c:f>
              <c:numCache>
                <c:formatCode>#,##0</c:formatCode>
                <c:ptCount val="8"/>
                <c:pt idx="0">
                  <c:v>192.5</c:v>
                </c:pt>
                <c:pt idx="1">
                  <c:v>194.2</c:v>
                </c:pt>
                <c:pt idx="2">
                  <c:v>200.5</c:v>
                </c:pt>
                <c:pt idx="3">
                  <c:v>201.5</c:v>
                </c:pt>
                <c:pt idx="4">
                  <c:v>201.5</c:v>
                </c:pt>
                <c:pt idx="5">
                  <c:v>201.5</c:v>
                </c:pt>
                <c:pt idx="6">
                  <c:v>200.8</c:v>
                </c:pt>
                <c:pt idx="7">
                  <c:v>199.9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8-49F2-8D6A-AF1153D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55154511"/>
        <c:axId val="99722239"/>
      </c:barChart>
      <c:lineChart>
        <c:grouping val="stacked"/>
        <c:varyColors val="0"/>
        <c:ser>
          <c:idx val="1"/>
          <c:order val="1"/>
          <c:tx>
            <c:strRef>
              <c:f>Лист2!$A$7</c:f>
              <c:strCache>
                <c:ptCount val="1"/>
                <c:pt idx="0">
                  <c:v>Capacity used by item [CU]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Лист2!$B$1:$I$1</c:f>
              <c:strCache>
                <c:ptCount val="8"/>
                <c:pt idx="0">
                  <c:v>W07-22</c:v>
                </c:pt>
                <c:pt idx="1">
                  <c:v>W08-22</c:v>
                </c:pt>
                <c:pt idx="2">
                  <c:v>W09-22</c:v>
                </c:pt>
                <c:pt idx="3">
                  <c:v>W10-22</c:v>
                </c:pt>
                <c:pt idx="4">
                  <c:v>W11-22</c:v>
                </c:pt>
                <c:pt idx="5">
                  <c:v>W12-22</c:v>
                </c:pt>
                <c:pt idx="6">
                  <c:v>W13-22</c:v>
                </c:pt>
                <c:pt idx="7">
                  <c:v>W14-22</c:v>
                </c:pt>
              </c:strCache>
            </c:strRef>
          </c:cat>
          <c:val>
            <c:numRef>
              <c:f>Лист2!$B$7:$I$7</c:f>
              <c:numCache>
                <c:formatCode>#\ ##0.0</c:formatCode>
                <c:ptCount val="8"/>
                <c:pt idx="0">
                  <c:v>0</c:v>
                </c:pt>
                <c:pt idx="1">
                  <c:v>155.19999999999999</c:v>
                </c:pt>
                <c:pt idx="2">
                  <c:v>8.8000000000000007</c:v>
                </c:pt>
                <c:pt idx="3">
                  <c:v>181.8</c:v>
                </c:pt>
                <c:pt idx="4">
                  <c:v>94.5</c:v>
                </c:pt>
                <c:pt idx="5">
                  <c:v>205.6</c:v>
                </c:pt>
                <c:pt idx="6">
                  <c:v>107.4</c:v>
                </c:pt>
                <c:pt idx="7">
                  <c:v>216.7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8-49F2-8D6A-AF1153D0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154511"/>
        <c:axId val="99722239"/>
      </c:lineChart>
      <c:catAx>
        <c:axId val="9551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722239"/>
        <c:crosses val="autoZero"/>
        <c:auto val="1"/>
        <c:lblAlgn val="ctr"/>
        <c:lblOffset val="100"/>
        <c:noMultiLvlLbl val="0"/>
      </c:catAx>
      <c:valAx>
        <c:axId val="9972223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51545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57152</xdr:rowOff>
    </xdr:from>
    <xdr:to>
      <xdr:col>3</xdr:col>
      <xdr:colOff>523875</xdr:colOff>
      <xdr:row>1</xdr:row>
      <xdr:rowOff>102780</xdr:rowOff>
    </xdr:to>
    <xdr:pic>
      <xdr:nvPicPr>
        <xdr:cNvPr id="2" name="Рисунок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57152"/>
          <a:ext cx="1933575" cy="436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13</xdr:row>
      <xdr:rowOff>80962</xdr:rowOff>
    </xdr:from>
    <xdr:to>
      <xdr:col>9</xdr:col>
      <xdr:colOff>618225</xdr:colOff>
      <xdr:row>36</xdr:row>
      <xdr:rowOff>19462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4F6FFAC-3421-43EB-B5E8-6A377D777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</xdr:rowOff>
    </xdr:from>
    <xdr:to>
      <xdr:col>11</xdr:col>
      <xdr:colOff>384000</xdr:colOff>
      <xdr:row>27</xdr:row>
      <xdr:rowOff>27262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3DFC5F-20E7-4328-AFF0-397098B9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/>
      <a:bodyPr wrap="square" rtlCol="0"/>
      <a:lstStyle>
        <a:defPPr>
          <a:defRPr sz="1400" b="1">
            <a:solidFill>
              <a:sysClr val="windowText" lastClr="000000"/>
            </a:solidFill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BI52"/>
  <sheetViews>
    <sheetView zoomScaleNormal="100" workbookViewId="0">
      <pane xSplit="7" ySplit="2" topLeftCell="H9" activePane="bottomRight" state="frozen"/>
      <selection pane="topRight" activeCell="H1" sqref="H1"/>
      <selection pane="bottomLeft" activeCell="A3" sqref="A3"/>
      <selection pane="bottomRight" activeCell="L27" sqref="L27"/>
    </sheetView>
  </sheetViews>
  <sheetFormatPr defaultColWidth="9.140625" defaultRowHeight="15" x14ac:dyDescent="0.25"/>
  <cols>
    <col min="1" max="1" width="6.5703125" bestFit="1" customWidth="1"/>
    <col min="2" max="2" width="14" bestFit="1" customWidth="1"/>
    <col min="3" max="3" width="10.28515625" bestFit="1" customWidth="1"/>
    <col min="4" max="5" width="9.42578125" customWidth="1"/>
    <col min="6" max="6" width="11.140625" customWidth="1"/>
    <col min="7" max="7" width="9.28515625" customWidth="1"/>
    <col min="8" max="8" width="10.28515625" style="1" customWidth="1"/>
    <col min="9" max="9" width="8.85546875" style="1" bestFit="1" customWidth="1"/>
    <col min="10" max="10" width="8.85546875" style="1" customWidth="1"/>
    <col min="11" max="11" width="8.28515625" style="1" customWidth="1"/>
    <col min="12" max="15" width="7.42578125" style="1" customWidth="1"/>
    <col min="16" max="16" width="10.85546875" style="1" bestFit="1" customWidth="1"/>
    <col min="17" max="17" width="8.140625" style="1" bestFit="1" customWidth="1"/>
    <col min="18" max="18" width="10.42578125" style="1" bestFit="1" customWidth="1"/>
    <col min="19" max="19" width="10.140625" style="1" bestFit="1" customWidth="1"/>
    <col min="20" max="20" width="12.28515625" style="1" bestFit="1" customWidth="1"/>
    <col min="21" max="21" width="8" style="1" hidden="1" customWidth="1"/>
    <col min="22" max="25" width="5.5703125" style="1" hidden="1" customWidth="1"/>
    <col min="26" max="32" width="5.42578125" style="1" hidden="1" customWidth="1"/>
    <col min="33" max="33" width="15.42578125" style="1" bestFit="1" customWidth="1"/>
    <col min="34" max="34" width="12.7109375" style="1" customWidth="1"/>
    <col min="35" max="46" width="10.85546875" style="1" customWidth="1"/>
    <col min="47" max="47" width="9.85546875" customWidth="1"/>
    <col min="48" max="48" width="6.5703125" hidden="1" customWidth="1"/>
    <col min="49" max="52" width="6.5703125" style="1" hidden="1" customWidth="1"/>
    <col min="53" max="54" width="7" style="1" hidden="1" customWidth="1"/>
    <col min="55" max="55" width="7.140625" style="1" hidden="1" customWidth="1"/>
    <col min="56" max="56" width="10.85546875" hidden="1" customWidth="1"/>
    <col min="57" max="59" width="7" hidden="1" customWidth="1"/>
    <col min="60" max="60" width="8.85546875" customWidth="1"/>
    <col min="61" max="61" width="12.28515625" bestFit="1" customWidth="1"/>
  </cols>
  <sheetData>
    <row r="1" spans="1:61" ht="30.75" customHeight="1" x14ac:dyDescent="0.25">
      <c r="A1" s="174"/>
      <c r="B1" s="175"/>
      <c r="C1" s="176"/>
      <c r="D1" s="177"/>
      <c r="E1" s="177"/>
      <c r="F1" s="158" t="s">
        <v>22</v>
      </c>
      <c r="G1" s="159"/>
      <c r="H1" s="150">
        <v>2022</v>
      </c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2"/>
      <c r="AI1" s="160">
        <v>2023</v>
      </c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2"/>
    </row>
    <row r="2" spans="1:61" ht="15.75" customHeight="1" x14ac:dyDescent="0.25">
      <c r="A2" s="174"/>
      <c r="B2" s="175"/>
      <c r="C2" s="176"/>
      <c r="D2" s="177"/>
      <c r="E2" s="177"/>
      <c r="F2" s="172" t="s">
        <v>23</v>
      </c>
      <c r="G2" s="173"/>
      <c r="H2" s="153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5"/>
      <c r="AI2" s="163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5"/>
    </row>
    <row r="3" spans="1:61" ht="30.75" thickBot="1" x14ac:dyDescent="0.3">
      <c r="A3" s="156" t="s">
        <v>30</v>
      </c>
      <c r="B3" s="156" t="s">
        <v>16</v>
      </c>
      <c r="C3" s="156" t="s">
        <v>52</v>
      </c>
      <c r="D3" s="156" t="s">
        <v>1</v>
      </c>
      <c r="E3" s="156" t="s">
        <v>0</v>
      </c>
      <c r="F3" s="156" t="s">
        <v>51</v>
      </c>
      <c r="G3" s="156" t="s">
        <v>50</v>
      </c>
      <c r="H3" s="127" t="s">
        <v>12</v>
      </c>
      <c r="I3" s="127" t="s">
        <v>13</v>
      </c>
      <c r="J3" s="127" t="s">
        <v>14</v>
      </c>
      <c r="K3" s="126" t="s">
        <v>11</v>
      </c>
      <c r="L3" s="126" t="s">
        <v>15</v>
      </c>
      <c r="M3" s="126" t="s">
        <v>3</v>
      </c>
      <c r="N3" s="127" t="s">
        <v>4</v>
      </c>
      <c r="O3" s="127" t="s">
        <v>5</v>
      </c>
      <c r="P3" s="127" t="s">
        <v>6</v>
      </c>
      <c r="Q3" s="126" t="s">
        <v>7</v>
      </c>
      <c r="R3" s="126" t="s">
        <v>8</v>
      </c>
      <c r="S3" s="126" t="s">
        <v>9</v>
      </c>
      <c r="T3" s="166" t="s">
        <v>54</v>
      </c>
      <c r="U3" s="131" t="s">
        <v>12</v>
      </c>
      <c r="V3" s="130" t="s">
        <v>13</v>
      </c>
      <c r="W3" s="139" t="s">
        <v>14</v>
      </c>
      <c r="X3" s="138" t="s">
        <v>11</v>
      </c>
      <c r="Y3" s="137" t="s">
        <v>15</v>
      </c>
      <c r="Z3" s="133" t="s">
        <v>3</v>
      </c>
      <c r="AA3" s="132" t="s">
        <v>4</v>
      </c>
      <c r="AB3" s="129" t="s">
        <v>5</v>
      </c>
      <c r="AC3" s="128" t="s">
        <v>6</v>
      </c>
      <c r="AD3" s="136" t="s">
        <v>7</v>
      </c>
      <c r="AE3" s="135" t="s">
        <v>8</v>
      </c>
      <c r="AF3" s="134" t="s">
        <v>9</v>
      </c>
      <c r="AG3" s="168" t="s">
        <v>53</v>
      </c>
      <c r="AH3" s="170" t="s">
        <v>55</v>
      </c>
      <c r="AI3" s="101" t="s">
        <v>12</v>
      </c>
      <c r="AJ3" s="90" t="s">
        <v>13</v>
      </c>
      <c r="AK3" s="90" t="s">
        <v>14</v>
      </c>
      <c r="AL3" s="90" t="s">
        <v>11</v>
      </c>
      <c r="AM3" s="90" t="s">
        <v>15</v>
      </c>
      <c r="AN3" s="90" t="s">
        <v>3</v>
      </c>
      <c r="AO3" s="90" t="s">
        <v>4</v>
      </c>
      <c r="AP3" s="90" t="s">
        <v>5</v>
      </c>
      <c r="AQ3" s="90" t="s">
        <v>6</v>
      </c>
      <c r="AR3" s="90" t="s">
        <v>7</v>
      </c>
      <c r="AS3" s="90" t="s">
        <v>8</v>
      </c>
      <c r="AT3" s="90" t="s">
        <v>9</v>
      </c>
      <c r="AU3" s="2" t="s">
        <v>17</v>
      </c>
      <c r="AV3" s="91" t="s">
        <v>12</v>
      </c>
      <c r="AW3" s="92" t="s">
        <v>13</v>
      </c>
      <c r="AX3" s="93" t="s">
        <v>14</v>
      </c>
      <c r="AY3" s="94" t="s">
        <v>11</v>
      </c>
      <c r="AZ3" s="98" t="s">
        <v>15</v>
      </c>
      <c r="BA3" s="99" t="s">
        <v>3</v>
      </c>
      <c r="BB3" s="100" t="s">
        <v>4</v>
      </c>
      <c r="BC3" s="95" t="s">
        <v>5</v>
      </c>
      <c r="BD3" s="96" t="s">
        <v>6</v>
      </c>
      <c r="BE3" s="88" t="s">
        <v>7</v>
      </c>
      <c r="BF3" s="89" t="s">
        <v>8</v>
      </c>
      <c r="BG3" s="97" t="s">
        <v>9</v>
      </c>
      <c r="BH3" s="2" t="s">
        <v>19</v>
      </c>
      <c r="BI3" s="2" t="s">
        <v>21</v>
      </c>
    </row>
    <row r="4" spans="1:61" x14ac:dyDescent="0.25">
      <c r="A4" s="157"/>
      <c r="B4" s="157"/>
      <c r="C4" s="157"/>
      <c r="D4" s="157"/>
      <c r="E4" s="157"/>
      <c r="F4" s="157"/>
      <c r="G4" s="157"/>
      <c r="H4" s="36" t="s">
        <v>31</v>
      </c>
      <c r="I4" s="36" t="s">
        <v>31</v>
      </c>
      <c r="J4" s="36" t="s">
        <v>31</v>
      </c>
      <c r="K4" s="28" t="s">
        <v>31</v>
      </c>
      <c r="L4" s="28" t="s">
        <v>31</v>
      </c>
      <c r="M4" s="28" t="s">
        <v>31</v>
      </c>
      <c r="N4" s="36" t="s">
        <v>31</v>
      </c>
      <c r="O4" s="36" t="s">
        <v>31</v>
      </c>
      <c r="P4" s="36" t="s">
        <v>31</v>
      </c>
      <c r="Q4" s="28" t="s">
        <v>31</v>
      </c>
      <c r="R4" s="28" t="s">
        <v>31</v>
      </c>
      <c r="S4" s="28" t="s">
        <v>31</v>
      </c>
      <c r="T4" s="167"/>
      <c r="U4" s="7" t="s">
        <v>31</v>
      </c>
      <c r="V4" s="6" t="s">
        <v>31</v>
      </c>
      <c r="W4" s="8" t="s">
        <v>31</v>
      </c>
      <c r="X4" s="9" t="s">
        <v>31</v>
      </c>
      <c r="Y4" s="10" t="s">
        <v>31</v>
      </c>
      <c r="Z4" s="11" t="s">
        <v>31</v>
      </c>
      <c r="AA4" s="12" t="s">
        <v>31</v>
      </c>
      <c r="AB4" s="13" t="s">
        <v>31</v>
      </c>
      <c r="AC4" s="14" t="s">
        <v>31</v>
      </c>
      <c r="AD4" s="15" t="s">
        <v>31</v>
      </c>
      <c r="AE4" s="16" t="s">
        <v>31</v>
      </c>
      <c r="AF4" s="17" t="s">
        <v>31</v>
      </c>
      <c r="AG4" s="169"/>
      <c r="AH4" s="171"/>
      <c r="AI4" s="37" t="s">
        <v>31</v>
      </c>
      <c r="AJ4" s="35" t="s">
        <v>31</v>
      </c>
      <c r="AK4" s="35" t="s">
        <v>31</v>
      </c>
      <c r="AL4" s="35" t="s">
        <v>31</v>
      </c>
      <c r="AM4" s="35" t="s">
        <v>31</v>
      </c>
      <c r="AN4" s="35" t="s">
        <v>31</v>
      </c>
      <c r="AO4" s="35" t="s">
        <v>31</v>
      </c>
      <c r="AP4" s="35" t="s">
        <v>31</v>
      </c>
      <c r="AQ4" s="35" t="s">
        <v>31</v>
      </c>
      <c r="AR4" s="35" t="s">
        <v>31</v>
      </c>
      <c r="AS4" s="35" t="s">
        <v>31</v>
      </c>
      <c r="AT4" s="35" t="s">
        <v>31</v>
      </c>
      <c r="AU4" s="69"/>
      <c r="AV4" s="70" t="s">
        <v>31</v>
      </c>
      <c r="AW4" s="71" t="s">
        <v>31</v>
      </c>
      <c r="AX4" s="72" t="s">
        <v>31</v>
      </c>
      <c r="AY4" s="73" t="s">
        <v>31</v>
      </c>
      <c r="AZ4" s="74" t="s">
        <v>31</v>
      </c>
      <c r="BA4" s="75" t="s">
        <v>31</v>
      </c>
      <c r="BB4" s="76" t="s">
        <v>31</v>
      </c>
      <c r="BC4" s="77" t="s">
        <v>31</v>
      </c>
      <c r="BD4" s="78" t="s">
        <v>31</v>
      </c>
      <c r="BE4" s="79" t="s">
        <v>31</v>
      </c>
      <c r="BF4" s="80" t="s">
        <v>31</v>
      </c>
      <c r="BG4" s="81" t="s">
        <v>31</v>
      </c>
      <c r="BH4" s="82"/>
      <c r="BI4" s="83"/>
    </row>
    <row r="5" spans="1:61" x14ac:dyDescent="0.25">
      <c r="A5" s="29">
        <f>ROW()-4</f>
        <v>1</v>
      </c>
      <c r="B5" s="30">
        <v>234726000</v>
      </c>
      <c r="C5" s="32">
        <v>5</v>
      </c>
      <c r="D5" s="32">
        <f>60/C5</f>
        <v>12</v>
      </c>
      <c r="E5" s="32">
        <v>0.85</v>
      </c>
      <c r="F5" s="31">
        <f>D5*E5*60</f>
        <v>612</v>
      </c>
      <c r="G5" s="33">
        <f>D5*60</f>
        <v>720</v>
      </c>
      <c r="H5" s="123">
        <v>4200</v>
      </c>
      <c r="I5" s="124">
        <v>4500</v>
      </c>
      <c r="J5" s="124">
        <v>5250</v>
      </c>
      <c r="K5" s="124">
        <v>0</v>
      </c>
      <c r="L5" s="124">
        <v>1250</v>
      </c>
      <c r="M5" s="124">
        <v>2900</v>
      </c>
      <c r="N5" s="124">
        <v>2900</v>
      </c>
      <c r="O5" s="124">
        <v>3528</v>
      </c>
      <c r="P5" s="124">
        <v>5388</v>
      </c>
      <c r="Q5" s="124">
        <v>3239</v>
      </c>
      <c r="R5" s="124">
        <v>2347</v>
      </c>
      <c r="S5" s="124">
        <v>3583</v>
      </c>
      <c r="T5" s="141">
        <f>SUM(H5:S5)</f>
        <v>39085</v>
      </c>
      <c r="U5" s="39">
        <f t="shared" ref="U5:U30" si="0">H5/$F5</f>
        <v>6.8627450980392153</v>
      </c>
      <c r="V5" s="39">
        <f t="shared" ref="V5:V30" si="1">I5/$F5</f>
        <v>7.3529411764705879</v>
      </c>
      <c r="W5" s="39">
        <f t="shared" ref="W5:W30" si="2">J5/$F5</f>
        <v>8.5784313725490193</v>
      </c>
      <c r="X5" s="39">
        <f t="shared" ref="X5:X30" si="3">K5/$F5</f>
        <v>0</v>
      </c>
      <c r="Y5" s="39">
        <f t="shared" ref="Y5:Y30" si="4">L5/$F5</f>
        <v>2.0424836601307188</v>
      </c>
      <c r="Z5" s="39">
        <f t="shared" ref="Z5:Z30" si="5">M5/$F5</f>
        <v>4.738562091503268</v>
      </c>
      <c r="AA5" s="39">
        <f t="shared" ref="AA5:AA30" si="6">N5/$F5</f>
        <v>4.738562091503268</v>
      </c>
      <c r="AB5" s="39">
        <f t="shared" ref="AB5:AB30" si="7">O5/$F5</f>
        <v>5.7647058823529411</v>
      </c>
      <c r="AC5" s="39">
        <f t="shared" ref="AC5:AC30" si="8">P5/$F5</f>
        <v>8.8039215686274517</v>
      </c>
      <c r="AD5" s="39">
        <f t="shared" ref="AD5:AD30" si="9">Q5/$F5</f>
        <v>5.2924836601307188</v>
      </c>
      <c r="AE5" s="39">
        <f t="shared" ref="AE5:AE30" si="10">R5/$F5</f>
        <v>3.8349673202614381</v>
      </c>
      <c r="AF5" s="39">
        <f t="shared" ref="AF5:AF30" si="11">S5/$F5</f>
        <v>5.8545751633986924</v>
      </c>
      <c r="AG5" s="40">
        <f t="shared" ref="AG5:AG30" si="12">SUM(U5:AF5)/24</f>
        <v>2.6610157952069717</v>
      </c>
      <c r="AH5" s="41">
        <f>AG5/12</f>
        <v>0.22175131626724764</v>
      </c>
      <c r="AI5" s="123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12">
        <f t="shared" ref="AU5:AU34" si="13">SUM(AI5:AT5)</f>
        <v>0</v>
      </c>
      <c r="AV5" s="113">
        <f t="shared" ref="AV5:AV34" si="14">AI5/$F5</f>
        <v>0</v>
      </c>
      <c r="AW5" s="113">
        <f t="shared" ref="AW5:AW34" si="15">AJ5/$F5</f>
        <v>0</v>
      </c>
      <c r="AX5" s="113">
        <f t="shared" ref="AX5:AX34" si="16">AK5/$F5</f>
        <v>0</v>
      </c>
      <c r="AY5" s="113">
        <f t="shared" ref="AY5:AY34" si="17">AL5/$F5</f>
        <v>0</v>
      </c>
      <c r="AZ5" s="113">
        <f t="shared" ref="AZ5:AZ34" si="18">AM5/$F5</f>
        <v>0</v>
      </c>
      <c r="BA5" s="113">
        <f t="shared" ref="BA5:BA34" si="19">AN5/$F5</f>
        <v>0</v>
      </c>
      <c r="BB5" s="113">
        <f t="shared" ref="BB5:BB34" si="20">AO5/$F5</f>
        <v>0</v>
      </c>
      <c r="BC5" s="113">
        <f t="shared" ref="BC5:BC34" si="21">AP5/$F5</f>
        <v>0</v>
      </c>
      <c r="BD5" s="113">
        <f t="shared" ref="BD5:BD34" si="22">AQ5/$F5</f>
        <v>0</v>
      </c>
      <c r="BE5" s="113">
        <f t="shared" ref="BE5:BE34" si="23">AR5/$F5</f>
        <v>0</v>
      </c>
      <c r="BF5" s="113">
        <f t="shared" ref="BF5:BF34" si="24">AS5/$F5</f>
        <v>0</v>
      </c>
      <c r="BG5" s="113">
        <f t="shared" ref="BG5:BG34" si="25">AT5/$F5</f>
        <v>0</v>
      </c>
      <c r="BH5" s="113">
        <f t="shared" ref="BH5:BH34" si="26">AU5/$F5</f>
        <v>0</v>
      </c>
      <c r="BI5" s="114">
        <f t="shared" ref="BI5:BI34" si="27">AV5/$F5</f>
        <v>0</v>
      </c>
    </row>
    <row r="6" spans="1:61" x14ac:dyDescent="0.25">
      <c r="A6" s="29">
        <f t="shared" ref="A6:A10" si="28">ROW()-4</f>
        <v>2</v>
      </c>
      <c r="B6" s="30" t="s">
        <v>64</v>
      </c>
      <c r="C6" s="32">
        <v>5</v>
      </c>
      <c r="D6" s="32">
        <f t="shared" ref="D6:D51" si="29">60/C6</f>
        <v>12</v>
      </c>
      <c r="E6" s="32">
        <v>0.85</v>
      </c>
      <c r="F6" s="31">
        <f t="shared" ref="F6:F51" si="30">D6*E6*60</f>
        <v>612</v>
      </c>
      <c r="G6" s="33">
        <f t="shared" ref="G6:G51" si="31">D6*60</f>
        <v>720</v>
      </c>
      <c r="H6" s="123">
        <v>700</v>
      </c>
      <c r="I6" s="124">
        <v>3100</v>
      </c>
      <c r="J6" s="124">
        <v>2700</v>
      </c>
      <c r="K6" s="124">
        <v>1200</v>
      </c>
      <c r="L6" s="124">
        <v>3100</v>
      </c>
      <c r="M6" s="124">
        <v>2400</v>
      </c>
      <c r="N6" s="124">
        <v>1400</v>
      </c>
      <c r="O6" s="124">
        <v>1300</v>
      </c>
      <c r="P6" s="124">
        <v>1500</v>
      </c>
      <c r="Q6" s="124">
        <v>2200</v>
      </c>
      <c r="R6" s="124">
        <v>2200</v>
      </c>
      <c r="S6" s="124">
        <v>2200</v>
      </c>
      <c r="T6" s="141">
        <f t="shared" ref="T6:T51" si="32">SUM(H6:S6)</f>
        <v>24000</v>
      </c>
      <c r="U6" s="39">
        <f t="shared" si="0"/>
        <v>1.1437908496732025</v>
      </c>
      <c r="V6" s="39">
        <f t="shared" si="1"/>
        <v>5.0653594771241828</v>
      </c>
      <c r="W6" s="39">
        <f t="shared" si="2"/>
        <v>4.4117647058823533</v>
      </c>
      <c r="X6" s="39">
        <f t="shared" si="3"/>
        <v>1.9607843137254901</v>
      </c>
      <c r="Y6" s="39">
        <f t="shared" si="4"/>
        <v>5.0653594771241828</v>
      </c>
      <c r="Z6" s="39">
        <f t="shared" si="5"/>
        <v>3.9215686274509802</v>
      </c>
      <c r="AA6" s="39">
        <f t="shared" si="6"/>
        <v>2.2875816993464051</v>
      </c>
      <c r="AB6" s="39">
        <f t="shared" si="7"/>
        <v>2.1241830065359477</v>
      </c>
      <c r="AC6" s="39">
        <f t="shared" si="8"/>
        <v>2.4509803921568629</v>
      </c>
      <c r="AD6" s="39">
        <f t="shared" si="9"/>
        <v>3.5947712418300655</v>
      </c>
      <c r="AE6" s="39">
        <f t="shared" si="10"/>
        <v>3.5947712418300655</v>
      </c>
      <c r="AF6" s="39">
        <f t="shared" si="11"/>
        <v>3.5947712418300655</v>
      </c>
      <c r="AG6" s="40">
        <f t="shared" si="12"/>
        <v>1.6339869281045754</v>
      </c>
      <c r="AH6" s="41">
        <f>AG6/12</f>
        <v>0.13616557734204796</v>
      </c>
      <c r="AI6" s="123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12">
        <f t="shared" si="13"/>
        <v>0</v>
      </c>
      <c r="AV6" s="113">
        <f t="shared" si="14"/>
        <v>0</v>
      </c>
      <c r="AW6" s="113">
        <f t="shared" si="15"/>
        <v>0</v>
      </c>
      <c r="AX6" s="113">
        <f t="shared" si="16"/>
        <v>0</v>
      </c>
      <c r="AY6" s="113">
        <f t="shared" si="17"/>
        <v>0</v>
      </c>
      <c r="AZ6" s="113">
        <f t="shared" si="18"/>
        <v>0</v>
      </c>
      <c r="BA6" s="113">
        <f t="shared" si="19"/>
        <v>0</v>
      </c>
      <c r="BB6" s="113">
        <f t="shared" si="20"/>
        <v>0</v>
      </c>
      <c r="BC6" s="113">
        <f t="shared" si="21"/>
        <v>0</v>
      </c>
      <c r="BD6" s="113">
        <f t="shared" si="22"/>
        <v>0</v>
      </c>
      <c r="BE6" s="113">
        <f t="shared" si="23"/>
        <v>0</v>
      </c>
      <c r="BF6" s="113">
        <f t="shared" si="24"/>
        <v>0</v>
      </c>
      <c r="BG6" s="113">
        <f t="shared" si="25"/>
        <v>0</v>
      </c>
      <c r="BH6" s="84">
        <f t="shared" si="26"/>
        <v>0</v>
      </c>
      <c r="BI6" s="85">
        <f t="shared" si="27"/>
        <v>0</v>
      </c>
    </row>
    <row r="7" spans="1:61" x14ac:dyDescent="0.25">
      <c r="A7" s="29">
        <f t="shared" si="28"/>
        <v>3</v>
      </c>
      <c r="B7" s="30">
        <v>247811000</v>
      </c>
      <c r="C7" s="32">
        <v>15</v>
      </c>
      <c r="D7" s="32">
        <f t="shared" si="29"/>
        <v>4</v>
      </c>
      <c r="E7" s="32">
        <v>0.85</v>
      </c>
      <c r="F7" s="31">
        <f t="shared" si="30"/>
        <v>204</v>
      </c>
      <c r="G7" s="33">
        <f t="shared" si="31"/>
        <v>240</v>
      </c>
      <c r="H7" s="123">
        <v>1200</v>
      </c>
      <c r="I7" s="124">
        <v>3360</v>
      </c>
      <c r="J7" s="124">
        <v>2640</v>
      </c>
      <c r="K7" s="124">
        <v>0</v>
      </c>
      <c r="L7" s="124">
        <v>3120</v>
      </c>
      <c r="M7" s="124">
        <v>1680</v>
      </c>
      <c r="N7" s="124">
        <v>1440</v>
      </c>
      <c r="O7" s="124">
        <v>1440</v>
      </c>
      <c r="P7" s="124">
        <v>2263</v>
      </c>
      <c r="Q7" s="124">
        <v>2263</v>
      </c>
      <c r="R7" s="124">
        <v>2263</v>
      </c>
      <c r="S7" s="124">
        <v>2263</v>
      </c>
      <c r="T7" s="141">
        <f t="shared" si="32"/>
        <v>23932</v>
      </c>
      <c r="U7" s="39">
        <f t="shared" si="0"/>
        <v>5.882352941176471</v>
      </c>
      <c r="V7" s="39">
        <f t="shared" si="1"/>
        <v>16.470588235294116</v>
      </c>
      <c r="W7" s="39">
        <f t="shared" si="2"/>
        <v>12.941176470588236</v>
      </c>
      <c r="X7" s="39">
        <f t="shared" si="3"/>
        <v>0</v>
      </c>
      <c r="Y7" s="39">
        <f t="shared" si="4"/>
        <v>15.294117647058824</v>
      </c>
      <c r="Z7" s="39">
        <f t="shared" si="5"/>
        <v>8.235294117647058</v>
      </c>
      <c r="AA7" s="39">
        <f t="shared" si="6"/>
        <v>7.0588235294117645</v>
      </c>
      <c r="AB7" s="39">
        <f t="shared" si="7"/>
        <v>7.0588235294117645</v>
      </c>
      <c r="AC7" s="39">
        <f t="shared" si="8"/>
        <v>11.093137254901961</v>
      </c>
      <c r="AD7" s="39">
        <f t="shared" si="9"/>
        <v>11.093137254901961</v>
      </c>
      <c r="AE7" s="39">
        <f t="shared" si="10"/>
        <v>11.093137254901961</v>
      </c>
      <c r="AF7" s="39">
        <f t="shared" si="11"/>
        <v>11.093137254901961</v>
      </c>
      <c r="AG7" s="40">
        <f t="shared" si="12"/>
        <v>4.8880718954248374</v>
      </c>
      <c r="AH7" s="41">
        <f t="shared" ref="AH7:AH51" si="33">AG7/12</f>
        <v>0.40733932461873645</v>
      </c>
      <c r="AI7" s="123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12">
        <f t="shared" si="13"/>
        <v>0</v>
      </c>
      <c r="AV7" s="113">
        <f t="shared" si="14"/>
        <v>0</v>
      </c>
      <c r="AW7" s="113">
        <f t="shared" si="15"/>
        <v>0</v>
      </c>
      <c r="AX7" s="113">
        <f t="shared" si="16"/>
        <v>0</v>
      </c>
      <c r="AY7" s="113">
        <f t="shared" si="17"/>
        <v>0</v>
      </c>
      <c r="AZ7" s="113">
        <f t="shared" si="18"/>
        <v>0</v>
      </c>
      <c r="BA7" s="113">
        <f t="shared" si="19"/>
        <v>0</v>
      </c>
      <c r="BB7" s="113">
        <f t="shared" si="20"/>
        <v>0</v>
      </c>
      <c r="BC7" s="113">
        <f t="shared" si="21"/>
        <v>0</v>
      </c>
      <c r="BD7" s="113">
        <f t="shared" si="22"/>
        <v>0</v>
      </c>
      <c r="BE7" s="113">
        <f t="shared" si="23"/>
        <v>0</v>
      </c>
      <c r="BF7" s="113">
        <f t="shared" si="24"/>
        <v>0</v>
      </c>
      <c r="BG7" s="113">
        <f t="shared" si="25"/>
        <v>0</v>
      </c>
      <c r="BH7" s="84">
        <f t="shared" si="26"/>
        <v>0</v>
      </c>
      <c r="BI7" s="85">
        <f t="shared" si="27"/>
        <v>0</v>
      </c>
    </row>
    <row r="8" spans="1:61" x14ac:dyDescent="0.25">
      <c r="A8" s="29">
        <f t="shared" si="28"/>
        <v>4</v>
      </c>
      <c r="B8" s="30">
        <v>247809000</v>
      </c>
      <c r="C8" s="32">
        <v>5</v>
      </c>
      <c r="D8" s="32">
        <f t="shared" si="29"/>
        <v>12</v>
      </c>
      <c r="E8" s="32">
        <v>0.85</v>
      </c>
      <c r="F8" s="31">
        <f t="shared" si="30"/>
        <v>612</v>
      </c>
      <c r="G8" s="33">
        <f t="shared" si="31"/>
        <v>720</v>
      </c>
      <c r="H8" s="123">
        <v>640</v>
      </c>
      <c r="I8" s="124">
        <v>3280</v>
      </c>
      <c r="J8" s="124">
        <v>3600</v>
      </c>
      <c r="K8" s="124">
        <v>0</v>
      </c>
      <c r="L8" s="124">
        <v>2960</v>
      </c>
      <c r="M8" s="124">
        <v>2560</v>
      </c>
      <c r="N8" s="124">
        <v>1360</v>
      </c>
      <c r="O8" s="124">
        <v>1280</v>
      </c>
      <c r="P8" s="124">
        <v>2213</v>
      </c>
      <c r="Q8" s="124">
        <v>2213</v>
      </c>
      <c r="R8" s="124">
        <v>2213</v>
      </c>
      <c r="S8" s="124">
        <v>2213</v>
      </c>
      <c r="T8" s="141">
        <f t="shared" si="32"/>
        <v>24532</v>
      </c>
      <c r="U8" s="39">
        <f t="shared" si="0"/>
        <v>1.0457516339869282</v>
      </c>
      <c r="V8" s="39">
        <f t="shared" si="1"/>
        <v>5.3594771241830061</v>
      </c>
      <c r="W8" s="39">
        <f t="shared" si="2"/>
        <v>5.882352941176471</v>
      </c>
      <c r="X8" s="39">
        <f t="shared" si="3"/>
        <v>0</v>
      </c>
      <c r="Y8" s="39">
        <f t="shared" si="4"/>
        <v>4.8366013071895422</v>
      </c>
      <c r="Z8" s="39">
        <f t="shared" si="5"/>
        <v>4.1830065359477127</v>
      </c>
      <c r="AA8" s="39">
        <f t="shared" si="6"/>
        <v>2.2222222222222223</v>
      </c>
      <c r="AB8" s="39">
        <f t="shared" si="7"/>
        <v>2.0915032679738563</v>
      </c>
      <c r="AC8" s="39">
        <f t="shared" si="8"/>
        <v>3.6160130718954249</v>
      </c>
      <c r="AD8" s="39">
        <f t="shared" si="9"/>
        <v>3.6160130718954249</v>
      </c>
      <c r="AE8" s="39">
        <f t="shared" si="10"/>
        <v>3.6160130718954249</v>
      </c>
      <c r="AF8" s="39">
        <f t="shared" si="11"/>
        <v>3.6160130718954249</v>
      </c>
      <c r="AG8" s="40">
        <f t="shared" si="12"/>
        <v>1.6702069716775598</v>
      </c>
      <c r="AH8" s="41">
        <f t="shared" si="33"/>
        <v>0.13918391430646332</v>
      </c>
      <c r="AI8" s="123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12">
        <f t="shared" si="13"/>
        <v>0</v>
      </c>
      <c r="AV8" s="113">
        <f t="shared" si="14"/>
        <v>0</v>
      </c>
      <c r="AW8" s="113">
        <f t="shared" si="15"/>
        <v>0</v>
      </c>
      <c r="AX8" s="113">
        <f t="shared" si="16"/>
        <v>0</v>
      </c>
      <c r="AY8" s="113">
        <f t="shared" si="17"/>
        <v>0</v>
      </c>
      <c r="AZ8" s="113">
        <f t="shared" si="18"/>
        <v>0</v>
      </c>
      <c r="BA8" s="113">
        <f t="shared" si="19"/>
        <v>0</v>
      </c>
      <c r="BB8" s="113">
        <f t="shared" si="20"/>
        <v>0</v>
      </c>
      <c r="BC8" s="113">
        <f t="shared" si="21"/>
        <v>0</v>
      </c>
      <c r="BD8" s="113">
        <f t="shared" si="22"/>
        <v>0</v>
      </c>
      <c r="BE8" s="113">
        <f t="shared" si="23"/>
        <v>0</v>
      </c>
      <c r="BF8" s="113">
        <f t="shared" si="24"/>
        <v>0</v>
      </c>
      <c r="BG8" s="113">
        <f t="shared" si="25"/>
        <v>0</v>
      </c>
      <c r="BH8" s="84">
        <f t="shared" si="26"/>
        <v>0</v>
      </c>
      <c r="BI8" s="85">
        <f t="shared" si="27"/>
        <v>0</v>
      </c>
    </row>
    <row r="9" spans="1:61" x14ac:dyDescent="0.25">
      <c r="A9" s="29">
        <f t="shared" si="28"/>
        <v>5</v>
      </c>
      <c r="B9" s="30">
        <v>249240000</v>
      </c>
      <c r="C9" s="32">
        <v>5</v>
      </c>
      <c r="D9" s="32">
        <f t="shared" si="29"/>
        <v>12</v>
      </c>
      <c r="E9" s="32">
        <v>0.85</v>
      </c>
      <c r="F9" s="31">
        <f t="shared" si="30"/>
        <v>612</v>
      </c>
      <c r="G9" s="33">
        <f t="shared" si="31"/>
        <v>720</v>
      </c>
      <c r="H9" s="123">
        <v>1000</v>
      </c>
      <c r="I9" s="124">
        <v>4000</v>
      </c>
      <c r="J9" s="124">
        <v>0</v>
      </c>
      <c r="K9" s="124">
        <v>2000</v>
      </c>
      <c r="L9" s="124">
        <v>2095</v>
      </c>
      <c r="M9" s="124">
        <v>1792</v>
      </c>
      <c r="N9" s="124">
        <v>2773</v>
      </c>
      <c r="O9" s="124">
        <v>1761</v>
      </c>
      <c r="P9" s="124">
        <v>2276</v>
      </c>
      <c r="Q9" s="124">
        <v>2013</v>
      </c>
      <c r="R9" s="124">
        <v>2043</v>
      </c>
      <c r="S9" s="124">
        <v>1751</v>
      </c>
      <c r="T9" s="141">
        <f t="shared" si="32"/>
        <v>23504</v>
      </c>
      <c r="U9" s="39">
        <f t="shared" si="0"/>
        <v>1.6339869281045751</v>
      </c>
      <c r="V9" s="39">
        <f t="shared" si="1"/>
        <v>6.5359477124183005</v>
      </c>
      <c r="W9" s="39">
        <f t="shared" si="2"/>
        <v>0</v>
      </c>
      <c r="X9" s="39">
        <f t="shared" si="3"/>
        <v>3.2679738562091503</v>
      </c>
      <c r="Y9" s="39">
        <f t="shared" si="4"/>
        <v>3.4232026143790848</v>
      </c>
      <c r="Z9" s="39">
        <f t="shared" si="5"/>
        <v>2.9281045751633985</v>
      </c>
      <c r="AA9" s="39">
        <f t="shared" si="6"/>
        <v>4.5310457516339868</v>
      </c>
      <c r="AB9" s="39">
        <f t="shared" si="7"/>
        <v>2.8774509803921569</v>
      </c>
      <c r="AC9" s="39">
        <f t="shared" si="8"/>
        <v>3.7189542483660132</v>
      </c>
      <c r="AD9" s="39">
        <f t="shared" si="9"/>
        <v>3.2892156862745097</v>
      </c>
      <c r="AE9" s="39">
        <f t="shared" si="10"/>
        <v>3.3382352941176472</v>
      </c>
      <c r="AF9" s="39">
        <f t="shared" si="11"/>
        <v>2.8611111111111112</v>
      </c>
      <c r="AG9" s="40">
        <f t="shared" si="12"/>
        <v>1.6002178649237473</v>
      </c>
      <c r="AH9" s="41">
        <f t="shared" si="33"/>
        <v>0.13335148874364561</v>
      </c>
      <c r="AI9" s="123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12">
        <f t="shared" si="13"/>
        <v>0</v>
      </c>
      <c r="AV9" s="113">
        <f t="shared" si="14"/>
        <v>0</v>
      </c>
      <c r="AW9" s="113">
        <f t="shared" si="15"/>
        <v>0</v>
      </c>
      <c r="AX9" s="113">
        <f t="shared" si="16"/>
        <v>0</v>
      </c>
      <c r="AY9" s="113">
        <f t="shared" si="17"/>
        <v>0</v>
      </c>
      <c r="AZ9" s="113">
        <f t="shared" si="18"/>
        <v>0</v>
      </c>
      <c r="BA9" s="113">
        <f t="shared" si="19"/>
        <v>0</v>
      </c>
      <c r="BB9" s="113">
        <f t="shared" si="20"/>
        <v>0</v>
      </c>
      <c r="BC9" s="113">
        <f t="shared" si="21"/>
        <v>0</v>
      </c>
      <c r="BD9" s="113">
        <f t="shared" si="22"/>
        <v>0</v>
      </c>
      <c r="BE9" s="113">
        <f t="shared" si="23"/>
        <v>0</v>
      </c>
      <c r="BF9" s="113">
        <f t="shared" si="24"/>
        <v>0</v>
      </c>
      <c r="BG9" s="113">
        <f t="shared" si="25"/>
        <v>0</v>
      </c>
      <c r="BH9" s="84">
        <f t="shared" si="26"/>
        <v>0</v>
      </c>
      <c r="BI9" s="85">
        <f t="shared" si="27"/>
        <v>0</v>
      </c>
    </row>
    <row r="10" spans="1:61" x14ac:dyDescent="0.25">
      <c r="A10" s="29">
        <f t="shared" si="28"/>
        <v>6</v>
      </c>
      <c r="B10" s="30">
        <v>249242000</v>
      </c>
      <c r="C10" s="32">
        <v>15</v>
      </c>
      <c r="D10" s="32">
        <f t="shared" si="29"/>
        <v>4</v>
      </c>
      <c r="E10" s="32">
        <v>0.85</v>
      </c>
      <c r="F10" s="31">
        <f t="shared" si="30"/>
        <v>204</v>
      </c>
      <c r="G10" s="33">
        <f t="shared" si="31"/>
        <v>240</v>
      </c>
      <c r="H10" s="123">
        <v>1500</v>
      </c>
      <c r="I10" s="124">
        <v>2750</v>
      </c>
      <c r="J10" s="124">
        <v>3750</v>
      </c>
      <c r="K10" s="124">
        <v>1500</v>
      </c>
      <c r="L10" s="124">
        <v>2500</v>
      </c>
      <c r="M10" s="124">
        <v>2000</v>
      </c>
      <c r="N10" s="124">
        <v>1500</v>
      </c>
      <c r="O10" s="124">
        <v>1250</v>
      </c>
      <c r="P10" s="124">
        <v>2021</v>
      </c>
      <c r="Q10" s="124">
        <v>2021</v>
      </c>
      <c r="R10" s="124">
        <v>2021</v>
      </c>
      <c r="S10" s="124">
        <v>2021</v>
      </c>
      <c r="T10" s="141">
        <f t="shared" si="32"/>
        <v>24834</v>
      </c>
      <c r="U10" s="39">
        <f t="shared" si="0"/>
        <v>7.3529411764705879</v>
      </c>
      <c r="V10" s="39">
        <f t="shared" si="1"/>
        <v>13.480392156862745</v>
      </c>
      <c r="W10" s="39">
        <f t="shared" si="2"/>
        <v>18.382352941176471</v>
      </c>
      <c r="X10" s="39">
        <f t="shared" si="3"/>
        <v>7.3529411764705879</v>
      </c>
      <c r="Y10" s="39">
        <f t="shared" si="4"/>
        <v>12.254901960784315</v>
      </c>
      <c r="Z10" s="39">
        <f t="shared" si="5"/>
        <v>9.8039215686274517</v>
      </c>
      <c r="AA10" s="39">
        <f t="shared" si="6"/>
        <v>7.3529411764705879</v>
      </c>
      <c r="AB10" s="39">
        <f t="shared" si="7"/>
        <v>6.1274509803921573</v>
      </c>
      <c r="AC10" s="39">
        <f t="shared" si="8"/>
        <v>9.9068627450980387</v>
      </c>
      <c r="AD10" s="39">
        <f t="shared" si="9"/>
        <v>9.9068627450980387</v>
      </c>
      <c r="AE10" s="39">
        <f t="shared" si="10"/>
        <v>9.9068627450980387</v>
      </c>
      <c r="AF10" s="39">
        <f t="shared" si="11"/>
        <v>9.9068627450980387</v>
      </c>
      <c r="AG10" s="40">
        <f t="shared" si="12"/>
        <v>5.0723039215686274</v>
      </c>
      <c r="AH10" s="41">
        <f t="shared" si="33"/>
        <v>0.42269199346405228</v>
      </c>
      <c r="AI10" s="123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12">
        <f t="shared" si="13"/>
        <v>0</v>
      </c>
      <c r="AV10" s="113">
        <f t="shared" si="14"/>
        <v>0</v>
      </c>
      <c r="AW10" s="113">
        <f t="shared" si="15"/>
        <v>0</v>
      </c>
      <c r="AX10" s="113">
        <f t="shared" si="16"/>
        <v>0</v>
      </c>
      <c r="AY10" s="113">
        <f t="shared" si="17"/>
        <v>0</v>
      </c>
      <c r="AZ10" s="113">
        <f t="shared" si="18"/>
        <v>0</v>
      </c>
      <c r="BA10" s="113">
        <f t="shared" si="19"/>
        <v>0</v>
      </c>
      <c r="BB10" s="113">
        <f t="shared" si="20"/>
        <v>0</v>
      </c>
      <c r="BC10" s="113">
        <f t="shared" si="21"/>
        <v>0</v>
      </c>
      <c r="BD10" s="113">
        <f t="shared" si="22"/>
        <v>0</v>
      </c>
      <c r="BE10" s="113">
        <f t="shared" si="23"/>
        <v>0</v>
      </c>
      <c r="BF10" s="113">
        <f t="shared" si="24"/>
        <v>0</v>
      </c>
      <c r="BG10" s="113">
        <f t="shared" si="25"/>
        <v>0</v>
      </c>
      <c r="BH10" s="84">
        <f t="shared" si="26"/>
        <v>0</v>
      </c>
      <c r="BI10" s="85">
        <f t="shared" si="27"/>
        <v>0</v>
      </c>
    </row>
    <row r="11" spans="1:61" x14ac:dyDescent="0.25">
      <c r="A11" s="29">
        <f>ROW()-4</f>
        <v>7</v>
      </c>
      <c r="B11" s="30">
        <v>236656000</v>
      </c>
      <c r="C11" s="32">
        <v>30</v>
      </c>
      <c r="D11" s="32">
        <f t="shared" si="29"/>
        <v>2</v>
      </c>
      <c r="E11" s="32">
        <v>0.85</v>
      </c>
      <c r="F11" s="31">
        <f t="shared" si="30"/>
        <v>102</v>
      </c>
      <c r="G11" s="33">
        <f t="shared" si="31"/>
        <v>120</v>
      </c>
      <c r="H11" s="38">
        <v>2200</v>
      </c>
      <c r="I11" s="38">
        <v>1100</v>
      </c>
      <c r="J11" s="38">
        <v>1100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524</v>
      </c>
      <c r="Q11" s="38">
        <v>3063</v>
      </c>
      <c r="R11" s="38">
        <v>2058</v>
      </c>
      <c r="S11" s="38">
        <v>2058</v>
      </c>
      <c r="T11" s="141">
        <f t="shared" si="32"/>
        <v>12103</v>
      </c>
      <c r="U11" s="39">
        <f t="shared" si="0"/>
        <v>21.568627450980394</v>
      </c>
      <c r="V11" s="39">
        <f t="shared" si="1"/>
        <v>10.784313725490197</v>
      </c>
      <c r="W11" s="39">
        <f t="shared" si="2"/>
        <v>10.784313725490197</v>
      </c>
      <c r="X11" s="39">
        <f t="shared" si="3"/>
        <v>0</v>
      </c>
      <c r="Y11" s="39">
        <f t="shared" si="4"/>
        <v>0</v>
      </c>
      <c r="Z11" s="39">
        <f t="shared" si="5"/>
        <v>0</v>
      </c>
      <c r="AA11" s="39">
        <f t="shared" si="6"/>
        <v>0</v>
      </c>
      <c r="AB11" s="39">
        <f t="shared" si="7"/>
        <v>0</v>
      </c>
      <c r="AC11" s="39">
        <f t="shared" si="8"/>
        <v>5.1372549019607847</v>
      </c>
      <c r="AD11" s="39">
        <f t="shared" si="9"/>
        <v>30.029411764705884</v>
      </c>
      <c r="AE11" s="39">
        <f t="shared" si="10"/>
        <v>20.176470588235293</v>
      </c>
      <c r="AF11" s="39">
        <f t="shared" si="11"/>
        <v>20.176470588235293</v>
      </c>
      <c r="AG11" s="40">
        <f t="shared" si="12"/>
        <v>4.9440359477124183</v>
      </c>
      <c r="AH11" s="41">
        <f t="shared" si="33"/>
        <v>0.41200299564270154</v>
      </c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112">
        <f t="shared" si="13"/>
        <v>0</v>
      </c>
      <c r="AV11" s="113">
        <f t="shared" si="14"/>
        <v>0</v>
      </c>
      <c r="AW11" s="113">
        <f t="shared" si="15"/>
        <v>0</v>
      </c>
      <c r="AX11" s="113">
        <f t="shared" si="16"/>
        <v>0</v>
      </c>
      <c r="AY11" s="113">
        <f t="shared" si="17"/>
        <v>0</v>
      </c>
      <c r="AZ11" s="113">
        <f t="shared" si="18"/>
        <v>0</v>
      </c>
      <c r="BA11" s="113">
        <f t="shared" si="19"/>
        <v>0</v>
      </c>
      <c r="BB11" s="113">
        <f t="shared" si="20"/>
        <v>0</v>
      </c>
      <c r="BC11" s="113">
        <f t="shared" si="21"/>
        <v>0</v>
      </c>
      <c r="BD11" s="113">
        <f t="shared" si="22"/>
        <v>0</v>
      </c>
      <c r="BE11" s="113">
        <f t="shared" si="23"/>
        <v>0</v>
      </c>
      <c r="BF11" s="113">
        <f t="shared" si="24"/>
        <v>0</v>
      </c>
      <c r="BG11" s="113">
        <f t="shared" si="25"/>
        <v>0</v>
      </c>
      <c r="BH11" s="84">
        <f t="shared" si="26"/>
        <v>0</v>
      </c>
      <c r="BI11" s="85">
        <f t="shared" si="27"/>
        <v>0</v>
      </c>
    </row>
    <row r="12" spans="1:61" x14ac:dyDescent="0.25">
      <c r="A12" s="29">
        <f>ROW()-4</f>
        <v>8</v>
      </c>
      <c r="B12" s="30">
        <v>234209000</v>
      </c>
      <c r="C12" s="32">
        <v>30</v>
      </c>
      <c r="D12" s="32">
        <f t="shared" si="29"/>
        <v>2</v>
      </c>
      <c r="E12" s="32">
        <v>0.85</v>
      </c>
      <c r="F12" s="31">
        <f t="shared" si="30"/>
        <v>102</v>
      </c>
      <c r="G12" s="33">
        <f t="shared" si="31"/>
        <v>120</v>
      </c>
      <c r="H12" s="38">
        <v>2200</v>
      </c>
      <c r="I12" s="38">
        <v>1100</v>
      </c>
      <c r="J12" s="38">
        <v>1100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1689</v>
      </c>
      <c r="Q12" s="38">
        <v>1715</v>
      </c>
      <c r="R12" s="38">
        <v>1704</v>
      </c>
      <c r="S12" s="38">
        <v>1333</v>
      </c>
      <c r="T12" s="141">
        <f t="shared" si="32"/>
        <v>10841</v>
      </c>
      <c r="U12" s="39">
        <f t="shared" si="0"/>
        <v>21.568627450980394</v>
      </c>
      <c r="V12" s="39">
        <f t="shared" si="1"/>
        <v>10.784313725490197</v>
      </c>
      <c r="W12" s="39">
        <f t="shared" si="2"/>
        <v>10.784313725490197</v>
      </c>
      <c r="X12" s="39">
        <f t="shared" si="3"/>
        <v>0</v>
      </c>
      <c r="Y12" s="39">
        <f t="shared" si="4"/>
        <v>0</v>
      </c>
      <c r="Z12" s="39">
        <f t="shared" si="5"/>
        <v>0</v>
      </c>
      <c r="AA12" s="39">
        <f t="shared" si="6"/>
        <v>0</v>
      </c>
      <c r="AB12" s="39">
        <f t="shared" si="7"/>
        <v>0</v>
      </c>
      <c r="AC12" s="39">
        <f t="shared" si="8"/>
        <v>16.558823529411764</v>
      </c>
      <c r="AD12" s="39">
        <f t="shared" si="9"/>
        <v>16.813725490196077</v>
      </c>
      <c r="AE12" s="39">
        <f t="shared" si="10"/>
        <v>16.705882352941178</v>
      </c>
      <c r="AF12" s="39">
        <f t="shared" si="11"/>
        <v>13.068627450980392</v>
      </c>
      <c r="AG12" s="40">
        <f t="shared" si="12"/>
        <v>4.4285130718954244</v>
      </c>
      <c r="AH12" s="41">
        <f t="shared" si="33"/>
        <v>0.36904275599128539</v>
      </c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112">
        <f t="shared" si="13"/>
        <v>0</v>
      </c>
      <c r="AV12" s="113">
        <f t="shared" si="14"/>
        <v>0</v>
      </c>
      <c r="AW12" s="113">
        <f t="shared" si="15"/>
        <v>0</v>
      </c>
      <c r="AX12" s="113">
        <f t="shared" si="16"/>
        <v>0</v>
      </c>
      <c r="AY12" s="113">
        <f t="shared" si="17"/>
        <v>0</v>
      </c>
      <c r="AZ12" s="113">
        <f t="shared" si="18"/>
        <v>0</v>
      </c>
      <c r="BA12" s="113">
        <f t="shared" si="19"/>
        <v>0</v>
      </c>
      <c r="BB12" s="113">
        <f t="shared" si="20"/>
        <v>0</v>
      </c>
      <c r="BC12" s="113">
        <f t="shared" si="21"/>
        <v>0</v>
      </c>
      <c r="BD12" s="113">
        <f t="shared" si="22"/>
        <v>0</v>
      </c>
      <c r="BE12" s="113">
        <f t="shared" si="23"/>
        <v>0</v>
      </c>
      <c r="BF12" s="113">
        <f t="shared" si="24"/>
        <v>0</v>
      </c>
      <c r="BG12" s="113">
        <f t="shared" si="25"/>
        <v>0</v>
      </c>
      <c r="BH12" s="84">
        <f t="shared" si="26"/>
        <v>0</v>
      </c>
      <c r="BI12" s="85">
        <f t="shared" si="27"/>
        <v>0</v>
      </c>
    </row>
    <row r="13" spans="1:61" x14ac:dyDescent="0.25">
      <c r="A13" s="29">
        <f t="shared" ref="A13:A51" si="34">ROW()-4</f>
        <v>9</v>
      </c>
      <c r="B13" s="30">
        <v>236658000</v>
      </c>
      <c r="C13" s="32">
        <v>30</v>
      </c>
      <c r="D13" s="32">
        <f t="shared" si="29"/>
        <v>2</v>
      </c>
      <c r="E13" s="32">
        <v>0.85</v>
      </c>
      <c r="F13" s="31">
        <f t="shared" si="30"/>
        <v>102</v>
      </c>
      <c r="G13" s="33">
        <f t="shared" si="31"/>
        <v>120</v>
      </c>
      <c r="H13" s="38">
        <v>2000</v>
      </c>
      <c r="I13" s="38">
        <v>2000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2000</v>
      </c>
      <c r="R13" s="38">
        <v>2000</v>
      </c>
      <c r="S13" s="38">
        <v>2000</v>
      </c>
      <c r="T13" s="141">
        <f t="shared" si="32"/>
        <v>10000</v>
      </c>
      <c r="U13" s="39">
        <f t="shared" si="0"/>
        <v>19.607843137254903</v>
      </c>
      <c r="V13" s="39">
        <f t="shared" si="1"/>
        <v>19.607843137254903</v>
      </c>
      <c r="W13" s="39">
        <f t="shared" si="2"/>
        <v>0</v>
      </c>
      <c r="X13" s="39">
        <f t="shared" si="3"/>
        <v>0</v>
      </c>
      <c r="Y13" s="39">
        <f t="shared" si="4"/>
        <v>0</v>
      </c>
      <c r="Z13" s="39">
        <f t="shared" si="5"/>
        <v>0</v>
      </c>
      <c r="AA13" s="39">
        <f t="shared" si="6"/>
        <v>0</v>
      </c>
      <c r="AB13" s="39">
        <f t="shared" si="7"/>
        <v>0</v>
      </c>
      <c r="AC13" s="39">
        <f t="shared" si="8"/>
        <v>0</v>
      </c>
      <c r="AD13" s="39">
        <f t="shared" si="9"/>
        <v>19.607843137254903</v>
      </c>
      <c r="AE13" s="39">
        <f t="shared" si="10"/>
        <v>19.607843137254903</v>
      </c>
      <c r="AF13" s="39">
        <f t="shared" si="11"/>
        <v>19.607843137254903</v>
      </c>
      <c r="AG13" s="40">
        <f t="shared" si="12"/>
        <v>4.0849673202614385</v>
      </c>
      <c r="AH13" s="41">
        <f t="shared" si="33"/>
        <v>0.34041394335511987</v>
      </c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112">
        <f t="shared" si="13"/>
        <v>0</v>
      </c>
      <c r="AV13" s="113">
        <f t="shared" si="14"/>
        <v>0</v>
      </c>
      <c r="AW13" s="113">
        <f t="shared" si="15"/>
        <v>0</v>
      </c>
      <c r="AX13" s="113">
        <f t="shared" si="16"/>
        <v>0</v>
      </c>
      <c r="AY13" s="113">
        <f t="shared" si="17"/>
        <v>0</v>
      </c>
      <c r="AZ13" s="113">
        <f t="shared" si="18"/>
        <v>0</v>
      </c>
      <c r="BA13" s="113">
        <f t="shared" si="19"/>
        <v>0</v>
      </c>
      <c r="BB13" s="113">
        <f t="shared" si="20"/>
        <v>0</v>
      </c>
      <c r="BC13" s="113">
        <f t="shared" si="21"/>
        <v>0</v>
      </c>
      <c r="BD13" s="113">
        <f t="shared" si="22"/>
        <v>0</v>
      </c>
      <c r="BE13" s="113">
        <f t="shared" si="23"/>
        <v>0</v>
      </c>
      <c r="BF13" s="113">
        <f t="shared" si="24"/>
        <v>0</v>
      </c>
      <c r="BG13" s="113">
        <f t="shared" si="25"/>
        <v>0</v>
      </c>
      <c r="BH13" s="84">
        <f t="shared" si="26"/>
        <v>0</v>
      </c>
      <c r="BI13" s="85">
        <f t="shared" si="27"/>
        <v>0</v>
      </c>
    </row>
    <row r="14" spans="1:61" x14ac:dyDescent="0.25">
      <c r="A14" s="29">
        <f t="shared" si="34"/>
        <v>10</v>
      </c>
      <c r="B14" s="30">
        <v>234211000</v>
      </c>
      <c r="C14" s="32">
        <v>30</v>
      </c>
      <c r="D14" s="32">
        <f t="shared" si="29"/>
        <v>2</v>
      </c>
      <c r="E14" s="32">
        <v>0.85</v>
      </c>
      <c r="F14" s="31">
        <f t="shared" si="30"/>
        <v>102</v>
      </c>
      <c r="G14" s="33">
        <f t="shared" si="31"/>
        <v>120</v>
      </c>
      <c r="H14" s="38">
        <v>2000</v>
      </c>
      <c r="I14" s="38">
        <v>2000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305</v>
      </c>
      <c r="Q14" s="38">
        <v>1755</v>
      </c>
      <c r="R14" s="38">
        <v>1751</v>
      </c>
      <c r="S14" s="38">
        <v>1751</v>
      </c>
      <c r="T14" s="141">
        <f t="shared" si="32"/>
        <v>9562</v>
      </c>
      <c r="U14" s="39">
        <f t="shared" si="0"/>
        <v>19.607843137254903</v>
      </c>
      <c r="V14" s="39">
        <f t="shared" si="1"/>
        <v>19.607843137254903</v>
      </c>
      <c r="W14" s="39">
        <f t="shared" si="2"/>
        <v>0</v>
      </c>
      <c r="X14" s="39">
        <f t="shared" si="3"/>
        <v>0</v>
      </c>
      <c r="Y14" s="39">
        <f t="shared" si="4"/>
        <v>0</v>
      </c>
      <c r="Z14" s="39">
        <f t="shared" si="5"/>
        <v>0</v>
      </c>
      <c r="AA14" s="39">
        <f t="shared" si="6"/>
        <v>0</v>
      </c>
      <c r="AB14" s="39">
        <f t="shared" si="7"/>
        <v>0</v>
      </c>
      <c r="AC14" s="39">
        <f t="shared" si="8"/>
        <v>2.9901960784313726</v>
      </c>
      <c r="AD14" s="39">
        <f t="shared" si="9"/>
        <v>17.205882352941178</v>
      </c>
      <c r="AE14" s="39">
        <f t="shared" si="10"/>
        <v>17.166666666666668</v>
      </c>
      <c r="AF14" s="39">
        <f t="shared" si="11"/>
        <v>17.166666666666668</v>
      </c>
      <c r="AG14" s="40">
        <f t="shared" si="12"/>
        <v>3.9060457516339877</v>
      </c>
      <c r="AH14" s="41">
        <f t="shared" si="33"/>
        <v>0.32550381263616562</v>
      </c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112">
        <f t="shared" si="13"/>
        <v>0</v>
      </c>
      <c r="AV14" s="113">
        <f t="shared" si="14"/>
        <v>0</v>
      </c>
      <c r="AW14" s="113">
        <f t="shared" si="15"/>
        <v>0</v>
      </c>
      <c r="AX14" s="113">
        <f t="shared" si="16"/>
        <v>0</v>
      </c>
      <c r="AY14" s="113">
        <f t="shared" si="17"/>
        <v>0</v>
      </c>
      <c r="AZ14" s="113">
        <f t="shared" si="18"/>
        <v>0</v>
      </c>
      <c r="BA14" s="113">
        <f t="shared" si="19"/>
        <v>0</v>
      </c>
      <c r="BB14" s="113">
        <f t="shared" si="20"/>
        <v>0</v>
      </c>
      <c r="BC14" s="113">
        <f t="shared" si="21"/>
        <v>0</v>
      </c>
      <c r="BD14" s="113">
        <f t="shared" si="22"/>
        <v>0</v>
      </c>
      <c r="BE14" s="113">
        <f t="shared" si="23"/>
        <v>0</v>
      </c>
      <c r="BF14" s="113">
        <f t="shared" si="24"/>
        <v>0</v>
      </c>
      <c r="BG14" s="113">
        <f t="shared" si="25"/>
        <v>0</v>
      </c>
      <c r="BH14" s="84">
        <f t="shared" si="26"/>
        <v>0</v>
      </c>
      <c r="BI14" s="85">
        <f t="shared" si="27"/>
        <v>0</v>
      </c>
    </row>
    <row r="15" spans="1:61" x14ac:dyDescent="0.25">
      <c r="A15" s="29">
        <f t="shared" si="34"/>
        <v>11</v>
      </c>
      <c r="B15" s="30">
        <v>247789000</v>
      </c>
      <c r="C15" s="32">
        <v>30</v>
      </c>
      <c r="D15" s="32">
        <f t="shared" si="29"/>
        <v>2</v>
      </c>
      <c r="E15" s="32">
        <v>0.85</v>
      </c>
      <c r="F15" s="31">
        <f t="shared" si="30"/>
        <v>102</v>
      </c>
      <c r="G15" s="33">
        <f t="shared" si="31"/>
        <v>120</v>
      </c>
      <c r="H15" s="38">
        <v>1200</v>
      </c>
      <c r="I15" s="38">
        <v>2400</v>
      </c>
      <c r="J15" s="38">
        <v>0</v>
      </c>
      <c r="K15" s="38">
        <v>0</v>
      </c>
      <c r="L15" s="38">
        <v>0</v>
      </c>
      <c r="M15" s="38">
        <v>0</v>
      </c>
      <c r="N15" s="38">
        <v>1200</v>
      </c>
      <c r="O15" s="38">
        <v>1200</v>
      </c>
      <c r="P15" s="38">
        <v>1200</v>
      </c>
      <c r="Q15" s="38">
        <v>1481</v>
      </c>
      <c r="R15" s="38">
        <v>2339</v>
      </c>
      <c r="S15" s="38">
        <v>1200</v>
      </c>
      <c r="T15" s="141">
        <f t="shared" si="32"/>
        <v>12220</v>
      </c>
      <c r="U15" s="39">
        <f t="shared" si="0"/>
        <v>11.764705882352942</v>
      </c>
      <c r="V15" s="39">
        <f t="shared" si="1"/>
        <v>23.529411764705884</v>
      </c>
      <c r="W15" s="39">
        <f t="shared" si="2"/>
        <v>0</v>
      </c>
      <c r="X15" s="39">
        <f t="shared" si="3"/>
        <v>0</v>
      </c>
      <c r="Y15" s="39">
        <f t="shared" si="4"/>
        <v>0</v>
      </c>
      <c r="Z15" s="39">
        <f t="shared" si="5"/>
        <v>0</v>
      </c>
      <c r="AA15" s="39">
        <f t="shared" si="6"/>
        <v>11.764705882352942</v>
      </c>
      <c r="AB15" s="39">
        <f t="shared" si="7"/>
        <v>11.764705882352942</v>
      </c>
      <c r="AC15" s="39">
        <f t="shared" si="8"/>
        <v>11.764705882352942</v>
      </c>
      <c r="AD15" s="39">
        <f t="shared" si="9"/>
        <v>14.519607843137255</v>
      </c>
      <c r="AE15" s="39">
        <f t="shared" si="10"/>
        <v>22.931372549019606</v>
      </c>
      <c r="AF15" s="39">
        <f t="shared" si="11"/>
        <v>11.764705882352942</v>
      </c>
      <c r="AG15" s="40">
        <f t="shared" si="12"/>
        <v>4.9918300653594772</v>
      </c>
      <c r="AH15" s="41">
        <f t="shared" si="33"/>
        <v>0.41598583877995643</v>
      </c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112">
        <f t="shared" si="13"/>
        <v>0</v>
      </c>
      <c r="AV15" s="113">
        <f t="shared" si="14"/>
        <v>0</v>
      </c>
      <c r="AW15" s="113">
        <f t="shared" si="15"/>
        <v>0</v>
      </c>
      <c r="AX15" s="113">
        <f t="shared" si="16"/>
        <v>0</v>
      </c>
      <c r="AY15" s="113">
        <f t="shared" si="17"/>
        <v>0</v>
      </c>
      <c r="AZ15" s="113">
        <f t="shared" si="18"/>
        <v>0</v>
      </c>
      <c r="BA15" s="113">
        <f t="shared" si="19"/>
        <v>0</v>
      </c>
      <c r="BB15" s="113">
        <f t="shared" si="20"/>
        <v>0</v>
      </c>
      <c r="BC15" s="113">
        <f t="shared" si="21"/>
        <v>0</v>
      </c>
      <c r="BD15" s="113">
        <f t="shared" si="22"/>
        <v>0</v>
      </c>
      <c r="BE15" s="113">
        <f t="shared" si="23"/>
        <v>0</v>
      </c>
      <c r="BF15" s="113">
        <f t="shared" si="24"/>
        <v>0</v>
      </c>
      <c r="BG15" s="113">
        <f t="shared" si="25"/>
        <v>0</v>
      </c>
      <c r="BH15" s="84">
        <f t="shared" si="26"/>
        <v>0</v>
      </c>
      <c r="BI15" s="85">
        <f t="shared" si="27"/>
        <v>0</v>
      </c>
    </row>
    <row r="16" spans="1:61" x14ac:dyDescent="0.25">
      <c r="A16" s="29">
        <f t="shared" si="34"/>
        <v>12</v>
      </c>
      <c r="B16" s="30">
        <v>247794000</v>
      </c>
      <c r="C16" s="32">
        <v>30</v>
      </c>
      <c r="D16" s="32">
        <f t="shared" si="29"/>
        <v>2</v>
      </c>
      <c r="E16" s="32">
        <v>0.85</v>
      </c>
      <c r="F16" s="31">
        <f t="shared" si="30"/>
        <v>102</v>
      </c>
      <c r="G16" s="33">
        <f t="shared" si="31"/>
        <v>120</v>
      </c>
      <c r="H16" s="38">
        <v>1200</v>
      </c>
      <c r="I16" s="38">
        <v>2403</v>
      </c>
      <c r="J16" s="38">
        <v>0</v>
      </c>
      <c r="K16" s="38">
        <v>0</v>
      </c>
      <c r="L16" s="38">
        <v>0</v>
      </c>
      <c r="M16" s="38">
        <v>0</v>
      </c>
      <c r="N16" s="38">
        <v>1200</v>
      </c>
      <c r="O16" s="38">
        <v>1200</v>
      </c>
      <c r="P16" s="38">
        <v>1200</v>
      </c>
      <c r="Q16" s="38">
        <v>1840</v>
      </c>
      <c r="R16" s="38">
        <v>2316</v>
      </c>
      <c r="S16" s="38">
        <v>1200</v>
      </c>
      <c r="T16" s="141">
        <f t="shared" si="32"/>
        <v>12559</v>
      </c>
      <c r="U16" s="39">
        <f t="shared" si="0"/>
        <v>11.764705882352942</v>
      </c>
      <c r="V16" s="39">
        <f t="shared" si="1"/>
        <v>23.558823529411764</v>
      </c>
      <c r="W16" s="39">
        <f t="shared" si="2"/>
        <v>0</v>
      </c>
      <c r="X16" s="39">
        <f t="shared" si="3"/>
        <v>0</v>
      </c>
      <c r="Y16" s="39">
        <f t="shared" si="4"/>
        <v>0</v>
      </c>
      <c r="Z16" s="39">
        <f t="shared" si="5"/>
        <v>0</v>
      </c>
      <c r="AA16" s="39">
        <f t="shared" si="6"/>
        <v>11.764705882352942</v>
      </c>
      <c r="AB16" s="39">
        <f t="shared" si="7"/>
        <v>11.764705882352942</v>
      </c>
      <c r="AC16" s="39">
        <f t="shared" si="8"/>
        <v>11.764705882352942</v>
      </c>
      <c r="AD16" s="39">
        <f t="shared" si="9"/>
        <v>18.03921568627451</v>
      </c>
      <c r="AE16" s="39">
        <f t="shared" si="10"/>
        <v>22.705882352941178</v>
      </c>
      <c r="AF16" s="39">
        <f t="shared" si="11"/>
        <v>11.764705882352942</v>
      </c>
      <c r="AG16" s="40">
        <f t="shared" si="12"/>
        <v>5.1303104575163401</v>
      </c>
      <c r="AH16" s="41">
        <f t="shared" si="33"/>
        <v>0.42752587145969501</v>
      </c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112">
        <f t="shared" si="13"/>
        <v>0</v>
      </c>
      <c r="AV16" s="113">
        <f t="shared" si="14"/>
        <v>0</v>
      </c>
      <c r="AW16" s="113">
        <f t="shared" si="15"/>
        <v>0</v>
      </c>
      <c r="AX16" s="113">
        <f t="shared" si="16"/>
        <v>0</v>
      </c>
      <c r="AY16" s="113">
        <f t="shared" si="17"/>
        <v>0</v>
      </c>
      <c r="AZ16" s="113">
        <f t="shared" si="18"/>
        <v>0</v>
      </c>
      <c r="BA16" s="113">
        <f t="shared" si="19"/>
        <v>0</v>
      </c>
      <c r="BB16" s="113">
        <f t="shared" si="20"/>
        <v>0</v>
      </c>
      <c r="BC16" s="113">
        <f t="shared" si="21"/>
        <v>0</v>
      </c>
      <c r="BD16" s="113">
        <f t="shared" si="22"/>
        <v>0</v>
      </c>
      <c r="BE16" s="113">
        <f t="shared" si="23"/>
        <v>0</v>
      </c>
      <c r="BF16" s="113">
        <f t="shared" si="24"/>
        <v>0</v>
      </c>
      <c r="BG16" s="113">
        <f t="shared" si="25"/>
        <v>0</v>
      </c>
      <c r="BH16" s="84">
        <f t="shared" si="26"/>
        <v>0</v>
      </c>
      <c r="BI16" s="85">
        <f t="shared" si="27"/>
        <v>0</v>
      </c>
    </row>
    <row r="17" spans="1:61" x14ac:dyDescent="0.25">
      <c r="A17" s="29">
        <f t="shared" si="34"/>
        <v>13</v>
      </c>
      <c r="B17" s="30">
        <v>247796000</v>
      </c>
      <c r="C17" s="32">
        <v>30</v>
      </c>
      <c r="D17" s="32">
        <f t="shared" si="29"/>
        <v>2</v>
      </c>
      <c r="E17" s="32">
        <v>0.85</v>
      </c>
      <c r="F17" s="31">
        <f t="shared" si="30"/>
        <v>102</v>
      </c>
      <c r="G17" s="33">
        <f t="shared" si="31"/>
        <v>120</v>
      </c>
      <c r="H17" s="38">
        <v>2400</v>
      </c>
      <c r="I17" s="38">
        <v>2400</v>
      </c>
      <c r="J17" s="38">
        <v>0</v>
      </c>
      <c r="K17" s="38">
        <v>0</v>
      </c>
      <c r="L17" s="38">
        <v>0</v>
      </c>
      <c r="M17" s="38">
        <v>0</v>
      </c>
      <c r="N17" s="38">
        <v>1200</v>
      </c>
      <c r="O17" s="38">
        <v>1200</v>
      </c>
      <c r="P17" s="38">
        <v>2400</v>
      </c>
      <c r="Q17" s="38">
        <v>1550</v>
      </c>
      <c r="R17" s="38">
        <v>2042</v>
      </c>
      <c r="S17" s="38">
        <v>1200</v>
      </c>
      <c r="T17" s="141">
        <f t="shared" si="32"/>
        <v>14392</v>
      </c>
      <c r="U17" s="39">
        <f t="shared" si="0"/>
        <v>23.529411764705884</v>
      </c>
      <c r="V17" s="39">
        <f t="shared" si="1"/>
        <v>23.529411764705884</v>
      </c>
      <c r="W17" s="39">
        <f t="shared" si="2"/>
        <v>0</v>
      </c>
      <c r="X17" s="39">
        <f t="shared" si="3"/>
        <v>0</v>
      </c>
      <c r="Y17" s="39">
        <f t="shared" si="4"/>
        <v>0</v>
      </c>
      <c r="Z17" s="39">
        <f t="shared" si="5"/>
        <v>0</v>
      </c>
      <c r="AA17" s="39">
        <f t="shared" si="6"/>
        <v>11.764705882352942</v>
      </c>
      <c r="AB17" s="39">
        <f t="shared" si="7"/>
        <v>11.764705882352942</v>
      </c>
      <c r="AC17" s="39">
        <f t="shared" si="8"/>
        <v>23.529411764705884</v>
      </c>
      <c r="AD17" s="39">
        <f t="shared" si="9"/>
        <v>15.196078431372548</v>
      </c>
      <c r="AE17" s="39">
        <f t="shared" si="10"/>
        <v>20.019607843137255</v>
      </c>
      <c r="AF17" s="39">
        <f t="shared" si="11"/>
        <v>11.764705882352942</v>
      </c>
      <c r="AG17" s="40">
        <f t="shared" si="12"/>
        <v>5.8790849673202628</v>
      </c>
      <c r="AH17" s="41">
        <f t="shared" si="33"/>
        <v>0.48992374727668858</v>
      </c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112">
        <f t="shared" si="13"/>
        <v>0</v>
      </c>
      <c r="AV17" s="113">
        <f t="shared" si="14"/>
        <v>0</v>
      </c>
      <c r="AW17" s="113">
        <f t="shared" si="15"/>
        <v>0</v>
      </c>
      <c r="AX17" s="113">
        <f t="shared" si="16"/>
        <v>0</v>
      </c>
      <c r="AY17" s="113">
        <f t="shared" si="17"/>
        <v>0</v>
      </c>
      <c r="AZ17" s="113">
        <f t="shared" si="18"/>
        <v>0</v>
      </c>
      <c r="BA17" s="113">
        <f t="shared" si="19"/>
        <v>0</v>
      </c>
      <c r="BB17" s="113">
        <f t="shared" si="20"/>
        <v>0</v>
      </c>
      <c r="BC17" s="113">
        <f t="shared" si="21"/>
        <v>0</v>
      </c>
      <c r="BD17" s="113">
        <f t="shared" si="22"/>
        <v>0</v>
      </c>
      <c r="BE17" s="113">
        <f t="shared" si="23"/>
        <v>0</v>
      </c>
      <c r="BF17" s="113">
        <f t="shared" si="24"/>
        <v>0</v>
      </c>
      <c r="BG17" s="113">
        <f t="shared" si="25"/>
        <v>0</v>
      </c>
      <c r="BH17" s="84">
        <f t="shared" si="26"/>
        <v>0</v>
      </c>
      <c r="BI17" s="85">
        <f t="shared" si="27"/>
        <v>0</v>
      </c>
    </row>
    <row r="18" spans="1:61" x14ac:dyDescent="0.25">
      <c r="A18" s="29">
        <f t="shared" si="34"/>
        <v>14</v>
      </c>
      <c r="B18" s="30">
        <v>247799000</v>
      </c>
      <c r="C18" s="32">
        <v>30</v>
      </c>
      <c r="D18" s="32">
        <f t="shared" si="29"/>
        <v>2</v>
      </c>
      <c r="E18" s="32">
        <v>0.85</v>
      </c>
      <c r="F18" s="31">
        <f t="shared" si="30"/>
        <v>102</v>
      </c>
      <c r="G18" s="33">
        <f t="shared" si="31"/>
        <v>120</v>
      </c>
      <c r="H18" s="38">
        <v>1200</v>
      </c>
      <c r="I18" s="38">
        <v>2402</v>
      </c>
      <c r="J18" s="38">
        <v>0</v>
      </c>
      <c r="K18" s="38">
        <v>0</v>
      </c>
      <c r="L18" s="38">
        <v>0</v>
      </c>
      <c r="M18" s="38">
        <v>0</v>
      </c>
      <c r="N18" s="38">
        <v>1200</v>
      </c>
      <c r="O18" s="38">
        <v>1200</v>
      </c>
      <c r="P18" s="38">
        <v>1200</v>
      </c>
      <c r="Q18" s="38">
        <v>1697</v>
      </c>
      <c r="R18" s="38">
        <v>2198</v>
      </c>
      <c r="S18" s="38">
        <v>1192</v>
      </c>
      <c r="T18" s="141">
        <f t="shared" si="32"/>
        <v>12289</v>
      </c>
      <c r="U18" s="39">
        <f t="shared" si="0"/>
        <v>11.764705882352942</v>
      </c>
      <c r="V18" s="39">
        <f t="shared" si="1"/>
        <v>23.549019607843139</v>
      </c>
      <c r="W18" s="39">
        <f t="shared" si="2"/>
        <v>0</v>
      </c>
      <c r="X18" s="39">
        <f t="shared" si="3"/>
        <v>0</v>
      </c>
      <c r="Y18" s="39">
        <f t="shared" si="4"/>
        <v>0</v>
      </c>
      <c r="Z18" s="39">
        <f t="shared" si="5"/>
        <v>0</v>
      </c>
      <c r="AA18" s="39">
        <f t="shared" si="6"/>
        <v>11.764705882352942</v>
      </c>
      <c r="AB18" s="39">
        <f t="shared" si="7"/>
        <v>11.764705882352942</v>
      </c>
      <c r="AC18" s="39">
        <f t="shared" si="8"/>
        <v>11.764705882352942</v>
      </c>
      <c r="AD18" s="39">
        <f t="shared" si="9"/>
        <v>16.637254901960784</v>
      </c>
      <c r="AE18" s="39">
        <f t="shared" si="10"/>
        <v>21.549019607843139</v>
      </c>
      <c r="AF18" s="39">
        <f t="shared" si="11"/>
        <v>11.686274509803921</v>
      </c>
      <c r="AG18" s="40">
        <f t="shared" si="12"/>
        <v>5.0200163398692812</v>
      </c>
      <c r="AH18" s="41">
        <f t="shared" si="33"/>
        <v>0.41833469498910675</v>
      </c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112">
        <f t="shared" si="13"/>
        <v>0</v>
      </c>
      <c r="AV18" s="113">
        <f t="shared" si="14"/>
        <v>0</v>
      </c>
      <c r="AW18" s="113">
        <f t="shared" si="15"/>
        <v>0</v>
      </c>
      <c r="AX18" s="113">
        <f t="shared" si="16"/>
        <v>0</v>
      </c>
      <c r="AY18" s="113">
        <f t="shared" si="17"/>
        <v>0</v>
      </c>
      <c r="AZ18" s="113">
        <f t="shared" si="18"/>
        <v>0</v>
      </c>
      <c r="BA18" s="113">
        <f t="shared" si="19"/>
        <v>0</v>
      </c>
      <c r="BB18" s="113">
        <f t="shared" si="20"/>
        <v>0</v>
      </c>
      <c r="BC18" s="113">
        <f t="shared" si="21"/>
        <v>0</v>
      </c>
      <c r="BD18" s="113">
        <f t="shared" si="22"/>
        <v>0</v>
      </c>
      <c r="BE18" s="113">
        <f t="shared" si="23"/>
        <v>0</v>
      </c>
      <c r="BF18" s="113">
        <f t="shared" si="24"/>
        <v>0</v>
      </c>
      <c r="BG18" s="113">
        <f t="shared" si="25"/>
        <v>0</v>
      </c>
      <c r="BH18" s="84">
        <f t="shared" si="26"/>
        <v>0</v>
      </c>
      <c r="BI18" s="85">
        <f t="shared" si="27"/>
        <v>0</v>
      </c>
    </row>
    <row r="19" spans="1:61" x14ac:dyDescent="0.25">
      <c r="A19" s="29">
        <f t="shared" si="34"/>
        <v>15</v>
      </c>
      <c r="B19" s="30">
        <v>204051000</v>
      </c>
      <c r="C19" s="32">
        <v>8</v>
      </c>
      <c r="D19" s="32">
        <f t="shared" si="29"/>
        <v>7.5</v>
      </c>
      <c r="E19" s="32">
        <v>0.85</v>
      </c>
      <c r="F19" s="31">
        <f t="shared" si="30"/>
        <v>382.5</v>
      </c>
      <c r="G19" s="33">
        <f t="shared" si="31"/>
        <v>450</v>
      </c>
      <c r="H19" s="38">
        <v>6000</v>
      </c>
      <c r="I19" s="34">
        <v>4000</v>
      </c>
      <c r="J19" s="34">
        <v>2000</v>
      </c>
      <c r="K19" s="34">
        <v>0</v>
      </c>
      <c r="L19" s="34">
        <v>12000</v>
      </c>
      <c r="M19" s="34">
        <v>4000</v>
      </c>
      <c r="N19" s="34">
        <v>8000</v>
      </c>
      <c r="O19" s="34">
        <v>12000</v>
      </c>
      <c r="P19" s="34">
        <v>7154</v>
      </c>
      <c r="Q19" s="34">
        <v>10737</v>
      </c>
      <c r="R19" s="34">
        <v>10121</v>
      </c>
      <c r="S19" s="34">
        <v>5782</v>
      </c>
      <c r="T19" s="141">
        <f t="shared" si="32"/>
        <v>81794</v>
      </c>
      <c r="U19" s="39">
        <f t="shared" si="0"/>
        <v>15.686274509803921</v>
      </c>
      <c r="V19" s="39">
        <f t="shared" si="1"/>
        <v>10.457516339869281</v>
      </c>
      <c r="W19" s="39">
        <f t="shared" si="2"/>
        <v>5.2287581699346406</v>
      </c>
      <c r="X19" s="39">
        <f t="shared" si="3"/>
        <v>0</v>
      </c>
      <c r="Y19" s="39">
        <f t="shared" si="4"/>
        <v>31.372549019607842</v>
      </c>
      <c r="Z19" s="39">
        <f t="shared" si="5"/>
        <v>10.457516339869281</v>
      </c>
      <c r="AA19" s="39">
        <f t="shared" si="6"/>
        <v>20.915032679738562</v>
      </c>
      <c r="AB19" s="39">
        <f t="shared" si="7"/>
        <v>31.372549019607842</v>
      </c>
      <c r="AC19" s="39">
        <f t="shared" si="8"/>
        <v>18.70326797385621</v>
      </c>
      <c r="AD19" s="39">
        <f t="shared" si="9"/>
        <v>28.070588235294117</v>
      </c>
      <c r="AE19" s="39">
        <f t="shared" si="10"/>
        <v>26.460130718954247</v>
      </c>
      <c r="AF19" s="39">
        <f t="shared" si="11"/>
        <v>15.116339869281045</v>
      </c>
      <c r="AG19" s="40">
        <f t="shared" si="12"/>
        <v>8.9100217864923739</v>
      </c>
      <c r="AH19" s="41">
        <f t="shared" si="33"/>
        <v>0.74250181554103112</v>
      </c>
      <c r="AI19" s="38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112">
        <f t="shared" si="13"/>
        <v>0</v>
      </c>
      <c r="AV19" s="113">
        <f t="shared" si="14"/>
        <v>0</v>
      </c>
      <c r="AW19" s="113">
        <f t="shared" si="15"/>
        <v>0</v>
      </c>
      <c r="AX19" s="113">
        <f t="shared" si="16"/>
        <v>0</v>
      </c>
      <c r="AY19" s="113">
        <f t="shared" si="17"/>
        <v>0</v>
      </c>
      <c r="AZ19" s="113">
        <f t="shared" si="18"/>
        <v>0</v>
      </c>
      <c r="BA19" s="113">
        <f t="shared" si="19"/>
        <v>0</v>
      </c>
      <c r="BB19" s="113">
        <f t="shared" si="20"/>
        <v>0</v>
      </c>
      <c r="BC19" s="113">
        <f t="shared" si="21"/>
        <v>0</v>
      </c>
      <c r="BD19" s="113">
        <f t="shared" si="22"/>
        <v>0</v>
      </c>
      <c r="BE19" s="113">
        <f t="shared" si="23"/>
        <v>0</v>
      </c>
      <c r="BF19" s="113">
        <f t="shared" si="24"/>
        <v>0</v>
      </c>
      <c r="BG19" s="113">
        <f t="shared" si="25"/>
        <v>0</v>
      </c>
      <c r="BH19" s="84">
        <f t="shared" si="26"/>
        <v>0</v>
      </c>
      <c r="BI19" s="85">
        <f t="shared" si="27"/>
        <v>0</v>
      </c>
    </row>
    <row r="20" spans="1:61" x14ac:dyDescent="0.25">
      <c r="A20" s="29">
        <f t="shared" si="34"/>
        <v>16</v>
      </c>
      <c r="B20" s="30">
        <v>201310000</v>
      </c>
      <c r="C20" s="32">
        <v>7</v>
      </c>
      <c r="D20" s="32">
        <f t="shared" si="29"/>
        <v>8.5714285714285712</v>
      </c>
      <c r="E20" s="32">
        <v>0.85</v>
      </c>
      <c r="F20" s="31">
        <f t="shared" si="30"/>
        <v>437.14285714285711</v>
      </c>
      <c r="G20" s="33">
        <f t="shared" si="31"/>
        <v>514.28571428571422</v>
      </c>
      <c r="H20" s="38">
        <v>1000</v>
      </c>
      <c r="I20" s="34"/>
      <c r="J20" s="34"/>
      <c r="K20" s="34"/>
      <c r="L20" s="34">
        <v>0</v>
      </c>
      <c r="M20" s="34"/>
      <c r="N20" s="34"/>
      <c r="O20" s="34"/>
      <c r="P20" s="34"/>
      <c r="Q20" s="34"/>
      <c r="R20" s="34">
        <v>1000</v>
      </c>
      <c r="S20" s="34"/>
      <c r="T20" s="141">
        <f t="shared" si="32"/>
        <v>2000</v>
      </c>
      <c r="U20" s="39">
        <f t="shared" si="0"/>
        <v>2.2875816993464055</v>
      </c>
      <c r="V20" s="39">
        <f t="shared" si="1"/>
        <v>0</v>
      </c>
      <c r="W20" s="39">
        <f t="shared" si="2"/>
        <v>0</v>
      </c>
      <c r="X20" s="39">
        <f t="shared" si="3"/>
        <v>0</v>
      </c>
      <c r="Y20" s="39">
        <f t="shared" si="4"/>
        <v>0</v>
      </c>
      <c r="Z20" s="39">
        <f t="shared" si="5"/>
        <v>0</v>
      </c>
      <c r="AA20" s="39">
        <f t="shared" si="6"/>
        <v>0</v>
      </c>
      <c r="AB20" s="39">
        <f t="shared" si="7"/>
        <v>0</v>
      </c>
      <c r="AC20" s="39">
        <f t="shared" si="8"/>
        <v>0</v>
      </c>
      <c r="AD20" s="39">
        <f t="shared" si="9"/>
        <v>0</v>
      </c>
      <c r="AE20" s="39">
        <f t="shared" si="10"/>
        <v>2.2875816993464055</v>
      </c>
      <c r="AF20" s="39">
        <f t="shared" si="11"/>
        <v>0</v>
      </c>
      <c r="AG20" s="40">
        <f t="shared" si="12"/>
        <v>0.19063180827886714</v>
      </c>
      <c r="AH20" s="41">
        <f t="shared" si="33"/>
        <v>1.5885984023238927E-2</v>
      </c>
      <c r="AI20" s="38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112">
        <f t="shared" si="13"/>
        <v>0</v>
      </c>
      <c r="AV20" s="113">
        <f t="shared" si="14"/>
        <v>0</v>
      </c>
      <c r="AW20" s="113">
        <f t="shared" si="15"/>
        <v>0</v>
      </c>
      <c r="AX20" s="113">
        <f t="shared" si="16"/>
        <v>0</v>
      </c>
      <c r="AY20" s="113">
        <f t="shared" si="17"/>
        <v>0</v>
      </c>
      <c r="AZ20" s="113">
        <f t="shared" si="18"/>
        <v>0</v>
      </c>
      <c r="BA20" s="113">
        <f t="shared" si="19"/>
        <v>0</v>
      </c>
      <c r="BB20" s="113">
        <f t="shared" si="20"/>
        <v>0</v>
      </c>
      <c r="BC20" s="113">
        <f t="shared" si="21"/>
        <v>0</v>
      </c>
      <c r="BD20" s="113">
        <f t="shared" si="22"/>
        <v>0</v>
      </c>
      <c r="BE20" s="113">
        <f t="shared" si="23"/>
        <v>0</v>
      </c>
      <c r="BF20" s="113">
        <f t="shared" si="24"/>
        <v>0</v>
      </c>
      <c r="BG20" s="113">
        <f t="shared" si="25"/>
        <v>0</v>
      </c>
      <c r="BH20" s="84">
        <f t="shared" si="26"/>
        <v>0</v>
      </c>
      <c r="BI20" s="85">
        <f t="shared" si="27"/>
        <v>0</v>
      </c>
    </row>
    <row r="21" spans="1:61" x14ac:dyDescent="0.25">
      <c r="A21" s="29">
        <f t="shared" si="34"/>
        <v>17</v>
      </c>
      <c r="B21" s="30">
        <v>218680001</v>
      </c>
      <c r="C21" s="32">
        <v>7</v>
      </c>
      <c r="D21" s="32">
        <f t="shared" si="29"/>
        <v>8.5714285714285712</v>
      </c>
      <c r="E21" s="32">
        <v>0.85</v>
      </c>
      <c r="F21" s="31">
        <f t="shared" si="30"/>
        <v>437.14285714285711</v>
      </c>
      <c r="G21" s="33">
        <f t="shared" si="31"/>
        <v>514.28571428571422</v>
      </c>
      <c r="H21" s="38">
        <v>30000</v>
      </c>
      <c r="I21" s="34">
        <v>36000</v>
      </c>
      <c r="J21" s="34">
        <v>19500</v>
      </c>
      <c r="K21" s="34">
        <v>0</v>
      </c>
      <c r="L21" s="34">
        <v>19500</v>
      </c>
      <c r="M21" s="34">
        <v>22500</v>
      </c>
      <c r="N21" s="34">
        <v>15000</v>
      </c>
      <c r="O21" s="34">
        <v>18544</v>
      </c>
      <c r="P21" s="34">
        <v>28022</v>
      </c>
      <c r="Q21" s="34">
        <v>29043</v>
      </c>
      <c r="R21" s="34">
        <v>26937</v>
      </c>
      <c r="S21" s="34">
        <v>27161</v>
      </c>
      <c r="T21" s="141">
        <f t="shared" si="32"/>
        <v>272207</v>
      </c>
      <c r="U21" s="39">
        <f t="shared" si="0"/>
        <v>68.627450980392169</v>
      </c>
      <c r="V21" s="39">
        <f t="shared" si="1"/>
        <v>82.352941176470594</v>
      </c>
      <c r="W21" s="39">
        <f t="shared" si="2"/>
        <v>44.607843137254903</v>
      </c>
      <c r="X21" s="39">
        <f t="shared" si="3"/>
        <v>0</v>
      </c>
      <c r="Y21" s="39">
        <f t="shared" si="4"/>
        <v>44.607843137254903</v>
      </c>
      <c r="Z21" s="39">
        <f t="shared" si="5"/>
        <v>51.470588235294123</v>
      </c>
      <c r="AA21" s="39">
        <f t="shared" si="6"/>
        <v>34.313725490196084</v>
      </c>
      <c r="AB21" s="39">
        <f t="shared" si="7"/>
        <v>42.420915032679744</v>
      </c>
      <c r="AC21" s="39">
        <f t="shared" si="8"/>
        <v>64.102614379084969</v>
      </c>
      <c r="AD21" s="39">
        <f t="shared" si="9"/>
        <v>66.438235294117646</v>
      </c>
      <c r="AE21" s="39">
        <f t="shared" si="10"/>
        <v>61.620588235294122</v>
      </c>
      <c r="AF21" s="39">
        <f t="shared" si="11"/>
        <v>62.133006535947715</v>
      </c>
      <c r="AG21" s="40">
        <f t="shared" si="12"/>
        <v>25.945656318082793</v>
      </c>
      <c r="AH21" s="41">
        <f t="shared" si="33"/>
        <v>2.1621380265068995</v>
      </c>
      <c r="AI21" s="38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112">
        <f t="shared" si="13"/>
        <v>0</v>
      </c>
      <c r="AV21" s="113">
        <f t="shared" si="14"/>
        <v>0</v>
      </c>
      <c r="AW21" s="113">
        <f t="shared" si="15"/>
        <v>0</v>
      </c>
      <c r="AX21" s="113">
        <f t="shared" si="16"/>
        <v>0</v>
      </c>
      <c r="AY21" s="113">
        <f t="shared" si="17"/>
        <v>0</v>
      </c>
      <c r="AZ21" s="113">
        <f t="shared" si="18"/>
        <v>0</v>
      </c>
      <c r="BA21" s="113">
        <f t="shared" si="19"/>
        <v>0</v>
      </c>
      <c r="BB21" s="113">
        <f t="shared" si="20"/>
        <v>0</v>
      </c>
      <c r="BC21" s="113">
        <f t="shared" si="21"/>
        <v>0</v>
      </c>
      <c r="BD21" s="113">
        <f t="shared" si="22"/>
        <v>0</v>
      </c>
      <c r="BE21" s="113">
        <f t="shared" si="23"/>
        <v>0</v>
      </c>
      <c r="BF21" s="113">
        <f t="shared" si="24"/>
        <v>0</v>
      </c>
      <c r="BG21" s="113">
        <f t="shared" si="25"/>
        <v>0</v>
      </c>
      <c r="BH21" s="84">
        <f t="shared" si="26"/>
        <v>0</v>
      </c>
      <c r="BI21" s="85">
        <f t="shared" si="27"/>
        <v>0</v>
      </c>
    </row>
    <row r="22" spans="1:61" x14ac:dyDescent="0.25">
      <c r="A22" s="29">
        <f t="shared" si="34"/>
        <v>18</v>
      </c>
      <c r="B22" s="30" t="s">
        <v>59</v>
      </c>
      <c r="C22" s="32">
        <v>7</v>
      </c>
      <c r="D22" s="32">
        <f t="shared" si="29"/>
        <v>8.5714285714285712</v>
      </c>
      <c r="E22" s="32">
        <v>0.85</v>
      </c>
      <c r="F22" s="31">
        <f t="shared" si="30"/>
        <v>437.14285714285711</v>
      </c>
      <c r="G22" s="33">
        <f t="shared" si="31"/>
        <v>514.28571428571422</v>
      </c>
      <c r="H22" s="38">
        <v>12000</v>
      </c>
      <c r="I22" s="34">
        <v>0</v>
      </c>
      <c r="J22" s="34">
        <v>6000</v>
      </c>
      <c r="K22" s="34">
        <v>0</v>
      </c>
      <c r="L22" s="34">
        <v>3000</v>
      </c>
      <c r="M22" s="34">
        <v>12000</v>
      </c>
      <c r="N22" s="34">
        <v>0</v>
      </c>
      <c r="O22" s="34">
        <v>0</v>
      </c>
      <c r="P22" s="34">
        <v>0</v>
      </c>
      <c r="Q22" s="34">
        <v>4500</v>
      </c>
      <c r="R22" s="34">
        <v>4500</v>
      </c>
      <c r="S22" s="34">
        <v>4500</v>
      </c>
      <c r="T22" s="141">
        <f t="shared" si="32"/>
        <v>46500</v>
      </c>
      <c r="U22" s="39">
        <f t="shared" si="0"/>
        <v>27.450980392156865</v>
      </c>
      <c r="V22" s="39">
        <f t="shared" si="1"/>
        <v>0</v>
      </c>
      <c r="W22" s="39">
        <f t="shared" si="2"/>
        <v>13.725490196078432</v>
      </c>
      <c r="X22" s="39">
        <f t="shared" si="3"/>
        <v>0</v>
      </c>
      <c r="Y22" s="39">
        <f t="shared" si="4"/>
        <v>6.8627450980392162</v>
      </c>
      <c r="Z22" s="39">
        <f t="shared" si="5"/>
        <v>27.450980392156865</v>
      </c>
      <c r="AA22" s="39">
        <f t="shared" si="6"/>
        <v>0</v>
      </c>
      <c r="AB22" s="39">
        <f t="shared" si="7"/>
        <v>0</v>
      </c>
      <c r="AC22" s="39">
        <f t="shared" si="8"/>
        <v>0</v>
      </c>
      <c r="AD22" s="39">
        <f t="shared" si="9"/>
        <v>10.294117647058824</v>
      </c>
      <c r="AE22" s="39">
        <f t="shared" si="10"/>
        <v>10.294117647058824</v>
      </c>
      <c r="AF22" s="39">
        <f t="shared" si="11"/>
        <v>10.294117647058824</v>
      </c>
      <c r="AG22" s="40">
        <f t="shared" si="12"/>
        <v>4.4321895424836608</v>
      </c>
      <c r="AH22" s="41">
        <f t="shared" si="33"/>
        <v>0.36934912854030505</v>
      </c>
      <c r="AI22" s="38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112">
        <f t="shared" si="13"/>
        <v>0</v>
      </c>
      <c r="AV22" s="113">
        <f t="shared" si="14"/>
        <v>0</v>
      </c>
      <c r="AW22" s="113">
        <f t="shared" si="15"/>
        <v>0</v>
      </c>
      <c r="AX22" s="113">
        <f t="shared" si="16"/>
        <v>0</v>
      </c>
      <c r="AY22" s="113">
        <f t="shared" si="17"/>
        <v>0</v>
      </c>
      <c r="AZ22" s="113">
        <f t="shared" si="18"/>
        <v>0</v>
      </c>
      <c r="BA22" s="113">
        <f t="shared" si="19"/>
        <v>0</v>
      </c>
      <c r="BB22" s="113">
        <f t="shared" si="20"/>
        <v>0</v>
      </c>
      <c r="BC22" s="113">
        <f t="shared" si="21"/>
        <v>0</v>
      </c>
      <c r="BD22" s="113">
        <f t="shared" si="22"/>
        <v>0</v>
      </c>
      <c r="BE22" s="113">
        <f t="shared" si="23"/>
        <v>0</v>
      </c>
      <c r="BF22" s="113">
        <f t="shared" si="24"/>
        <v>0</v>
      </c>
      <c r="BG22" s="113">
        <f t="shared" si="25"/>
        <v>0</v>
      </c>
      <c r="BH22" s="84">
        <f t="shared" si="26"/>
        <v>0</v>
      </c>
      <c r="BI22" s="85">
        <f t="shared" si="27"/>
        <v>0</v>
      </c>
    </row>
    <row r="23" spans="1:61" x14ac:dyDescent="0.25">
      <c r="A23" s="29">
        <f t="shared" si="34"/>
        <v>19</v>
      </c>
      <c r="B23" s="30" t="s">
        <v>60</v>
      </c>
      <c r="C23" s="32">
        <v>7</v>
      </c>
      <c r="D23" s="32">
        <f t="shared" si="29"/>
        <v>8.5714285714285712</v>
      </c>
      <c r="E23" s="32">
        <v>0.85</v>
      </c>
      <c r="F23" s="31">
        <f t="shared" si="30"/>
        <v>437.14285714285711</v>
      </c>
      <c r="G23" s="33">
        <f t="shared" si="31"/>
        <v>514.28571428571422</v>
      </c>
      <c r="H23" s="38">
        <v>20000</v>
      </c>
      <c r="I23" s="34">
        <v>8000</v>
      </c>
      <c r="J23" s="34">
        <v>4000</v>
      </c>
      <c r="K23" s="34">
        <v>0</v>
      </c>
      <c r="L23" s="34">
        <v>12000</v>
      </c>
      <c r="M23" s="34">
        <v>4000</v>
      </c>
      <c r="N23" s="34">
        <v>16000</v>
      </c>
      <c r="O23" s="34">
        <v>20000</v>
      </c>
      <c r="P23" s="34">
        <v>16000</v>
      </c>
      <c r="Q23" s="34">
        <v>11832</v>
      </c>
      <c r="R23" s="34">
        <v>12031</v>
      </c>
      <c r="S23" s="34">
        <v>8869</v>
      </c>
      <c r="T23" s="141">
        <f t="shared" si="32"/>
        <v>132732</v>
      </c>
      <c r="U23" s="39">
        <f t="shared" si="0"/>
        <v>45.751633986928105</v>
      </c>
      <c r="V23" s="39">
        <f t="shared" si="1"/>
        <v>18.300653594771244</v>
      </c>
      <c r="W23" s="39">
        <f t="shared" si="2"/>
        <v>9.1503267973856222</v>
      </c>
      <c r="X23" s="39">
        <f t="shared" si="3"/>
        <v>0</v>
      </c>
      <c r="Y23" s="39">
        <f t="shared" si="4"/>
        <v>27.450980392156865</v>
      </c>
      <c r="Z23" s="39">
        <f t="shared" si="5"/>
        <v>9.1503267973856222</v>
      </c>
      <c r="AA23" s="39">
        <f t="shared" si="6"/>
        <v>36.601307189542489</v>
      </c>
      <c r="AB23" s="39">
        <f t="shared" si="7"/>
        <v>45.751633986928105</v>
      </c>
      <c r="AC23" s="39">
        <f t="shared" si="8"/>
        <v>36.601307189542489</v>
      </c>
      <c r="AD23" s="39">
        <f t="shared" si="9"/>
        <v>27.06666666666667</v>
      </c>
      <c r="AE23" s="39">
        <f t="shared" si="10"/>
        <v>27.521895424836604</v>
      </c>
      <c r="AF23" s="39">
        <f t="shared" si="11"/>
        <v>20.28856209150327</v>
      </c>
      <c r="AG23" s="40">
        <f t="shared" si="12"/>
        <v>12.651470588235293</v>
      </c>
      <c r="AH23" s="41">
        <f t="shared" si="33"/>
        <v>1.0542892156862744</v>
      </c>
      <c r="AI23" s="38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112">
        <f t="shared" si="13"/>
        <v>0</v>
      </c>
      <c r="AV23" s="113">
        <f t="shared" si="14"/>
        <v>0</v>
      </c>
      <c r="AW23" s="113">
        <f t="shared" si="15"/>
        <v>0</v>
      </c>
      <c r="AX23" s="113">
        <f t="shared" si="16"/>
        <v>0</v>
      </c>
      <c r="AY23" s="113">
        <f t="shared" si="17"/>
        <v>0</v>
      </c>
      <c r="AZ23" s="113">
        <f t="shared" si="18"/>
        <v>0</v>
      </c>
      <c r="BA23" s="113">
        <f t="shared" si="19"/>
        <v>0</v>
      </c>
      <c r="BB23" s="113">
        <f t="shared" si="20"/>
        <v>0</v>
      </c>
      <c r="BC23" s="113">
        <f t="shared" si="21"/>
        <v>0</v>
      </c>
      <c r="BD23" s="113">
        <f t="shared" si="22"/>
        <v>0</v>
      </c>
      <c r="BE23" s="113">
        <f t="shared" si="23"/>
        <v>0</v>
      </c>
      <c r="BF23" s="113">
        <f t="shared" si="24"/>
        <v>0</v>
      </c>
      <c r="BG23" s="113">
        <f t="shared" si="25"/>
        <v>0</v>
      </c>
      <c r="BH23" s="84">
        <f t="shared" si="26"/>
        <v>0</v>
      </c>
      <c r="BI23" s="85">
        <f t="shared" si="27"/>
        <v>0</v>
      </c>
    </row>
    <row r="24" spans="1:61" x14ac:dyDescent="0.25">
      <c r="A24" s="29">
        <f t="shared" si="34"/>
        <v>20</v>
      </c>
      <c r="B24" s="30" t="s">
        <v>61</v>
      </c>
      <c r="C24" s="32">
        <v>7</v>
      </c>
      <c r="D24" s="32">
        <f t="shared" si="29"/>
        <v>8.5714285714285712</v>
      </c>
      <c r="E24" s="32">
        <v>0.85</v>
      </c>
      <c r="F24" s="31">
        <f t="shared" si="30"/>
        <v>437.14285714285711</v>
      </c>
      <c r="G24" s="33">
        <f t="shared" si="31"/>
        <v>514.28571428571422</v>
      </c>
      <c r="H24" s="38">
        <v>0</v>
      </c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141">
        <f t="shared" si="32"/>
        <v>0</v>
      </c>
      <c r="U24" s="39">
        <f t="shared" si="0"/>
        <v>0</v>
      </c>
      <c r="V24" s="39">
        <f t="shared" si="1"/>
        <v>0</v>
      </c>
      <c r="W24" s="39">
        <f t="shared" si="2"/>
        <v>0</v>
      </c>
      <c r="X24" s="39">
        <f t="shared" si="3"/>
        <v>0</v>
      </c>
      <c r="Y24" s="39">
        <f t="shared" si="4"/>
        <v>0</v>
      </c>
      <c r="Z24" s="39">
        <f t="shared" si="5"/>
        <v>0</v>
      </c>
      <c r="AA24" s="39">
        <f t="shared" si="6"/>
        <v>0</v>
      </c>
      <c r="AB24" s="39">
        <f t="shared" si="7"/>
        <v>0</v>
      </c>
      <c r="AC24" s="39">
        <f t="shared" si="8"/>
        <v>0</v>
      </c>
      <c r="AD24" s="39">
        <f t="shared" si="9"/>
        <v>0</v>
      </c>
      <c r="AE24" s="39">
        <f t="shared" si="10"/>
        <v>0</v>
      </c>
      <c r="AF24" s="39">
        <f t="shared" si="11"/>
        <v>0</v>
      </c>
      <c r="AG24" s="40">
        <f t="shared" si="12"/>
        <v>0</v>
      </c>
      <c r="AH24" s="41">
        <f t="shared" si="33"/>
        <v>0</v>
      </c>
      <c r="AI24" s="38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112">
        <f t="shared" si="13"/>
        <v>0</v>
      </c>
      <c r="AV24" s="113">
        <f t="shared" si="14"/>
        <v>0</v>
      </c>
      <c r="AW24" s="113">
        <f t="shared" si="15"/>
        <v>0</v>
      </c>
      <c r="AX24" s="113">
        <f t="shared" si="16"/>
        <v>0</v>
      </c>
      <c r="AY24" s="113">
        <f t="shared" si="17"/>
        <v>0</v>
      </c>
      <c r="AZ24" s="113">
        <f t="shared" si="18"/>
        <v>0</v>
      </c>
      <c r="BA24" s="113">
        <f t="shared" si="19"/>
        <v>0</v>
      </c>
      <c r="BB24" s="113">
        <f t="shared" si="20"/>
        <v>0</v>
      </c>
      <c r="BC24" s="113">
        <f t="shared" si="21"/>
        <v>0</v>
      </c>
      <c r="BD24" s="113">
        <f t="shared" si="22"/>
        <v>0</v>
      </c>
      <c r="BE24" s="113">
        <f t="shared" si="23"/>
        <v>0</v>
      </c>
      <c r="BF24" s="113">
        <f t="shared" si="24"/>
        <v>0</v>
      </c>
      <c r="BG24" s="113">
        <f t="shared" si="25"/>
        <v>0</v>
      </c>
      <c r="BH24" s="84">
        <f t="shared" si="26"/>
        <v>0</v>
      </c>
      <c r="BI24" s="85">
        <f t="shared" si="27"/>
        <v>0</v>
      </c>
    </row>
    <row r="25" spans="1:61" x14ac:dyDescent="0.25">
      <c r="A25" s="29">
        <f t="shared" si="34"/>
        <v>21</v>
      </c>
      <c r="B25" s="30" t="s">
        <v>62</v>
      </c>
      <c r="C25" s="32">
        <v>7</v>
      </c>
      <c r="D25" s="32">
        <f t="shared" si="29"/>
        <v>8.5714285714285712</v>
      </c>
      <c r="E25" s="32">
        <v>0.85</v>
      </c>
      <c r="F25" s="31">
        <f t="shared" si="30"/>
        <v>437.14285714285711</v>
      </c>
      <c r="G25" s="33">
        <f t="shared" si="31"/>
        <v>514.28571428571422</v>
      </c>
      <c r="H25" s="38">
        <v>3000</v>
      </c>
      <c r="I25" s="34">
        <v>3000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3000</v>
      </c>
      <c r="P25" s="34">
        <v>0</v>
      </c>
      <c r="Q25" s="34">
        <v>1697</v>
      </c>
      <c r="R25" s="34">
        <v>1697</v>
      </c>
      <c r="S25" s="34">
        <v>1697</v>
      </c>
      <c r="T25" s="141">
        <f t="shared" si="32"/>
        <v>14091</v>
      </c>
      <c r="U25" s="39">
        <f t="shared" si="0"/>
        <v>6.8627450980392162</v>
      </c>
      <c r="V25" s="39">
        <f t="shared" si="1"/>
        <v>6.8627450980392162</v>
      </c>
      <c r="W25" s="39">
        <f t="shared" si="2"/>
        <v>0</v>
      </c>
      <c r="X25" s="39">
        <f t="shared" si="3"/>
        <v>0</v>
      </c>
      <c r="Y25" s="39">
        <f t="shared" si="4"/>
        <v>0</v>
      </c>
      <c r="Z25" s="39">
        <f t="shared" si="5"/>
        <v>0</v>
      </c>
      <c r="AA25" s="39">
        <f t="shared" si="6"/>
        <v>0</v>
      </c>
      <c r="AB25" s="39">
        <f t="shared" si="7"/>
        <v>6.8627450980392162</v>
      </c>
      <c r="AC25" s="39">
        <f t="shared" si="8"/>
        <v>0</v>
      </c>
      <c r="AD25" s="39">
        <f t="shared" si="9"/>
        <v>3.8820261437908501</v>
      </c>
      <c r="AE25" s="39">
        <f t="shared" si="10"/>
        <v>3.8820261437908501</v>
      </c>
      <c r="AF25" s="39">
        <f t="shared" si="11"/>
        <v>3.8820261437908501</v>
      </c>
      <c r="AG25" s="40">
        <f t="shared" si="12"/>
        <v>1.3430964052287582</v>
      </c>
      <c r="AH25" s="41">
        <f t="shared" si="33"/>
        <v>0.11192470043572984</v>
      </c>
      <c r="AI25" s="38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112">
        <f t="shared" si="13"/>
        <v>0</v>
      </c>
      <c r="AV25" s="113">
        <f t="shared" si="14"/>
        <v>0</v>
      </c>
      <c r="AW25" s="113">
        <f t="shared" si="15"/>
        <v>0</v>
      </c>
      <c r="AX25" s="113">
        <f t="shared" si="16"/>
        <v>0</v>
      </c>
      <c r="AY25" s="113">
        <f t="shared" si="17"/>
        <v>0</v>
      </c>
      <c r="AZ25" s="113">
        <f t="shared" si="18"/>
        <v>0</v>
      </c>
      <c r="BA25" s="113">
        <f t="shared" si="19"/>
        <v>0</v>
      </c>
      <c r="BB25" s="113">
        <f t="shared" si="20"/>
        <v>0</v>
      </c>
      <c r="BC25" s="113">
        <f t="shared" si="21"/>
        <v>0</v>
      </c>
      <c r="BD25" s="113">
        <f t="shared" si="22"/>
        <v>0</v>
      </c>
      <c r="BE25" s="113">
        <f t="shared" si="23"/>
        <v>0</v>
      </c>
      <c r="BF25" s="113">
        <f t="shared" si="24"/>
        <v>0</v>
      </c>
      <c r="BG25" s="113">
        <f t="shared" si="25"/>
        <v>0</v>
      </c>
      <c r="BH25" s="84">
        <f t="shared" si="26"/>
        <v>0</v>
      </c>
      <c r="BI25" s="85">
        <f t="shared" si="27"/>
        <v>0</v>
      </c>
    </row>
    <row r="26" spans="1:61" x14ac:dyDescent="0.25">
      <c r="A26" s="29">
        <f t="shared" si="34"/>
        <v>22</v>
      </c>
      <c r="B26" s="30">
        <v>210049000</v>
      </c>
      <c r="C26" s="32">
        <v>5</v>
      </c>
      <c r="D26" s="32">
        <f t="shared" si="29"/>
        <v>12</v>
      </c>
      <c r="E26" s="32">
        <v>0.85</v>
      </c>
      <c r="F26" s="31">
        <f t="shared" si="30"/>
        <v>612</v>
      </c>
      <c r="G26" s="33">
        <f t="shared" si="31"/>
        <v>720</v>
      </c>
      <c r="H26" s="38">
        <v>26000</v>
      </c>
      <c r="I26" s="34">
        <v>20000</v>
      </c>
      <c r="J26" s="34">
        <v>0</v>
      </c>
      <c r="K26" s="34">
        <v>0</v>
      </c>
      <c r="L26" s="34">
        <v>6000</v>
      </c>
      <c r="M26" s="34">
        <v>6000</v>
      </c>
      <c r="N26" s="34">
        <v>18000</v>
      </c>
      <c r="O26" s="34">
        <v>27829</v>
      </c>
      <c r="P26" s="34">
        <v>25547</v>
      </c>
      <c r="Q26" s="34">
        <v>28926</v>
      </c>
      <c r="R26" s="34">
        <v>24764</v>
      </c>
      <c r="S26" s="34">
        <v>20158</v>
      </c>
      <c r="T26" s="141">
        <f t="shared" si="32"/>
        <v>203224</v>
      </c>
      <c r="U26" s="39">
        <f t="shared" si="0"/>
        <v>42.483660130718953</v>
      </c>
      <c r="V26" s="39">
        <f t="shared" si="1"/>
        <v>32.679738562091501</v>
      </c>
      <c r="W26" s="39">
        <f t="shared" si="2"/>
        <v>0</v>
      </c>
      <c r="X26" s="39">
        <f t="shared" si="3"/>
        <v>0</v>
      </c>
      <c r="Y26" s="39">
        <f t="shared" si="4"/>
        <v>9.8039215686274517</v>
      </c>
      <c r="Z26" s="39">
        <f t="shared" si="5"/>
        <v>9.8039215686274517</v>
      </c>
      <c r="AA26" s="39">
        <f t="shared" si="6"/>
        <v>29.411764705882351</v>
      </c>
      <c r="AB26" s="39">
        <f t="shared" si="7"/>
        <v>45.472222222222221</v>
      </c>
      <c r="AC26" s="39">
        <f t="shared" si="8"/>
        <v>41.743464052287578</v>
      </c>
      <c r="AD26" s="39">
        <f t="shared" si="9"/>
        <v>47.264705882352942</v>
      </c>
      <c r="AE26" s="39">
        <f t="shared" si="10"/>
        <v>40.464052287581701</v>
      </c>
      <c r="AF26" s="39">
        <f t="shared" si="11"/>
        <v>32.937908496732028</v>
      </c>
      <c r="AG26" s="40">
        <f t="shared" si="12"/>
        <v>13.836056644880173</v>
      </c>
      <c r="AH26" s="41">
        <f t="shared" si="33"/>
        <v>1.1530047204066811</v>
      </c>
      <c r="AI26" s="38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112">
        <f t="shared" si="13"/>
        <v>0</v>
      </c>
      <c r="AV26" s="113">
        <f t="shared" si="14"/>
        <v>0</v>
      </c>
      <c r="AW26" s="113">
        <f t="shared" si="15"/>
        <v>0</v>
      </c>
      <c r="AX26" s="113">
        <f t="shared" si="16"/>
        <v>0</v>
      </c>
      <c r="AY26" s="113">
        <f t="shared" si="17"/>
        <v>0</v>
      </c>
      <c r="AZ26" s="113">
        <f t="shared" si="18"/>
        <v>0</v>
      </c>
      <c r="BA26" s="113">
        <f t="shared" si="19"/>
        <v>0</v>
      </c>
      <c r="BB26" s="113">
        <f t="shared" si="20"/>
        <v>0</v>
      </c>
      <c r="BC26" s="113">
        <f t="shared" si="21"/>
        <v>0</v>
      </c>
      <c r="BD26" s="113">
        <f t="shared" si="22"/>
        <v>0</v>
      </c>
      <c r="BE26" s="113">
        <f t="shared" si="23"/>
        <v>0</v>
      </c>
      <c r="BF26" s="113">
        <f t="shared" si="24"/>
        <v>0</v>
      </c>
      <c r="BG26" s="113">
        <f t="shared" si="25"/>
        <v>0</v>
      </c>
      <c r="BH26" s="84">
        <f t="shared" si="26"/>
        <v>0</v>
      </c>
      <c r="BI26" s="85">
        <f t="shared" si="27"/>
        <v>0</v>
      </c>
    </row>
    <row r="27" spans="1:61" x14ac:dyDescent="0.25">
      <c r="A27" s="29">
        <f t="shared" si="34"/>
        <v>23</v>
      </c>
      <c r="B27" s="30">
        <v>252133000</v>
      </c>
      <c r="C27" s="32">
        <v>7</v>
      </c>
      <c r="D27" s="32">
        <f t="shared" si="29"/>
        <v>8.5714285714285712</v>
      </c>
      <c r="E27" s="32">
        <v>0.85</v>
      </c>
      <c r="F27" s="31">
        <f t="shared" si="30"/>
        <v>437.14285714285711</v>
      </c>
      <c r="G27" s="33">
        <f t="shared" si="31"/>
        <v>514.28571428571422</v>
      </c>
      <c r="H27" s="38">
        <v>3750</v>
      </c>
      <c r="I27" s="34">
        <v>7500</v>
      </c>
      <c r="J27" s="34">
        <v>3750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3750</v>
      </c>
      <c r="Q27" s="34">
        <v>3751</v>
      </c>
      <c r="R27" s="34">
        <v>3751</v>
      </c>
      <c r="S27" s="34">
        <v>4665</v>
      </c>
      <c r="T27" s="141">
        <f t="shared" si="32"/>
        <v>30917</v>
      </c>
      <c r="U27" s="39">
        <f t="shared" si="0"/>
        <v>8.5784313725490211</v>
      </c>
      <c r="V27" s="39">
        <f t="shared" si="1"/>
        <v>17.156862745098042</v>
      </c>
      <c r="W27" s="39">
        <f t="shared" si="2"/>
        <v>8.5784313725490211</v>
      </c>
      <c r="X27" s="39">
        <f t="shared" si="3"/>
        <v>0</v>
      </c>
      <c r="Y27" s="39">
        <f t="shared" si="4"/>
        <v>0</v>
      </c>
      <c r="Z27" s="39">
        <f t="shared" si="5"/>
        <v>0</v>
      </c>
      <c r="AA27" s="39">
        <f t="shared" si="6"/>
        <v>0</v>
      </c>
      <c r="AB27" s="39">
        <f t="shared" si="7"/>
        <v>0</v>
      </c>
      <c r="AC27" s="39">
        <f t="shared" si="8"/>
        <v>8.5784313725490211</v>
      </c>
      <c r="AD27" s="39">
        <f t="shared" si="9"/>
        <v>8.5807189542483666</v>
      </c>
      <c r="AE27" s="39">
        <f t="shared" si="10"/>
        <v>8.5807189542483666</v>
      </c>
      <c r="AF27" s="39">
        <f t="shared" si="11"/>
        <v>10.671568627450981</v>
      </c>
      <c r="AG27" s="40">
        <f t="shared" si="12"/>
        <v>2.9468818082788673</v>
      </c>
      <c r="AH27" s="41">
        <f t="shared" si="33"/>
        <v>0.24557348402323895</v>
      </c>
      <c r="AI27" s="38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112">
        <f t="shared" si="13"/>
        <v>0</v>
      </c>
      <c r="AV27" s="113">
        <f t="shared" si="14"/>
        <v>0</v>
      </c>
      <c r="AW27" s="113">
        <f t="shared" si="15"/>
        <v>0</v>
      </c>
      <c r="AX27" s="113">
        <f t="shared" si="16"/>
        <v>0</v>
      </c>
      <c r="AY27" s="113">
        <f t="shared" si="17"/>
        <v>0</v>
      </c>
      <c r="AZ27" s="113">
        <f t="shared" si="18"/>
        <v>0</v>
      </c>
      <c r="BA27" s="113">
        <f t="shared" si="19"/>
        <v>0</v>
      </c>
      <c r="BB27" s="113">
        <f t="shared" si="20"/>
        <v>0</v>
      </c>
      <c r="BC27" s="113">
        <f t="shared" si="21"/>
        <v>0</v>
      </c>
      <c r="BD27" s="113">
        <f t="shared" si="22"/>
        <v>0</v>
      </c>
      <c r="BE27" s="113">
        <f t="shared" si="23"/>
        <v>0</v>
      </c>
      <c r="BF27" s="113">
        <f t="shared" si="24"/>
        <v>0</v>
      </c>
      <c r="BG27" s="113">
        <f t="shared" si="25"/>
        <v>0</v>
      </c>
      <c r="BH27" s="84">
        <f t="shared" si="26"/>
        <v>0</v>
      </c>
      <c r="BI27" s="85">
        <f t="shared" si="27"/>
        <v>0</v>
      </c>
    </row>
    <row r="28" spans="1:61" x14ac:dyDescent="0.25">
      <c r="A28" s="29">
        <f t="shared" si="34"/>
        <v>24</v>
      </c>
      <c r="B28" s="30" t="s">
        <v>56</v>
      </c>
      <c r="C28" s="32">
        <v>5</v>
      </c>
      <c r="D28" s="32">
        <f t="shared" si="29"/>
        <v>12</v>
      </c>
      <c r="E28" s="32">
        <v>0.85</v>
      </c>
      <c r="F28" s="31">
        <f t="shared" si="30"/>
        <v>612</v>
      </c>
      <c r="G28" s="33">
        <f t="shared" si="31"/>
        <v>720</v>
      </c>
      <c r="H28" s="38">
        <v>52000</v>
      </c>
      <c r="I28" s="34">
        <v>62000</v>
      </c>
      <c r="J28" s="34">
        <v>30000</v>
      </c>
      <c r="K28" s="34">
        <v>0</v>
      </c>
      <c r="L28" s="34">
        <v>0</v>
      </c>
      <c r="M28" s="34">
        <v>14000</v>
      </c>
      <c r="N28" s="34">
        <v>24000</v>
      </c>
      <c r="O28" s="34">
        <v>39833</v>
      </c>
      <c r="P28" s="34">
        <v>72297</v>
      </c>
      <c r="Q28" s="34">
        <v>72003</v>
      </c>
      <c r="R28" s="34">
        <v>67628</v>
      </c>
      <c r="S28" s="34">
        <v>57226</v>
      </c>
      <c r="T28" s="141">
        <f t="shared" si="32"/>
        <v>490987</v>
      </c>
      <c r="U28" s="39">
        <f t="shared" si="0"/>
        <v>84.967320261437905</v>
      </c>
      <c r="V28" s="39">
        <f t="shared" si="1"/>
        <v>101.30718954248366</v>
      </c>
      <c r="W28" s="39">
        <f t="shared" si="2"/>
        <v>49.019607843137258</v>
      </c>
      <c r="X28" s="39">
        <f t="shared" si="3"/>
        <v>0</v>
      </c>
      <c r="Y28" s="39">
        <f t="shared" si="4"/>
        <v>0</v>
      </c>
      <c r="Z28" s="39">
        <f t="shared" si="5"/>
        <v>22.875816993464053</v>
      </c>
      <c r="AA28" s="39">
        <f t="shared" si="6"/>
        <v>39.215686274509807</v>
      </c>
      <c r="AB28" s="39">
        <f t="shared" si="7"/>
        <v>65.08660130718954</v>
      </c>
      <c r="AC28" s="39">
        <f t="shared" si="8"/>
        <v>118.13235294117646</v>
      </c>
      <c r="AD28" s="39">
        <f t="shared" si="9"/>
        <v>117.65196078431373</v>
      </c>
      <c r="AE28" s="39">
        <f t="shared" si="10"/>
        <v>110.50326797385621</v>
      </c>
      <c r="AF28" s="39">
        <f t="shared" si="11"/>
        <v>93.506535947712422</v>
      </c>
      <c r="AG28" s="40">
        <f t="shared" si="12"/>
        <v>33.42776416122004</v>
      </c>
      <c r="AH28" s="41">
        <f t="shared" si="33"/>
        <v>2.7856470134350033</v>
      </c>
      <c r="AI28" s="38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112">
        <f t="shared" si="13"/>
        <v>0</v>
      </c>
      <c r="AV28" s="113">
        <f t="shared" si="14"/>
        <v>0</v>
      </c>
      <c r="AW28" s="113">
        <f t="shared" si="15"/>
        <v>0</v>
      </c>
      <c r="AX28" s="113">
        <f t="shared" si="16"/>
        <v>0</v>
      </c>
      <c r="AY28" s="113">
        <f t="shared" si="17"/>
        <v>0</v>
      </c>
      <c r="AZ28" s="113">
        <f t="shared" si="18"/>
        <v>0</v>
      </c>
      <c r="BA28" s="113">
        <f t="shared" si="19"/>
        <v>0</v>
      </c>
      <c r="BB28" s="113">
        <f t="shared" si="20"/>
        <v>0</v>
      </c>
      <c r="BC28" s="113">
        <f t="shared" si="21"/>
        <v>0</v>
      </c>
      <c r="BD28" s="113">
        <f t="shared" si="22"/>
        <v>0</v>
      </c>
      <c r="BE28" s="113">
        <f t="shared" si="23"/>
        <v>0</v>
      </c>
      <c r="BF28" s="113">
        <f t="shared" si="24"/>
        <v>0</v>
      </c>
      <c r="BG28" s="113">
        <f t="shared" si="25"/>
        <v>0</v>
      </c>
      <c r="BH28" s="84">
        <f t="shared" si="26"/>
        <v>0</v>
      </c>
      <c r="BI28" s="85">
        <f t="shared" si="27"/>
        <v>0</v>
      </c>
    </row>
    <row r="29" spans="1:61" x14ac:dyDescent="0.25">
      <c r="A29" s="29">
        <f t="shared" si="34"/>
        <v>25</v>
      </c>
      <c r="B29" s="30" t="s">
        <v>57</v>
      </c>
      <c r="C29" s="32">
        <v>5</v>
      </c>
      <c r="D29" s="32">
        <f t="shared" si="29"/>
        <v>12</v>
      </c>
      <c r="E29" s="32">
        <v>0.85</v>
      </c>
      <c r="F29" s="31">
        <f t="shared" si="30"/>
        <v>612</v>
      </c>
      <c r="G29" s="33">
        <f t="shared" si="31"/>
        <v>720</v>
      </c>
      <c r="H29" s="38">
        <v>14000</v>
      </c>
      <c r="I29" s="34">
        <v>66000</v>
      </c>
      <c r="J29" s="34">
        <v>42000</v>
      </c>
      <c r="K29" s="34">
        <v>18000</v>
      </c>
      <c r="L29" s="34">
        <v>2000</v>
      </c>
      <c r="M29" s="34">
        <v>17833</v>
      </c>
      <c r="N29" s="34">
        <v>29833</v>
      </c>
      <c r="O29" s="34">
        <v>37833</v>
      </c>
      <c r="P29" s="34">
        <v>63915</v>
      </c>
      <c r="Q29" s="34">
        <v>61518</v>
      </c>
      <c r="R29" s="34">
        <v>59490</v>
      </c>
      <c r="S29" s="34">
        <v>55349</v>
      </c>
      <c r="T29" s="141">
        <f t="shared" si="32"/>
        <v>467771</v>
      </c>
      <c r="U29" s="39">
        <f t="shared" si="0"/>
        <v>22.875816993464053</v>
      </c>
      <c r="V29" s="39">
        <f t="shared" si="1"/>
        <v>107.84313725490196</v>
      </c>
      <c r="W29" s="39">
        <f t="shared" si="2"/>
        <v>68.627450980392155</v>
      </c>
      <c r="X29" s="39">
        <f t="shared" si="3"/>
        <v>29.411764705882351</v>
      </c>
      <c r="Y29" s="39">
        <f t="shared" si="4"/>
        <v>3.2679738562091503</v>
      </c>
      <c r="Z29" s="39">
        <f t="shared" si="5"/>
        <v>29.138888888888889</v>
      </c>
      <c r="AA29" s="39">
        <f t="shared" si="6"/>
        <v>48.746732026143789</v>
      </c>
      <c r="AB29" s="39">
        <f t="shared" si="7"/>
        <v>61.818627450980394</v>
      </c>
      <c r="AC29" s="39">
        <f t="shared" si="8"/>
        <v>104.43627450980392</v>
      </c>
      <c r="AD29" s="39">
        <f t="shared" si="9"/>
        <v>100.51960784313725</v>
      </c>
      <c r="AE29" s="39">
        <f t="shared" si="10"/>
        <v>97.205882352941174</v>
      </c>
      <c r="AF29" s="39">
        <f t="shared" si="11"/>
        <v>90.439542483660134</v>
      </c>
      <c r="AG29" s="40">
        <f t="shared" si="12"/>
        <v>31.847154139433552</v>
      </c>
      <c r="AH29" s="41">
        <f t="shared" si="33"/>
        <v>2.6539295116194626</v>
      </c>
      <c r="AI29" s="38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112">
        <f t="shared" si="13"/>
        <v>0</v>
      </c>
      <c r="AV29" s="113">
        <f t="shared" si="14"/>
        <v>0</v>
      </c>
      <c r="AW29" s="113">
        <f t="shared" si="15"/>
        <v>0</v>
      </c>
      <c r="AX29" s="113">
        <f t="shared" si="16"/>
        <v>0</v>
      </c>
      <c r="AY29" s="113">
        <f t="shared" si="17"/>
        <v>0</v>
      </c>
      <c r="AZ29" s="113">
        <f t="shared" si="18"/>
        <v>0</v>
      </c>
      <c r="BA29" s="113">
        <f t="shared" si="19"/>
        <v>0</v>
      </c>
      <c r="BB29" s="113">
        <f t="shared" si="20"/>
        <v>0</v>
      </c>
      <c r="BC29" s="113">
        <f t="shared" si="21"/>
        <v>0</v>
      </c>
      <c r="BD29" s="113">
        <f t="shared" si="22"/>
        <v>0</v>
      </c>
      <c r="BE29" s="113">
        <f t="shared" si="23"/>
        <v>0</v>
      </c>
      <c r="BF29" s="113">
        <f t="shared" si="24"/>
        <v>0</v>
      </c>
      <c r="BG29" s="113">
        <f t="shared" si="25"/>
        <v>0</v>
      </c>
      <c r="BH29" s="84">
        <f t="shared" si="26"/>
        <v>0</v>
      </c>
      <c r="BI29" s="85">
        <f t="shared" si="27"/>
        <v>0</v>
      </c>
    </row>
    <row r="30" spans="1:61" x14ac:dyDescent="0.25">
      <c r="A30" s="29">
        <f t="shared" si="34"/>
        <v>26</v>
      </c>
      <c r="B30" s="30" t="s">
        <v>58</v>
      </c>
      <c r="C30" s="32">
        <v>5</v>
      </c>
      <c r="D30" s="32">
        <f t="shared" si="29"/>
        <v>12</v>
      </c>
      <c r="E30" s="32">
        <v>0.85</v>
      </c>
      <c r="F30" s="31">
        <f t="shared" si="30"/>
        <v>612</v>
      </c>
      <c r="G30" s="33">
        <f t="shared" si="31"/>
        <v>720</v>
      </c>
      <c r="H30" s="38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141">
        <f t="shared" si="32"/>
        <v>0</v>
      </c>
      <c r="U30" s="39">
        <f t="shared" si="0"/>
        <v>0</v>
      </c>
      <c r="V30" s="39">
        <f t="shared" si="1"/>
        <v>0</v>
      </c>
      <c r="W30" s="39">
        <f t="shared" si="2"/>
        <v>0</v>
      </c>
      <c r="X30" s="39">
        <f t="shared" si="3"/>
        <v>0</v>
      </c>
      <c r="Y30" s="39">
        <f t="shared" si="4"/>
        <v>0</v>
      </c>
      <c r="Z30" s="39">
        <f t="shared" si="5"/>
        <v>0</v>
      </c>
      <c r="AA30" s="39">
        <f t="shared" si="6"/>
        <v>0</v>
      </c>
      <c r="AB30" s="39">
        <f t="shared" si="7"/>
        <v>0</v>
      </c>
      <c r="AC30" s="39">
        <f t="shared" si="8"/>
        <v>0</v>
      </c>
      <c r="AD30" s="39">
        <f t="shared" si="9"/>
        <v>0</v>
      </c>
      <c r="AE30" s="39">
        <f t="shared" si="10"/>
        <v>0</v>
      </c>
      <c r="AF30" s="39">
        <f t="shared" si="11"/>
        <v>0</v>
      </c>
      <c r="AG30" s="40">
        <f t="shared" si="12"/>
        <v>0</v>
      </c>
      <c r="AH30" s="41">
        <f t="shared" si="33"/>
        <v>0</v>
      </c>
      <c r="AI30" s="38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115">
        <f t="shared" si="13"/>
        <v>0</v>
      </c>
      <c r="AV30" s="116">
        <f t="shared" si="14"/>
        <v>0</v>
      </c>
      <c r="AW30" s="116">
        <f t="shared" si="15"/>
        <v>0</v>
      </c>
      <c r="AX30" s="116">
        <f t="shared" si="16"/>
        <v>0</v>
      </c>
      <c r="AY30" s="116">
        <f t="shared" si="17"/>
        <v>0</v>
      </c>
      <c r="AZ30" s="116">
        <f t="shared" si="18"/>
        <v>0</v>
      </c>
      <c r="BA30" s="116">
        <f t="shared" si="19"/>
        <v>0</v>
      </c>
      <c r="BB30" s="116">
        <f t="shared" si="20"/>
        <v>0</v>
      </c>
      <c r="BC30" s="116">
        <f t="shared" si="21"/>
        <v>0</v>
      </c>
      <c r="BD30" s="116">
        <f t="shared" si="22"/>
        <v>0</v>
      </c>
      <c r="BE30" s="116">
        <f t="shared" si="23"/>
        <v>0</v>
      </c>
      <c r="BF30" s="116">
        <f t="shared" si="24"/>
        <v>0</v>
      </c>
      <c r="BG30" s="116">
        <f t="shared" si="25"/>
        <v>0</v>
      </c>
      <c r="BH30" s="86">
        <f t="shared" si="26"/>
        <v>0</v>
      </c>
      <c r="BI30" s="87">
        <f t="shared" si="27"/>
        <v>0</v>
      </c>
    </row>
    <row r="31" spans="1:61" x14ac:dyDescent="0.25">
      <c r="A31" s="42">
        <f t="shared" si="34"/>
        <v>27</v>
      </c>
      <c r="B31" s="43">
        <v>204814000</v>
      </c>
      <c r="C31" s="44">
        <v>5.84</v>
      </c>
      <c r="D31" s="44">
        <f t="shared" si="29"/>
        <v>10.273972602739727</v>
      </c>
      <c r="E31" s="44">
        <v>0.85</v>
      </c>
      <c r="F31" s="45">
        <f t="shared" si="30"/>
        <v>523.97260273972609</v>
      </c>
      <c r="G31" s="46">
        <f t="shared" si="31"/>
        <v>616.43835616438366</v>
      </c>
      <c r="H31" s="57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>
        <f t="shared" si="32"/>
        <v>0</v>
      </c>
      <c r="U31" s="58">
        <f t="shared" ref="U31:U51" si="35">H31/$F31</f>
        <v>0</v>
      </c>
      <c r="V31" s="58">
        <f t="shared" ref="V31:V51" si="36">I31/$F31</f>
        <v>0</v>
      </c>
      <c r="W31" s="58">
        <f t="shared" ref="W31:W51" si="37">J31/$F31</f>
        <v>0</v>
      </c>
      <c r="X31" s="58">
        <f t="shared" ref="X31:X51" si="38">K31/$F31</f>
        <v>0</v>
      </c>
      <c r="Y31" s="58">
        <f t="shared" ref="Y31:Y51" si="39">L31/$F31</f>
        <v>0</v>
      </c>
      <c r="Z31" s="58">
        <f t="shared" ref="Z31:Z51" si="40">M31/$F31</f>
        <v>0</v>
      </c>
      <c r="AA31" s="58">
        <f t="shared" ref="AA31:AA51" si="41">N31/$F31</f>
        <v>0</v>
      </c>
      <c r="AB31" s="58">
        <f t="shared" ref="AB31:AB51" si="42">O31/$F31</f>
        <v>0</v>
      </c>
      <c r="AC31" s="58">
        <f t="shared" ref="AC31:AC51" si="43">P31/$F31</f>
        <v>0</v>
      </c>
      <c r="AD31" s="58">
        <f t="shared" ref="AD31:AD51" si="44">Q31/$F31</f>
        <v>0</v>
      </c>
      <c r="AE31" s="58">
        <f t="shared" ref="AE31:AE51" si="45">R31/$F31</f>
        <v>0</v>
      </c>
      <c r="AF31" s="58">
        <f t="shared" ref="AF31:AF51" si="46">S31/$F31</f>
        <v>0</v>
      </c>
      <c r="AG31" s="58">
        <f t="shared" ref="AG31:AG51" si="47">SUM(U31:AF31)/24</f>
        <v>0</v>
      </c>
      <c r="AH31" s="58">
        <f t="shared" si="33"/>
        <v>0</v>
      </c>
      <c r="AI31" s="57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117">
        <f t="shared" si="13"/>
        <v>0</v>
      </c>
      <c r="AV31" s="118">
        <f t="shared" si="14"/>
        <v>0</v>
      </c>
      <c r="AW31" s="118">
        <f t="shared" si="15"/>
        <v>0</v>
      </c>
      <c r="AX31" s="118">
        <f t="shared" si="16"/>
        <v>0</v>
      </c>
      <c r="AY31" s="118">
        <f t="shared" si="17"/>
        <v>0</v>
      </c>
      <c r="AZ31" s="118">
        <f t="shared" si="18"/>
        <v>0</v>
      </c>
      <c r="BA31" s="118">
        <f t="shared" si="19"/>
        <v>0</v>
      </c>
      <c r="BB31" s="118">
        <f t="shared" si="20"/>
        <v>0</v>
      </c>
      <c r="BC31" s="118">
        <f t="shared" si="21"/>
        <v>0</v>
      </c>
      <c r="BD31" s="118">
        <f t="shared" si="22"/>
        <v>0</v>
      </c>
      <c r="BE31" s="118">
        <f t="shared" si="23"/>
        <v>0</v>
      </c>
      <c r="BF31" s="118">
        <f t="shared" si="24"/>
        <v>0</v>
      </c>
      <c r="BG31" s="118">
        <f t="shared" si="25"/>
        <v>0</v>
      </c>
      <c r="BH31" s="63">
        <f t="shared" si="26"/>
        <v>0</v>
      </c>
      <c r="BI31" s="64">
        <f t="shared" si="27"/>
        <v>0</v>
      </c>
    </row>
    <row r="32" spans="1:61" x14ac:dyDescent="0.25">
      <c r="A32" s="47">
        <f t="shared" si="34"/>
        <v>28</v>
      </c>
      <c r="B32" s="48">
        <v>229235000</v>
      </c>
      <c r="C32" s="49">
        <v>5.84</v>
      </c>
      <c r="D32" s="49">
        <f t="shared" si="29"/>
        <v>10.273972602739727</v>
      </c>
      <c r="E32" s="49">
        <v>0.85</v>
      </c>
      <c r="F32" s="50">
        <f t="shared" si="30"/>
        <v>523.97260273972609</v>
      </c>
      <c r="G32" s="51">
        <f t="shared" si="31"/>
        <v>616.43835616438366</v>
      </c>
      <c r="H32" s="59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>
        <f t="shared" si="32"/>
        <v>0</v>
      </c>
      <c r="U32" s="60">
        <f t="shared" si="35"/>
        <v>0</v>
      </c>
      <c r="V32" s="60">
        <f t="shared" si="36"/>
        <v>0</v>
      </c>
      <c r="W32" s="60">
        <f t="shared" si="37"/>
        <v>0</v>
      </c>
      <c r="X32" s="60">
        <f t="shared" si="38"/>
        <v>0</v>
      </c>
      <c r="Y32" s="60">
        <f t="shared" si="39"/>
        <v>0</v>
      </c>
      <c r="Z32" s="60">
        <f t="shared" si="40"/>
        <v>0</v>
      </c>
      <c r="AA32" s="60">
        <f t="shared" si="41"/>
        <v>0</v>
      </c>
      <c r="AB32" s="60">
        <f t="shared" si="42"/>
        <v>0</v>
      </c>
      <c r="AC32" s="60">
        <f t="shared" si="43"/>
        <v>0</v>
      </c>
      <c r="AD32" s="60">
        <f t="shared" si="44"/>
        <v>0</v>
      </c>
      <c r="AE32" s="60">
        <f t="shared" si="45"/>
        <v>0</v>
      </c>
      <c r="AF32" s="60">
        <f t="shared" si="46"/>
        <v>0</v>
      </c>
      <c r="AG32" s="60">
        <f t="shared" si="47"/>
        <v>0</v>
      </c>
      <c r="AH32" s="60">
        <f t="shared" si="33"/>
        <v>0</v>
      </c>
      <c r="AI32" s="59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119">
        <f t="shared" si="13"/>
        <v>0</v>
      </c>
      <c r="AV32" s="120">
        <f t="shared" si="14"/>
        <v>0</v>
      </c>
      <c r="AW32" s="120">
        <f t="shared" si="15"/>
        <v>0</v>
      </c>
      <c r="AX32" s="120">
        <f t="shared" si="16"/>
        <v>0</v>
      </c>
      <c r="AY32" s="120">
        <f t="shared" si="17"/>
        <v>0</v>
      </c>
      <c r="AZ32" s="120">
        <f t="shared" si="18"/>
        <v>0</v>
      </c>
      <c r="BA32" s="120">
        <f t="shared" si="19"/>
        <v>0</v>
      </c>
      <c r="BB32" s="120">
        <f t="shared" si="20"/>
        <v>0</v>
      </c>
      <c r="BC32" s="120">
        <f t="shared" si="21"/>
        <v>0</v>
      </c>
      <c r="BD32" s="120">
        <f t="shared" si="22"/>
        <v>0</v>
      </c>
      <c r="BE32" s="120">
        <f t="shared" si="23"/>
        <v>0</v>
      </c>
      <c r="BF32" s="120">
        <f t="shared" si="24"/>
        <v>0</v>
      </c>
      <c r="BG32" s="120">
        <f t="shared" si="25"/>
        <v>0</v>
      </c>
      <c r="BH32" s="65">
        <f t="shared" si="26"/>
        <v>0</v>
      </c>
      <c r="BI32" s="66">
        <f t="shared" si="27"/>
        <v>0</v>
      </c>
    </row>
    <row r="33" spans="1:61" x14ac:dyDescent="0.25">
      <c r="A33" s="52">
        <f t="shared" si="34"/>
        <v>29</v>
      </c>
      <c r="B33" s="53">
        <v>229236000</v>
      </c>
      <c r="C33" s="54">
        <v>5.84</v>
      </c>
      <c r="D33" s="54">
        <f t="shared" si="29"/>
        <v>10.273972602739727</v>
      </c>
      <c r="E33" s="54">
        <v>0.85</v>
      </c>
      <c r="F33" s="55">
        <f t="shared" si="30"/>
        <v>523.97260273972609</v>
      </c>
      <c r="G33" s="56">
        <f t="shared" si="31"/>
        <v>616.43835616438366</v>
      </c>
      <c r="H33" s="61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>
        <f t="shared" si="32"/>
        <v>0</v>
      </c>
      <c r="U33" s="62">
        <f t="shared" si="35"/>
        <v>0</v>
      </c>
      <c r="V33" s="62">
        <f t="shared" si="36"/>
        <v>0</v>
      </c>
      <c r="W33" s="62">
        <f t="shared" si="37"/>
        <v>0</v>
      </c>
      <c r="X33" s="62">
        <f t="shared" si="38"/>
        <v>0</v>
      </c>
      <c r="Y33" s="62">
        <f t="shared" si="39"/>
        <v>0</v>
      </c>
      <c r="Z33" s="62">
        <f t="shared" si="40"/>
        <v>0</v>
      </c>
      <c r="AA33" s="62">
        <f t="shared" si="41"/>
        <v>0</v>
      </c>
      <c r="AB33" s="62">
        <f t="shared" si="42"/>
        <v>0</v>
      </c>
      <c r="AC33" s="62">
        <f t="shared" si="43"/>
        <v>0</v>
      </c>
      <c r="AD33" s="62">
        <f t="shared" si="44"/>
        <v>0</v>
      </c>
      <c r="AE33" s="62">
        <f t="shared" si="45"/>
        <v>0</v>
      </c>
      <c r="AF33" s="62">
        <f t="shared" si="46"/>
        <v>0</v>
      </c>
      <c r="AG33" s="62">
        <f t="shared" si="47"/>
        <v>0</v>
      </c>
      <c r="AH33" s="62">
        <f t="shared" si="33"/>
        <v>0</v>
      </c>
      <c r="AI33" s="61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121">
        <f t="shared" si="13"/>
        <v>0</v>
      </c>
      <c r="AV33" s="122">
        <f t="shared" si="14"/>
        <v>0</v>
      </c>
      <c r="AW33" s="122">
        <f t="shared" si="15"/>
        <v>0</v>
      </c>
      <c r="AX33" s="122">
        <f t="shared" si="16"/>
        <v>0</v>
      </c>
      <c r="AY33" s="122">
        <f t="shared" si="17"/>
        <v>0</v>
      </c>
      <c r="AZ33" s="122">
        <f t="shared" si="18"/>
        <v>0</v>
      </c>
      <c r="BA33" s="122">
        <f t="shared" si="19"/>
        <v>0</v>
      </c>
      <c r="BB33" s="122">
        <f t="shared" si="20"/>
        <v>0</v>
      </c>
      <c r="BC33" s="122">
        <f t="shared" si="21"/>
        <v>0</v>
      </c>
      <c r="BD33" s="122">
        <f t="shared" si="22"/>
        <v>0</v>
      </c>
      <c r="BE33" s="122">
        <f t="shared" si="23"/>
        <v>0</v>
      </c>
      <c r="BF33" s="122">
        <f t="shared" si="24"/>
        <v>0</v>
      </c>
      <c r="BG33" s="122">
        <f t="shared" si="25"/>
        <v>0</v>
      </c>
      <c r="BH33" s="67">
        <f t="shared" si="26"/>
        <v>0</v>
      </c>
      <c r="BI33" s="68">
        <f t="shared" si="27"/>
        <v>0</v>
      </c>
    </row>
    <row r="34" spans="1:61" x14ac:dyDescent="0.25">
      <c r="A34" s="102">
        <f t="shared" si="34"/>
        <v>30</v>
      </c>
      <c r="B34" s="102" t="s">
        <v>67</v>
      </c>
      <c r="C34" s="103">
        <v>30</v>
      </c>
      <c r="D34" s="103">
        <f t="shared" si="29"/>
        <v>2</v>
      </c>
      <c r="E34" s="103">
        <v>0.85</v>
      </c>
      <c r="F34" s="104">
        <f t="shared" si="30"/>
        <v>102</v>
      </c>
      <c r="G34" s="105">
        <f t="shared" si="31"/>
        <v>120</v>
      </c>
      <c r="H34" s="34"/>
      <c r="I34" s="34"/>
      <c r="J34" s="34"/>
      <c r="K34" s="34"/>
      <c r="L34" s="34"/>
      <c r="M34" s="34"/>
      <c r="N34" s="34"/>
      <c r="O34" s="34"/>
      <c r="P34" s="34">
        <v>3085</v>
      </c>
      <c r="Q34" s="34">
        <v>3085</v>
      </c>
      <c r="R34" s="34">
        <v>3085</v>
      </c>
      <c r="S34" s="34">
        <v>3085</v>
      </c>
      <c r="T34" s="141">
        <f t="shared" si="32"/>
        <v>12340</v>
      </c>
      <c r="U34" s="39">
        <f t="shared" si="35"/>
        <v>0</v>
      </c>
      <c r="V34" s="39">
        <f t="shared" si="36"/>
        <v>0</v>
      </c>
      <c r="W34" s="39">
        <f t="shared" si="37"/>
        <v>0</v>
      </c>
      <c r="X34" s="39">
        <f t="shared" si="38"/>
        <v>0</v>
      </c>
      <c r="Y34" s="39">
        <f t="shared" si="39"/>
        <v>0</v>
      </c>
      <c r="Z34" s="39">
        <f t="shared" si="40"/>
        <v>0</v>
      </c>
      <c r="AA34" s="39">
        <f t="shared" si="41"/>
        <v>0</v>
      </c>
      <c r="AB34" s="39">
        <f t="shared" si="42"/>
        <v>0</v>
      </c>
      <c r="AC34" s="39">
        <f t="shared" si="43"/>
        <v>30.245098039215687</v>
      </c>
      <c r="AD34" s="39">
        <f t="shared" si="44"/>
        <v>30.245098039215687</v>
      </c>
      <c r="AE34" s="39">
        <f t="shared" si="45"/>
        <v>30.245098039215687</v>
      </c>
      <c r="AF34" s="39">
        <f t="shared" si="46"/>
        <v>30.245098039215687</v>
      </c>
      <c r="AG34" s="40">
        <f t="shared" si="47"/>
        <v>5.0408496732026142</v>
      </c>
      <c r="AH34" s="41">
        <f t="shared" si="33"/>
        <v>0.42007080610021785</v>
      </c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115">
        <f t="shared" si="13"/>
        <v>0</v>
      </c>
      <c r="AV34" s="116">
        <f t="shared" si="14"/>
        <v>0</v>
      </c>
      <c r="AW34" s="116">
        <f t="shared" si="15"/>
        <v>0</v>
      </c>
      <c r="AX34" s="116">
        <f t="shared" si="16"/>
        <v>0</v>
      </c>
      <c r="AY34" s="116">
        <f t="shared" si="17"/>
        <v>0</v>
      </c>
      <c r="AZ34" s="116">
        <f t="shared" si="18"/>
        <v>0</v>
      </c>
      <c r="BA34" s="116">
        <f t="shared" si="19"/>
        <v>0</v>
      </c>
      <c r="BB34" s="116">
        <f t="shared" si="20"/>
        <v>0</v>
      </c>
      <c r="BC34" s="116">
        <f t="shared" si="21"/>
        <v>0</v>
      </c>
      <c r="BD34" s="116">
        <f t="shared" si="22"/>
        <v>0</v>
      </c>
      <c r="BE34" s="116">
        <f t="shared" si="23"/>
        <v>0</v>
      </c>
      <c r="BF34" s="116">
        <f t="shared" si="24"/>
        <v>0</v>
      </c>
      <c r="BG34" s="116">
        <f t="shared" si="25"/>
        <v>0</v>
      </c>
      <c r="BH34" s="86">
        <f t="shared" si="26"/>
        <v>0</v>
      </c>
      <c r="BI34" s="87">
        <f t="shared" si="27"/>
        <v>0</v>
      </c>
    </row>
    <row r="35" spans="1:61" x14ac:dyDescent="0.25">
      <c r="A35" s="102">
        <f t="shared" si="34"/>
        <v>31</v>
      </c>
      <c r="B35" s="102"/>
      <c r="C35" s="103">
        <v>30</v>
      </c>
      <c r="D35" s="103">
        <f t="shared" si="29"/>
        <v>2</v>
      </c>
      <c r="E35" s="103">
        <v>0.85</v>
      </c>
      <c r="F35" s="104">
        <f t="shared" si="30"/>
        <v>102</v>
      </c>
      <c r="G35" s="105">
        <f t="shared" si="31"/>
        <v>120</v>
      </c>
      <c r="H35" s="34"/>
      <c r="I35" s="34"/>
      <c r="J35" s="34"/>
      <c r="K35" s="34"/>
      <c r="L35" s="34"/>
      <c r="M35" s="34"/>
      <c r="N35" s="34"/>
      <c r="O35" s="34"/>
      <c r="P35" s="34">
        <v>3085</v>
      </c>
      <c r="Q35" s="34">
        <v>3085</v>
      </c>
      <c r="R35" s="34">
        <v>3085</v>
      </c>
      <c r="S35" s="34">
        <v>3085</v>
      </c>
      <c r="T35" s="141">
        <f t="shared" si="32"/>
        <v>12340</v>
      </c>
      <c r="U35" s="39">
        <f t="shared" si="35"/>
        <v>0</v>
      </c>
      <c r="V35" s="39">
        <f t="shared" si="36"/>
        <v>0</v>
      </c>
      <c r="W35" s="39">
        <f t="shared" si="37"/>
        <v>0</v>
      </c>
      <c r="X35" s="39">
        <f t="shared" si="38"/>
        <v>0</v>
      </c>
      <c r="Y35" s="39">
        <f t="shared" si="39"/>
        <v>0</v>
      </c>
      <c r="Z35" s="39">
        <f t="shared" si="40"/>
        <v>0</v>
      </c>
      <c r="AA35" s="39">
        <f t="shared" si="41"/>
        <v>0</v>
      </c>
      <c r="AB35" s="39">
        <f t="shared" si="42"/>
        <v>0</v>
      </c>
      <c r="AC35" s="39">
        <f t="shared" si="43"/>
        <v>30.245098039215687</v>
      </c>
      <c r="AD35" s="39">
        <f t="shared" si="44"/>
        <v>30.245098039215687</v>
      </c>
      <c r="AE35" s="39">
        <f t="shared" si="45"/>
        <v>30.245098039215687</v>
      </c>
      <c r="AF35" s="39">
        <f t="shared" si="46"/>
        <v>30.245098039215687</v>
      </c>
      <c r="AG35" s="40">
        <f t="shared" si="47"/>
        <v>5.0408496732026142</v>
      </c>
      <c r="AH35" s="41">
        <f t="shared" si="33"/>
        <v>0.42007080610021785</v>
      </c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115">
        <f t="shared" ref="AU35:AU51" si="48">SUM(AI35:AT35)</f>
        <v>0</v>
      </c>
      <c r="AV35" s="116">
        <f t="shared" ref="AV35:AV51" si="49">AI35/$F35</f>
        <v>0</v>
      </c>
      <c r="AW35" s="116">
        <f t="shared" ref="AW35:AW51" si="50">AJ35/$F35</f>
        <v>0</v>
      </c>
      <c r="AX35" s="116">
        <f t="shared" ref="AX35:AX51" si="51">AK35/$F35</f>
        <v>0</v>
      </c>
      <c r="AY35" s="116">
        <f t="shared" ref="AY35:AY51" si="52">AL35/$F35</f>
        <v>0</v>
      </c>
      <c r="AZ35" s="116">
        <f t="shared" ref="AZ35:AZ51" si="53">AM35/$F35</f>
        <v>0</v>
      </c>
      <c r="BA35" s="116">
        <f t="shared" ref="BA35:BA51" si="54">AN35/$F35</f>
        <v>0</v>
      </c>
      <c r="BB35" s="116">
        <f t="shared" ref="BB35:BB51" si="55">AO35/$F35</f>
        <v>0</v>
      </c>
      <c r="BC35" s="116">
        <f t="shared" ref="BC35:BC51" si="56">AP35/$F35</f>
        <v>0</v>
      </c>
      <c r="BD35" s="116">
        <f t="shared" ref="BD35:BD51" si="57">AQ35/$F35</f>
        <v>0</v>
      </c>
      <c r="BE35" s="116">
        <f t="shared" ref="BE35:BE51" si="58">AR35/$F35</f>
        <v>0</v>
      </c>
      <c r="BF35" s="116">
        <f t="shared" ref="BF35:BF51" si="59">AS35/$F35</f>
        <v>0</v>
      </c>
      <c r="BG35" s="116">
        <f t="shared" ref="BG35:BG51" si="60">AT35/$F35</f>
        <v>0</v>
      </c>
      <c r="BH35" s="86">
        <f t="shared" ref="BH35:BH51" si="61">AU35/$F35</f>
        <v>0</v>
      </c>
      <c r="BI35" s="87">
        <f t="shared" ref="BI35:BI51" si="62">AV35/$F35</f>
        <v>0</v>
      </c>
    </row>
    <row r="36" spans="1:61" x14ac:dyDescent="0.25">
      <c r="A36" s="102">
        <f t="shared" si="34"/>
        <v>32</v>
      </c>
      <c r="B36" s="102" t="s">
        <v>68</v>
      </c>
      <c r="C36" s="103">
        <v>30</v>
      </c>
      <c r="D36" s="103">
        <f t="shared" si="29"/>
        <v>2</v>
      </c>
      <c r="E36" s="103">
        <v>0.85</v>
      </c>
      <c r="F36" s="104">
        <f t="shared" si="30"/>
        <v>102</v>
      </c>
      <c r="G36" s="105">
        <f t="shared" si="31"/>
        <v>120</v>
      </c>
      <c r="H36" s="34"/>
      <c r="I36" s="34"/>
      <c r="J36" s="34"/>
      <c r="K36" s="34"/>
      <c r="L36" s="34"/>
      <c r="M36" s="34"/>
      <c r="N36" s="34"/>
      <c r="O36" s="34"/>
      <c r="P36" s="34">
        <v>3085</v>
      </c>
      <c r="Q36" s="34">
        <v>3085</v>
      </c>
      <c r="R36" s="34">
        <v>3085</v>
      </c>
      <c r="S36" s="34">
        <v>3085</v>
      </c>
      <c r="T36" s="141">
        <f t="shared" si="32"/>
        <v>12340</v>
      </c>
      <c r="U36" s="39">
        <f t="shared" si="35"/>
        <v>0</v>
      </c>
      <c r="V36" s="39">
        <f t="shared" si="36"/>
        <v>0</v>
      </c>
      <c r="W36" s="39">
        <f t="shared" si="37"/>
        <v>0</v>
      </c>
      <c r="X36" s="39">
        <f t="shared" si="38"/>
        <v>0</v>
      </c>
      <c r="Y36" s="39">
        <f t="shared" si="39"/>
        <v>0</v>
      </c>
      <c r="Z36" s="39">
        <f t="shared" si="40"/>
        <v>0</v>
      </c>
      <c r="AA36" s="39">
        <f t="shared" si="41"/>
        <v>0</v>
      </c>
      <c r="AB36" s="39">
        <f t="shared" si="42"/>
        <v>0</v>
      </c>
      <c r="AC36" s="39">
        <f t="shared" si="43"/>
        <v>30.245098039215687</v>
      </c>
      <c r="AD36" s="39">
        <f t="shared" si="44"/>
        <v>30.245098039215687</v>
      </c>
      <c r="AE36" s="39">
        <f t="shared" si="45"/>
        <v>30.245098039215687</v>
      </c>
      <c r="AF36" s="39">
        <f t="shared" si="46"/>
        <v>30.245098039215687</v>
      </c>
      <c r="AG36" s="40">
        <f t="shared" si="47"/>
        <v>5.0408496732026142</v>
      </c>
      <c r="AH36" s="41">
        <f t="shared" si="33"/>
        <v>0.42007080610021785</v>
      </c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115">
        <f t="shared" si="48"/>
        <v>0</v>
      </c>
      <c r="AV36" s="116">
        <f t="shared" si="49"/>
        <v>0</v>
      </c>
      <c r="AW36" s="116">
        <f t="shared" si="50"/>
        <v>0</v>
      </c>
      <c r="AX36" s="116">
        <f t="shared" si="51"/>
        <v>0</v>
      </c>
      <c r="AY36" s="116">
        <f t="shared" si="52"/>
        <v>0</v>
      </c>
      <c r="AZ36" s="116">
        <f t="shared" si="53"/>
        <v>0</v>
      </c>
      <c r="BA36" s="116">
        <f t="shared" si="54"/>
        <v>0</v>
      </c>
      <c r="BB36" s="116">
        <f t="shared" si="55"/>
        <v>0</v>
      </c>
      <c r="BC36" s="116">
        <f t="shared" si="56"/>
        <v>0</v>
      </c>
      <c r="BD36" s="116">
        <f t="shared" si="57"/>
        <v>0</v>
      </c>
      <c r="BE36" s="116">
        <f t="shared" si="58"/>
        <v>0</v>
      </c>
      <c r="BF36" s="116">
        <f t="shared" si="59"/>
        <v>0</v>
      </c>
      <c r="BG36" s="116">
        <f t="shared" si="60"/>
        <v>0</v>
      </c>
      <c r="BH36" s="86">
        <f t="shared" si="61"/>
        <v>0</v>
      </c>
      <c r="BI36" s="87">
        <f t="shared" si="62"/>
        <v>0</v>
      </c>
    </row>
    <row r="37" spans="1:61" x14ac:dyDescent="0.25">
      <c r="A37" s="102">
        <f t="shared" si="34"/>
        <v>33</v>
      </c>
      <c r="B37" s="102"/>
      <c r="C37" s="103">
        <v>30</v>
      </c>
      <c r="D37" s="103">
        <f t="shared" si="29"/>
        <v>2</v>
      </c>
      <c r="E37" s="103">
        <v>0.85</v>
      </c>
      <c r="F37" s="104">
        <f t="shared" si="30"/>
        <v>102</v>
      </c>
      <c r="G37" s="105">
        <f t="shared" si="31"/>
        <v>120</v>
      </c>
      <c r="H37" s="34"/>
      <c r="I37" s="34"/>
      <c r="J37" s="34"/>
      <c r="K37" s="34"/>
      <c r="L37" s="34"/>
      <c r="M37" s="34"/>
      <c r="N37" s="34"/>
      <c r="O37" s="34"/>
      <c r="P37" s="34">
        <v>3085</v>
      </c>
      <c r="Q37" s="34">
        <v>3085</v>
      </c>
      <c r="R37" s="34">
        <v>3085</v>
      </c>
      <c r="S37" s="34">
        <v>3085</v>
      </c>
      <c r="T37" s="141">
        <f t="shared" si="32"/>
        <v>12340</v>
      </c>
      <c r="U37" s="39">
        <f t="shared" si="35"/>
        <v>0</v>
      </c>
      <c r="V37" s="39">
        <f t="shared" si="36"/>
        <v>0</v>
      </c>
      <c r="W37" s="39">
        <f t="shared" si="37"/>
        <v>0</v>
      </c>
      <c r="X37" s="39">
        <f t="shared" si="38"/>
        <v>0</v>
      </c>
      <c r="Y37" s="39">
        <f t="shared" si="39"/>
        <v>0</v>
      </c>
      <c r="Z37" s="39">
        <f t="shared" si="40"/>
        <v>0</v>
      </c>
      <c r="AA37" s="39">
        <f t="shared" si="41"/>
        <v>0</v>
      </c>
      <c r="AB37" s="39">
        <f t="shared" si="42"/>
        <v>0</v>
      </c>
      <c r="AC37" s="39">
        <f t="shared" si="43"/>
        <v>30.245098039215687</v>
      </c>
      <c r="AD37" s="39">
        <f t="shared" si="44"/>
        <v>30.245098039215687</v>
      </c>
      <c r="AE37" s="39">
        <f t="shared" si="45"/>
        <v>30.245098039215687</v>
      </c>
      <c r="AF37" s="39">
        <f t="shared" si="46"/>
        <v>30.245098039215687</v>
      </c>
      <c r="AG37" s="40">
        <f t="shared" si="47"/>
        <v>5.0408496732026142</v>
      </c>
      <c r="AH37" s="41">
        <f t="shared" si="33"/>
        <v>0.42007080610021785</v>
      </c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115">
        <f t="shared" si="48"/>
        <v>0</v>
      </c>
      <c r="AV37" s="116">
        <f t="shared" si="49"/>
        <v>0</v>
      </c>
      <c r="AW37" s="116">
        <f t="shared" si="50"/>
        <v>0</v>
      </c>
      <c r="AX37" s="116">
        <f t="shared" si="51"/>
        <v>0</v>
      </c>
      <c r="AY37" s="116">
        <f t="shared" si="52"/>
        <v>0</v>
      </c>
      <c r="AZ37" s="116">
        <f t="shared" si="53"/>
        <v>0</v>
      </c>
      <c r="BA37" s="116">
        <f t="shared" si="54"/>
        <v>0</v>
      </c>
      <c r="BB37" s="116">
        <f t="shared" si="55"/>
        <v>0</v>
      </c>
      <c r="BC37" s="116">
        <f t="shared" si="56"/>
        <v>0</v>
      </c>
      <c r="BD37" s="116">
        <f t="shared" si="57"/>
        <v>0</v>
      </c>
      <c r="BE37" s="116">
        <f t="shared" si="58"/>
        <v>0</v>
      </c>
      <c r="BF37" s="116">
        <f t="shared" si="59"/>
        <v>0</v>
      </c>
      <c r="BG37" s="116">
        <f t="shared" si="60"/>
        <v>0</v>
      </c>
      <c r="BH37" s="86">
        <f t="shared" si="61"/>
        <v>0</v>
      </c>
      <c r="BI37" s="87">
        <f t="shared" si="62"/>
        <v>0</v>
      </c>
    </row>
    <row r="38" spans="1:61" x14ac:dyDescent="0.25">
      <c r="A38" s="102">
        <f t="shared" si="34"/>
        <v>34</v>
      </c>
      <c r="B38" s="102" t="s">
        <v>69</v>
      </c>
      <c r="C38" s="103">
        <v>30</v>
      </c>
      <c r="D38" s="103">
        <f t="shared" si="29"/>
        <v>2</v>
      </c>
      <c r="E38" s="103">
        <v>0.85</v>
      </c>
      <c r="F38" s="104">
        <f t="shared" si="30"/>
        <v>102</v>
      </c>
      <c r="G38" s="105">
        <f t="shared" si="31"/>
        <v>120</v>
      </c>
      <c r="H38" s="34"/>
      <c r="I38" s="34"/>
      <c r="J38" s="34"/>
      <c r="K38" s="34"/>
      <c r="L38" s="34"/>
      <c r="M38" s="34"/>
      <c r="N38" s="34"/>
      <c r="O38" s="34"/>
      <c r="P38" s="34">
        <v>3085</v>
      </c>
      <c r="Q38" s="34">
        <v>3085</v>
      </c>
      <c r="R38" s="34">
        <v>3085</v>
      </c>
      <c r="S38" s="34">
        <v>3085</v>
      </c>
      <c r="T38" s="141">
        <f t="shared" si="32"/>
        <v>12340</v>
      </c>
      <c r="U38" s="39">
        <f t="shared" si="35"/>
        <v>0</v>
      </c>
      <c r="V38" s="39">
        <f t="shared" si="36"/>
        <v>0</v>
      </c>
      <c r="W38" s="39">
        <f t="shared" si="37"/>
        <v>0</v>
      </c>
      <c r="X38" s="39">
        <f t="shared" si="38"/>
        <v>0</v>
      </c>
      <c r="Y38" s="39">
        <f t="shared" si="39"/>
        <v>0</v>
      </c>
      <c r="Z38" s="39">
        <f t="shared" si="40"/>
        <v>0</v>
      </c>
      <c r="AA38" s="39">
        <f t="shared" si="41"/>
        <v>0</v>
      </c>
      <c r="AB38" s="39">
        <f t="shared" si="42"/>
        <v>0</v>
      </c>
      <c r="AC38" s="39">
        <f t="shared" si="43"/>
        <v>30.245098039215687</v>
      </c>
      <c r="AD38" s="39">
        <f t="shared" si="44"/>
        <v>30.245098039215687</v>
      </c>
      <c r="AE38" s="39">
        <f t="shared" si="45"/>
        <v>30.245098039215687</v>
      </c>
      <c r="AF38" s="39">
        <f t="shared" si="46"/>
        <v>30.245098039215687</v>
      </c>
      <c r="AG38" s="40">
        <f t="shared" si="47"/>
        <v>5.0408496732026142</v>
      </c>
      <c r="AH38" s="41">
        <f t="shared" si="33"/>
        <v>0.42007080610021785</v>
      </c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115">
        <f t="shared" si="48"/>
        <v>0</v>
      </c>
      <c r="AV38" s="116">
        <f t="shared" si="49"/>
        <v>0</v>
      </c>
      <c r="AW38" s="116">
        <f t="shared" si="50"/>
        <v>0</v>
      </c>
      <c r="AX38" s="116">
        <f t="shared" si="51"/>
        <v>0</v>
      </c>
      <c r="AY38" s="116">
        <f t="shared" si="52"/>
        <v>0</v>
      </c>
      <c r="AZ38" s="116">
        <f t="shared" si="53"/>
        <v>0</v>
      </c>
      <c r="BA38" s="116">
        <f t="shared" si="54"/>
        <v>0</v>
      </c>
      <c r="BB38" s="116">
        <f t="shared" si="55"/>
        <v>0</v>
      </c>
      <c r="BC38" s="116">
        <f t="shared" si="56"/>
        <v>0</v>
      </c>
      <c r="BD38" s="116">
        <f t="shared" si="57"/>
        <v>0</v>
      </c>
      <c r="BE38" s="116">
        <f t="shared" si="58"/>
        <v>0</v>
      </c>
      <c r="BF38" s="116">
        <f t="shared" si="59"/>
        <v>0</v>
      </c>
      <c r="BG38" s="116">
        <f t="shared" si="60"/>
        <v>0</v>
      </c>
      <c r="BH38" s="86">
        <f t="shared" si="61"/>
        <v>0</v>
      </c>
      <c r="BI38" s="87">
        <f t="shared" si="62"/>
        <v>0</v>
      </c>
    </row>
    <row r="39" spans="1:61" x14ac:dyDescent="0.25">
      <c r="A39" s="102">
        <f t="shared" si="34"/>
        <v>35</v>
      </c>
      <c r="B39" s="102"/>
      <c r="C39" s="103">
        <v>30</v>
      </c>
      <c r="D39" s="103">
        <f t="shared" si="29"/>
        <v>2</v>
      </c>
      <c r="E39" s="103">
        <v>0.85</v>
      </c>
      <c r="F39" s="104">
        <f t="shared" si="30"/>
        <v>102</v>
      </c>
      <c r="G39" s="105">
        <f t="shared" si="31"/>
        <v>120</v>
      </c>
      <c r="H39" s="34"/>
      <c r="I39" s="34"/>
      <c r="J39" s="34"/>
      <c r="K39" s="34"/>
      <c r="L39" s="34"/>
      <c r="M39" s="34"/>
      <c r="N39" s="34"/>
      <c r="O39" s="34"/>
      <c r="P39" s="34">
        <v>3085</v>
      </c>
      <c r="Q39" s="34">
        <v>3085</v>
      </c>
      <c r="R39" s="34">
        <v>3085</v>
      </c>
      <c r="S39" s="34">
        <v>3085</v>
      </c>
      <c r="T39" s="141">
        <f t="shared" si="32"/>
        <v>12340</v>
      </c>
      <c r="U39" s="39">
        <f t="shared" si="35"/>
        <v>0</v>
      </c>
      <c r="V39" s="39">
        <f t="shared" si="36"/>
        <v>0</v>
      </c>
      <c r="W39" s="39">
        <f t="shared" si="37"/>
        <v>0</v>
      </c>
      <c r="X39" s="39">
        <f t="shared" si="38"/>
        <v>0</v>
      </c>
      <c r="Y39" s="39">
        <f t="shared" si="39"/>
        <v>0</v>
      </c>
      <c r="Z39" s="39">
        <f t="shared" si="40"/>
        <v>0</v>
      </c>
      <c r="AA39" s="39">
        <f t="shared" si="41"/>
        <v>0</v>
      </c>
      <c r="AB39" s="39">
        <f t="shared" si="42"/>
        <v>0</v>
      </c>
      <c r="AC39" s="39">
        <f t="shared" si="43"/>
        <v>30.245098039215687</v>
      </c>
      <c r="AD39" s="39">
        <f t="shared" si="44"/>
        <v>30.245098039215687</v>
      </c>
      <c r="AE39" s="39">
        <f t="shared" si="45"/>
        <v>30.245098039215687</v>
      </c>
      <c r="AF39" s="39">
        <f t="shared" si="46"/>
        <v>30.245098039215687</v>
      </c>
      <c r="AG39" s="40">
        <f t="shared" si="47"/>
        <v>5.0408496732026142</v>
      </c>
      <c r="AH39" s="41">
        <f t="shared" si="33"/>
        <v>0.42007080610021785</v>
      </c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115">
        <f t="shared" si="48"/>
        <v>0</v>
      </c>
      <c r="AV39" s="116">
        <f t="shared" si="49"/>
        <v>0</v>
      </c>
      <c r="AW39" s="116">
        <f t="shared" si="50"/>
        <v>0</v>
      </c>
      <c r="AX39" s="116">
        <f t="shared" si="51"/>
        <v>0</v>
      </c>
      <c r="AY39" s="116">
        <f t="shared" si="52"/>
        <v>0</v>
      </c>
      <c r="AZ39" s="116">
        <f t="shared" si="53"/>
        <v>0</v>
      </c>
      <c r="BA39" s="116">
        <f t="shared" si="54"/>
        <v>0</v>
      </c>
      <c r="BB39" s="116">
        <f t="shared" si="55"/>
        <v>0</v>
      </c>
      <c r="BC39" s="116">
        <f t="shared" si="56"/>
        <v>0</v>
      </c>
      <c r="BD39" s="116">
        <f t="shared" si="57"/>
        <v>0</v>
      </c>
      <c r="BE39" s="116">
        <f t="shared" si="58"/>
        <v>0</v>
      </c>
      <c r="BF39" s="116">
        <f t="shared" si="59"/>
        <v>0</v>
      </c>
      <c r="BG39" s="116">
        <f t="shared" si="60"/>
        <v>0</v>
      </c>
      <c r="BH39" s="86">
        <f t="shared" si="61"/>
        <v>0</v>
      </c>
      <c r="BI39" s="87">
        <f t="shared" si="62"/>
        <v>0</v>
      </c>
    </row>
    <row r="40" spans="1:61" x14ac:dyDescent="0.25">
      <c r="A40" s="102">
        <f t="shared" si="34"/>
        <v>36</v>
      </c>
      <c r="B40" s="102" t="s">
        <v>70</v>
      </c>
      <c r="C40" s="103">
        <v>30</v>
      </c>
      <c r="D40" s="103">
        <f t="shared" si="29"/>
        <v>2</v>
      </c>
      <c r="E40" s="103">
        <v>0.85</v>
      </c>
      <c r="F40" s="104">
        <f t="shared" si="30"/>
        <v>102</v>
      </c>
      <c r="G40" s="105">
        <f t="shared" si="31"/>
        <v>120</v>
      </c>
      <c r="H40" s="34"/>
      <c r="I40" s="34"/>
      <c r="J40" s="34"/>
      <c r="K40" s="34"/>
      <c r="L40" s="34"/>
      <c r="M40" s="34"/>
      <c r="N40" s="34"/>
      <c r="O40" s="34"/>
      <c r="P40" s="34">
        <v>0</v>
      </c>
      <c r="Q40" s="34">
        <v>0</v>
      </c>
      <c r="R40" s="34">
        <v>0</v>
      </c>
      <c r="S40" s="34">
        <v>0</v>
      </c>
      <c r="T40" s="141">
        <f t="shared" si="32"/>
        <v>0</v>
      </c>
      <c r="U40" s="39">
        <f t="shared" si="35"/>
        <v>0</v>
      </c>
      <c r="V40" s="39">
        <f t="shared" si="36"/>
        <v>0</v>
      </c>
      <c r="W40" s="39">
        <f t="shared" si="37"/>
        <v>0</v>
      </c>
      <c r="X40" s="39">
        <f t="shared" si="38"/>
        <v>0</v>
      </c>
      <c r="Y40" s="39">
        <f t="shared" si="39"/>
        <v>0</v>
      </c>
      <c r="Z40" s="39">
        <f t="shared" si="40"/>
        <v>0</v>
      </c>
      <c r="AA40" s="39">
        <f t="shared" si="41"/>
        <v>0</v>
      </c>
      <c r="AB40" s="39">
        <f t="shared" si="42"/>
        <v>0</v>
      </c>
      <c r="AC40" s="39">
        <f t="shared" si="43"/>
        <v>0</v>
      </c>
      <c r="AD40" s="39">
        <f t="shared" si="44"/>
        <v>0</v>
      </c>
      <c r="AE40" s="39">
        <f t="shared" si="45"/>
        <v>0</v>
      </c>
      <c r="AF40" s="39">
        <f t="shared" si="46"/>
        <v>0</v>
      </c>
      <c r="AG40" s="40">
        <f t="shared" si="47"/>
        <v>0</v>
      </c>
      <c r="AH40" s="41">
        <f t="shared" si="33"/>
        <v>0</v>
      </c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115">
        <f t="shared" si="48"/>
        <v>0</v>
      </c>
      <c r="AV40" s="116">
        <f t="shared" si="49"/>
        <v>0</v>
      </c>
      <c r="AW40" s="116">
        <f t="shared" si="50"/>
        <v>0</v>
      </c>
      <c r="AX40" s="116">
        <f t="shared" si="51"/>
        <v>0</v>
      </c>
      <c r="AY40" s="116">
        <f t="shared" si="52"/>
        <v>0</v>
      </c>
      <c r="AZ40" s="116">
        <f t="shared" si="53"/>
        <v>0</v>
      </c>
      <c r="BA40" s="116">
        <f t="shared" si="54"/>
        <v>0</v>
      </c>
      <c r="BB40" s="116">
        <f t="shared" si="55"/>
        <v>0</v>
      </c>
      <c r="BC40" s="116">
        <f t="shared" si="56"/>
        <v>0</v>
      </c>
      <c r="BD40" s="116">
        <f t="shared" si="57"/>
        <v>0</v>
      </c>
      <c r="BE40" s="116">
        <f t="shared" si="58"/>
        <v>0</v>
      </c>
      <c r="BF40" s="116">
        <f t="shared" si="59"/>
        <v>0</v>
      </c>
      <c r="BG40" s="116">
        <f t="shared" si="60"/>
        <v>0</v>
      </c>
      <c r="BH40" s="86">
        <f t="shared" si="61"/>
        <v>0</v>
      </c>
      <c r="BI40" s="87">
        <f t="shared" si="62"/>
        <v>0</v>
      </c>
    </row>
    <row r="41" spans="1:61" x14ac:dyDescent="0.25">
      <c r="A41" s="102">
        <f t="shared" si="34"/>
        <v>37</v>
      </c>
      <c r="B41" s="102"/>
      <c r="C41" s="103">
        <v>30</v>
      </c>
      <c r="D41" s="103">
        <f t="shared" si="29"/>
        <v>2</v>
      </c>
      <c r="E41" s="103">
        <v>0.85</v>
      </c>
      <c r="F41" s="104">
        <f t="shared" si="30"/>
        <v>102</v>
      </c>
      <c r="G41" s="105">
        <f t="shared" si="31"/>
        <v>120</v>
      </c>
      <c r="H41" s="34"/>
      <c r="I41" s="34"/>
      <c r="J41" s="34"/>
      <c r="K41" s="34"/>
      <c r="L41" s="34"/>
      <c r="M41" s="34"/>
      <c r="N41" s="34"/>
      <c r="O41" s="34"/>
      <c r="P41" s="34">
        <v>0</v>
      </c>
      <c r="Q41" s="34">
        <v>0</v>
      </c>
      <c r="R41" s="34">
        <v>0</v>
      </c>
      <c r="S41" s="34">
        <v>0</v>
      </c>
      <c r="T41" s="141">
        <f t="shared" si="32"/>
        <v>0</v>
      </c>
      <c r="U41" s="39">
        <f t="shared" si="35"/>
        <v>0</v>
      </c>
      <c r="V41" s="39">
        <f t="shared" si="36"/>
        <v>0</v>
      </c>
      <c r="W41" s="39">
        <f t="shared" si="37"/>
        <v>0</v>
      </c>
      <c r="X41" s="39">
        <f t="shared" si="38"/>
        <v>0</v>
      </c>
      <c r="Y41" s="39">
        <f t="shared" si="39"/>
        <v>0</v>
      </c>
      <c r="Z41" s="39">
        <f t="shared" si="40"/>
        <v>0</v>
      </c>
      <c r="AA41" s="39">
        <f t="shared" si="41"/>
        <v>0</v>
      </c>
      <c r="AB41" s="39">
        <f t="shared" si="42"/>
        <v>0</v>
      </c>
      <c r="AC41" s="39">
        <f t="shared" si="43"/>
        <v>0</v>
      </c>
      <c r="AD41" s="39">
        <f t="shared" si="44"/>
        <v>0</v>
      </c>
      <c r="AE41" s="39">
        <f t="shared" si="45"/>
        <v>0</v>
      </c>
      <c r="AF41" s="39">
        <f t="shared" si="46"/>
        <v>0</v>
      </c>
      <c r="AG41" s="40">
        <f t="shared" si="47"/>
        <v>0</v>
      </c>
      <c r="AH41" s="41">
        <f t="shared" si="33"/>
        <v>0</v>
      </c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115">
        <f t="shared" si="48"/>
        <v>0</v>
      </c>
      <c r="AV41" s="116">
        <f t="shared" si="49"/>
        <v>0</v>
      </c>
      <c r="AW41" s="116">
        <f t="shared" si="50"/>
        <v>0</v>
      </c>
      <c r="AX41" s="116">
        <f t="shared" si="51"/>
        <v>0</v>
      </c>
      <c r="AY41" s="116">
        <f t="shared" si="52"/>
        <v>0</v>
      </c>
      <c r="AZ41" s="116">
        <f t="shared" si="53"/>
        <v>0</v>
      </c>
      <c r="BA41" s="116">
        <f t="shared" si="54"/>
        <v>0</v>
      </c>
      <c r="BB41" s="116">
        <f t="shared" si="55"/>
        <v>0</v>
      </c>
      <c r="BC41" s="116">
        <f t="shared" si="56"/>
        <v>0</v>
      </c>
      <c r="BD41" s="116">
        <f t="shared" si="57"/>
        <v>0</v>
      </c>
      <c r="BE41" s="116">
        <f t="shared" si="58"/>
        <v>0</v>
      </c>
      <c r="BF41" s="116">
        <f t="shared" si="59"/>
        <v>0</v>
      </c>
      <c r="BG41" s="116">
        <f t="shared" si="60"/>
        <v>0</v>
      </c>
      <c r="BH41" s="86">
        <f t="shared" si="61"/>
        <v>0</v>
      </c>
      <c r="BI41" s="87">
        <f t="shared" si="62"/>
        <v>0</v>
      </c>
    </row>
    <row r="42" spans="1:61" x14ac:dyDescent="0.25">
      <c r="A42" s="106">
        <f t="shared" si="34"/>
        <v>38</v>
      </c>
      <c r="B42" s="106" t="s">
        <v>71</v>
      </c>
      <c r="C42" s="107">
        <v>8</v>
      </c>
      <c r="D42" s="107">
        <f t="shared" si="29"/>
        <v>7.5</v>
      </c>
      <c r="E42" s="107">
        <v>0.85</v>
      </c>
      <c r="F42" s="108">
        <f t="shared" si="30"/>
        <v>382.5</v>
      </c>
      <c r="G42" s="108">
        <f t="shared" si="31"/>
        <v>450</v>
      </c>
      <c r="H42" s="34"/>
      <c r="I42" s="34"/>
      <c r="J42" s="34"/>
      <c r="K42" s="34"/>
      <c r="L42" s="34"/>
      <c r="M42" s="34">
        <v>1939</v>
      </c>
      <c r="N42" s="34">
        <v>1939</v>
      </c>
      <c r="O42" s="34">
        <v>1939</v>
      </c>
      <c r="P42" s="34">
        <v>1939</v>
      </c>
      <c r="Q42" s="34">
        <v>1939</v>
      </c>
      <c r="R42" s="34">
        <v>1939</v>
      </c>
      <c r="S42" s="34">
        <v>1939</v>
      </c>
      <c r="T42" s="141">
        <f t="shared" si="32"/>
        <v>13573</v>
      </c>
      <c r="U42" s="39">
        <f t="shared" si="35"/>
        <v>0</v>
      </c>
      <c r="V42" s="39">
        <f t="shared" si="36"/>
        <v>0</v>
      </c>
      <c r="W42" s="39">
        <f t="shared" si="37"/>
        <v>0</v>
      </c>
      <c r="X42" s="39">
        <f t="shared" si="38"/>
        <v>0</v>
      </c>
      <c r="Y42" s="39">
        <f t="shared" si="39"/>
        <v>0</v>
      </c>
      <c r="Z42" s="39">
        <f t="shared" si="40"/>
        <v>5.0692810457516337</v>
      </c>
      <c r="AA42" s="39">
        <f t="shared" si="41"/>
        <v>5.0692810457516337</v>
      </c>
      <c r="AB42" s="39">
        <f t="shared" si="42"/>
        <v>5.0692810457516337</v>
      </c>
      <c r="AC42" s="39">
        <f t="shared" si="43"/>
        <v>5.0692810457516337</v>
      </c>
      <c r="AD42" s="39">
        <f t="shared" si="44"/>
        <v>5.0692810457516337</v>
      </c>
      <c r="AE42" s="39">
        <f t="shared" si="45"/>
        <v>5.0692810457516337</v>
      </c>
      <c r="AF42" s="39">
        <f t="shared" si="46"/>
        <v>5.0692810457516337</v>
      </c>
      <c r="AG42" s="40">
        <f t="shared" si="47"/>
        <v>1.478540305010893</v>
      </c>
      <c r="AH42" s="41">
        <f t="shared" si="33"/>
        <v>0.12321169208424108</v>
      </c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115">
        <f t="shared" si="48"/>
        <v>0</v>
      </c>
      <c r="AV42" s="116">
        <f t="shared" si="49"/>
        <v>0</v>
      </c>
      <c r="AW42" s="116">
        <f t="shared" si="50"/>
        <v>0</v>
      </c>
      <c r="AX42" s="116">
        <f t="shared" si="51"/>
        <v>0</v>
      </c>
      <c r="AY42" s="116">
        <f t="shared" si="52"/>
        <v>0</v>
      </c>
      <c r="AZ42" s="116">
        <f t="shared" si="53"/>
        <v>0</v>
      </c>
      <c r="BA42" s="116">
        <f t="shared" si="54"/>
        <v>0</v>
      </c>
      <c r="BB42" s="116">
        <f t="shared" si="55"/>
        <v>0</v>
      </c>
      <c r="BC42" s="116">
        <f t="shared" si="56"/>
        <v>0</v>
      </c>
      <c r="BD42" s="116">
        <f t="shared" si="57"/>
        <v>0</v>
      </c>
      <c r="BE42" s="116">
        <f t="shared" si="58"/>
        <v>0</v>
      </c>
      <c r="BF42" s="116">
        <f t="shared" si="59"/>
        <v>0</v>
      </c>
      <c r="BG42" s="116">
        <f t="shared" si="60"/>
        <v>0</v>
      </c>
      <c r="BH42" s="86">
        <f t="shared" si="61"/>
        <v>0</v>
      </c>
      <c r="BI42" s="87">
        <f t="shared" si="62"/>
        <v>0</v>
      </c>
    </row>
    <row r="43" spans="1:61" x14ac:dyDescent="0.25">
      <c r="A43" s="106">
        <f t="shared" si="34"/>
        <v>39</v>
      </c>
      <c r="B43" s="106"/>
      <c r="C43" s="107">
        <v>8</v>
      </c>
      <c r="D43" s="107">
        <f t="shared" si="29"/>
        <v>7.5</v>
      </c>
      <c r="E43" s="107">
        <v>0.85</v>
      </c>
      <c r="F43" s="108">
        <f t="shared" si="30"/>
        <v>382.5</v>
      </c>
      <c r="G43" s="108">
        <f t="shared" si="31"/>
        <v>450</v>
      </c>
      <c r="H43" s="34"/>
      <c r="I43" s="34"/>
      <c r="J43" s="34"/>
      <c r="K43" s="34"/>
      <c r="L43" s="34"/>
      <c r="M43" s="34">
        <v>1939</v>
      </c>
      <c r="N43" s="34">
        <v>1939</v>
      </c>
      <c r="O43" s="34">
        <v>1939</v>
      </c>
      <c r="P43" s="34">
        <v>1939</v>
      </c>
      <c r="Q43" s="34">
        <v>1939</v>
      </c>
      <c r="R43" s="34">
        <v>1939</v>
      </c>
      <c r="S43" s="34">
        <v>1939</v>
      </c>
      <c r="T43" s="141">
        <f t="shared" si="32"/>
        <v>13573</v>
      </c>
      <c r="U43" s="39">
        <f t="shared" si="35"/>
        <v>0</v>
      </c>
      <c r="V43" s="39">
        <f t="shared" si="36"/>
        <v>0</v>
      </c>
      <c r="W43" s="39">
        <f t="shared" si="37"/>
        <v>0</v>
      </c>
      <c r="X43" s="39">
        <f t="shared" si="38"/>
        <v>0</v>
      </c>
      <c r="Y43" s="39">
        <f t="shared" si="39"/>
        <v>0</v>
      </c>
      <c r="Z43" s="39">
        <f t="shared" si="40"/>
        <v>5.0692810457516337</v>
      </c>
      <c r="AA43" s="39">
        <f t="shared" si="41"/>
        <v>5.0692810457516337</v>
      </c>
      <c r="AB43" s="39">
        <f t="shared" si="42"/>
        <v>5.0692810457516337</v>
      </c>
      <c r="AC43" s="39">
        <f t="shared" si="43"/>
        <v>5.0692810457516337</v>
      </c>
      <c r="AD43" s="39">
        <f t="shared" si="44"/>
        <v>5.0692810457516337</v>
      </c>
      <c r="AE43" s="39">
        <f t="shared" si="45"/>
        <v>5.0692810457516337</v>
      </c>
      <c r="AF43" s="39">
        <f t="shared" si="46"/>
        <v>5.0692810457516337</v>
      </c>
      <c r="AG43" s="40">
        <f t="shared" si="47"/>
        <v>1.478540305010893</v>
      </c>
      <c r="AH43" s="41">
        <f t="shared" si="33"/>
        <v>0.12321169208424108</v>
      </c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115">
        <f t="shared" si="48"/>
        <v>0</v>
      </c>
      <c r="AV43" s="116">
        <f t="shared" si="49"/>
        <v>0</v>
      </c>
      <c r="AW43" s="116">
        <f t="shared" si="50"/>
        <v>0</v>
      </c>
      <c r="AX43" s="116">
        <f t="shared" si="51"/>
        <v>0</v>
      </c>
      <c r="AY43" s="116">
        <f t="shared" si="52"/>
        <v>0</v>
      </c>
      <c r="AZ43" s="116">
        <f t="shared" si="53"/>
        <v>0</v>
      </c>
      <c r="BA43" s="116">
        <f t="shared" si="54"/>
        <v>0</v>
      </c>
      <c r="BB43" s="116">
        <f t="shared" si="55"/>
        <v>0</v>
      </c>
      <c r="BC43" s="116">
        <f t="shared" si="56"/>
        <v>0</v>
      </c>
      <c r="BD43" s="116">
        <f t="shared" si="57"/>
        <v>0</v>
      </c>
      <c r="BE43" s="116">
        <f t="shared" si="58"/>
        <v>0</v>
      </c>
      <c r="BF43" s="116">
        <f t="shared" si="59"/>
        <v>0</v>
      </c>
      <c r="BG43" s="116">
        <f t="shared" si="60"/>
        <v>0</v>
      </c>
      <c r="BH43" s="86">
        <f t="shared" si="61"/>
        <v>0</v>
      </c>
      <c r="BI43" s="87">
        <f t="shared" si="62"/>
        <v>0</v>
      </c>
    </row>
    <row r="44" spans="1:61" x14ac:dyDescent="0.25">
      <c r="A44" s="106">
        <f t="shared" si="34"/>
        <v>40</v>
      </c>
      <c r="B44" s="106" t="s">
        <v>72</v>
      </c>
      <c r="C44" s="107">
        <v>8</v>
      </c>
      <c r="D44" s="107">
        <f t="shared" si="29"/>
        <v>7.5</v>
      </c>
      <c r="E44" s="107">
        <v>0.85</v>
      </c>
      <c r="F44" s="108">
        <f t="shared" si="30"/>
        <v>382.5</v>
      </c>
      <c r="G44" s="108">
        <f t="shared" si="31"/>
        <v>450</v>
      </c>
      <c r="H44" s="34"/>
      <c r="I44" s="34"/>
      <c r="J44" s="34"/>
      <c r="K44" s="34"/>
      <c r="L44" s="34"/>
      <c r="M44" s="34">
        <v>1145</v>
      </c>
      <c r="N44" s="34">
        <v>1145</v>
      </c>
      <c r="O44" s="34">
        <v>1145</v>
      </c>
      <c r="P44" s="34">
        <v>1145</v>
      </c>
      <c r="Q44" s="34">
        <v>1145</v>
      </c>
      <c r="R44" s="34">
        <v>1145</v>
      </c>
      <c r="S44" s="34">
        <v>1145</v>
      </c>
      <c r="T44" s="141">
        <f t="shared" si="32"/>
        <v>8015</v>
      </c>
      <c r="U44" s="39">
        <f t="shared" si="35"/>
        <v>0</v>
      </c>
      <c r="V44" s="39">
        <f t="shared" si="36"/>
        <v>0</v>
      </c>
      <c r="W44" s="39">
        <f t="shared" si="37"/>
        <v>0</v>
      </c>
      <c r="X44" s="39">
        <f t="shared" si="38"/>
        <v>0</v>
      </c>
      <c r="Y44" s="39">
        <f t="shared" si="39"/>
        <v>0</v>
      </c>
      <c r="Z44" s="39">
        <f t="shared" si="40"/>
        <v>2.9934640522875817</v>
      </c>
      <c r="AA44" s="39">
        <f t="shared" si="41"/>
        <v>2.9934640522875817</v>
      </c>
      <c r="AB44" s="39">
        <f t="shared" si="42"/>
        <v>2.9934640522875817</v>
      </c>
      <c r="AC44" s="39">
        <f t="shared" si="43"/>
        <v>2.9934640522875817</v>
      </c>
      <c r="AD44" s="39">
        <f t="shared" si="44"/>
        <v>2.9934640522875817</v>
      </c>
      <c r="AE44" s="39">
        <f t="shared" si="45"/>
        <v>2.9934640522875817</v>
      </c>
      <c r="AF44" s="39">
        <f t="shared" si="46"/>
        <v>2.9934640522875817</v>
      </c>
      <c r="AG44" s="40">
        <f t="shared" si="47"/>
        <v>0.87309368191721137</v>
      </c>
      <c r="AH44" s="41">
        <f t="shared" si="33"/>
        <v>7.2757806826434276E-2</v>
      </c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115">
        <f t="shared" si="48"/>
        <v>0</v>
      </c>
      <c r="AV44" s="116">
        <f t="shared" si="49"/>
        <v>0</v>
      </c>
      <c r="AW44" s="116">
        <f t="shared" si="50"/>
        <v>0</v>
      </c>
      <c r="AX44" s="116">
        <f t="shared" si="51"/>
        <v>0</v>
      </c>
      <c r="AY44" s="116">
        <f t="shared" si="52"/>
        <v>0</v>
      </c>
      <c r="AZ44" s="116">
        <f t="shared" si="53"/>
        <v>0</v>
      </c>
      <c r="BA44" s="116">
        <f t="shared" si="54"/>
        <v>0</v>
      </c>
      <c r="BB44" s="116">
        <f t="shared" si="55"/>
        <v>0</v>
      </c>
      <c r="BC44" s="116">
        <f t="shared" si="56"/>
        <v>0</v>
      </c>
      <c r="BD44" s="116">
        <f t="shared" si="57"/>
        <v>0</v>
      </c>
      <c r="BE44" s="116">
        <f t="shared" si="58"/>
        <v>0</v>
      </c>
      <c r="BF44" s="116">
        <f t="shared" si="59"/>
        <v>0</v>
      </c>
      <c r="BG44" s="116">
        <f t="shared" si="60"/>
        <v>0</v>
      </c>
      <c r="BH44" s="86">
        <f t="shared" si="61"/>
        <v>0</v>
      </c>
      <c r="BI44" s="87">
        <f t="shared" si="62"/>
        <v>0</v>
      </c>
    </row>
    <row r="45" spans="1:61" x14ac:dyDescent="0.25">
      <c r="A45" s="106">
        <f t="shared" si="34"/>
        <v>41</v>
      </c>
      <c r="B45" s="106"/>
      <c r="C45" s="107">
        <v>8</v>
      </c>
      <c r="D45" s="107">
        <f t="shared" si="29"/>
        <v>7.5</v>
      </c>
      <c r="E45" s="107">
        <v>0.85</v>
      </c>
      <c r="F45" s="108">
        <f t="shared" si="30"/>
        <v>382.5</v>
      </c>
      <c r="G45" s="108">
        <f t="shared" si="31"/>
        <v>450</v>
      </c>
      <c r="H45" s="34"/>
      <c r="I45" s="34"/>
      <c r="J45" s="34"/>
      <c r="K45" s="34"/>
      <c r="L45" s="34"/>
      <c r="M45" s="34">
        <v>1145</v>
      </c>
      <c r="N45" s="34">
        <v>1145</v>
      </c>
      <c r="O45" s="34">
        <v>1145</v>
      </c>
      <c r="P45" s="34">
        <v>1145</v>
      </c>
      <c r="Q45" s="34">
        <v>1145</v>
      </c>
      <c r="R45" s="34">
        <v>1145</v>
      </c>
      <c r="S45" s="34">
        <v>1145</v>
      </c>
      <c r="T45" s="141">
        <f t="shared" si="32"/>
        <v>8015</v>
      </c>
      <c r="U45" s="39">
        <f t="shared" si="35"/>
        <v>0</v>
      </c>
      <c r="V45" s="39">
        <f t="shared" si="36"/>
        <v>0</v>
      </c>
      <c r="W45" s="39">
        <f t="shared" si="37"/>
        <v>0</v>
      </c>
      <c r="X45" s="39">
        <f t="shared" si="38"/>
        <v>0</v>
      </c>
      <c r="Y45" s="39">
        <f t="shared" si="39"/>
        <v>0</v>
      </c>
      <c r="Z45" s="39">
        <f t="shared" si="40"/>
        <v>2.9934640522875817</v>
      </c>
      <c r="AA45" s="39">
        <f t="shared" si="41"/>
        <v>2.9934640522875817</v>
      </c>
      <c r="AB45" s="39">
        <f t="shared" si="42"/>
        <v>2.9934640522875817</v>
      </c>
      <c r="AC45" s="39">
        <f t="shared" si="43"/>
        <v>2.9934640522875817</v>
      </c>
      <c r="AD45" s="39">
        <f t="shared" si="44"/>
        <v>2.9934640522875817</v>
      </c>
      <c r="AE45" s="39">
        <f t="shared" si="45"/>
        <v>2.9934640522875817</v>
      </c>
      <c r="AF45" s="39">
        <f t="shared" si="46"/>
        <v>2.9934640522875817</v>
      </c>
      <c r="AG45" s="40">
        <f t="shared" si="47"/>
        <v>0.87309368191721137</v>
      </c>
      <c r="AH45" s="41">
        <f t="shared" si="33"/>
        <v>7.2757806826434276E-2</v>
      </c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115">
        <f t="shared" si="48"/>
        <v>0</v>
      </c>
      <c r="AV45" s="116">
        <f t="shared" si="49"/>
        <v>0</v>
      </c>
      <c r="AW45" s="116">
        <f t="shared" si="50"/>
        <v>0</v>
      </c>
      <c r="AX45" s="116">
        <f t="shared" si="51"/>
        <v>0</v>
      </c>
      <c r="AY45" s="116">
        <f t="shared" si="52"/>
        <v>0</v>
      </c>
      <c r="AZ45" s="116">
        <f t="shared" si="53"/>
        <v>0</v>
      </c>
      <c r="BA45" s="116">
        <f t="shared" si="54"/>
        <v>0</v>
      </c>
      <c r="BB45" s="116">
        <f t="shared" si="55"/>
        <v>0</v>
      </c>
      <c r="BC45" s="116">
        <f t="shared" si="56"/>
        <v>0</v>
      </c>
      <c r="BD45" s="116">
        <f t="shared" si="57"/>
        <v>0</v>
      </c>
      <c r="BE45" s="116">
        <f t="shared" si="58"/>
        <v>0</v>
      </c>
      <c r="BF45" s="116">
        <f t="shared" si="59"/>
        <v>0</v>
      </c>
      <c r="BG45" s="116">
        <f t="shared" si="60"/>
        <v>0</v>
      </c>
      <c r="BH45" s="86">
        <f t="shared" si="61"/>
        <v>0</v>
      </c>
      <c r="BI45" s="87">
        <f t="shared" si="62"/>
        <v>0</v>
      </c>
    </row>
    <row r="46" spans="1:61" x14ac:dyDescent="0.25">
      <c r="A46" s="109">
        <f t="shared" si="34"/>
        <v>42</v>
      </c>
      <c r="B46" s="109" t="s">
        <v>73</v>
      </c>
      <c r="C46" s="110">
        <v>15</v>
      </c>
      <c r="D46" s="110">
        <f t="shared" si="29"/>
        <v>4</v>
      </c>
      <c r="E46" s="110">
        <v>0.85</v>
      </c>
      <c r="F46" s="111">
        <f t="shared" si="30"/>
        <v>204</v>
      </c>
      <c r="G46" s="111">
        <f t="shared" si="31"/>
        <v>240</v>
      </c>
      <c r="H46" s="34"/>
      <c r="I46" s="34"/>
      <c r="J46" s="34"/>
      <c r="K46" s="34"/>
      <c r="L46" s="34"/>
      <c r="M46" s="34">
        <v>12340</v>
      </c>
      <c r="N46" s="34">
        <v>12340</v>
      </c>
      <c r="O46" s="34">
        <v>12340</v>
      </c>
      <c r="P46" s="34">
        <v>12340</v>
      </c>
      <c r="Q46" s="34">
        <v>12340</v>
      </c>
      <c r="R46" s="34">
        <v>12340</v>
      </c>
      <c r="S46" s="34">
        <v>12340</v>
      </c>
      <c r="T46" s="141">
        <f t="shared" si="32"/>
        <v>86380</v>
      </c>
      <c r="U46" s="39">
        <f t="shared" si="35"/>
        <v>0</v>
      </c>
      <c r="V46" s="39">
        <f t="shared" si="36"/>
        <v>0</v>
      </c>
      <c r="W46" s="39">
        <f t="shared" si="37"/>
        <v>0</v>
      </c>
      <c r="X46" s="39">
        <f t="shared" si="38"/>
        <v>0</v>
      </c>
      <c r="Y46" s="39">
        <f t="shared" si="39"/>
        <v>0</v>
      </c>
      <c r="Z46" s="39">
        <f t="shared" si="40"/>
        <v>60.490196078431374</v>
      </c>
      <c r="AA46" s="39">
        <f t="shared" si="41"/>
        <v>60.490196078431374</v>
      </c>
      <c r="AB46" s="39">
        <f t="shared" si="42"/>
        <v>60.490196078431374</v>
      </c>
      <c r="AC46" s="39">
        <f t="shared" si="43"/>
        <v>60.490196078431374</v>
      </c>
      <c r="AD46" s="39">
        <f t="shared" si="44"/>
        <v>60.490196078431374</v>
      </c>
      <c r="AE46" s="39">
        <f t="shared" si="45"/>
        <v>60.490196078431374</v>
      </c>
      <c r="AF46" s="39">
        <f t="shared" si="46"/>
        <v>60.490196078431374</v>
      </c>
      <c r="AG46" s="40">
        <f t="shared" si="47"/>
        <v>17.642973856209149</v>
      </c>
      <c r="AH46" s="41">
        <f t="shared" si="33"/>
        <v>1.4702478213507624</v>
      </c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115">
        <f t="shared" si="48"/>
        <v>0</v>
      </c>
      <c r="AV46" s="116">
        <f t="shared" si="49"/>
        <v>0</v>
      </c>
      <c r="AW46" s="116">
        <f t="shared" si="50"/>
        <v>0</v>
      </c>
      <c r="AX46" s="116">
        <f t="shared" si="51"/>
        <v>0</v>
      </c>
      <c r="AY46" s="116">
        <f t="shared" si="52"/>
        <v>0</v>
      </c>
      <c r="AZ46" s="116">
        <f t="shared" si="53"/>
        <v>0</v>
      </c>
      <c r="BA46" s="116">
        <f t="shared" si="54"/>
        <v>0</v>
      </c>
      <c r="BB46" s="116">
        <f t="shared" si="55"/>
        <v>0</v>
      </c>
      <c r="BC46" s="116">
        <f t="shared" si="56"/>
        <v>0</v>
      </c>
      <c r="BD46" s="116">
        <f t="shared" si="57"/>
        <v>0</v>
      </c>
      <c r="BE46" s="116">
        <f t="shared" si="58"/>
        <v>0</v>
      </c>
      <c r="BF46" s="116">
        <f t="shared" si="59"/>
        <v>0</v>
      </c>
      <c r="BG46" s="116">
        <f t="shared" si="60"/>
        <v>0</v>
      </c>
      <c r="BH46" s="86">
        <f t="shared" si="61"/>
        <v>0</v>
      </c>
      <c r="BI46" s="87">
        <f t="shared" si="62"/>
        <v>0</v>
      </c>
    </row>
    <row r="47" spans="1:61" x14ac:dyDescent="0.25">
      <c r="A47" s="109">
        <f t="shared" si="34"/>
        <v>43</v>
      </c>
      <c r="B47" s="109"/>
      <c r="C47" s="110">
        <v>15</v>
      </c>
      <c r="D47" s="110">
        <f t="shared" si="29"/>
        <v>4</v>
      </c>
      <c r="E47" s="110">
        <v>0.85</v>
      </c>
      <c r="F47" s="111">
        <f t="shared" si="30"/>
        <v>204</v>
      </c>
      <c r="G47" s="111">
        <f t="shared" si="31"/>
        <v>240</v>
      </c>
      <c r="H47" s="34"/>
      <c r="I47" s="34"/>
      <c r="J47" s="34"/>
      <c r="K47" s="34"/>
      <c r="L47" s="34"/>
      <c r="M47" s="34">
        <v>12340</v>
      </c>
      <c r="N47" s="34">
        <v>12340</v>
      </c>
      <c r="O47" s="34">
        <v>12340</v>
      </c>
      <c r="P47" s="34">
        <v>12340</v>
      </c>
      <c r="Q47" s="34">
        <v>12340</v>
      </c>
      <c r="R47" s="34">
        <v>12340</v>
      </c>
      <c r="S47" s="34">
        <v>12340</v>
      </c>
      <c r="T47" s="141">
        <f t="shared" si="32"/>
        <v>86380</v>
      </c>
      <c r="U47" s="39">
        <f t="shared" si="35"/>
        <v>0</v>
      </c>
      <c r="V47" s="39">
        <f t="shared" si="36"/>
        <v>0</v>
      </c>
      <c r="W47" s="39">
        <f t="shared" si="37"/>
        <v>0</v>
      </c>
      <c r="X47" s="39">
        <f t="shared" si="38"/>
        <v>0</v>
      </c>
      <c r="Y47" s="39">
        <f t="shared" si="39"/>
        <v>0</v>
      </c>
      <c r="Z47" s="39">
        <f t="shared" si="40"/>
        <v>60.490196078431374</v>
      </c>
      <c r="AA47" s="39">
        <f t="shared" si="41"/>
        <v>60.490196078431374</v>
      </c>
      <c r="AB47" s="39">
        <f t="shared" si="42"/>
        <v>60.490196078431374</v>
      </c>
      <c r="AC47" s="39">
        <f t="shared" si="43"/>
        <v>60.490196078431374</v>
      </c>
      <c r="AD47" s="39">
        <f t="shared" si="44"/>
        <v>60.490196078431374</v>
      </c>
      <c r="AE47" s="39">
        <f t="shared" si="45"/>
        <v>60.490196078431374</v>
      </c>
      <c r="AF47" s="39">
        <f t="shared" si="46"/>
        <v>60.490196078431374</v>
      </c>
      <c r="AG47" s="40">
        <f t="shared" si="47"/>
        <v>17.642973856209149</v>
      </c>
      <c r="AH47" s="41">
        <f t="shared" si="33"/>
        <v>1.4702478213507624</v>
      </c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115">
        <f t="shared" si="48"/>
        <v>0</v>
      </c>
      <c r="AV47" s="116">
        <f t="shared" si="49"/>
        <v>0</v>
      </c>
      <c r="AW47" s="116">
        <f t="shared" si="50"/>
        <v>0</v>
      </c>
      <c r="AX47" s="116">
        <f t="shared" si="51"/>
        <v>0</v>
      </c>
      <c r="AY47" s="116">
        <f t="shared" si="52"/>
        <v>0</v>
      </c>
      <c r="AZ47" s="116">
        <f t="shared" si="53"/>
        <v>0</v>
      </c>
      <c r="BA47" s="116">
        <f t="shared" si="54"/>
        <v>0</v>
      </c>
      <c r="BB47" s="116">
        <f t="shared" si="55"/>
        <v>0</v>
      </c>
      <c r="BC47" s="116">
        <f t="shared" si="56"/>
        <v>0</v>
      </c>
      <c r="BD47" s="116">
        <f t="shared" si="57"/>
        <v>0</v>
      </c>
      <c r="BE47" s="116">
        <f t="shared" si="58"/>
        <v>0</v>
      </c>
      <c r="BF47" s="116">
        <f t="shared" si="59"/>
        <v>0</v>
      </c>
      <c r="BG47" s="116">
        <f t="shared" si="60"/>
        <v>0</v>
      </c>
      <c r="BH47" s="86">
        <f t="shared" si="61"/>
        <v>0</v>
      </c>
      <c r="BI47" s="87">
        <f t="shared" si="62"/>
        <v>0</v>
      </c>
    </row>
    <row r="48" spans="1:61" x14ac:dyDescent="0.25">
      <c r="A48" s="109">
        <f t="shared" si="34"/>
        <v>44</v>
      </c>
      <c r="B48" s="109" t="s">
        <v>74</v>
      </c>
      <c r="C48" s="110">
        <v>20</v>
      </c>
      <c r="D48" s="110">
        <f t="shared" si="29"/>
        <v>3</v>
      </c>
      <c r="E48" s="110">
        <v>0.85</v>
      </c>
      <c r="F48" s="111">
        <f t="shared" si="30"/>
        <v>153</v>
      </c>
      <c r="G48" s="111">
        <f t="shared" si="31"/>
        <v>180</v>
      </c>
      <c r="H48" s="34"/>
      <c r="I48" s="34"/>
      <c r="J48" s="34"/>
      <c r="K48" s="34"/>
      <c r="L48" s="34"/>
      <c r="M48" s="34">
        <v>6170</v>
      </c>
      <c r="N48" s="34">
        <v>6170</v>
      </c>
      <c r="O48" s="34">
        <v>6170</v>
      </c>
      <c r="P48" s="34">
        <v>6170</v>
      </c>
      <c r="Q48" s="34">
        <v>6170</v>
      </c>
      <c r="R48" s="34">
        <v>6170</v>
      </c>
      <c r="S48" s="34">
        <v>6170</v>
      </c>
      <c r="T48" s="141">
        <f t="shared" si="32"/>
        <v>43190</v>
      </c>
      <c r="U48" s="39">
        <f t="shared" si="35"/>
        <v>0</v>
      </c>
      <c r="V48" s="39">
        <f t="shared" si="36"/>
        <v>0</v>
      </c>
      <c r="W48" s="39">
        <f t="shared" si="37"/>
        <v>0</v>
      </c>
      <c r="X48" s="39">
        <f t="shared" si="38"/>
        <v>0</v>
      </c>
      <c r="Y48" s="39">
        <f t="shared" si="39"/>
        <v>0</v>
      </c>
      <c r="Z48" s="39">
        <f t="shared" si="40"/>
        <v>40.326797385620914</v>
      </c>
      <c r="AA48" s="39">
        <f t="shared" si="41"/>
        <v>40.326797385620914</v>
      </c>
      <c r="AB48" s="39">
        <f t="shared" si="42"/>
        <v>40.326797385620914</v>
      </c>
      <c r="AC48" s="39">
        <f t="shared" si="43"/>
        <v>40.326797385620914</v>
      </c>
      <c r="AD48" s="39">
        <f t="shared" si="44"/>
        <v>40.326797385620914</v>
      </c>
      <c r="AE48" s="39">
        <f t="shared" si="45"/>
        <v>40.326797385620914</v>
      </c>
      <c r="AF48" s="39">
        <f t="shared" si="46"/>
        <v>40.326797385620914</v>
      </c>
      <c r="AG48" s="40">
        <f t="shared" si="47"/>
        <v>11.761982570806099</v>
      </c>
      <c r="AH48" s="41">
        <f t="shared" si="33"/>
        <v>0.98016521423384162</v>
      </c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115">
        <f t="shared" si="48"/>
        <v>0</v>
      </c>
      <c r="AV48" s="116">
        <f t="shared" si="49"/>
        <v>0</v>
      </c>
      <c r="AW48" s="116">
        <f t="shared" si="50"/>
        <v>0</v>
      </c>
      <c r="AX48" s="116">
        <f t="shared" si="51"/>
        <v>0</v>
      </c>
      <c r="AY48" s="116">
        <f t="shared" si="52"/>
        <v>0</v>
      </c>
      <c r="AZ48" s="116">
        <f t="shared" si="53"/>
        <v>0</v>
      </c>
      <c r="BA48" s="116">
        <f t="shared" si="54"/>
        <v>0</v>
      </c>
      <c r="BB48" s="116">
        <f t="shared" si="55"/>
        <v>0</v>
      </c>
      <c r="BC48" s="116">
        <f t="shared" si="56"/>
        <v>0</v>
      </c>
      <c r="BD48" s="116">
        <f t="shared" si="57"/>
        <v>0</v>
      </c>
      <c r="BE48" s="116">
        <f t="shared" si="58"/>
        <v>0</v>
      </c>
      <c r="BF48" s="116">
        <f t="shared" si="59"/>
        <v>0</v>
      </c>
      <c r="BG48" s="116">
        <f t="shared" si="60"/>
        <v>0</v>
      </c>
      <c r="BH48" s="86">
        <f t="shared" si="61"/>
        <v>0</v>
      </c>
      <c r="BI48" s="87">
        <f t="shared" si="62"/>
        <v>0</v>
      </c>
    </row>
    <row r="49" spans="1:61" x14ac:dyDescent="0.25">
      <c r="A49" s="109">
        <f t="shared" si="34"/>
        <v>45</v>
      </c>
      <c r="B49" s="109"/>
      <c r="C49" s="110">
        <v>20</v>
      </c>
      <c r="D49" s="110">
        <f t="shared" si="29"/>
        <v>3</v>
      </c>
      <c r="E49" s="110">
        <v>0.85</v>
      </c>
      <c r="F49" s="111">
        <f t="shared" si="30"/>
        <v>153</v>
      </c>
      <c r="G49" s="111">
        <f t="shared" si="31"/>
        <v>180</v>
      </c>
      <c r="H49" s="34"/>
      <c r="I49" s="34"/>
      <c r="J49" s="34"/>
      <c r="K49" s="34"/>
      <c r="L49" s="34"/>
      <c r="M49" s="34">
        <v>6170</v>
      </c>
      <c r="N49" s="34">
        <v>6170</v>
      </c>
      <c r="O49" s="34">
        <v>6170</v>
      </c>
      <c r="P49" s="34">
        <v>6170</v>
      </c>
      <c r="Q49" s="34">
        <v>6170</v>
      </c>
      <c r="R49" s="34">
        <v>6170</v>
      </c>
      <c r="S49" s="34">
        <v>6170</v>
      </c>
      <c r="T49" s="141">
        <f t="shared" si="32"/>
        <v>43190</v>
      </c>
      <c r="U49" s="39">
        <f t="shared" si="35"/>
        <v>0</v>
      </c>
      <c r="V49" s="39">
        <f t="shared" si="36"/>
        <v>0</v>
      </c>
      <c r="W49" s="39">
        <f t="shared" si="37"/>
        <v>0</v>
      </c>
      <c r="X49" s="39">
        <f t="shared" si="38"/>
        <v>0</v>
      </c>
      <c r="Y49" s="39">
        <f t="shared" si="39"/>
        <v>0</v>
      </c>
      <c r="Z49" s="39">
        <f t="shared" si="40"/>
        <v>40.326797385620914</v>
      </c>
      <c r="AA49" s="39">
        <f t="shared" si="41"/>
        <v>40.326797385620914</v>
      </c>
      <c r="AB49" s="39">
        <f t="shared" si="42"/>
        <v>40.326797385620914</v>
      </c>
      <c r="AC49" s="39">
        <f t="shared" si="43"/>
        <v>40.326797385620914</v>
      </c>
      <c r="AD49" s="39">
        <f t="shared" si="44"/>
        <v>40.326797385620914</v>
      </c>
      <c r="AE49" s="39">
        <f t="shared" si="45"/>
        <v>40.326797385620914</v>
      </c>
      <c r="AF49" s="39">
        <f t="shared" si="46"/>
        <v>40.326797385620914</v>
      </c>
      <c r="AG49" s="40">
        <f t="shared" si="47"/>
        <v>11.761982570806099</v>
      </c>
      <c r="AH49" s="41">
        <f t="shared" si="33"/>
        <v>0.98016521423384162</v>
      </c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115">
        <f t="shared" si="48"/>
        <v>0</v>
      </c>
      <c r="AV49" s="116">
        <f t="shared" si="49"/>
        <v>0</v>
      </c>
      <c r="AW49" s="116">
        <f t="shared" si="50"/>
        <v>0</v>
      </c>
      <c r="AX49" s="116">
        <f t="shared" si="51"/>
        <v>0</v>
      </c>
      <c r="AY49" s="116">
        <f t="shared" si="52"/>
        <v>0</v>
      </c>
      <c r="AZ49" s="116">
        <f t="shared" si="53"/>
        <v>0</v>
      </c>
      <c r="BA49" s="116">
        <f t="shared" si="54"/>
        <v>0</v>
      </c>
      <c r="BB49" s="116">
        <f t="shared" si="55"/>
        <v>0</v>
      </c>
      <c r="BC49" s="116">
        <f t="shared" si="56"/>
        <v>0</v>
      </c>
      <c r="BD49" s="116">
        <f t="shared" si="57"/>
        <v>0</v>
      </c>
      <c r="BE49" s="116">
        <f t="shared" si="58"/>
        <v>0</v>
      </c>
      <c r="BF49" s="116">
        <f t="shared" si="59"/>
        <v>0</v>
      </c>
      <c r="BG49" s="116">
        <f t="shared" si="60"/>
        <v>0</v>
      </c>
      <c r="BH49" s="86">
        <f t="shared" si="61"/>
        <v>0</v>
      </c>
      <c r="BI49" s="87">
        <f t="shared" si="62"/>
        <v>0</v>
      </c>
    </row>
    <row r="50" spans="1:61" x14ac:dyDescent="0.25">
      <c r="A50" s="109">
        <f t="shared" si="34"/>
        <v>46</v>
      </c>
      <c r="B50" s="109" t="s">
        <v>75</v>
      </c>
      <c r="C50" s="110">
        <v>20</v>
      </c>
      <c r="D50" s="110">
        <f t="shared" si="29"/>
        <v>3</v>
      </c>
      <c r="E50" s="110">
        <v>0.85</v>
      </c>
      <c r="F50" s="111">
        <f t="shared" si="30"/>
        <v>153</v>
      </c>
      <c r="G50" s="111">
        <f t="shared" si="31"/>
        <v>180</v>
      </c>
      <c r="H50" s="34"/>
      <c r="I50" s="34"/>
      <c r="J50" s="34"/>
      <c r="K50" s="34"/>
      <c r="L50" s="34"/>
      <c r="M50" s="34">
        <v>12340</v>
      </c>
      <c r="N50" s="34">
        <v>12340</v>
      </c>
      <c r="O50" s="34">
        <v>12340</v>
      </c>
      <c r="P50" s="34">
        <v>12340</v>
      </c>
      <c r="Q50" s="34">
        <v>12340</v>
      </c>
      <c r="R50" s="34">
        <v>12340</v>
      </c>
      <c r="S50" s="34">
        <v>12340</v>
      </c>
      <c r="T50" s="141">
        <f t="shared" si="32"/>
        <v>86380</v>
      </c>
      <c r="U50" s="39">
        <f t="shared" si="35"/>
        <v>0</v>
      </c>
      <c r="V50" s="39">
        <f t="shared" si="36"/>
        <v>0</v>
      </c>
      <c r="W50" s="39">
        <f t="shared" si="37"/>
        <v>0</v>
      </c>
      <c r="X50" s="39">
        <f t="shared" si="38"/>
        <v>0</v>
      </c>
      <c r="Y50" s="39">
        <f t="shared" si="39"/>
        <v>0</v>
      </c>
      <c r="Z50" s="39">
        <f t="shared" si="40"/>
        <v>80.653594771241828</v>
      </c>
      <c r="AA50" s="39">
        <f t="shared" si="41"/>
        <v>80.653594771241828</v>
      </c>
      <c r="AB50" s="39">
        <f t="shared" si="42"/>
        <v>80.653594771241828</v>
      </c>
      <c r="AC50" s="39">
        <f t="shared" si="43"/>
        <v>80.653594771241828</v>
      </c>
      <c r="AD50" s="39">
        <f t="shared" si="44"/>
        <v>80.653594771241828</v>
      </c>
      <c r="AE50" s="39">
        <f t="shared" si="45"/>
        <v>80.653594771241828</v>
      </c>
      <c r="AF50" s="39">
        <f t="shared" si="46"/>
        <v>80.653594771241828</v>
      </c>
      <c r="AG50" s="40">
        <f t="shared" si="47"/>
        <v>23.523965141612198</v>
      </c>
      <c r="AH50" s="41">
        <f t="shared" si="33"/>
        <v>1.9603304284676832</v>
      </c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115">
        <f t="shared" si="48"/>
        <v>0</v>
      </c>
      <c r="AV50" s="116">
        <f t="shared" si="49"/>
        <v>0</v>
      </c>
      <c r="AW50" s="116">
        <f t="shared" si="50"/>
        <v>0</v>
      </c>
      <c r="AX50" s="116">
        <f t="shared" si="51"/>
        <v>0</v>
      </c>
      <c r="AY50" s="116">
        <f t="shared" si="52"/>
        <v>0</v>
      </c>
      <c r="AZ50" s="116">
        <f t="shared" si="53"/>
        <v>0</v>
      </c>
      <c r="BA50" s="116">
        <f t="shared" si="54"/>
        <v>0</v>
      </c>
      <c r="BB50" s="116">
        <f t="shared" si="55"/>
        <v>0</v>
      </c>
      <c r="BC50" s="116">
        <f t="shared" si="56"/>
        <v>0</v>
      </c>
      <c r="BD50" s="116">
        <f t="shared" si="57"/>
        <v>0</v>
      </c>
      <c r="BE50" s="116">
        <f t="shared" si="58"/>
        <v>0</v>
      </c>
      <c r="BF50" s="116">
        <f t="shared" si="59"/>
        <v>0</v>
      </c>
      <c r="BG50" s="116">
        <f t="shared" si="60"/>
        <v>0</v>
      </c>
      <c r="BH50" s="86">
        <f t="shared" si="61"/>
        <v>0</v>
      </c>
      <c r="BI50" s="87">
        <f t="shared" si="62"/>
        <v>0</v>
      </c>
    </row>
    <row r="51" spans="1:61" x14ac:dyDescent="0.25">
      <c r="A51" s="109">
        <f t="shared" si="34"/>
        <v>47</v>
      </c>
      <c r="B51" s="109"/>
      <c r="C51" s="110">
        <v>20</v>
      </c>
      <c r="D51" s="110">
        <f t="shared" si="29"/>
        <v>3</v>
      </c>
      <c r="E51" s="110">
        <v>0.85</v>
      </c>
      <c r="F51" s="111">
        <f t="shared" si="30"/>
        <v>153</v>
      </c>
      <c r="G51" s="111">
        <f t="shared" si="31"/>
        <v>180</v>
      </c>
      <c r="H51" s="34"/>
      <c r="I51" s="34"/>
      <c r="J51" s="34"/>
      <c r="K51" s="34"/>
      <c r="L51" s="34"/>
      <c r="M51" s="34">
        <v>12340</v>
      </c>
      <c r="N51" s="34">
        <v>12340</v>
      </c>
      <c r="O51" s="34">
        <v>12340</v>
      </c>
      <c r="P51" s="34">
        <v>12340</v>
      </c>
      <c r="Q51" s="34">
        <v>12340</v>
      </c>
      <c r="R51" s="34">
        <v>12340</v>
      </c>
      <c r="S51" s="34">
        <v>12340</v>
      </c>
      <c r="T51" s="141">
        <f t="shared" si="32"/>
        <v>86380</v>
      </c>
      <c r="U51" s="39">
        <f t="shared" si="35"/>
        <v>0</v>
      </c>
      <c r="V51" s="39">
        <f t="shared" si="36"/>
        <v>0</v>
      </c>
      <c r="W51" s="39">
        <f t="shared" si="37"/>
        <v>0</v>
      </c>
      <c r="X51" s="39">
        <f t="shared" si="38"/>
        <v>0</v>
      </c>
      <c r="Y51" s="39">
        <f t="shared" si="39"/>
        <v>0</v>
      </c>
      <c r="Z51" s="39">
        <f t="shared" si="40"/>
        <v>80.653594771241828</v>
      </c>
      <c r="AA51" s="39">
        <f t="shared" si="41"/>
        <v>80.653594771241828</v>
      </c>
      <c r="AB51" s="39">
        <f t="shared" si="42"/>
        <v>80.653594771241828</v>
      </c>
      <c r="AC51" s="39">
        <f t="shared" si="43"/>
        <v>80.653594771241828</v>
      </c>
      <c r="AD51" s="39">
        <f t="shared" si="44"/>
        <v>80.653594771241828</v>
      </c>
      <c r="AE51" s="39">
        <f t="shared" si="45"/>
        <v>80.653594771241828</v>
      </c>
      <c r="AF51" s="39">
        <f t="shared" si="46"/>
        <v>80.653594771241828</v>
      </c>
      <c r="AG51" s="40">
        <f t="shared" si="47"/>
        <v>23.523965141612198</v>
      </c>
      <c r="AH51" s="41">
        <f t="shared" si="33"/>
        <v>1.9603304284676832</v>
      </c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115">
        <f t="shared" si="48"/>
        <v>0</v>
      </c>
      <c r="AV51" s="116">
        <f t="shared" si="49"/>
        <v>0</v>
      </c>
      <c r="AW51" s="116">
        <f t="shared" si="50"/>
        <v>0</v>
      </c>
      <c r="AX51" s="116">
        <f t="shared" si="51"/>
        <v>0</v>
      </c>
      <c r="AY51" s="116">
        <f t="shared" si="52"/>
        <v>0</v>
      </c>
      <c r="AZ51" s="116">
        <f t="shared" si="53"/>
        <v>0</v>
      </c>
      <c r="BA51" s="116">
        <f t="shared" si="54"/>
        <v>0</v>
      </c>
      <c r="BB51" s="116">
        <f t="shared" si="55"/>
        <v>0</v>
      </c>
      <c r="BC51" s="116">
        <f t="shared" si="56"/>
        <v>0</v>
      </c>
      <c r="BD51" s="116">
        <f t="shared" si="57"/>
        <v>0</v>
      </c>
      <c r="BE51" s="116">
        <f t="shared" si="58"/>
        <v>0</v>
      </c>
      <c r="BF51" s="116">
        <f t="shared" si="59"/>
        <v>0</v>
      </c>
      <c r="BG51" s="116">
        <f t="shared" si="60"/>
        <v>0</v>
      </c>
      <c r="BH51" s="86">
        <f t="shared" si="61"/>
        <v>0</v>
      </c>
      <c r="BI51" s="87">
        <f t="shared" si="62"/>
        <v>0</v>
      </c>
    </row>
    <row r="52" spans="1:61" x14ac:dyDescent="0.25">
      <c r="T52" s="148">
        <f>SUM(T5:T51)</f>
        <v>2545192</v>
      </c>
      <c r="U52" s="148">
        <f t="shared" ref="U52:AF52" si="63">SUM(U5:U51)</f>
        <v>490.66993464052291</v>
      </c>
      <c r="V52" s="148">
        <f t="shared" si="63"/>
        <v>586.17647058823536</v>
      </c>
      <c r="W52" s="148">
        <f t="shared" si="63"/>
        <v>270.70261437908499</v>
      </c>
      <c r="X52" s="148">
        <f t="shared" si="63"/>
        <v>41.993464052287578</v>
      </c>
      <c r="Y52" s="148">
        <f t="shared" si="63"/>
        <v>166.28267973856211</v>
      </c>
      <c r="Z52" s="148">
        <f t="shared" si="63"/>
        <v>573.22516339869287</v>
      </c>
      <c r="AA52" s="148">
        <f t="shared" si="63"/>
        <v>663.5209150326798</v>
      </c>
      <c r="AB52" s="148">
        <f t="shared" si="63"/>
        <v>750.95490196078435</v>
      </c>
      <c r="AC52" s="148">
        <f t="shared" si="63"/>
        <v>1075.9346405228757</v>
      </c>
      <c r="AD52" s="148">
        <f t="shared" si="63"/>
        <v>1155.147385620915</v>
      </c>
      <c r="AE52" s="148">
        <f t="shared" si="63"/>
        <v>1145.6042483660131</v>
      </c>
      <c r="AF52" s="148">
        <f t="shared" si="63"/>
        <v>1053.7333333333331</v>
      </c>
      <c r="AG52" s="148"/>
      <c r="AH52" s="148"/>
      <c r="AV52" s="125">
        <f>SUM(AV5:AV51)</f>
        <v>0</v>
      </c>
      <c r="AW52" s="125">
        <f t="shared" ref="AW52:BG52" si="64">SUM(AW5:AW51)</f>
        <v>0</v>
      </c>
      <c r="AX52" s="125">
        <f t="shared" si="64"/>
        <v>0</v>
      </c>
      <c r="AY52" s="125">
        <f t="shared" si="64"/>
        <v>0</v>
      </c>
      <c r="AZ52" s="125">
        <f t="shared" si="64"/>
        <v>0</v>
      </c>
      <c r="BA52" s="125">
        <f t="shared" si="64"/>
        <v>0</v>
      </c>
      <c r="BB52" s="125">
        <f t="shared" si="64"/>
        <v>0</v>
      </c>
      <c r="BC52" s="125">
        <f t="shared" si="64"/>
        <v>0</v>
      </c>
      <c r="BD52" s="125">
        <f t="shared" si="64"/>
        <v>0</v>
      </c>
      <c r="BE52" s="125">
        <f t="shared" si="64"/>
        <v>0</v>
      </c>
      <c r="BF52" s="125">
        <f t="shared" si="64"/>
        <v>0</v>
      </c>
      <c r="BG52" s="125">
        <f t="shared" si="64"/>
        <v>0</v>
      </c>
      <c r="BH52" s="125"/>
    </row>
  </sheetData>
  <autoFilter ref="A3:BI12" xr:uid="{00000000-0009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</autoFilter>
  <mergeCells count="16">
    <mergeCell ref="A1:B2"/>
    <mergeCell ref="A3:A4"/>
    <mergeCell ref="B3:B4"/>
    <mergeCell ref="C3:C4"/>
    <mergeCell ref="D3:D4"/>
    <mergeCell ref="C1:E2"/>
    <mergeCell ref="E3:E4"/>
    <mergeCell ref="H1:AH2"/>
    <mergeCell ref="F3:F4"/>
    <mergeCell ref="G3:G4"/>
    <mergeCell ref="F1:G1"/>
    <mergeCell ref="AI1:BI2"/>
    <mergeCell ref="T3:T4"/>
    <mergeCell ref="AG3:AG4"/>
    <mergeCell ref="AH3:AH4"/>
    <mergeCell ref="F2:G2"/>
  </mergeCells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"/>
  <sheetViews>
    <sheetView tabSelected="1" zoomScaleNormal="100" workbookViewId="0">
      <selection activeCell="I3" sqref="I3"/>
    </sheetView>
  </sheetViews>
  <sheetFormatPr defaultColWidth="9.140625" defaultRowHeight="15" x14ac:dyDescent="0.25"/>
  <cols>
    <col min="1" max="20" width="12.28515625" style="3" customWidth="1"/>
    <col min="21" max="16384" width="9.140625" style="3"/>
  </cols>
  <sheetData>
    <row r="1" spans="1:20" ht="45" x14ac:dyDescent="0.25">
      <c r="A1" s="142" t="s">
        <v>27</v>
      </c>
      <c r="B1" s="142" t="s">
        <v>90</v>
      </c>
      <c r="C1" s="142" t="s">
        <v>28</v>
      </c>
      <c r="D1" s="142" t="s">
        <v>91</v>
      </c>
      <c r="E1" s="142" t="s">
        <v>92</v>
      </c>
      <c r="F1" s="142" t="s">
        <v>29</v>
      </c>
      <c r="G1" s="142" t="s">
        <v>65</v>
      </c>
      <c r="H1" s="142" t="s">
        <v>66</v>
      </c>
      <c r="I1" s="142" t="s">
        <v>63</v>
      </c>
      <c r="J1" s="143" t="s">
        <v>18</v>
      </c>
      <c r="K1" s="144" t="s">
        <v>32</v>
      </c>
      <c r="L1" s="143" t="s">
        <v>26</v>
      </c>
      <c r="M1" s="143" t="s">
        <v>10</v>
      </c>
      <c r="N1" s="143" t="s">
        <v>2</v>
      </c>
      <c r="O1" s="142" t="s">
        <v>20</v>
      </c>
      <c r="P1" s="142" t="s">
        <v>25</v>
      </c>
      <c r="Q1" s="142" t="s">
        <v>24</v>
      </c>
      <c r="R1" s="142" t="s">
        <v>76</v>
      </c>
      <c r="S1" s="142" t="s">
        <v>77</v>
      </c>
      <c r="T1" s="142" t="s">
        <v>78</v>
      </c>
    </row>
    <row r="2" spans="1:20" x14ac:dyDescent="0.25">
      <c r="A2" s="29">
        <v>3</v>
      </c>
      <c r="B2" s="29">
        <v>31</v>
      </c>
      <c r="C2" s="29">
        <v>15</v>
      </c>
      <c r="D2" s="29">
        <v>12</v>
      </c>
      <c r="E2" s="149">
        <v>9</v>
      </c>
      <c r="F2" s="29">
        <f>B2-C2</f>
        <v>16</v>
      </c>
      <c r="G2" s="29">
        <f>B2-D2</f>
        <v>19</v>
      </c>
      <c r="H2" s="29">
        <f>B2-E2</f>
        <v>22</v>
      </c>
      <c r="I2" s="29">
        <v>2</v>
      </c>
      <c r="J2" s="145">
        <v>44562</v>
      </c>
      <c r="K2" s="18">
        <f>Data!U52</f>
        <v>490.66993464052291</v>
      </c>
      <c r="L2" s="146">
        <f>Q2</f>
        <v>768</v>
      </c>
      <c r="M2" s="146">
        <f t="shared" ref="M2:M13" si="0">L2-K2</f>
        <v>277.33006535947709</v>
      </c>
      <c r="N2" s="147">
        <f t="shared" ref="N2:N13" si="1">(K2)/Q2</f>
        <v>0.63889314406318087</v>
      </c>
      <c r="O2" s="29">
        <f t="shared" ref="O2:O13" si="2">F2*I2*8</f>
        <v>256</v>
      </c>
      <c r="P2" s="31">
        <f t="shared" ref="P2:P13" si="3">F2*I2*16</f>
        <v>512</v>
      </c>
      <c r="Q2" s="31">
        <f t="shared" ref="Q2:Q13" si="4">24*F2*I2</f>
        <v>768</v>
      </c>
      <c r="R2" s="31">
        <f>F2*24*I2</f>
        <v>768</v>
      </c>
      <c r="S2" s="31">
        <f>G2*24*I2-R2</f>
        <v>144</v>
      </c>
      <c r="T2" s="29">
        <f>H2*24*I2-(R2+S2)</f>
        <v>144</v>
      </c>
    </row>
    <row r="3" spans="1:20" x14ac:dyDescent="0.25">
      <c r="A3" s="29">
        <v>3</v>
      </c>
      <c r="B3" s="29">
        <v>28</v>
      </c>
      <c r="C3" s="29">
        <v>9</v>
      </c>
      <c r="D3" s="29">
        <v>5</v>
      </c>
      <c r="E3" s="29">
        <v>0</v>
      </c>
      <c r="F3" s="29">
        <f>B3-C3</f>
        <v>19</v>
      </c>
      <c r="G3" s="29">
        <f t="shared" ref="G3:G13" si="5">B3-D3</f>
        <v>23</v>
      </c>
      <c r="H3" s="29">
        <f t="shared" ref="H3:H13" si="6">B3-E3</f>
        <v>28</v>
      </c>
      <c r="I3" s="29">
        <v>2</v>
      </c>
      <c r="J3" s="145">
        <v>44593</v>
      </c>
      <c r="K3" s="18">
        <f>Data!V52</f>
        <v>586.17647058823536</v>
      </c>
      <c r="L3" s="146">
        <f t="shared" ref="L3:L13" si="7">Q3</f>
        <v>912</v>
      </c>
      <c r="M3" s="146">
        <f t="shared" si="0"/>
        <v>325.82352941176464</v>
      </c>
      <c r="N3" s="147">
        <f t="shared" si="1"/>
        <v>0.6427373581011353</v>
      </c>
      <c r="O3" s="29">
        <f t="shared" si="2"/>
        <v>304</v>
      </c>
      <c r="P3" s="31">
        <f t="shared" si="3"/>
        <v>608</v>
      </c>
      <c r="Q3" s="31">
        <f t="shared" si="4"/>
        <v>912</v>
      </c>
      <c r="R3" s="31">
        <f t="shared" ref="R3:R13" si="8">F3*24*I3</f>
        <v>912</v>
      </c>
      <c r="S3" s="31">
        <f t="shared" ref="S3:S13" si="9">G3*24*I3-R3</f>
        <v>192</v>
      </c>
      <c r="T3" s="29">
        <f t="shared" ref="T3:T13" si="10">H3*24*I3-(R3+S3)</f>
        <v>240</v>
      </c>
    </row>
    <row r="4" spans="1:20" x14ac:dyDescent="0.25">
      <c r="A4" s="29">
        <v>3</v>
      </c>
      <c r="B4" s="29">
        <v>31</v>
      </c>
      <c r="C4" s="29">
        <v>9</v>
      </c>
      <c r="D4" s="29">
        <v>6</v>
      </c>
      <c r="E4" s="29">
        <v>0</v>
      </c>
      <c r="F4" s="29">
        <f>B4-C4</f>
        <v>22</v>
      </c>
      <c r="G4" s="29">
        <f t="shared" si="5"/>
        <v>25</v>
      </c>
      <c r="H4" s="29">
        <f t="shared" si="6"/>
        <v>31</v>
      </c>
      <c r="I4" s="29">
        <v>2</v>
      </c>
      <c r="J4" s="145">
        <v>44621</v>
      </c>
      <c r="K4" s="18">
        <f>Data!W52</f>
        <v>270.70261437908499</v>
      </c>
      <c r="L4" s="146">
        <f t="shared" si="7"/>
        <v>1056</v>
      </c>
      <c r="M4" s="146">
        <f t="shared" si="0"/>
        <v>785.29738562091507</v>
      </c>
      <c r="N4" s="147">
        <f t="shared" si="1"/>
        <v>0.25634717270746687</v>
      </c>
      <c r="O4" s="29">
        <f t="shared" si="2"/>
        <v>352</v>
      </c>
      <c r="P4" s="31">
        <f t="shared" si="3"/>
        <v>704</v>
      </c>
      <c r="Q4" s="31">
        <f t="shared" si="4"/>
        <v>1056</v>
      </c>
      <c r="R4" s="31">
        <f t="shared" si="8"/>
        <v>1056</v>
      </c>
      <c r="S4" s="31">
        <f t="shared" si="9"/>
        <v>144</v>
      </c>
      <c r="T4" s="29">
        <f t="shared" si="10"/>
        <v>288</v>
      </c>
    </row>
    <row r="5" spans="1:20" x14ac:dyDescent="0.25">
      <c r="A5" s="29">
        <v>3</v>
      </c>
      <c r="B5" s="29">
        <v>30</v>
      </c>
      <c r="C5" s="29">
        <v>9</v>
      </c>
      <c r="D5" s="29">
        <v>4</v>
      </c>
      <c r="E5" s="29">
        <v>0</v>
      </c>
      <c r="F5" s="29">
        <f t="shared" ref="F5:F13" si="11">B5-C5</f>
        <v>21</v>
      </c>
      <c r="G5" s="29">
        <f t="shared" si="5"/>
        <v>26</v>
      </c>
      <c r="H5" s="29">
        <f t="shared" si="6"/>
        <v>30</v>
      </c>
      <c r="I5" s="29">
        <v>2</v>
      </c>
      <c r="J5" s="145">
        <v>44652</v>
      </c>
      <c r="K5" s="18">
        <f>Data!X52</f>
        <v>41.993464052287578</v>
      </c>
      <c r="L5" s="146">
        <f t="shared" si="7"/>
        <v>1008</v>
      </c>
      <c r="M5" s="146">
        <f t="shared" si="0"/>
        <v>966.00653594771245</v>
      </c>
      <c r="N5" s="147">
        <f t="shared" si="1"/>
        <v>4.1660182591555135E-2</v>
      </c>
      <c r="O5" s="29">
        <f t="shared" si="2"/>
        <v>336</v>
      </c>
      <c r="P5" s="31">
        <f t="shared" si="3"/>
        <v>672</v>
      </c>
      <c r="Q5" s="31">
        <f t="shared" si="4"/>
        <v>1008</v>
      </c>
      <c r="R5" s="31">
        <f t="shared" si="8"/>
        <v>1008</v>
      </c>
      <c r="S5" s="31">
        <f t="shared" si="9"/>
        <v>240</v>
      </c>
      <c r="T5" s="29">
        <f t="shared" si="10"/>
        <v>192</v>
      </c>
    </row>
    <row r="6" spans="1:20" x14ac:dyDescent="0.25">
      <c r="A6" s="29">
        <v>3</v>
      </c>
      <c r="B6" s="29">
        <v>31</v>
      </c>
      <c r="C6" s="29">
        <v>13</v>
      </c>
      <c r="D6" s="29">
        <v>9</v>
      </c>
      <c r="E6" s="29">
        <v>0</v>
      </c>
      <c r="F6" s="29">
        <f t="shared" si="11"/>
        <v>18</v>
      </c>
      <c r="G6" s="29">
        <f t="shared" si="5"/>
        <v>22</v>
      </c>
      <c r="H6" s="29">
        <f t="shared" si="6"/>
        <v>31</v>
      </c>
      <c r="I6" s="29">
        <v>2</v>
      </c>
      <c r="J6" s="145">
        <v>44682</v>
      </c>
      <c r="K6" s="18">
        <f>Data!Y52</f>
        <v>166.28267973856211</v>
      </c>
      <c r="L6" s="146">
        <f t="shared" si="7"/>
        <v>864</v>
      </c>
      <c r="M6" s="146">
        <f t="shared" si="0"/>
        <v>697.71732026143786</v>
      </c>
      <c r="N6" s="147">
        <f t="shared" si="1"/>
        <v>0.19245680525296541</v>
      </c>
      <c r="O6" s="29">
        <f t="shared" si="2"/>
        <v>288</v>
      </c>
      <c r="P6" s="31">
        <f t="shared" si="3"/>
        <v>576</v>
      </c>
      <c r="Q6" s="31">
        <f t="shared" si="4"/>
        <v>864</v>
      </c>
      <c r="R6" s="31">
        <f t="shared" si="8"/>
        <v>864</v>
      </c>
      <c r="S6" s="31">
        <f t="shared" si="9"/>
        <v>192</v>
      </c>
      <c r="T6" s="29">
        <f t="shared" si="10"/>
        <v>432</v>
      </c>
    </row>
    <row r="7" spans="1:20" x14ac:dyDescent="0.25">
      <c r="A7" s="29">
        <v>3</v>
      </c>
      <c r="B7" s="29">
        <v>30</v>
      </c>
      <c r="C7" s="29">
        <v>9</v>
      </c>
      <c r="D7" s="29">
        <v>5</v>
      </c>
      <c r="E7" s="29">
        <v>0</v>
      </c>
      <c r="F7" s="29">
        <f t="shared" si="11"/>
        <v>21</v>
      </c>
      <c r="G7" s="29">
        <f t="shared" si="5"/>
        <v>25</v>
      </c>
      <c r="H7" s="29">
        <f t="shared" si="6"/>
        <v>30</v>
      </c>
      <c r="I7" s="29">
        <v>2</v>
      </c>
      <c r="J7" s="145">
        <v>44713</v>
      </c>
      <c r="K7" s="18">
        <f>Data!Z52</f>
        <v>573.22516339869287</v>
      </c>
      <c r="L7" s="146">
        <f t="shared" si="7"/>
        <v>1008</v>
      </c>
      <c r="M7" s="146">
        <f t="shared" si="0"/>
        <v>434.77483660130713</v>
      </c>
      <c r="N7" s="147">
        <f t="shared" si="1"/>
        <v>0.56867575733997311</v>
      </c>
      <c r="O7" s="29">
        <f t="shared" si="2"/>
        <v>336</v>
      </c>
      <c r="P7" s="31">
        <f t="shared" si="3"/>
        <v>672</v>
      </c>
      <c r="Q7" s="31">
        <f t="shared" si="4"/>
        <v>1008</v>
      </c>
      <c r="R7" s="31">
        <f t="shared" si="8"/>
        <v>1008</v>
      </c>
      <c r="S7" s="31">
        <f t="shared" si="9"/>
        <v>192</v>
      </c>
      <c r="T7" s="29">
        <f t="shared" si="10"/>
        <v>240</v>
      </c>
    </row>
    <row r="8" spans="1:20" x14ac:dyDescent="0.25">
      <c r="A8" s="29">
        <v>3</v>
      </c>
      <c r="B8" s="29">
        <v>31</v>
      </c>
      <c r="C8" s="29">
        <v>10</v>
      </c>
      <c r="D8" s="29">
        <v>5</v>
      </c>
      <c r="E8" s="29">
        <v>0</v>
      </c>
      <c r="F8" s="29">
        <f t="shared" si="11"/>
        <v>21</v>
      </c>
      <c r="G8" s="29">
        <f t="shared" si="5"/>
        <v>26</v>
      </c>
      <c r="H8" s="29">
        <f t="shared" si="6"/>
        <v>31</v>
      </c>
      <c r="I8" s="29">
        <v>2</v>
      </c>
      <c r="J8" s="145">
        <v>44743</v>
      </c>
      <c r="K8" s="18">
        <f>Data!AA52</f>
        <v>663.5209150326798</v>
      </c>
      <c r="L8" s="146">
        <f t="shared" si="7"/>
        <v>1008</v>
      </c>
      <c r="M8" s="146">
        <f t="shared" si="0"/>
        <v>344.4790849673202</v>
      </c>
      <c r="N8" s="147">
        <f t="shared" si="1"/>
        <v>0.65825487602448396</v>
      </c>
      <c r="O8" s="29">
        <f t="shared" si="2"/>
        <v>336</v>
      </c>
      <c r="P8" s="31">
        <f t="shared" si="3"/>
        <v>672</v>
      </c>
      <c r="Q8" s="31">
        <f t="shared" si="4"/>
        <v>1008</v>
      </c>
      <c r="R8" s="31">
        <f t="shared" si="8"/>
        <v>1008</v>
      </c>
      <c r="S8" s="31">
        <f t="shared" si="9"/>
        <v>240</v>
      </c>
      <c r="T8" s="29">
        <f t="shared" si="10"/>
        <v>240</v>
      </c>
    </row>
    <row r="9" spans="1:20" x14ac:dyDescent="0.25">
      <c r="A9" s="29">
        <v>3</v>
      </c>
      <c r="B9" s="29">
        <v>31</v>
      </c>
      <c r="C9" s="29">
        <v>18</v>
      </c>
      <c r="D9" s="29">
        <v>16</v>
      </c>
      <c r="E9" s="149">
        <v>14</v>
      </c>
      <c r="F9" s="29">
        <f t="shared" si="11"/>
        <v>13</v>
      </c>
      <c r="G9" s="29">
        <f t="shared" si="5"/>
        <v>15</v>
      </c>
      <c r="H9" s="29">
        <f t="shared" si="6"/>
        <v>17</v>
      </c>
      <c r="I9" s="29">
        <v>2</v>
      </c>
      <c r="J9" s="145">
        <v>44774</v>
      </c>
      <c r="K9" s="18">
        <f>Data!AB52</f>
        <v>750.95490196078435</v>
      </c>
      <c r="L9" s="146">
        <f t="shared" si="7"/>
        <v>624</v>
      </c>
      <c r="M9" s="146">
        <f t="shared" si="0"/>
        <v>-126.95490196078435</v>
      </c>
      <c r="N9" s="147">
        <f t="shared" si="1"/>
        <v>1.203453368526898</v>
      </c>
      <c r="O9" s="29">
        <f t="shared" si="2"/>
        <v>208</v>
      </c>
      <c r="P9" s="31">
        <f t="shared" si="3"/>
        <v>416</v>
      </c>
      <c r="Q9" s="31">
        <f t="shared" si="4"/>
        <v>624</v>
      </c>
      <c r="R9" s="31">
        <f t="shared" si="8"/>
        <v>624</v>
      </c>
      <c r="S9" s="31">
        <f t="shared" si="9"/>
        <v>96</v>
      </c>
      <c r="T9" s="29">
        <f t="shared" si="10"/>
        <v>96</v>
      </c>
    </row>
    <row r="10" spans="1:20" x14ac:dyDescent="0.25">
      <c r="A10" s="29">
        <v>3</v>
      </c>
      <c r="B10" s="29">
        <v>30</v>
      </c>
      <c r="C10" s="29">
        <v>8</v>
      </c>
      <c r="D10" s="29">
        <v>4</v>
      </c>
      <c r="E10" s="29">
        <v>0</v>
      </c>
      <c r="F10" s="29">
        <f t="shared" si="11"/>
        <v>22</v>
      </c>
      <c r="G10" s="29">
        <f t="shared" si="5"/>
        <v>26</v>
      </c>
      <c r="H10" s="29">
        <f t="shared" si="6"/>
        <v>30</v>
      </c>
      <c r="I10" s="29">
        <v>2</v>
      </c>
      <c r="J10" s="145">
        <v>44805</v>
      </c>
      <c r="K10" s="18">
        <f>Data!AC52</f>
        <v>1075.9346405228757</v>
      </c>
      <c r="L10" s="146">
        <f t="shared" si="7"/>
        <v>1056</v>
      </c>
      <c r="M10" s="146">
        <f t="shared" si="0"/>
        <v>-19.934640522875725</v>
      </c>
      <c r="N10" s="147">
        <f t="shared" si="1"/>
        <v>1.0188775004951474</v>
      </c>
      <c r="O10" s="29">
        <f t="shared" si="2"/>
        <v>352</v>
      </c>
      <c r="P10" s="31">
        <f t="shared" si="3"/>
        <v>704</v>
      </c>
      <c r="Q10" s="31">
        <f t="shared" si="4"/>
        <v>1056</v>
      </c>
      <c r="R10" s="31">
        <f t="shared" si="8"/>
        <v>1056</v>
      </c>
      <c r="S10" s="31">
        <f t="shared" si="9"/>
        <v>192</v>
      </c>
      <c r="T10" s="29">
        <f t="shared" si="10"/>
        <v>192</v>
      </c>
    </row>
    <row r="11" spans="1:20" x14ac:dyDescent="0.25">
      <c r="A11" s="29">
        <v>3</v>
      </c>
      <c r="B11" s="29">
        <v>31</v>
      </c>
      <c r="C11" s="29">
        <v>10</v>
      </c>
      <c r="D11" s="29">
        <v>5</v>
      </c>
      <c r="E11" s="29">
        <v>0</v>
      </c>
      <c r="F11" s="29">
        <f t="shared" si="11"/>
        <v>21</v>
      </c>
      <c r="G11" s="29">
        <f t="shared" si="5"/>
        <v>26</v>
      </c>
      <c r="H11" s="29">
        <f t="shared" si="6"/>
        <v>31</v>
      </c>
      <c r="I11" s="29">
        <v>2</v>
      </c>
      <c r="J11" s="145">
        <v>44835</v>
      </c>
      <c r="K11" s="18">
        <f>Data!AD52</f>
        <v>1155.147385620915</v>
      </c>
      <c r="L11" s="146">
        <f t="shared" si="7"/>
        <v>1008</v>
      </c>
      <c r="M11" s="146">
        <f t="shared" si="0"/>
        <v>-147.14738562091497</v>
      </c>
      <c r="N11" s="147">
        <f t="shared" si="1"/>
        <v>1.1459795492270981</v>
      </c>
      <c r="O11" s="29">
        <f t="shared" si="2"/>
        <v>336</v>
      </c>
      <c r="P11" s="31">
        <f t="shared" si="3"/>
        <v>672</v>
      </c>
      <c r="Q11" s="31">
        <f t="shared" si="4"/>
        <v>1008</v>
      </c>
      <c r="R11" s="31">
        <f t="shared" si="8"/>
        <v>1008</v>
      </c>
      <c r="S11" s="31">
        <f t="shared" si="9"/>
        <v>240</v>
      </c>
      <c r="T11" s="29">
        <f t="shared" si="10"/>
        <v>240</v>
      </c>
    </row>
    <row r="12" spans="1:20" x14ac:dyDescent="0.25">
      <c r="A12" s="29">
        <v>3</v>
      </c>
      <c r="B12" s="29">
        <v>30</v>
      </c>
      <c r="C12" s="29">
        <v>9</v>
      </c>
      <c r="D12" s="29">
        <v>5</v>
      </c>
      <c r="E12" s="29">
        <v>0</v>
      </c>
      <c r="F12" s="29">
        <f t="shared" si="11"/>
        <v>21</v>
      </c>
      <c r="G12" s="29">
        <f t="shared" si="5"/>
        <v>25</v>
      </c>
      <c r="H12" s="29">
        <f t="shared" si="6"/>
        <v>30</v>
      </c>
      <c r="I12" s="29">
        <v>2</v>
      </c>
      <c r="J12" s="145">
        <v>44866</v>
      </c>
      <c r="K12" s="18">
        <f>Data!AE52</f>
        <v>1145.6042483660131</v>
      </c>
      <c r="L12" s="146">
        <f t="shared" si="7"/>
        <v>1008</v>
      </c>
      <c r="M12" s="146">
        <f t="shared" si="0"/>
        <v>-137.60424836601305</v>
      </c>
      <c r="N12" s="147">
        <f t="shared" si="1"/>
        <v>1.1365121511567591</v>
      </c>
      <c r="O12" s="29">
        <f t="shared" si="2"/>
        <v>336</v>
      </c>
      <c r="P12" s="31">
        <f t="shared" si="3"/>
        <v>672</v>
      </c>
      <c r="Q12" s="31">
        <f t="shared" si="4"/>
        <v>1008</v>
      </c>
      <c r="R12" s="31">
        <f t="shared" si="8"/>
        <v>1008</v>
      </c>
      <c r="S12" s="31">
        <f t="shared" si="9"/>
        <v>192</v>
      </c>
      <c r="T12" s="29">
        <f t="shared" si="10"/>
        <v>240</v>
      </c>
    </row>
    <row r="13" spans="1:20" x14ac:dyDescent="0.25">
      <c r="A13" s="29">
        <v>3</v>
      </c>
      <c r="B13" s="29">
        <v>31</v>
      </c>
      <c r="C13" s="29">
        <v>14</v>
      </c>
      <c r="D13" s="29">
        <v>10</v>
      </c>
      <c r="E13" s="149">
        <v>6</v>
      </c>
      <c r="F13" s="29">
        <f t="shared" si="11"/>
        <v>17</v>
      </c>
      <c r="G13" s="29">
        <f t="shared" si="5"/>
        <v>21</v>
      </c>
      <c r="H13" s="29">
        <f t="shared" si="6"/>
        <v>25</v>
      </c>
      <c r="I13" s="29">
        <v>2</v>
      </c>
      <c r="J13" s="145">
        <v>44896</v>
      </c>
      <c r="K13" s="18">
        <f>Data!AF52</f>
        <v>1053.7333333333331</v>
      </c>
      <c r="L13" s="146">
        <f t="shared" si="7"/>
        <v>816</v>
      </c>
      <c r="M13" s="146">
        <f t="shared" si="0"/>
        <v>-237.73333333333312</v>
      </c>
      <c r="N13" s="147">
        <f t="shared" si="1"/>
        <v>1.2913398692810454</v>
      </c>
      <c r="O13" s="29">
        <f t="shared" si="2"/>
        <v>272</v>
      </c>
      <c r="P13" s="31">
        <f t="shared" si="3"/>
        <v>544</v>
      </c>
      <c r="Q13" s="31">
        <f t="shared" si="4"/>
        <v>816</v>
      </c>
      <c r="R13" s="31">
        <f t="shared" si="8"/>
        <v>816</v>
      </c>
      <c r="S13" s="31">
        <f t="shared" si="9"/>
        <v>192</v>
      </c>
      <c r="T13" s="29">
        <f t="shared" si="10"/>
        <v>192</v>
      </c>
    </row>
    <row r="14" spans="1:20" x14ac:dyDescent="0.25">
      <c r="I14" s="4"/>
      <c r="O14" s="5"/>
    </row>
  </sheetData>
  <conditionalFormatting sqref="N2:N13">
    <cfRule type="cellIs" dxfId="1" priority="2" operator="greaterThan">
      <formula>100%</formula>
    </cfRule>
  </conditionalFormatting>
  <conditionalFormatting sqref="L2:N1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9"/>
  <sheetViews>
    <sheetView workbookViewId="0">
      <selection activeCell="D19" sqref="D19:D24"/>
    </sheetView>
  </sheetViews>
  <sheetFormatPr defaultRowHeight="15" x14ac:dyDescent="0.25"/>
  <cols>
    <col min="2" max="2" width="16.42578125" bestFit="1" customWidth="1"/>
    <col min="3" max="3" width="23" bestFit="1" customWidth="1"/>
    <col min="4" max="4" width="9.28515625" bestFit="1" customWidth="1"/>
    <col min="5" max="6" width="11" customWidth="1"/>
    <col min="7" max="7" width="16.42578125" bestFit="1" customWidth="1"/>
    <col min="8" max="8" width="24" bestFit="1" customWidth="1"/>
    <col min="9" max="9" width="10.7109375" bestFit="1" customWidth="1"/>
    <col min="10" max="10" width="10.28515625" bestFit="1" customWidth="1"/>
    <col min="11" max="11" width="10.28515625" customWidth="1"/>
    <col min="12" max="12" width="16.42578125" bestFit="1" customWidth="1"/>
    <col min="13" max="13" width="24" bestFit="1" customWidth="1"/>
    <col min="14" max="14" width="10.7109375" bestFit="1" customWidth="1"/>
    <col min="15" max="15" width="10.28515625" bestFit="1" customWidth="1"/>
  </cols>
  <sheetData>
    <row r="1" spans="1:16" s="19" customFormat="1" ht="90" x14ac:dyDescent="0.25">
      <c r="A1" s="19" t="s">
        <v>33</v>
      </c>
      <c r="B1" s="19" t="s">
        <v>35</v>
      </c>
      <c r="C1" s="19" t="s">
        <v>37</v>
      </c>
      <c r="D1" s="19" t="s">
        <v>36</v>
      </c>
      <c r="E1" s="19" t="s">
        <v>38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43</v>
      </c>
      <c r="K1" s="19" t="s">
        <v>44</v>
      </c>
      <c r="L1" s="19" t="s">
        <v>45</v>
      </c>
      <c r="M1" s="19" t="s">
        <v>46</v>
      </c>
      <c r="N1" s="19" t="s">
        <v>47</v>
      </c>
      <c r="O1" s="19" t="s">
        <v>48</v>
      </c>
      <c r="P1" s="19" t="s">
        <v>49</v>
      </c>
    </row>
    <row r="2" spans="1:16" x14ac:dyDescent="0.25">
      <c r="A2" s="23">
        <v>43466</v>
      </c>
      <c r="B2" s="25">
        <v>816</v>
      </c>
      <c r="C2" s="25">
        <v>1488</v>
      </c>
      <c r="D2" s="25">
        <v>789.42768055555564</v>
      </c>
      <c r="E2" s="24">
        <f>C2-D2</f>
        <v>698.57231944444436</v>
      </c>
      <c r="F2" s="26">
        <f>D2/B2</f>
        <v>0.96743588303376915</v>
      </c>
      <c r="G2" s="25">
        <v>408</v>
      </c>
      <c r="H2" s="25">
        <v>744</v>
      </c>
      <c r="I2" s="25">
        <v>124.84083333333332</v>
      </c>
      <c r="J2" s="24">
        <f>H2-I2</f>
        <v>619.15916666666669</v>
      </c>
      <c r="K2" s="26">
        <f>I2/G2</f>
        <v>0.30598243464052283</v>
      </c>
      <c r="L2" s="25">
        <v>816</v>
      </c>
      <c r="M2" s="25">
        <v>1488</v>
      </c>
      <c r="N2" s="25">
        <v>621.5627777777778</v>
      </c>
      <c r="O2" s="24">
        <f>M2-N2</f>
        <v>866.4372222222222</v>
      </c>
      <c r="P2" s="26">
        <f>N2/L2</f>
        <v>0.76171909041394337</v>
      </c>
    </row>
    <row r="3" spans="1:16" x14ac:dyDescent="0.25">
      <c r="A3" s="23">
        <v>43497</v>
      </c>
      <c r="B3" s="25">
        <v>912</v>
      </c>
      <c r="C3" s="25">
        <v>1344</v>
      </c>
      <c r="D3" s="25">
        <v>963.15718749999996</v>
      </c>
      <c r="E3" s="24">
        <f t="shared" ref="E3:E8" si="0">C3-D3</f>
        <v>380.84281250000004</v>
      </c>
      <c r="F3" s="27">
        <f t="shared" ref="F3:F9" si="1">D3/B3</f>
        <v>1.0560934073464912</v>
      </c>
      <c r="G3" s="25">
        <v>456</v>
      </c>
      <c r="H3" s="25">
        <v>672</v>
      </c>
      <c r="I3" s="25">
        <v>332.5743055555555</v>
      </c>
      <c r="J3" s="24">
        <f t="shared" ref="J3:J8" si="2">H3-I3</f>
        <v>339.4256944444445</v>
      </c>
      <c r="K3" s="26">
        <f t="shared" ref="K3:K9" si="3">I3/G3</f>
        <v>0.72932961744639369</v>
      </c>
      <c r="L3" s="25">
        <v>912</v>
      </c>
      <c r="M3" s="25">
        <v>1344</v>
      </c>
      <c r="N3" s="25">
        <v>698.04552083333351</v>
      </c>
      <c r="O3" s="24">
        <f t="shared" ref="O3:O8" si="4">M3-N3</f>
        <v>645.95447916666649</v>
      </c>
      <c r="P3" s="26">
        <f t="shared" ref="P3:P9" si="5">N3/L3</f>
        <v>0.76540079038742714</v>
      </c>
    </row>
    <row r="4" spans="1:16" x14ac:dyDescent="0.25">
      <c r="A4" s="23">
        <v>43525</v>
      </c>
      <c r="B4" s="25">
        <v>960</v>
      </c>
      <c r="C4" s="25">
        <v>1488</v>
      </c>
      <c r="D4" s="25">
        <v>839.26076388888885</v>
      </c>
      <c r="E4" s="24">
        <f t="shared" si="0"/>
        <v>648.73923611111115</v>
      </c>
      <c r="F4" s="26">
        <f t="shared" si="1"/>
        <v>0.87422996238425921</v>
      </c>
      <c r="G4" s="25">
        <v>480</v>
      </c>
      <c r="H4" s="25">
        <v>744</v>
      </c>
      <c r="I4" s="25">
        <v>417.35680555555547</v>
      </c>
      <c r="J4" s="24">
        <f t="shared" si="2"/>
        <v>326.64319444444453</v>
      </c>
      <c r="K4" s="26">
        <f t="shared" si="3"/>
        <v>0.86949334490740726</v>
      </c>
      <c r="L4" s="25">
        <v>960</v>
      </c>
      <c r="M4" s="25">
        <v>1488</v>
      </c>
      <c r="N4" s="25">
        <v>690.54802083333345</v>
      </c>
      <c r="O4" s="24">
        <f t="shared" si="4"/>
        <v>797.45197916666655</v>
      </c>
      <c r="P4" s="26">
        <f t="shared" si="5"/>
        <v>0.71932085503472232</v>
      </c>
    </row>
    <row r="5" spans="1:16" x14ac:dyDescent="0.25">
      <c r="A5" s="23">
        <v>43556</v>
      </c>
      <c r="B5" s="25">
        <v>1008</v>
      </c>
      <c r="C5" s="25">
        <v>1440</v>
      </c>
      <c r="D5" s="25">
        <v>839.26076388888885</v>
      </c>
      <c r="E5" s="24">
        <f t="shared" si="0"/>
        <v>600.73923611111115</v>
      </c>
      <c r="F5" s="26">
        <f t="shared" si="1"/>
        <v>0.83259996417548499</v>
      </c>
      <c r="G5" s="25">
        <v>504</v>
      </c>
      <c r="H5" s="25">
        <v>720</v>
      </c>
      <c r="I5" s="25">
        <v>417.35680555555547</v>
      </c>
      <c r="J5" s="24">
        <f t="shared" si="2"/>
        <v>302.64319444444453</v>
      </c>
      <c r="K5" s="26">
        <f t="shared" si="3"/>
        <v>0.82808889991181645</v>
      </c>
      <c r="L5" s="25">
        <v>1008</v>
      </c>
      <c r="M5" s="25">
        <v>1440</v>
      </c>
      <c r="N5" s="25">
        <v>690.54802083333345</v>
      </c>
      <c r="O5" s="24">
        <f t="shared" si="4"/>
        <v>749.45197916666655</v>
      </c>
      <c r="P5" s="26">
        <f t="shared" si="5"/>
        <v>0.68506748098544989</v>
      </c>
    </row>
    <row r="6" spans="1:16" x14ac:dyDescent="0.25">
      <c r="A6" s="23">
        <v>43586</v>
      </c>
      <c r="B6" s="25">
        <v>960</v>
      </c>
      <c r="C6" s="25">
        <v>1488</v>
      </c>
      <c r="D6" s="25">
        <v>912.42683823529399</v>
      </c>
      <c r="E6" s="24">
        <f t="shared" si="0"/>
        <v>575.57316176470601</v>
      </c>
      <c r="F6" s="26">
        <f t="shared" si="1"/>
        <v>0.95044462316176459</v>
      </c>
      <c r="G6" s="25">
        <v>480</v>
      </c>
      <c r="H6" s="25">
        <v>744</v>
      </c>
      <c r="I6" s="25">
        <v>17.909558823529412</v>
      </c>
      <c r="J6" s="24">
        <f t="shared" si="2"/>
        <v>726.09044117647056</v>
      </c>
      <c r="K6" s="26">
        <f t="shared" si="3"/>
        <v>3.7311580882352945E-2</v>
      </c>
      <c r="L6" s="25">
        <v>960</v>
      </c>
      <c r="M6" s="25">
        <v>1488</v>
      </c>
      <c r="N6" s="25">
        <v>688.25653594771245</v>
      </c>
      <c r="O6" s="24">
        <f t="shared" si="4"/>
        <v>799.74346405228755</v>
      </c>
      <c r="P6" s="26">
        <f t="shared" si="5"/>
        <v>0.71693389161220045</v>
      </c>
    </row>
    <row r="7" spans="1:16" x14ac:dyDescent="0.25">
      <c r="A7" s="23">
        <v>43617</v>
      </c>
      <c r="B7" s="25">
        <v>960</v>
      </c>
      <c r="C7" s="25">
        <v>1440</v>
      </c>
      <c r="D7" s="25">
        <v>575.43897058823529</v>
      </c>
      <c r="E7" s="24">
        <f t="shared" si="0"/>
        <v>864.56102941176471</v>
      </c>
      <c r="F7" s="26">
        <f t="shared" si="1"/>
        <v>0.59941559436274505</v>
      </c>
      <c r="G7" s="25">
        <v>480</v>
      </c>
      <c r="H7" s="25">
        <v>720</v>
      </c>
      <c r="I7" s="25">
        <v>237.35588235294117</v>
      </c>
      <c r="J7" s="24">
        <f t="shared" si="2"/>
        <v>482.64411764705881</v>
      </c>
      <c r="K7" s="26">
        <f t="shared" si="3"/>
        <v>0.49449142156862741</v>
      </c>
      <c r="L7" s="25">
        <v>960</v>
      </c>
      <c r="M7" s="25">
        <v>1440</v>
      </c>
      <c r="N7" s="25">
        <v>598.42583333333334</v>
      </c>
      <c r="O7" s="24">
        <f t="shared" si="4"/>
        <v>841.57416666666666</v>
      </c>
      <c r="P7" s="26">
        <f t="shared" si="5"/>
        <v>0.6233602430555556</v>
      </c>
    </row>
    <row r="8" spans="1:16" x14ac:dyDescent="0.25">
      <c r="A8" s="23">
        <v>43647</v>
      </c>
      <c r="B8" s="25">
        <v>960</v>
      </c>
      <c r="C8" s="25">
        <v>1488</v>
      </c>
      <c r="D8" s="25">
        <v>872.78978758169956</v>
      </c>
      <c r="E8" s="24">
        <f t="shared" si="0"/>
        <v>615.21021241830044</v>
      </c>
      <c r="F8" s="26">
        <f t="shared" si="1"/>
        <v>0.90915602873093704</v>
      </c>
      <c r="G8" s="25">
        <v>480</v>
      </c>
      <c r="H8" s="25">
        <v>744</v>
      </c>
      <c r="I8" s="25">
        <v>288.84477124183007</v>
      </c>
      <c r="J8" s="24">
        <f t="shared" si="2"/>
        <v>455.15522875816993</v>
      </c>
      <c r="K8" s="26">
        <f t="shared" si="3"/>
        <v>0.60175994008714595</v>
      </c>
      <c r="L8" s="25">
        <v>960</v>
      </c>
      <c r="M8" s="25">
        <v>1488</v>
      </c>
      <c r="N8" s="25">
        <v>797.52459150326797</v>
      </c>
      <c r="O8" s="24">
        <f t="shared" si="4"/>
        <v>690.47540849673203</v>
      </c>
      <c r="P8" s="26">
        <f t="shared" si="5"/>
        <v>0.83075478281590409</v>
      </c>
    </row>
    <row r="9" spans="1:16" x14ac:dyDescent="0.25">
      <c r="A9" s="23">
        <v>43678</v>
      </c>
      <c r="B9" s="25">
        <v>720</v>
      </c>
      <c r="C9" s="25">
        <v>1488</v>
      </c>
      <c r="D9" s="22">
        <v>411</v>
      </c>
      <c r="E9" s="24">
        <f>C9-B9</f>
        <v>768</v>
      </c>
      <c r="F9" s="26">
        <f t="shared" si="1"/>
        <v>0.5708333333333333</v>
      </c>
      <c r="G9" s="25">
        <v>360</v>
      </c>
      <c r="H9" s="25">
        <v>744</v>
      </c>
      <c r="I9" s="25">
        <v>226</v>
      </c>
      <c r="J9" s="24">
        <f>H9-G9</f>
        <v>384</v>
      </c>
      <c r="K9" s="26">
        <f t="shared" si="3"/>
        <v>0.62777777777777777</v>
      </c>
      <c r="L9" s="25">
        <v>720</v>
      </c>
      <c r="M9" s="25">
        <v>1488</v>
      </c>
      <c r="N9" s="22">
        <v>625</v>
      </c>
      <c r="O9" s="24">
        <f>M9-L9</f>
        <v>768</v>
      </c>
      <c r="P9" s="26">
        <f t="shared" si="5"/>
        <v>0.86805555555555558</v>
      </c>
    </row>
    <row r="10" spans="1:16" x14ac:dyDescent="0.25">
      <c r="A10" s="23">
        <v>43709</v>
      </c>
      <c r="B10" s="25">
        <v>960</v>
      </c>
      <c r="C10" s="25">
        <v>1440</v>
      </c>
      <c r="D10" s="24"/>
      <c r="E10" s="24">
        <f t="shared" ref="E10:E13" si="6">C10-B10</f>
        <v>480</v>
      </c>
      <c r="F10" s="24"/>
      <c r="G10" s="25">
        <v>480</v>
      </c>
      <c r="H10" s="25">
        <v>720</v>
      </c>
      <c r="I10" s="24"/>
      <c r="J10" s="24">
        <f t="shared" ref="J10:J13" si="7">H10-G10</f>
        <v>240</v>
      </c>
      <c r="K10" s="24"/>
      <c r="L10" s="25">
        <v>960</v>
      </c>
      <c r="M10" s="25">
        <v>1440</v>
      </c>
      <c r="N10" s="24"/>
      <c r="O10" s="24">
        <f t="shared" ref="O10:O13" si="8">M10-L10</f>
        <v>480</v>
      </c>
    </row>
    <row r="11" spans="1:16" x14ac:dyDescent="0.25">
      <c r="A11" s="23">
        <v>43739</v>
      </c>
      <c r="B11" s="25">
        <v>1104</v>
      </c>
      <c r="C11" s="25">
        <v>1488</v>
      </c>
      <c r="D11" s="24"/>
      <c r="E11" s="24">
        <f t="shared" si="6"/>
        <v>384</v>
      </c>
      <c r="F11" s="24"/>
      <c r="G11" s="25">
        <v>552</v>
      </c>
      <c r="H11" s="25">
        <v>744</v>
      </c>
      <c r="I11" s="24"/>
      <c r="J11" s="24">
        <f t="shared" si="7"/>
        <v>192</v>
      </c>
      <c r="K11" s="24"/>
      <c r="L11" s="25">
        <v>1104</v>
      </c>
      <c r="M11" s="25">
        <v>1488</v>
      </c>
      <c r="N11" s="24"/>
      <c r="O11" s="24">
        <f t="shared" si="8"/>
        <v>384</v>
      </c>
    </row>
    <row r="12" spans="1:16" x14ac:dyDescent="0.25">
      <c r="A12" s="23">
        <v>43770</v>
      </c>
      <c r="B12" s="25">
        <v>1008</v>
      </c>
      <c r="C12" s="25">
        <v>1440</v>
      </c>
      <c r="D12" s="24"/>
      <c r="E12" s="24">
        <f t="shared" si="6"/>
        <v>432</v>
      </c>
      <c r="F12" s="24"/>
      <c r="G12" s="25">
        <v>504</v>
      </c>
      <c r="H12" s="25">
        <v>720</v>
      </c>
      <c r="I12" s="24"/>
      <c r="J12" s="24">
        <f t="shared" si="7"/>
        <v>216</v>
      </c>
      <c r="K12" s="24"/>
      <c r="L12" s="25">
        <v>1008</v>
      </c>
      <c r="M12" s="25">
        <v>1440</v>
      </c>
      <c r="N12" s="24"/>
      <c r="O12" s="24">
        <f t="shared" si="8"/>
        <v>432</v>
      </c>
    </row>
    <row r="13" spans="1:16" x14ac:dyDescent="0.25">
      <c r="A13" s="23">
        <v>43800</v>
      </c>
      <c r="B13" s="25">
        <v>1008</v>
      </c>
      <c r="C13" s="25">
        <v>1488</v>
      </c>
      <c r="D13" s="24"/>
      <c r="E13" s="24">
        <f t="shared" si="6"/>
        <v>480</v>
      </c>
      <c r="F13" s="24"/>
      <c r="G13" s="25">
        <v>504</v>
      </c>
      <c r="H13" s="25">
        <v>744</v>
      </c>
      <c r="I13" s="24"/>
      <c r="J13" s="24">
        <f t="shared" si="7"/>
        <v>240</v>
      </c>
      <c r="K13" s="24"/>
      <c r="L13" s="25">
        <v>1008</v>
      </c>
      <c r="M13" s="25">
        <v>1488</v>
      </c>
      <c r="N13" s="24"/>
      <c r="O13" s="24">
        <f t="shared" si="8"/>
        <v>480</v>
      </c>
    </row>
    <row r="15" spans="1:16" x14ac:dyDescent="0.25">
      <c r="A15" t="s">
        <v>34</v>
      </c>
      <c r="C15" s="25">
        <v>1460</v>
      </c>
      <c r="F15" s="26">
        <f>AVERAGE(F2:F9)</f>
        <v>0.84502609956609809</v>
      </c>
      <c r="H15" s="25">
        <v>730</v>
      </c>
      <c r="K15" s="26">
        <f>AVERAGE(K2:K9)</f>
        <v>0.5617793771527555</v>
      </c>
      <c r="M15" s="25">
        <v>1460</v>
      </c>
      <c r="P15" s="26">
        <f>AVERAGE(P2:P9)</f>
        <v>0.74632658623259485</v>
      </c>
    </row>
    <row r="18" spans="2:4" x14ac:dyDescent="0.25">
      <c r="B18">
        <v>1</v>
      </c>
      <c r="C18">
        <v>20000</v>
      </c>
    </row>
    <row r="19" spans="2:4" x14ac:dyDescent="0.25">
      <c r="B19">
        <v>2</v>
      </c>
      <c r="C19">
        <v>20000</v>
      </c>
      <c r="D19">
        <f>MROUND(AVERAGE(C18:C19),2000)</f>
        <v>20000</v>
      </c>
    </row>
    <row r="20" spans="2:4" x14ac:dyDescent="0.25">
      <c r="B20">
        <v>3</v>
      </c>
      <c r="C20">
        <v>30000</v>
      </c>
      <c r="D20">
        <f t="shared" ref="D20:D24" si="9">MROUND(AVERAGE(C19:C20),2000)</f>
        <v>26000</v>
      </c>
    </row>
    <row r="21" spans="2:4" x14ac:dyDescent="0.25">
      <c r="B21">
        <v>4</v>
      </c>
      <c r="C21">
        <v>12000</v>
      </c>
      <c r="D21">
        <f t="shared" si="9"/>
        <v>22000</v>
      </c>
    </row>
    <row r="22" spans="2:4" x14ac:dyDescent="0.25">
      <c r="B22">
        <v>5</v>
      </c>
      <c r="C22">
        <v>30000</v>
      </c>
      <c r="D22">
        <f t="shared" si="9"/>
        <v>22000</v>
      </c>
    </row>
    <row r="23" spans="2:4" x14ac:dyDescent="0.25">
      <c r="B23">
        <v>6</v>
      </c>
      <c r="C23">
        <v>26000</v>
      </c>
      <c r="D23">
        <f t="shared" si="9"/>
        <v>28000</v>
      </c>
    </row>
    <row r="24" spans="2:4" x14ac:dyDescent="0.25">
      <c r="B24">
        <v>7</v>
      </c>
      <c r="C24">
        <v>4000</v>
      </c>
      <c r="D24">
        <f t="shared" si="9"/>
        <v>16000</v>
      </c>
    </row>
    <row r="25" spans="2:4" x14ac:dyDescent="0.25">
      <c r="B25">
        <v>8</v>
      </c>
      <c r="C25">
        <v>10000</v>
      </c>
    </row>
    <row r="26" spans="2:4" x14ac:dyDescent="0.25">
      <c r="B26">
        <v>9</v>
      </c>
    </row>
    <row r="27" spans="2:4" x14ac:dyDescent="0.25">
      <c r="B27">
        <v>10</v>
      </c>
    </row>
    <row r="28" spans="2:4" x14ac:dyDescent="0.25">
      <c r="B28">
        <v>11</v>
      </c>
    </row>
    <row r="29" spans="2:4" x14ac:dyDescent="0.25">
      <c r="B29">
        <v>12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10BA-EA2E-4768-997A-6CF8A190CC7D}">
  <dimension ref="A1:I11"/>
  <sheetViews>
    <sheetView workbookViewId="0">
      <selection activeCell="M12" sqref="M12"/>
    </sheetView>
  </sheetViews>
  <sheetFormatPr defaultRowHeight="15" x14ac:dyDescent="0.25"/>
  <cols>
    <col min="1" max="1" width="27.5703125" bestFit="1" customWidth="1"/>
  </cols>
  <sheetData>
    <row r="1" spans="1:9" x14ac:dyDescent="0.25">
      <c r="A1" t="s">
        <v>79</v>
      </c>
      <c r="B1" s="21" t="s">
        <v>93</v>
      </c>
      <c r="C1" s="21" t="s">
        <v>94</v>
      </c>
      <c r="D1" s="21" t="s">
        <v>95</v>
      </c>
      <c r="E1" s="21" t="s">
        <v>96</v>
      </c>
      <c r="F1" s="21" t="s">
        <v>97</v>
      </c>
      <c r="G1" s="21" t="s">
        <v>98</v>
      </c>
      <c r="H1" s="21" t="s">
        <v>99</v>
      </c>
      <c r="I1" s="21" t="s">
        <v>100</v>
      </c>
    </row>
    <row r="2" spans="1:9" x14ac:dyDescent="0.25">
      <c r="A2" t="s">
        <v>80</v>
      </c>
      <c r="B2" s="21">
        <v>228.5</v>
      </c>
      <c r="C2" s="21">
        <v>228.5</v>
      </c>
      <c r="D2" s="21">
        <v>235.9</v>
      </c>
      <c r="E2" s="21">
        <v>237.1</v>
      </c>
      <c r="F2" s="21">
        <v>237.1</v>
      </c>
      <c r="G2" s="21">
        <v>237.1</v>
      </c>
      <c r="H2" s="21">
        <v>236.3</v>
      </c>
      <c r="I2" s="21">
        <v>235.2</v>
      </c>
    </row>
    <row r="3" spans="1:9" x14ac:dyDescent="0.25">
      <c r="A3" t="s">
        <v>81</v>
      </c>
      <c r="B3" s="140">
        <v>0.85</v>
      </c>
      <c r="C3" s="140">
        <v>0.85</v>
      </c>
      <c r="D3" s="140">
        <v>0.85</v>
      </c>
      <c r="E3" s="140">
        <v>0.85</v>
      </c>
      <c r="F3" s="140">
        <v>0.85</v>
      </c>
      <c r="G3" s="140">
        <v>0.85</v>
      </c>
      <c r="H3" s="140">
        <v>0.85</v>
      </c>
      <c r="I3" s="140">
        <v>0.85</v>
      </c>
    </row>
    <row r="4" spans="1:9" x14ac:dyDescent="0.25">
      <c r="A4" t="s">
        <v>82</v>
      </c>
      <c r="B4" s="21">
        <v>-2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</row>
    <row r="5" spans="1:9" x14ac:dyDescent="0.25">
      <c r="A5" t="s">
        <v>83</v>
      </c>
      <c r="B5" s="21">
        <v>192.5</v>
      </c>
      <c r="C5" s="21">
        <v>194.2</v>
      </c>
      <c r="D5" s="21">
        <v>200.5</v>
      </c>
      <c r="E5" s="21">
        <v>201.5</v>
      </c>
      <c r="F5" s="21">
        <v>201.5</v>
      </c>
      <c r="G5" s="21">
        <v>201.5</v>
      </c>
      <c r="H5" s="21">
        <v>200.8</v>
      </c>
      <c r="I5" s="21">
        <v>199.9</v>
      </c>
    </row>
    <row r="6" spans="1:9" x14ac:dyDescent="0.25">
      <c r="A6" t="s">
        <v>84</v>
      </c>
      <c r="B6" s="21">
        <v>1</v>
      </c>
      <c r="C6" s="21">
        <v>1</v>
      </c>
      <c r="D6" s="20">
        <v>1</v>
      </c>
      <c r="E6" s="21">
        <v>1</v>
      </c>
      <c r="F6" s="20">
        <v>1</v>
      </c>
      <c r="G6" s="21">
        <v>1</v>
      </c>
      <c r="H6" s="21">
        <v>1</v>
      </c>
      <c r="I6" s="21">
        <v>1</v>
      </c>
    </row>
    <row r="7" spans="1:9" x14ac:dyDescent="0.25">
      <c r="A7" t="s">
        <v>85</v>
      </c>
      <c r="B7" s="125">
        <v>0</v>
      </c>
      <c r="C7" s="125">
        <v>155.19999999999999</v>
      </c>
      <c r="D7" s="125">
        <v>8.8000000000000007</v>
      </c>
      <c r="E7" s="125">
        <v>181.8</v>
      </c>
      <c r="F7" s="125">
        <v>94.5</v>
      </c>
      <c r="G7" s="125">
        <v>205.6</v>
      </c>
      <c r="H7" s="125">
        <v>107.4</v>
      </c>
      <c r="I7" s="125">
        <v>216.7</v>
      </c>
    </row>
    <row r="8" spans="1:9" x14ac:dyDescent="0.25">
      <c r="A8" t="s">
        <v>86</v>
      </c>
      <c r="B8" s="140">
        <v>0</v>
      </c>
      <c r="C8" s="140">
        <v>0.7994</v>
      </c>
      <c r="D8" s="140">
        <v>4.3799999999999999E-2</v>
      </c>
      <c r="E8" s="140">
        <v>0.90210000000000001</v>
      </c>
      <c r="F8" s="140">
        <v>0.46870000000000001</v>
      </c>
      <c r="G8" s="140">
        <v>1.0204</v>
      </c>
      <c r="H8" s="140">
        <v>0.53469999999999995</v>
      </c>
      <c r="I8" s="140">
        <v>1.0837000000000001</v>
      </c>
    </row>
    <row r="9" spans="1:9" x14ac:dyDescent="0.25">
      <c r="A9" t="s">
        <v>87</v>
      </c>
      <c r="B9" s="21">
        <v>0</v>
      </c>
      <c r="C9" s="21">
        <v>78450</v>
      </c>
      <c r="D9" s="21">
        <v>4290</v>
      </c>
      <c r="E9" s="21">
        <v>75980</v>
      </c>
      <c r="F9" s="21">
        <v>49640</v>
      </c>
      <c r="G9" s="21">
        <v>87550</v>
      </c>
      <c r="H9" s="21">
        <v>65280</v>
      </c>
      <c r="I9" s="21">
        <v>82160</v>
      </c>
    </row>
    <row r="10" spans="1:9" x14ac:dyDescent="0.25">
      <c r="A10" t="s">
        <v>88</v>
      </c>
      <c r="B10" s="125">
        <v>192.5</v>
      </c>
      <c r="C10" s="125">
        <v>38.9</v>
      </c>
      <c r="D10" s="125">
        <v>191.7</v>
      </c>
      <c r="E10" s="125">
        <v>19.7</v>
      </c>
      <c r="F10" s="125">
        <v>107.1</v>
      </c>
      <c r="G10" s="125">
        <v>-4.0999999999999996</v>
      </c>
      <c r="H10" s="125">
        <v>93.4</v>
      </c>
      <c r="I10" s="125">
        <v>-16.7</v>
      </c>
    </row>
    <row r="11" spans="1:9" x14ac:dyDescent="0.25">
      <c r="A11" t="s">
        <v>89</v>
      </c>
      <c r="B11" s="140">
        <v>8.8000000000000005E-3</v>
      </c>
      <c r="C11" s="140">
        <v>0.7994</v>
      </c>
      <c r="D11" s="140">
        <v>4.3799999999999999E-2</v>
      </c>
      <c r="E11" s="140">
        <v>0.90210000000000001</v>
      </c>
      <c r="F11" s="140">
        <v>0.46870000000000001</v>
      </c>
      <c r="G11" s="140">
        <v>1.0204</v>
      </c>
      <c r="H11" s="140">
        <v>0.53469999999999995</v>
      </c>
      <c r="I11" s="140">
        <v>1.0837000000000001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MASS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2022-05-24T10:57:07Z</dcterms:modified>
</cp:coreProperties>
</file>