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2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24226"/>
  <bookViews>
    <workbookView xWindow="240" yWindow="1725" windowWidth="13875" windowHeight="5175" tabRatio="733" activeTab="1"/>
  </bookViews>
  <sheets>
    <sheet name="KPI 2018" sheetId="24" r:id="rId1"/>
    <sheet name="Logistics Cost 2019" sheetId="26" r:id="rId2"/>
    <sheet name="KPI 2019" sheetId="27" r:id="rId3"/>
    <sheet name="KPI BOARD" sheetId="20" r:id="rId4"/>
    <sheet name="KPI BOARD (sheet 2)" sheetId="25" r:id="rId5"/>
    <sheet name="NEW KPI DASHBOARD" sheetId="28" r:id="rId6"/>
    <sheet name="KPI2019" sheetId="30" r:id="rId7"/>
  </sheets>
  <definedNames>
    <definedName name="Typejalon1" localSheetId="0">#REF!</definedName>
    <definedName name="Typejalon1" localSheetId="2">#REF!</definedName>
    <definedName name="Typejalon1" localSheetId="4">#REF!</definedName>
    <definedName name="Typejalon1" localSheetId="1">#REF!</definedName>
    <definedName name="Typejalon1">#REF!</definedName>
    <definedName name="typejalon2" localSheetId="0">#REF!</definedName>
    <definedName name="typejalon2" localSheetId="2">#REF!</definedName>
    <definedName name="typejalon2" localSheetId="4">#REF!</definedName>
    <definedName name="typejalon2" localSheetId="1">#REF!</definedName>
    <definedName name="typejalon2">#REF!</definedName>
    <definedName name="typejalon3" localSheetId="0">#REF!</definedName>
    <definedName name="typejalon3" localSheetId="2">#REF!</definedName>
    <definedName name="typejalon3" localSheetId="4">#REF!</definedName>
    <definedName name="typejalon3" localSheetId="1">#REF!</definedName>
    <definedName name="typejalon3">#REF!</definedName>
    <definedName name="typejalon4" localSheetId="0">#REF!</definedName>
    <definedName name="typejalon4" localSheetId="2">#REF!</definedName>
    <definedName name="typejalon4" localSheetId="4">#REF!</definedName>
    <definedName name="typejalon4" localSheetId="1">#REF!</definedName>
    <definedName name="typejalon4">#REF!</definedName>
    <definedName name="typejalon5" localSheetId="0">#REF!</definedName>
    <definedName name="typejalon5" localSheetId="2">#REF!</definedName>
    <definedName name="typejalon5" localSheetId="4">#REF!</definedName>
    <definedName name="typejalon5" localSheetId="1">#REF!</definedName>
    <definedName name="typejalon5">#REF!</definedName>
  </definedNames>
  <calcPr calcId="162913"/>
</workbook>
</file>

<file path=xl/calcChain.xml><?xml version="1.0" encoding="utf-8"?>
<calcChain xmlns="http://schemas.openxmlformats.org/spreadsheetml/2006/main">
  <c r="M37" i="26" l="1"/>
  <c r="M35" i="26"/>
  <c r="M36" i="26"/>
  <c r="M38" i="26"/>
  <c r="M39" i="26"/>
  <c r="M40" i="26"/>
  <c r="M41" i="26" l="1"/>
  <c r="E55" i="30" l="1"/>
  <c r="E57" i="30"/>
  <c r="I56" i="27"/>
  <c r="J56" i="27"/>
  <c r="J20" i="30"/>
  <c r="J19" i="30"/>
  <c r="I20" i="30"/>
  <c r="I19" i="30"/>
  <c r="H20" i="30"/>
  <c r="H19" i="30"/>
  <c r="G20" i="30"/>
  <c r="G19" i="30"/>
  <c r="F34" i="30"/>
  <c r="I34" i="30"/>
  <c r="K32" i="30" s="1"/>
  <c r="C34" i="30"/>
  <c r="E32" i="30" s="1"/>
  <c r="C22" i="30"/>
  <c r="C23" i="30"/>
  <c r="C24" i="30"/>
  <c r="C25" i="30"/>
  <c r="C26" i="30"/>
  <c r="C27" i="30"/>
  <c r="C28" i="30"/>
  <c r="C29" i="30"/>
  <c r="C30" i="30"/>
  <c r="C21" i="30"/>
  <c r="N17" i="30"/>
  <c r="N16" i="30"/>
  <c r="N15" i="30"/>
  <c r="N14" i="30"/>
  <c r="N13" i="30"/>
  <c r="N12" i="30"/>
  <c r="N11" i="30"/>
  <c r="N10" i="30"/>
  <c r="N9" i="30"/>
  <c r="N8" i="30"/>
  <c r="N7" i="30"/>
  <c r="F4" i="30"/>
  <c r="J17" i="30"/>
  <c r="J16" i="30"/>
  <c r="J15" i="30"/>
  <c r="J14" i="30"/>
  <c r="J13" i="30"/>
  <c r="J12" i="30"/>
  <c r="J11" i="30"/>
  <c r="J10" i="30"/>
  <c r="J9" i="30"/>
  <c r="J8" i="30"/>
  <c r="J7" i="30"/>
  <c r="F8" i="30"/>
  <c r="F9" i="30"/>
  <c r="F10" i="30"/>
  <c r="F11" i="30"/>
  <c r="F12" i="30"/>
  <c r="F13" i="30"/>
  <c r="F14" i="30"/>
  <c r="F15" i="30"/>
  <c r="F16" i="30"/>
  <c r="F17" i="30"/>
  <c r="F7" i="30"/>
  <c r="N4" i="27"/>
  <c r="J4" i="27"/>
  <c r="F4" i="27"/>
  <c r="E16" i="27"/>
  <c r="M27" i="26" l="1"/>
  <c r="M25" i="26"/>
  <c r="M24" i="26"/>
  <c r="M26" i="26"/>
  <c r="M28" i="26"/>
  <c r="M29" i="26"/>
  <c r="M30" i="26"/>
  <c r="M31" i="26"/>
  <c r="M32" i="26"/>
  <c r="M33" i="26"/>
  <c r="M34" i="26"/>
  <c r="M19" i="26" l="1"/>
  <c r="AZ22" i="27" l="1"/>
  <c r="AW18" i="27"/>
  <c r="AV22" i="27"/>
  <c r="E22" i="27"/>
  <c r="I22" i="27"/>
  <c r="M22" i="27"/>
  <c r="S22" i="27"/>
  <c r="AC22" i="27" s="1"/>
  <c r="W22" i="27"/>
  <c r="AA22" i="27"/>
  <c r="AH22" i="27"/>
  <c r="AL22" i="27"/>
  <c r="AM22" i="27" s="1"/>
  <c r="AH16" i="27"/>
  <c r="I16" i="27"/>
  <c r="K56" i="27"/>
  <c r="K55" i="27"/>
  <c r="J55" i="27"/>
  <c r="I55" i="27"/>
  <c r="K54" i="27"/>
  <c r="J54" i="27"/>
  <c r="I54" i="27"/>
  <c r="K53" i="27"/>
  <c r="J53" i="27"/>
  <c r="I53" i="27"/>
  <c r="K52" i="27"/>
  <c r="J52" i="27"/>
  <c r="I52" i="27"/>
  <c r="K51" i="27"/>
  <c r="J51" i="27"/>
  <c r="I51" i="27"/>
  <c r="K50" i="27"/>
  <c r="J50" i="27"/>
  <c r="I50" i="27"/>
  <c r="K49" i="27"/>
  <c r="J49" i="27"/>
  <c r="I49" i="27"/>
  <c r="K48" i="27"/>
  <c r="J48" i="27"/>
  <c r="I48" i="27"/>
  <c r="K47" i="27"/>
  <c r="J47" i="27"/>
  <c r="I47" i="27"/>
  <c r="K46" i="27"/>
  <c r="J46" i="27"/>
  <c r="I46" i="27"/>
  <c r="K45" i="27"/>
  <c r="J45" i="27"/>
  <c r="I45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BD22" i="27"/>
  <c r="BC22" i="27"/>
  <c r="BE22" i="27" s="1"/>
  <c r="AY22" i="27"/>
  <c r="BA22" i="27" s="1"/>
  <c r="AU22" i="27"/>
  <c r="AP22" i="27"/>
  <c r="AO22" i="27"/>
  <c r="AK22" i="27"/>
  <c r="AG22" i="27"/>
  <c r="AI22" i="27" s="1"/>
  <c r="Z22" i="27"/>
  <c r="AB22" i="27" s="1"/>
  <c r="V22" i="27"/>
  <c r="X22" i="27" s="1"/>
  <c r="R22" i="27"/>
  <c r="O22" i="27"/>
  <c r="L22" i="27"/>
  <c r="N22" i="27" s="1"/>
  <c r="H22" i="27"/>
  <c r="D22" i="27"/>
  <c r="F22" i="27" s="1"/>
  <c r="BE18" i="27"/>
  <c r="BD18" i="27"/>
  <c r="BA18" i="27"/>
  <c r="AP18" i="27"/>
  <c r="AQ18" i="27" s="1"/>
  <c r="AL18" i="27"/>
  <c r="AM18" i="27" s="1"/>
  <c r="AI18" i="27"/>
  <c r="AH18" i="27"/>
  <c r="AA18" i="27"/>
  <c r="AB18" i="27" s="1"/>
  <c r="W18" i="27"/>
  <c r="X18" i="27" s="1"/>
  <c r="T18" i="27"/>
  <c r="N18" i="27"/>
  <c r="M18" i="27"/>
  <c r="I18" i="27"/>
  <c r="J18" i="27" s="1"/>
  <c r="E18" i="27"/>
  <c r="W16" i="27"/>
  <c r="AC16" i="27" s="1"/>
  <c r="BD16" i="27"/>
  <c r="AZ16" i="27"/>
  <c r="AV16" i="27"/>
  <c r="AP16" i="27"/>
  <c r="AL16" i="27"/>
  <c r="AA16" i="27"/>
  <c r="S16" i="27"/>
  <c r="O16" i="27"/>
  <c r="M16" i="27"/>
  <c r="AC4" i="27"/>
  <c r="O4" i="27"/>
  <c r="O18" i="27" l="1"/>
  <c r="T22" i="27"/>
  <c r="AQ22" i="27"/>
  <c r="AW22" i="27"/>
  <c r="J22" i="27"/>
  <c r="F40" i="27"/>
  <c r="F18" i="27"/>
  <c r="G8" i="26"/>
  <c r="G9" i="26"/>
  <c r="G10" i="26"/>
  <c r="G11" i="26"/>
  <c r="G12" i="26"/>
  <c r="G13" i="26"/>
  <c r="G14" i="26"/>
  <c r="G15" i="26"/>
  <c r="G16" i="26"/>
  <c r="G17" i="26"/>
  <c r="L49" i="26" l="1"/>
  <c r="L5" i="26"/>
  <c r="L6" i="26"/>
  <c r="L7" i="26"/>
  <c r="G7" i="26" s="1"/>
  <c r="L8" i="26"/>
  <c r="L9" i="26"/>
  <c r="L10" i="26"/>
  <c r="L11" i="26"/>
  <c r="L12" i="26"/>
  <c r="L13" i="26"/>
  <c r="L14" i="26"/>
  <c r="L15" i="26"/>
  <c r="L16" i="26"/>
  <c r="L17" i="26"/>
  <c r="L18" i="26"/>
  <c r="G18" i="26" s="1"/>
  <c r="L19" i="26"/>
  <c r="G19" i="26" s="1"/>
  <c r="L20" i="26"/>
  <c r="G20" i="26" s="1"/>
  <c r="L21" i="26"/>
  <c r="G21" i="26" s="1"/>
  <c r="L22" i="26"/>
  <c r="L23" i="26"/>
  <c r="G23" i="26" s="1"/>
  <c r="L24" i="26"/>
  <c r="G24" i="26" s="1"/>
  <c r="L25" i="26"/>
  <c r="L26" i="26"/>
  <c r="L27" i="26"/>
  <c r="G27" i="26" s="1"/>
  <c r="L28" i="26"/>
  <c r="G28" i="26" s="1"/>
  <c r="L29" i="26"/>
  <c r="L30" i="26"/>
  <c r="L31" i="26"/>
  <c r="G31" i="26" s="1"/>
  <c r="L32" i="26"/>
  <c r="G32" i="26" s="1"/>
  <c r="L33" i="26"/>
  <c r="L34" i="26"/>
  <c r="L35" i="26"/>
  <c r="L36" i="26"/>
  <c r="G36" i="26" s="1"/>
  <c r="L37" i="26"/>
  <c r="L38" i="26"/>
  <c r="L39" i="26"/>
  <c r="G39" i="26" s="1"/>
  <c r="L40" i="26"/>
  <c r="G40" i="26" s="1"/>
  <c r="L41" i="26"/>
  <c r="L42" i="26"/>
  <c r="G43" i="26"/>
  <c r="L44" i="26"/>
  <c r="G44" i="26" s="1"/>
  <c r="L45" i="26"/>
  <c r="L46" i="26"/>
  <c r="L47" i="26"/>
  <c r="G47" i="26" s="1"/>
  <c r="L48" i="26"/>
  <c r="G48" i="26" s="1"/>
  <c r="L4" i="26"/>
  <c r="M4" i="26"/>
  <c r="M18" i="26"/>
  <c r="J18" i="26"/>
  <c r="J19" i="26"/>
  <c r="M184" i="26"/>
  <c r="J184" i="26"/>
  <c r="G184" i="26"/>
  <c r="M183" i="26"/>
  <c r="L183" i="26"/>
  <c r="G183" i="26" s="1"/>
  <c r="J183" i="26"/>
  <c r="M182" i="26"/>
  <c r="L182" i="26"/>
  <c r="G182" i="26" s="1"/>
  <c r="J182" i="26"/>
  <c r="M181" i="26"/>
  <c r="J181" i="26"/>
  <c r="G181" i="26"/>
  <c r="M180" i="26"/>
  <c r="J180" i="26"/>
  <c r="G180" i="26"/>
  <c r="M179" i="26"/>
  <c r="L179" i="26"/>
  <c r="G179" i="26" s="1"/>
  <c r="J179" i="26"/>
  <c r="M178" i="26"/>
  <c r="L178" i="26"/>
  <c r="G178" i="26" s="1"/>
  <c r="J178" i="26"/>
  <c r="M177" i="26"/>
  <c r="L177" i="26"/>
  <c r="G177" i="26" s="1"/>
  <c r="J177" i="26"/>
  <c r="M176" i="26"/>
  <c r="L176" i="26"/>
  <c r="G176" i="26" s="1"/>
  <c r="J176" i="26"/>
  <c r="M175" i="26"/>
  <c r="L175" i="26"/>
  <c r="G175" i="26" s="1"/>
  <c r="J175" i="26"/>
  <c r="M174" i="26"/>
  <c r="L174" i="26"/>
  <c r="G174" i="26" s="1"/>
  <c r="J174" i="26"/>
  <c r="M173" i="26"/>
  <c r="J173" i="26"/>
  <c r="G173" i="26"/>
  <c r="M172" i="26"/>
  <c r="L172" i="26"/>
  <c r="G172" i="26" s="1"/>
  <c r="J172" i="26"/>
  <c r="M171" i="26"/>
  <c r="L171" i="26"/>
  <c r="G171" i="26" s="1"/>
  <c r="J171" i="26"/>
  <c r="M170" i="26"/>
  <c r="L170" i="26"/>
  <c r="G170" i="26" s="1"/>
  <c r="J170" i="26"/>
  <c r="M169" i="26"/>
  <c r="L169" i="26"/>
  <c r="G169" i="26" s="1"/>
  <c r="J169" i="26"/>
  <c r="M168" i="26"/>
  <c r="J168" i="26"/>
  <c r="G168" i="26"/>
  <c r="M167" i="26"/>
  <c r="J167" i="26"/>
  <c r="G167" i="26"/>
  <c r="M166" i="26"/>
  <c r="L166" i="26"/>
  <c r="G166" i="26" s="1"/>
  <c r="J166" i="26"/>
  <c r="M165" i="26"/>
  <c r="L165" i="26"/>
  <c r="G165" i="26" s="1"/>
  <c r="J165" i="26"/>
  <c r="M164" i="26"/>
  <c r="L164" i="26"/>
  <c r="G164" i="26" s="1"/>
  <c r="J164" i="26"/>
  <c r="M163" i="26"/>
  <c r="L163" i="26"/>
  <c r="G163" i="26" s="1"/>
  <c r="J163" i="26"/>
  <c r="M162" i="26"/>
  <c r="L162" i="26"/>
  <c r="G162" i="26" s="1"/>
  <c r="J162" i="26"/>
  <c r="M161" i="26"/>
  <c r="L161" i="26"/>
  <c r="G161" i="26" s="1"/>
  <c r="J161" i="26"/>
  <c r="M160" i="26"/>
  <c r="L160" i="26"/>
  <c r="G160" i="26" s="1"/>
  <c r="J160" i="26"/>
  <c r="M159" i="26"/>
  <c r="L159" i="26"/>
  <c r="G159" i="26" s="1"/>
  <c r="J159" i="26"/>
  <c r="M158" i="26"/>
  <c r="L158" i="26"/>
  <c r="G158" i="26" s="1"/>
  <c r="J158" i="26"/>
  <c r="M157" i="26"/>
  <c r="L157" i="26"/>
  <c r="G157" i="26" s="1"/>
  <c r="J157" i="26"/>
  <c r="M156" i="26"/>
  <c r="L156" i="26"/>
  <c r="G156" i="26" s="1"/>
  <c r="J156" i="26"/>
  <c r="M155" i="26"/>
  <c r="L155" i="26"/>
  <c r="G155" i="26" s="1"/>
  <c r="J155" i="26"/>
  <c r="M154" i="26"/>
  <c r="L154" i="26"/>
  <c r="G154" i="26" s="1"/>
  <c r="J154" i="26"/>
  <c r="M153" i="26"/>
  <c r="J153" i="26"/>
  <c r="G153" i="26"/>
  <c r="M152" i="26"/>
  <c r="L152" i="26"/>
  <c r="G152" i="26" s="1"/>
  <c r="J152" i="26"/>
  <c r="M151" i="26"/>
  <c r="L151" i="26"/>
  <c r="G151" i="26" s="1"/>
  <c r="J151" i="26"/>
  <c r="M150" i="26"/>
  <c r="L150" i="26"/>
  <c r="G150" i="26" s="1"/>
  <c r="J150" i="26"/>
  <c r="M149" i="26"/>
  <c r="L149" i="26"/>
  <c r="G149" i="26" s="1"/>
  <c r="J149" i="26"/>
  <c r="M148" i="26"/>
  <c r="L148" i="26"/>
  <c r="G148" i="26" s="1"/>
  <c r="J148" i="26"/>
  <c r="M147" i="26"/>
  <c r="L147" i="26"/>
  <c r="G147" i="26" s="1"/>
  <c r="J147" i="26"/>
  <c r="M146" i="26"/>
  <c r="L146" i="26"/>
  <c r="G146" i="26" s="1"/>
  <c r="J146" i="26"/>
  <c r="M145" i="26"/>
  <c r="L145" i="26"/>
  <c r="G145" i="26" s="1"/>
  <c r="J145" i="26"/>
  <c r="M144" i="26"/>
  <c r="L144" i="26"/>
  <c r="G144" i="26" s="1"/>
  <c r="J144" i="26"/>
  <c r="M143" i="26"/>
  <c r="L143" i="26"/>
  <c r="G143" i="26" s="1"/>
  <c r="J143" i="26"/>
  <c r="M142" i="26"/>
  <c r="L142" i="26"/>
  <c r="G142" i="26" s="1"/>
  <c r="J142" i="26"/>
  <c r="M141" i="26"/>
  <c r="L141" i="26"/>
  <c r="G141" i="26" s="1"/>
  <c r="J141" i="26"/>
  <c r="M140" i="26"/>
  <c r="L140" i="26"/>
  <c r="G140" i="26" s="1"/>
  <c r="J140" i="26"/>
  <c r="M139" i="26"/>
  <c r="L139" i="26"/>
  <c r="G139" i="26" s="1"/>
  <c r="J139" i="26"/>
  <c r="M138" i="26"/>
  <c r="L138" i="26"/>
  <c r="G138" i="26" s="1"/>
  <c r="J138" i="26"/>
  <c r="M137" i="26"/>
  <c r="J137" i="26"/>
  <c r="G137" i="26"/>
  <c r="M136" i="26"/>
  <c r="L136" i="26"/>
  <c r="J136" i="26"/>
  <c r="G136" i="26"/>
  <c r="M135" i="26"/>
  <c r="L135" i="26"/>
  <c r="J135" i="26"/>
  <c r="G135" i="26"/>
  <c r="M134" i="26"/>
  <c r="J134" i="26"/>
  <c r="G134" i="26"/>
  <c r="M133" i="26"/>
  <c r="L133" i="26"/>
  <c r="G133" i="26" s="1"/>
  <c r="J133" i="26"/>
  <c r="M132" i="26"/>
  <c r="L132" i="26"/>
  <c r="G132" i="26" s="1"/>
  <c r="J132" i="26"/>
  <c r="M131" i="26"/>
  <c r="L131" i="26"/>
  <c r="G131" i="26" s="1"/>
  <c r="J131" i="26"/>
  <c r="M130" i="26"/>
  <c r="J130" i="26"/>
  <c r="G130" i="26"/>
  <c r="M129" i="26"/>
  <c r="L129" i="26"/>
  <c r="G129" i="26" s="1"/>
  <c r="J129" i="26"/>
  <c r="M128" i="26"/>
  <c r="L128" i="26"/>
  <c r="G128" i="26" s="1"/>
  <c r="J128" i="26"/>
  <c r="M127" i="26"/>
  <c r="L127" i="26"/>
  <c r="G127" i="26" s="1"/>
  <c r="J127" i="26"/>
  <c r="M126" i="26"/>
  <c r="L126" i="26"/>
  <c r="G126" i="26" s="1"/>
  <c r="J126" i="26"/>
  <c r="M125" i="26"/>
  <c r="L125" i="26"/>
  <c r="G125" i="26" s="1"/>
  <c r="J125" i="26"/>
  <c r="M124" i="26"/>
  <c r="L124" i="26"/>
  <c r="G124" i="26" s="1"/>
  <c r="J124" i="26"/>
  <c r="M123" i="26"/>
  <c r="L123" i="26"/>
  <c r="G123" i="26" s="1"/>
  <c r="J123" i="26"/>
  <c r="M122" i="26"/>
  <c r="L122" i="26"/>
  <c r="G122" i="26" s="1"/>
  <c r="J122" i="26"/>
  <c r="M121" i="26"/>
  <c r="L121" i="26"/>
  <c r="J121" i="26"/>
  <c r="M120" i="26"/>
  <c r="J120" i="26"/>
  <c r="G120" i="26"/>
  <c r="M119" i="26"/>
  <c r="L119" i="26"/>
  <c r="G119" i="26" s="1"/>
  <c r="J119" i="26"/>
  <c r="M118" i="26"/>
  <c r="L118" i="26"/>
  <c r="G118" i="26" s="1"/>
  <c r="J118" i="26"/>
  <c r="M117" i="26"/>
  <c r="L117" i="26"/>
  <c r="G117" i="26" s="1"/>
  <c r="J117" i="26"/>
  <c r="M116" i="26"/>
  <c r="L116" i="26"/>
  <c r="G116" i="26" s="1"/>
  <c r="J116" i="26"/>
  <c r="M115" i="26"/>
  <c r="L115" i="26"/>
  <c r="G115" i="26" s="1"/>
  <c r="J115" i="26"/>
  <c r="M114" i="26"/>
  <c r="L114" i="26"/>
  <c r="G114" i="26" s="1"/>
  <c r="J114" i="26"/>
  <c r="M113" i="26"/>
  <c r="L113" i="26"/>
  <c r="G113" i="26" s="1"/>
  <c r="J113" i="26"/>
  <c r="M112" i="26"/>
  <c r="L112" i="26"/>
  <c r="G112" i="26" s="1"/>
  <c r="J112" i="26"/>
  <c r="M111" i="26"/>
  <c r="L111" i="26"/>
  <c r="G111" i="26" s="1"/>
  <c r="J111" i="26"/>
  <c r="M110" i="26"/>
  <c r="L110" i="26"/>
  <c r="G110" i="26" s="1"/>
  <c r="J110" i="26"/>
  <c r="M109" i="26"/>
  <c r="L109" i="26"/>
  <c r="G109" i="26" s="1"/>
  <c r="J109" i="26"/>
  <c r="M108" i="26"/>
  <c r="L108" i="26"/>
  <c r="G108" i="26" s="1"/>
  <c r="J108" i="26"/>
  <c r="M107" i="26"/>
  <c r="J107" i="26"/>
  <c r="G107" i="26"/>
  <c r="M106" i="26"/>
  <c r="L106" i="26"/>
  <c r="J106" i="26"/>
  <c r="G106" i="26"/>
  <c r="M105" i="26"/>
  <c r="L105" i="26"/>
  <c r="J105" i="26"/>
  <c r="G105" i="26"/>
  <c r="M104" i="26"/>
  <c r="L104" i="26"/>
  <c r="J104" i="26"/>
  <c r="G104" i="26"/>
  <c r="M103" i="26"/>
  <c r="L103" i="26"/>
  <c r="J103" i="26"/>
  <c r="G103" i="26"/>
  <c r="M102" i="26"/>
  <c r="J102" i="26"/>
  <c r="G102" i="26"/>
  <c r="M101" i="26"/>
  <c r="L101" i="26"/>
  <c r="G101" i="26" s="1"/>
  <c r="J101" i="26"/>
  <c r="M100" i="26"/>
  <c r="L100" i="26"/>
  <c r="G100" i="26" s="1"/>
  <c r="J100" i="26"/>
  <c r="M99" i="26"/>
  <c r="L99" i="26"/>
  <c r="G99" i="26" s="1"/>
  <c r="J99" i="26"/>
  <c r="M98" i="26"/>
  <c r="L98" i="26"/>
  <c r="G98" i="26" s="1"/>
  <c r="J98" i="26"/>
  <c r="M97" i="26"/>
  <c r="L97" i="26"/>
  <c r="G97" i="26" s="1"/>
  <c r="J97" i="26"/>
  <c r="M96" i="26"/>
  <c r="L96" i="26"/>
  <c r="G96" i="26" s="1"/>
  <c r="J96" i="26"/>
  <c r="M95" i="26"/>
  <c r="L95" i="26"/>
  <c r="G95" i="26" s="1"/>
  <c r="J95" i="26"/>
  <c r="M94" i="26"/>
  <c r="J94" i="26"/>
  <c r="G94" i="26"/>
  <c r="M93" i="26"/>
  <c r="L93" i="26"/>
  <c r="G93" i="26" s="1"/>
  <c r="J93" i="26"/>
  <c r="M92" i="26"/>
  <c r="L92" i="26"/>
  <c r="G92" i="26" s="1"/>
  <c r="J92" i="26"/>
  <c r="M91" i="26"/>
  <c r="L91" i="26"/>
  <c r="G91" i="26" s="1"/>
  <c r="J91" i="26"/>
  <c r="M90" i="26"/>
  <c r="L90" i="26"/>
  <c r="G90" i="26" s="1"/>
  <c r="J90" i="26"/>
  <c r="M89" i="26"/>
  <c r="J89" i="26"/>
  <c r="G89" i="26"/>
  <c r="M88" i="26"/>
  <c r="L88" i="26"/>
  <c r="G88" i="26" s="1"/>
  <c r="J88" i="26"/>
  <c r="M87" i="26"/>
  <c r="L87" i="26"/>
  <c r="G87" i="26" s="1"/>
  <c r="J87" i="26"/>
  <c r="M86" i="26"/>
  <c r="L86" i="26"/>
  <c r="G86" i="26" s="1"/>
  <c r="J86" i="26"/>
  <c r="M85" i="26"/>
  <c r="L85" i="26"/>
  <c r="G85" i="26" s="1"/>
  <c r="J85" i="26"/>
  <c r="M84" i="26"/>
  <c r="L84" i="26"/>
  <c r="G84" i="26" s="1"/>
  <c r="J84" i="26"/>
  <c r="M83" i="26"/>
  <c r="L83" i="26"/>
  <c r="G83" i="26" s="1"/>
  <c r="J83" i="26"/>
  <c r="M82" i="26"/>
  <c r="J82" i="26"/>
  <c r="G82" i="26"/>
  <c r="M81" i="26"/>
  <c r="L81" i="26"/>
  <c r="G81" i="26" s="1"/>
  <c r="J81" i="26"/>
  <c r="M80" i="26"/>
  <c r="L80" i="26"/>
  <c r="G80" i="26" s="1"/>
  <c r="J80" i="26"/>
  <c r="M79" i="26"/>
  <c r="L79" i="26"/>
  <c r="G79" i="26" s="1"/>
  <c r="J79" i="26"/>
  <c r="M78" i="26"/>
  <c r="L78" i="26"/>
  <c r="G78" i="26" s="1"/>
  <c r="J78" i="26"/>
  <c r="M77" i="26"/>
  <c r="L77" i="26"/>
  <c r="G77" i="26" s="1"/>
  <c r="J77" i="26"/>
  <c r="M76" i="26"/>
  <c r="L76" i="26"/>
  <c r="G76" i="26" s="1"/>
  <c r="J76" i="26"/>
  <c r="M75" i="26"/>
  <c r="J75" i="26"/>
  <c r="G75" i="26"/>
  <c r="M74" i="26"/>
  <c r="J74" i="26"/>
  <c r="G74" i="26"/>
  <c r="M73" i="26"/>
  <c r="L73" i="26"/>
  <c r="G73" i="26" s="1"/>
  <c r="J73" i="26"/>
  <c r="M72" i="26"/>
  <c r="L72" i="26"/>
  <c r="G72" i="26" s="1"/>
  <c r="J72" i="26"/>
  <c r="M71" i="26"/>
  <c r="L71" i="26"/>
  <c r="G71" i="26" s="1"/>
  <c r="J71" i="26"/>
  <c r="M70" i="26"/>
  <c r="L70" i="26"/>
  <c r="G70" i="26" s="1"/>
  <c r="J70" i="26"/>
  <c r="M69" i="26"/>
  <c r="L69" i="26"/>
  <c r="G69" i="26" s="1"/>
  <c r="J69" i="26"/>
  <c r="M68" i="26"/>
  <c r="L68" i="26"/>
  <c r="G68" i="26" s="1"/>
  <c r="J68" i="26"/>
  <c r="M67" i="26"/>
  <c r="L67" i="26"/>
  <c r="G67" i="26" s="1"/>
  <c r="J67" i="26"/>
  <c r="M66" i="26"/>
  <c r="J66" i="26"/>
  <c r="G66" i="26"/>
  <c r="M65" i="26"/>
  <c r="J65" i="26"/>
  <c r="G65" i="26"/>
  <c r="M64" i="26"/>
  <c r="L64" i="26"/>
  <c r="G64" i="26" s="1"/>
  <c r="J64" i="26"/>
  <c r="M63" i="26"/>
  <c r="L63" i="26"/>
  <c r="G63" i="26" s="1"/>
  <c r="J63" i="26"/>
  <c r="M62" i="26"/>
  <c r="L62" i="26"/>
  <c r="G62" i="26" s="1"/>
  <c r="J62" i="26"/>
  <c r="M61" i="26"/>
  <c r="L61" i="26"/>
  <c r="G61" i="26" s="1"/>
  <c r="J61" i="26"/>
  <c r="M60" i="26"/>
  <c r="L60" i="26"/>
  <c r="G60" i="26" s="1"/>
  <c r="J60" i="26"/>
  <c r="M59" i="26"/>
  <c r="L59" i="26"/>
  <c r="G59" i="26" s="1"/>
  <c r="J59" i="26"/>
  <c r="M58" i="26"/>
  <c r="L58" i="26"/>
  <c r="G58" i="26" s="1"/>
  <c r="J58" i="26"/>
  <c r="M57" i="26"/>
  <c r="L57" i="26"/>
  <c r="G57" i="26" s="1"/>
  <c r="J57" i="26"/>
  <c r="M56" i="26"/>
  <c r="J56" i="26"/>
  <c r="G56" i="26"/>
  <c r="M55" i="26"/>
  <c r="J55" i="26"/>
  <c r="G55" i="26"/>
  <c r="M54" i="26"/>
  <c r="L54" i="26"/>
  <c r="G54" i="26" s="1"/>
  <c r="J54" i="26"/>
  <c r="M53" i="26"/>
  <c r="L53" i="26"/>
  <c r="G53" i="26" s="1"/>
  <c r="J53" i="26"/>
  <c r="M52" i="26"/>
  <c r="L52" i="26"/>
  <c r="G52" i="26" s="1"/>
  <c r="J52" i="26"/>
  <c r="M51" i="26"/>
  <c r="L51" i="26"/>
  <c r="G51" i="26" s="1"/>
  <c r="J51" i="26"/>
  <c r="M50" i="26"/>
  <c r="L50" i="26"/>
  <c r="G50" i="26" s="1"/>
  <c r="J50" i="26"/>
  <c r="M49" i="26"/>
  <c r="J49" i="26"/>
  <c r="G49" i="26"/>
  <c r="M48" i="26"/>
  <c r="J48" i="26"/>
  <c r="M47" i="26"/>
  <c r="J47" i="26"/>
  <c r="M46" i="26"/>
  <c r="G46" i="26"/>
  <c r="J46" i="26"/>
  <c r="M45" i="26"/>
  <c r="G45" i="26"/>
  <c r="J45" i="26"/>
  <c r="M44" i="26"/>
  <c r="J44" i="26"/>
  <c r="M42" i="26"/>
  <c r="G42" i="26"/>
  <c r="J42" i="26"/>
  <c r="G41" i="26"/>
  <c r="J41" i="26"/>
  <c r="J40" i="26"/>
  <c r="J39" i="26"/>
  <c r="G38" i="26"/>
  <c r="J38" i="26"/>
  <c r="G37" i="26"/>
  <c r="J37" i="26"/>
  <c r="J36" i="26"/>
  <c r="G35" i="26"/>
  <c r="J35" i="26"/>
  <c r="G34" i="26"/>
  <c r="J34" i="26"/>
  <c r="G33" i="26"/>
  <c r="J33" i="26"/>
  <c r="J32" i="26"/>
  <c r="J31" i="26"/>
  <c r="G30" i="26"/>
  <c r="J30" i="26"/>
  <c r="G29" i="26"/>
  <c r="J29" i="26"/>
  <c r="J28" i="26"/>
  <c r="J27" i="26"/>
  <c r="G26" i="26"/>
  <c r="J26" i="26"/>
  <c r="J25" i="26"/>
  <c r="G25" i="26"/>
  <c r="J24" i="26"/>
  <c r="M23" i="26"/>
  <c r="J23" i="26"/>
  <c r="M22" i="26"/>
  <c r="J22" i="26"/>
  <c r="G22" i="26"/>
  <c r="M21" i="26"/>
  <c r="J21" i="26"/>
  <c r="M20" i="26"/>
  <c r="J20" i="26"/>
  <c r="M17" i="26"/>
  <c r="J17" i="26"/>
  <c r="AB17" i="26"/>
  <c r="M16" i="26"/>
  <c r="J16" i="26"/>
  <c r="AB16" i="26"/>
  <c r="AC17" i="26" s="1"/>
  <c r="M15" i="26"/>
  <c r="J15" i="26"/>
  <c r="AB15" i="26"/>
  <c r="M14" i="26"/>
  <c r="J14" i="26"/>
  <c r="AB14" i="26"/>
  <c r="M13" i="26"/>
  <c r="J13" i="26"/>
  <c r="AB13" i="26"/>
  <c r="AB12" i="26"/>
  <c r="AC13" i="26" s="1"/>
  <c r="M12" i="26"/>
  <c r="J12" i="26"/>
  <c r="AB11" i="26"/>
  <c r="M11" i="26"/>
  <c r="J11" i="26"/>
  <c r="AB10" i="26"/>
  <c r="M10" i="26"/>
  <c r="J10" i="26"/>
  <c r="AB9" i="26"/>
  <c r="M9" i="26"/>
  <c r="J9" i="26"/>
  <c r="AB8" i="26"/>
  <c r="M8" i="26"/>
  <c r="J8" i="26"/>
  <c r="AB7" i="26"/>
  <c r="M7" i="26"/>
  <c r="J7" i="26"/>
  <c r="AB6" i="26"/>
  <c r="M6" i="26"/>
  <c r="G6" i="26"/>
  <c r="J6" i="26"/>
  <c r="M5" i="26"/>
  <c r="G5" i="26"/>
  <c r="J5" i="26"/>
  <c r="J4" i="26"/>
  <c r="AC15" i="26" l="1"/>
  <c r="AC8" i="26"/>
  <c r="AC10" i="26"/>
  <c r="AC11" i="26"/>
  <c r="AC14" i="26"/>
  <c r="AC9" i="26"/>
  <c r="R5" i="26"/>
  <c r="R7" i="26"/>
  <c r="R12" i="26"/>
  <c r="R13" i="26"/>
  <c r="R14" i="26"/>
  <c r="R11" i="26"/>
  <c r="C2" i="26"/>
  <c r="G4" i="26"/>
  <c r="R6" i="26"/>
  <c r="AC12" i="26"/>
  <c r="AC16" i="26"/>
  <c r="R8" i="26"/>
  <c r="G121" i="26"/>
  <c r="S11" i="26" l="1"/>
  <c r="S5" i="26"/>
  <c r="S7" i="26"/>
  <c r="S13" i="26"/>
  <c r="I50" i="24"/>
  <c r="J50" i="24"/>
  <c r="T11" i="26" l="1"/>
  <c r="U11" i="26" s="1"/>
  <c r="T5" i="26"/>
  <c r="U5" i="26" s="1"/>
  <c r="F33" i="24" l="1"/>
  <c r="J49" i="24" l="1"/>
  <c r="I49" i="24"/>
  <c r="AP5" i="24" l="1"/>
  <c r="F31" i="24" l="1"/>
  <c r="F32" i="24"/>
  <c r="I48" i="24" l="1"/>
  <c r="J48" i="24"/>
  <c r="J47" i="24" l="1"/>
  <c r="I47" i="24"/>
  <c r="J46" i="24"/>
  <c r="I46" i="24"/>
  <c r="F30" i="24" l="1"/>
  <c r="F29" i="24" l="1"/>
  <c r="AC5" i="24" l="1"/>
  <c r="AC4" i="24"/>
  <c r="AA5" i="24"/>
  <c r="F28" i="24" l="1"/>
  <c r="J45" i="24" l="1"/>
  <c r="I45" i="24"/>
  <c r="K41" i="24" l="1"/>
  <c r="K42" i="24"/>
  <c r="K43" i="24"/>
  <c r="K44" i="24"/>
  <c r="K45" i="24"/>
  <c r="K46" i="24"/>
  <c r="K47" i="24"/>
  <c r="K48" i="24"/>
  <c r="K49" i="24"/>
  <c r="K50" i="24"/>
  <c r="K51" i="24"/>
  <c r="K40" i="24"/>
  <c r="W5" i="24" l="1"/>
  <c r="W7" i="24"/>
  <c r="F27" i="24" l="1"/>
  <c r="I44" i="24" l="1"/>
  <c r="J44" i="24"/>
  <c r="J43" i="24" l="1"/>
  <c r="I43" i="24"/>
  <c r="S5" i="24"/>
  <c r="S9" i="24"/>
  <c r="S7" i="24"/>
  <c r="F26" i="24" l="1"/>
  <c r="J42" i="24" l="1"/>
  <c r="I42" i="24"/>
  <c r="F25" i="24" l="1"/>
  <c r="J41" i="24" l="1"/>
  <c r="I41" i="24"/>
  <c r="F24" i="24" l="1"/>
  <c r="J40" i="24" l="1"/>
  <c r="I40" i="24"/>
  <c r="E12" i="24"/>
  <c r="F23" i="24" l="1"/>
  <c r="BD17" i="24" l="1"/>
  <c r="BC17" i="24"/>
  <c r="BD13" i="24"/>
  <c r="BE13" i="24" s="1"/>
  <c r="BD5" i="24"/>
  <c r="AY17" i="24"/>
  <c r="BA13" i="24"/>
  <c r="AZ5" i="24"/>
  <c r="AU17" i="24"/>
  <c r="AW13" i="24"/>
  <c r="AV5" i="24"/>
  <c r="AP17" i="24"/>
  <c r="AO17" i="24"/>
  <c r="AP13" i="24"/>
  <c r="AQ13" i="24" s="1"/>
  <c r="AL17" i="24"/>
  <c r="AK17" i="24"/>
  <c r="AL13" i="24"/>
  <c r="AM13" i="24" s="1"/>
  <c r="AL5" i="24"/>
  <c r="AH17" i="24"/>
  <c r="AG17" i="24"/>
  <c r="AH13" i="24"/>
  <c r="AI13" i="24" s="1"/>
  <c r="AA17" i="24"/>
  <c r="AC17" i="24" s="1"/>
  <c r="Z17" i="24"/>
  <c r="AA13" i="24"/>
  <c r="AB13" i="24" s="1"/>
  <c r="V17" i="24"/>
  <c r="W13" i="24"/>
  <c r="X13" i="24" s="1"/>
  <c r="R17" i="24"/>
  <c r="T13" i="24"/>
  <c r="M17" i="24"/>
  <c r="L17" i="24"/>
  <c r="M13" i="24"/>
  <c r="N13" i="24" s="1"/>
  <c r="M5" i="24"/>
  <c r="H17" i="24"/>
  <c r="I13" i="24"/>
  <c r="I5" i="24"/>
  <c r="E5" i="24"/>
  <c r="E13" i="24"/>
  <c r="F13" i="24" s="1"/>
  <c r="F34" i="24"/>
  <c r="F35" i="24"/>
  <c r="O17" i="24"/>
  <c r="D17" i="24"/>
  <c r="O10" i="24"/>
  <c r="O6" i="24"/>
  <c r="O4" i="24"/>
  <c r="O5" i="24" l="1"/>
  <c r="BA17" i="24"/>
  <c r="X17" i="24"/>
  <c r="AI17" i="24"/>
  <c r="AQ17" i="24"/>
  <c r="N17" i="24"/>
  <c r="J17" i="24"/>
  <c r="AB17" i="24"/>
  <c r="AW17" i="24"/>
  <c r="T17" i="24"/>
  <c r="AM17" i="24"/>
  <c r="BE17" i="24"/>
  <c r="O13" i="24"/>
  <c r="F17" i="24"/>
</calcChain>
</file>

<file path=xl/comments1.xml><?xml version="1.0" encoding="utf-8"?>
<comments xmlns="http://schemas.openxmlformats.org/spreadsheetml/2006/main">
  <authors>
    <author>Автор</author>
  </authors>
  <commentList>
    <comment ref="AX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поставка ГАЗ (500 шт)</t>
        </r>
      </text>
    </comment>
    <comment ref="AN9" authorId="0" shapeId="0">
      <text>
        <r>
          <rPr>
            <b/>
            <sz val="9"/>
            <color indexed="81"/>
            <rFont val="Tahoma"/>
            <family val="2"/>
            <charset val="204"/>
          </rPr>
          <t>Shevchenko, Sergey Ошибка при установке типа цен "РЕНО" (отдел продаж)</t>
        </r>
      </text>
    </comment>
  </commentList>
</comments>
</file>

<file path=xl/sharedStrings.xml><?xml version="1.0" encoding="utf-8"?>
<sst xmlns="http://schemas.openxmlformats.org/spreadsheetml/2006/main" count="770" uniqueCount="277">
  <si>
    <t>1 квартал</t>
  </si>
  <si>
    <t>2 квартал</t>
  </si>
  <si>
    <t>3 квартал</t>
  </si>
  <si>
    <t>EUR</t>
  </si>
  <si>
    <t>Period</t>
  </si>
  <si>
    <t>Jan</t>
  </si>
  <si>
    <t>May</t>
  </si>
  <si>
    <t>Aug</t>
  </si>
  <si>
    <t>Oct</t>
  </si>
  <si>
    <t>Nov</t>
  </si>
  <si>
    <t>Dec</t>
  </si>
  <si>
    <t>Ref. #</t>
  </si>
  <si>
    <t xml:space="preserve">Date of Declaration </t>
  </si>
  <si>
    <t>№ Import declaration</t>
  </si>
  <si>
    <t>Total gross weight, kg</t>
  </si>
  <si>
    <t>Number of pallets</t>
  </si>
  <si>
    <t>% Logistic costs/ goods invoice ammount</t>
  </si>
  <si>
    <t>CZ</t>
  </si>
  <si>
    <t>Cost saving 1st quarter</t>
  </si>
  <si>
    <t>3 PX</t>
  </si>
  <si>
    <t>Cost saving 2st quarter</t>
  </si>
  <si>
    <t>Cost saving 3rd quarter</t>
  </si>
  <si>
    <t>7 PX</t>
  </si>
  <si>
    <t>6 PX</t>
  </si>
  <si>
    <t>1 PX</t>
  </si>
  <si>
    <t>Cost saving 4rd quarter</t>
  </si>
  <si>
    <t>RUB</t>
  </si>
  <si>
    <t>8 PX</t>
  </si>
  <si>
    <t>11 PX</t>
  </si>
  <si>
    <t>-</t>
  </si>
  <si>
    <t>Управление цепочкой поставок</t>
  </si>
  <si>
    <t>2 PX</t>
  </si>
  <si>
    <t>10 PX</t>
  </si>
  <si>
    <t>Country of departure</t>
  </si>
  <si>
    <t>QC</t>
  </si>
  <si>
    <t>Total cost avoidance</t>
  </si>
  <si>
    <t>Выдано некорректно</t>
  </si>
  <si>
    <t>НАИМЕНОВАНИЕ ПОКАЗАТЕЛЯ</t>
  </si>
  <si>
    <t>ОТВЕТСТВЕННЫЙ</t>
  </si>
  <si>
    <t xml:space="preserve">МАКАРОВ П. </t>
  </si>
  <si>
    <t>ШЕВЧЕНКО С.</t>
  </si>
  <si>
    <t>Ошибки в комплектации</t>
  </si>
  <si>
    <t>Срыв поставки/задержка</t>
  </si>
  <si>
    <t>Ошибки при выписке документов</t>
  </si>
  <si>
    <t>2.1 Число отгрузок за месяц</t>
  </si>
  <si>
    <t>2.2 Число производственных заказов</t>
  </si>
  <si>
    <t>Остановка производтсва</t>
  </si>
  <si>
    <t>КОЧИН Д.</t>
  </si>
  <si>
    <t>1. STOCK IN DAYS, ДНИ</t>
  </si>
  <si>
    <t>2. OTIF (IN TIME AND FULL), %</t>
  </si>
  <si>
    <t>ЦЕЛЕВОЕ ЗНАЧЕНИЕ</t>
  </si>
  <si>
    <t>РАСЧЕТ</t>
  </si>
  <si>
    <t>ФАКТИЧЕСКОЕ ЗНАЧЕНИЕ</t>
  </si>
  <si>
    <t>НЕВЕШКИН Е.</t>
  </si>
  <si>
    <t>3. ПОТЕРИ ОБЕСПЕЧЕНИЯ ЦЕПОЧКИ ПОСТАВОК, РУБ</t>
  </si>
  <si>
    <t>ВЫПОЛНЕНИЕ</t>
  </si>
  <si>
    <t>4. ВЫПОЛНЕНИЕ ЦЕЛЕВОГО ПОКАЗАТЕЛЯ ПО ЗАТРАТАМ НА ВХОДЯЩУЮ ЛОГИСТИКУ</t>
  </si>
  <si>
    <t>Число отгрузок</t>
  </si>
  <si>
    <t>Месяц</t>
  </si>
  <si>
    <r>
      <t xml:space="preserve">Total invoice amount of shipped goods, </t>
    </r>
    <r>
      <rPr>
        <b/>
        <sz val="10"/>
        <color theme="1"/>
        <rFont val="Calibri"/>
        <family val="2"/>
        <charset val="204"/>
      </rPr>
      <t>€</t>
    </r>
  </si>
  <si>
    <r>
      <t xml:space="preserve">Logistic costs (shipment), </t>
    </r>
    <r>
      <rPr>
        <b/>
        <sz val="10"/>
        <color theme="1"/>
        <rFont val="Calibri"/>
        <family val="2"/>
        <charset val="204"/>
      </rPr>
      <t>€</t>
    </r>
  </si>
  <si>
    <r>
      <t xml:space="preserve">Cost avoidance, </t>
    </r>
    <r>
      <rPr>
        <b/>
        <sz val="10"/>
        <color theme="1"/>
        <rFont val="Calibri"/>
        <family val="2"/>
        <charset val="204"/>
      </rPr>
      <t>€</t>
    </r>
  </si>
  <si>
    <t>ASS</t>
  </si>
  <si>
    <t>MF</t>
  </si>
  <si>
    <t>PF</t>
  </si>
  <si>
    <t>СРЕДНЕЕ ЗНАЧЕНИЕ</t>
  </si>
  <si>
    <t>3.1 Пени, штрафы со стороны таможни</t>
  </si>
  <si>
    <t>3.2 Дополнительные локальные поставки</t>
  </si>
  <si>
    <t>3.3 Рекламации от клиентов</t>
  </si>
  <si>
    <t>4.1 Затраты на Транспорт, %</t>
  </si>
  <si>
    <r>
      <t>4.2 Затраты на СВХ, % (С учетом таможенных рисков</t>
    </r>
    <r>
      <rPr>
        <b/>
        <sz val="11"/>
        <color theme="3"/>
        <rFont val="Calibri"/>
        <family val="2"/>
        <charset val="204"/>
        <scheme val="minor"/>
      </rPr>
      <t xml:space="preserve"> 0,036%</t>
    </r>
    <r>
      <rPr>
        <b/>
        <sz val="11"/>
        <color theme="1"/>
        <rFont val="Calibri"/>
        <family val="2"/>
        <charset val="204"/>
        <scheme val="minor"/>
      </rPr>
      <t xml:space="preserve"> )</t>
    </r>
  </si>
  <si>
    <t>Март</t>
  </si>
  <si>
    <t>Апрель</t>
  </si>
  <si>
    <t>Май</t>
  </si>
  <si>
    <t>I КВАРТАЛ</t>
  </si>
  <si>
    <t>II КВАРТАЛ</t>
  </si>
  <si>
    <t>Июль</t>
  </si>
  <si>
    <t>Август</t>
  </si>
  <si>
    <t>Сентябрь</t>
  </si>
  <si>
    <t>Октябрь</t>
  </si>
  <si>
    <t>Ноябрь</t>
  </si>
  <si>
    <t>Декабрь</t>
  </si>
  <si>
    <t>Февраль</t>
  </si>
  <si>
    <t>III КВАРТАЛ</t>
  </si>
  <si>
    <t>Key Figures</t>
  </si>
  <si>
    <t>4. ВЫПОЛНЕНИЕ ЦЕЛЕВОГО ПОКАЗАТЕЛЯ ПО ЗАТРАТАМ НА ВХОДЯЩУЮ ЛОГИСТИКУ, %</t>
  </si>
  <si>
    <t>ВЫПОЛНЕНИЕ, %</t>
  </si>
  <si>
    <t>IV КВАРТАЛ</t>
  </si>
  <si>
    <t>ЯНВАРЬ 2018</t>
  </si>
  <si>
    <t>ФЕВРАЛЬ 2018</t>
  </si>
  <si>
    <t>МАРТ 2018</t>
  </si>
  <si>
    <t>АПРЕЛЬ 2018</t>
  </si>
  <si>
    <t>МАЙ 2018</t>
  </si>
  <si>
    <t>ИЮНЬ 2018</t>
  </si>
  <si>
    <t>ГТД Импорт/Экспорт 2017/2018</t>
  </si>
  <si>
    <t>CELANESE</t>
  </si>
  <si>
    <t>HUTCHINSON</t>
  </si>
  <si>
    <t>ELIAN</t>
  </si>
  <si>
    <t>Target %            ( 8% / 6%)</t>
  </si>
  <si>
    <t>BIGLER</t>
  </si>
  <si>
    <t>Cost Saving, €</t>
  </si>
  <si>
    <t>Cost avoidance 1st quarter</t>
  </si>
  <si>
    <t>Cost avoidance 2st quarter</t>
  </si>
  <si>
    <t>Cost avoidance 3rd quarter</t>
  </si>
  <si>
    <t>Cost avoidance 4rd quarter</t>
  </si>
  <si>
    <t>€ / KG</t>
  </si>
  <si>
    <t>2017/2018 ЭК</t>
  </si>
  <si>
    <t>2017/2018 ИМ</t>
  </si>
  <si>
    <t>SUMIKA</t>
  </si>
  <si>
    <t>TRELLEBORG</t>
  </si>
  <si>
    <t>INDIA</t>
  </si>
  <si>
    <t xml:space="preserve">         Версия: 02</t>
  </si>
  <si>
    <t>RG–SC–01–01                                    Показатели отдела логистики</t>
  </si>
  <si>
    <t>Febr</t>
  </si>
  <si>
    <t>March</t>
  </si>
  <si>
    <t>April</t>
  </si>
  <si>
    <t>June</t>
  </si>
  <si>
    <t>July</t>
  </si>
  <si>
    <t>Sept</t>
  </si>
  <si>
    <t>EX</t>
  </si>
  <si>
    <t>IM</t>
  </si>
  <si>
    <t>TOTAL 2018</t>
  </si>
  <si>
    <t>ИЮЛЬ 2018</t>
  </si>
  <si>
    <t>АВГУСТ 2018</t>
  </si>
  <si>
    <t>СЕНТЯБРЬ 2018</t>
  </si>
  <si>
    <t>ОКТЯБРЬ 2018</t>
  </si>
  <si>
    <t>НОЯБРЬ 2018</t>
  </si>
  <si>
    <t>ДЕКАБРЬ 2018</t>
  </si>
  <si>
    <t xml:space="preserve">Outbound Logstics Costs                            </t>
  </si>
  <si>
    <t>January</t>
  </si>
  <si>
    <t>February</t>
  </si>
  <si>
    <t>August</t>
  </si>
  <si>
    <t>September</t>
  </si>
  <si>
    <t>October</t>
  </si>
  <si>
    <t>November</t>
  </si>
  <si>
    <t>December</t>
  </si>
  <si>
    <t>Target</t>
  </si>
  <si>
    <t>ASSEMBLY FASTENERS</t>
  </si>
  <si>
    <t>METAL FASTENERS</t>
  </si>
  <si>
    <t>PLASTIC FASTENERS</t>
  </si>
  <si>
    <t>QUICK CONNECTORS</t>
  </si>
  <si>
    <t>н/д</t>
  </si>
  <si>
    <t>FR FLUID</t>
  </si>
  <si>
    <t>FR CLIPS</t>
  </si>
  <si>
    <t>ITALY</t>
  </si>
  <si>
    <t>SPAIN</t>
  </si>
  <si>
    <t>SAMPLES WR</t>
  </si>
  <si>
    <t>2 PE BAG</t>
  </si>
  <si>
    <t>6 CT</t>
  </si>
  <si>
    <t>4 PX 2 CT</t>
  </si>
  <si>
    <t>31 PX 9 CT</t>
  </si>
  <si>
    <t>1 CT</t>
  </si>
  <si>
    <t>6 PX 2 CT</t>
  </si>
  <si>
    <t>8 РХ 2 CT</t>
  </si>
  <si>
    <t>20 PX</t>
  </si>
  <si>
    <t>16 PX 1 CT</t>
  </si>
  <si>
    <t>ESCHBACH</t>
  </si>
  <si>
    <t>WEIL AM RHIEN</t>
  </si>
  <si>
    <t>10418010/280119/0000732</t>
  </si>
  <si>
    <t>10418010/280119/0000727</t>
  </si>
  <si>
    <t>10418010/280119/0000724</t>
  </si>
  <si>
    <t>10418010/250119/0000728</t>
  </si>
  <si>
    <t>10418010/250119/0000731</t>
  </si>
  <si>
    <t>10418010/250119/0000723</t>
  </si>
  <si>
    <t>10418010/250119/0000722</t>
  </si>
  <si>
    <t>10418010/250119/0000720</t>
  </si>
  <si>
    <t>10418010/250119/0000730</t>
  </si>
  <si>
    <t>10418010/250119/0000725</t>
  </si>
  <si>
    <t>10418010/250119/0000719</t>
  </si>
  <si>
    <t>10418010/250119/0000718</t>
  </si>
  <si>
    <t>10418010/280119/0018264</t>
  </si>
  <si>
    <t>10418010/290119/0018608</t>
  </si>
  <si>
    <t>2018/2019 ЭК</t>
  </si>
  <si>
    <t>2018/2019 ИМ</t>
  </si>
  <si>
    <t>TOTAL 2019</t>
  </si>
  <si>
    <t>5 PX 10 CT</t>
  </si>
  <si>
    <t>5 PX 1 CT</t>
  </si>
  <si>
    <t>1 PX 2 CT</t>
  </si>
  <si>
    <t>5 PX 2 CT</t>
  </si>
  <si>
    <t>2 PX 1 PE BAG</t>
  </si>
  <si>
    <t>10 CT</t>
  </si>
  <si>
    <t>6 PX 1 CT</t>
  </si>
  <si>
    <t>3 PX 1 CT</t>
  </si>
  <si>
    <t>10418010/080219/0029147</t>
  </si>
  <si>
    <t>10418010/080219/0029058</t>
  </si>
  <si>
    <t>10418010/080219/0029393</t>
  </si>
  <si>
    <t>10418010/080219/0029454</t>
  </si>
  <si>
    <t>10418010/080219/0029587</t>
  </si>
  <si>
    <t>10418010/080219/0029816</t>
  </si>
  <si>
    <t>10418010/080219/0029685</t>
  </si>
  <si>
    <t>10418010/220219/0000761</t>
  </si>
  <si>
    <t>10418010/220219/0000767</t>
  </si>
  <si>
    <t>10418010/220219/0000762</t>
  </si>
  <si>
    <t>10418010/220219/0000766</t>
  </si>
  <si>
    <t>10418010/220219/0000765</t>
  </si>
  <si>
    <t>10418010/220219/0000764</t>
  </si>
  <si>
    <t>10418010/220219/0000763</t>
  </si>
  <si>
    <t>10418010/250219/0000756</t>
  </si>
  <si>
    <t>10418010/250219/0000755</t>
  </si>
  <si>
    <t>10418010/250219/0045156</t>
  </si>
  <si>
    <t>ЯНВАРЬ 2019</t>
  </si>
  <si>
    <t>ФЕВРАЛЬ 2019</t>
  </si>
  <si>
    <t>МАРТ 2019</t>
  </si>
  <si>
    <t>2. Service Rate, %</t>
  </si>
  <si>
    <t>Число отгрузок за месяц</t>
  </si>
  <si>
    <t>ПУЛИН К.</t>
  </si>
  <si>
    <t>ДЕКАБРЬ 2019</t>
  </si>
  <si>
    <t>НОЯБРЬ 2019</t>
  </si>
  <si>
    <t>ОКТЯБРЬ 2019</t>
  </si>
  <si>
    <t>СЕНТЯБРЬ 2019</t>
  </si>
  <si>
    <t>АВГУСТ 2019</t>
  </si>
  <si>
    <t>ИЮЛЬ 2019</t>
  </si>
  <si>
    <t>ИЮНЬ 2019</t>
  </si>
  <si>
    <t>МАЙ 2019</t>
  </si>
  <si>
    <t>АПРЕЛЬ 2019</t>
  </si>
  <si>
    <t>BMC Brokered Metal Clips</t>
  </si>
  <si>
    <t>BPC Brokered Plastic Clips</t>
  </si>
  <si>
    <t>BQC Brokered QCs</t>
  </si>
  <si>
    <t>CON Consumables</t>
  </si>
  <si>
    <t>EXC External Components</t>
  </si>
  <si>
    <t>FAS Local Manufacturing Assembly</t>
  </si>
  <si>
    <t>FIN Local Manufacturing Clips</t>
  </si>
  <si>
    <t>FQC Local Manufacturing QCs</t>
  </si>
  <si>
    <t>PKG Packaging</t>
  </si>
  <si>
    <t>PRM Plastic Raw Material</t>
  </si>
  <si>
    <t>SPM Spare Parts</t>
  </si>
  <si>
    <t>МОИСЕЕВ А.</t>
  </si>
  <si>
    <t>ГОРБУНОВ А.</t>
  </si>
  <si>
    <t>Факт</t>
  </si>
  <si>
    <t>Цель</t>
  </si>
  <si>
    <t>Stock Val, RUB</t>
  </si>
  <si>
    <t>Stock Val, %</t>
  </si>
  <si>
    <t>TOTAL</t>
  </si>
  <si>
    <t>Январь</t>
  </si>
  <si>
    <t>Июнь</t>
  </si>
  <si>
    <t>BROKERED</t>
  </si>
  <si>
    <t>LOCAL</t>
  </si>
  <si>
    <t>PLASTIC RM</t>
  </si>
  <si>
    <t>COMPONENTS</t>
  </si>
  <si>
    <t>SERVICE RATE, %</t>
  </si>
  <si>
    <t>1035/BMC</t>
  </si>
  <si>
    <t>1035/BPC</t>
  </si>
  <si>
    <t>1035/BQC</t>
  </si>
  <si>
    <t>1035/FAS</t>
  </si>
  <si>
    <t>1035/FIN</t>
  </si>
  <si>
    <t>1035/FQC</t>
  </si>
  <si>
    <t>STOCK in DAYS, помесячно</t>
  </si>
  <si>
    <t>STOCK in DAYS, по группам</t>
  </si>
  <si>
    <t>Число отгрузок, помесячно</t>
  </si>
  <si>
    <t>Число ГТД</t>
  </si>
  <si>
    <t>2018 ИМ</t>
  </si>
  <si>
    <t>2018 ЭК</t>
  </si>
  <si>
    <t>2019 ИМ</t>
  </si>
  <si>
    <t>2019 ЭК</t>
  </si>
  <si>
    <t>LOSES, RUB</t>
  </si>
  <si>
    <t>SUPPLY CHAIN LOSES VS SAVINGS, RUB</t>
  </si>
  <si>
    <t>SAVINGS, RUB</t>
  </si>
  <si>
    <t>МАКАРОВ П.</t>
  </si>
  <si>
    <t>MAX</t>
  </si>
  <si>
    <t>ШЕВЧЕНКО С.А.</t>
  </si>
  <si>
    <t>STOCK IN DAYS, DAYS</t>
  </si>
  <si>
    <t>LOGISTICS COSTS, %</t>
  </si>
  <si>
    <t>ZPRO</t>
  </si>
  <si>
    <t>ZROH</t>
  </si>
  <si>
    <t>KARL FINKE</t>
  </si>
  <si>
    <t>12 PX</t>
  </si>
  <si>
    <t>3 PX 3 CT</t>
  </si>
  <si>
    <t>7 PX 4 CT</t>
  </si>
  <si>
    <t>3 CT</t>
  </si>
  <si>
    <t>9 PX</t>
  </si>
  <si>
    <t>CZ MOLD</t>
  </si>
  <si>
    <t>10418010/070319/0000777</t>
  </si>
  <si>
    <t>10418010/070319/0000776</t>
  </si>
  <si>
    <t>10418010/070319/0000779</t>
  </si>
  <si>
    <t>10418010/070319/0000778</t>
  </si>
  <si>
    <t>10418010/110319/0057666</t>
  </si>
  <si>
    <t>10418010/110319/0057906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</si>
</sst>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dd/mm/yy;@"/>
    <numFmt numFmtId="166" formatCode="#,##0.00\ [$€-1]"/>
    <numFmt numFmtId="167" formatCode="0.0"/>
    <numFmt numFmtId="168" formatCode="[$-419]mmmm\ yyyy;@"/>
    <numFmt numFmtId="169" formatCode="#,##0.00;\-#,##0.00;#,##0.00;\@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name val="Arial"/>
      <family val="2"/>
    </font>
    <font>
      <sz val="11"/>
      <name val="Arial"/>
      <family val="2"/>
      <charset val="204"/>
    </font>
    <font>
      <sz val="11"/>
      <color theme="0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1"/>
      <name val="Calibri"/>
      <family val="2"/>
      <charset val="204"/>
    </font>
    <font>
      <b/>
      <sz val="11"/>
      <color theme="1"/>
      <name val="AvantGarde"/>
    </font>
    <font>
      <b/>
      <sz val="9"/>
      <color theme="1"/>
      <name val="AvantGarde"/>
    </font>
    <font>
      <sz val="1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indexed="60"/>
      <name val="Calibri"/>
      <family val="2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AvantGarde"/>
    </font>
    <font>
      <b/>
      <sz val="11"/>
      <color theme="1"/>
      <name val="Trebuchet MS"/>
      <family val="2"/>
      <charset val="204"/>
    </font>
    <font>
      <b/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AvantGarde"/>
    </font>
    <font>
      <b/>
      <sz val="8"/>
      <name val="Arial"/>
      <family val="2"/>
      <charset val="204"/>
    </font>
    <font>
      <b/>
      <sz val="11"/>
      <color theme="3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sz val="18"/>
      <color theme="1"/>
      <name val="Times New Roman"/>
      <family val="1"/>
      <charset val="204"/>
    </font>
    <font>
      <b/>
      <i/>
      <sz val="11"/>
      <name val="Calibri"/>
      <family val="2"/>
      <charset val="204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Trebuchet MS"/>
      <family val="2"/>
      <charset val="204"/>
    </font>
    <font>
      <b/>
      <sz val="9"/>
      <color theme="1"/>
      <name val="Trebuchet MS"/>
      <family val="2"/>
      <charset val="204"/>
    </font>
    <font>
      <b/>
      <sz val="11"/>
      <color rgb="FF00B050"/>
      <name val="Trebuchet MS"/>
      <family val="2"/>
      <charset val="204"/>
    </font>
    <font>
      <b/>
      <sz val="11"/>
      <color rgb="FFFF0000"/>
      <name val="Trebuchet MS"/>
      <family val="2"/>
      <charset val="204"/>
    </font>
    <font>
      <b/>
      <sz val="26"/>
      <color rgb="FF0070C0"/>
      <name val="AvantGarde"/>
    </font>
    <font>
      <b/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thin">
        <color indexed="6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 style="thin">
        <color indexed="64"/>
      </top>
      <bottom/>
      <diagonal/>
    </border>
    <border>
      <left/>
      <right style="medium">
        <color theme="4"/>
      </right>
      <top style="thin">
        <color indexed="64"/>
      </top>
      <bottom/>
      <diagonal/>
    </border>
  </borders>
  <cellStyleXfs count="10">
    <xf numFmtId="0" fontId="0" fillId="0" borderId="0"/>
    <xf numFmtId="0" fontId="8" fillId="0" borderId="0"/>
    <xf numFmtId="0" fontId="9" fillId="6" borderId="0" applyNumberFormat="0" applyBorder="0" applyAlignment="0" applyProtection="0"/>
    <xf numFmtId="0" fontId="10" fillId="0" borderId="0"/>
    <xf numFmtId="0" fontId="19" fillId="0" borderId="0"/>
    <xf numFmtId="9" fontId="19" fillId="0" borderId="0" applyFont="0" applyFill="0" applyBorder="0" applyAlignment="0" applyProtection="0"/>
    <xf numFmtId="0" fontId="21" fillId="12" borderId="0" applyNumberFormat="0" applyBorder="0" applyAlignment="0" applyProtection="0"/>
    <xf numFmtId="0" fontId="19" fillId="0" borderId="0"/>
    <xf numFmtId="0" fontId="7" fillId="0" borderId="0"/>
    <xf numFmtId="0" fontId="42" fillId="0" borderId="0"/>
  </cellStyleXfs>
  <cellXfs count="463">
    <xf numFmtId="0" fontId="0" fillId="0" borderId="0" xfId="0"/>
    <xf numFmtId="0" fontId="0" fillId="0" borderId="0" xfId="0" applyBorder="1"/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9" fontId="11" fillId="3" borderId="31" xfId="0" applyNumberFormat="1" applyFont="1" applyFill="1" applyBorder="1" applyAlignment="1">
      <alignment horizontal="center"/>
    </xf>
    <xf numFmtId="9" fontId="11" fillId="3" borderId="31" xfId="0" applyNumberFormat="1" applyFont="1" applyFill="1" applyBorder="1" applyAlignment="1">
      <alignment horizontal="center" vertical="center"/>
    </xf>
    <xf numFmtId="9" fontId="11" fillId="3" borderId="44" xfId="0" applyNumberFormat="1" applyFont="1" applyFill="1" applyBorder="1" applyAlignment="1">
      <alignment horizontal="center" vertical="center"/>
    </xf>
    <xf numFmtId="1" fontId="11" fillId="8" borderId="20" xfId="0" applyNumberFormat="1" applyFont="1" applyFill="1" applyBorder="1" applyAlignment="1">
      <alignment horizontal="center" vertical="center"/>
    </xf>
    <xf numFmtId="165" fontId="11" fillId="8" borderId="31" xfId="0" applyNumberFormat="1" applyFont="1" applyFill="1" applyBorder="1" applyAlignment="1">
      <alignment horizontal="center" vertical="center"/>
    </xf>
    <xf numFmtId="2" fontId="11" fillId="8" borderId="31" xfId="0" applyNumberFormat="1" applyFont="1" applyFill="1" applyBorder="1" applyAlignment="1">
      <alignment horizontal="center" vertical="center"/>
    </xf>
    <xf numFmtId="1" fontId="11" fillId="8" borderId="31" xfId="0" applyNumberFormat="1" applyFont="1" applyFill="1" applyBorder="1" applyAlignment="1">
      <alignment horizontal="center" vertical="center"/>
    </xf>
    <xf numFmtId="9" fontId="11" fillId="8" borderId="31" xfId="0" applyNumberFormat="1" applyFont="1" applyFill="1" applyBorder="1" applyAlignment="1">
      <alignment horizontal="center" vertical="center"/>
    </xf>
    <xf numFmtId="2" fontId="0" fillId="0" borderId="31" xfId="0" applyNumberFormat="1" applyBorder="1"/>
    <xf numFmtId="2" fontId="0" fillId="0" borderId="44" xfId="0" applyNumberFormat="1" applyBorder="1"/>
    <xf numFmtId="2" fontId="11" fillId="8" borderId="44" xfId="0" applyNumberFormat="1" applyFont="1" applyFill="1" applyBorder="1" applyAlignment="1">
      <alignment horizontal="center" vertical="center"/>
    </xf>
    <xf numFmtId="0" fontId="3" fillId="7" borderId="45" xfId="0" applyFont="1" applyFill="1" applyBorder="1"/>
    <xf numFmtId="0" fontId="3" fillId="7" borderId="46" xfId="0" applyFont="1" applyFill="1" applyBorder="1" applyAlignment="1">
      <alignment horizontal="center" vertical="center"/>
    </xf>
    <xf numFmtId="2" fontId="3" fillId="7" borderId="46" xfId="0" applyNumberFormat="1" applyFont="1" applyFill="1" applyBorder="1" applyAlignment="1">
      <alignment horizontal="center" vertical="center"/>
    </xf>
    <xf numFmtId="10" fontId="3" fillId="7" borderId="46" xfId="0" applyNumberFormat="1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left" vertical="center" wrapText="1"/>
    </xf>
    <xf numFmtId="164" fontId="25" fillId="7" borderId="47" xfId="0" applyNumberFormat="1" applyFont="1" applyFill="1" applyBorder="1" applyAlignment="1">
      <alignment horizontal="center" vertical="center"/>
    </xf>
    <xf numFmtId="9" fontId="3" fillId="7" borderId="46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164" fontId="26" fillId="7" borderId="47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2" fontId="0" fillId="8" borderId="0" xfId="0" applyNumberFormat="1" applyFill="1"/>
    <xf numFmtId="10" fontId="28" fillId="8" borderId="0" xfId="8" applyNumberFormat="1" applyFont="1" applyFill="1"/>
    <xf numFmtId="0" fontId="7" fillId="8" borderId="0" xfId="8" applyFill="1"/>
    <xf numFmtId="0" fontId="7" fillId="8" borderId="0" xfId="8" applyFill="1" applyAlignment="1">
      <alignment horizontal="left"/>
    </xf>
    <xf numFmtId="2" fontId="3" fillId="8" borderId="0" xfId="0" applyNumberFormat="1" applyFont="1" applyFill="1" applyBorder="1"/>
    <xf numFmtId="10" fontId="28" fillId="8" borderId="0" xfId="8" applyNumberFormat="1" applyFont="1" applyFill="1" applyBorder="1"/>
    <xf numFmtId="0" fontId="12" fillId="8" borderId="31" xfId="0" applyFont="1" applyFill="1" applyBorder="1" applyAlignment="1">
      <alignment horizontal="center" vertical="center"/>
    </xf>
    <xf numFmtId="3" fontId="11" fillId="8" borderId="31" xfId="0" applyNumberFormat="1" applyFont="1" applyFill="1" applyBorder="1" applyAlignment="1">
      <alignment horizontal="center" vertical="center"/>
    </xf>
    <xf numFmtId="165" fontId="18" fillId="8" borderId="31" xfId="0" applyNumberFormat="1" applyFont="1" applyFill="1" applyBorder="1" applyAlignment="1">
      <alignment horizontal="center" vertical="center"/>
    </xf>
    <xf numFmtId="2" fontId="18" fillId="8" borderId="31" xfId="0" applyNumberFormat="1" applyFont="1" applyFill="1" applyBorder="1" applyAlignment="1">
      <alignment horizontal="center" vertical="center"/>
    </xf>
    <xf numFmtId="3" fontId="18" fillId="8" borderId="31" xfId="0" applyNumberFormat="1" applyFont="1" applyFill="1" applyBorder="1" applyAlignment="1">
      <alignment horizontal="center" vertical="center"/>
    </xf>
    <xf numFmtId="0" fontId="18" fillId="8" borderId="31" xfId="0" applyFont="1" applyFill="1" applyBorder="1" applyAlignment="1">
      <alignment horizontal="center" vertical="center"/>
    </xf>
    <xf numFmtId="2" fontId="11" fillId="8" borderId="31" xfId="0" applyNumberFormat="1" applyFont="1" applyFill="1" applyBorder="1" applyAlignment="1">
      <alignment horizontal="center"/>
    </xf>
    <xf numFmtId="3" fontId="11" fillId="8" borderId="31" xfId="0" applyNumberFormat="1" applyFont="1" applyFill="1" applyBorder="1" applyAlignment="1">
      <alignment horizontal="center"/>
    </xf>
    <xf numFmtId="9" fontId="11" fillId="8" borderId="31" xfId="0" applyNumberFormat="1" applyFont="1" applyFill="1" applyBorder="1" applyAlignment="1">
      <alignment horizontal="center"/>
    </xf>
    <xf numFmtId="0" fontId="0" fillId="8" borderId="0" xfId="0" applyFill="1"/>
    <xf numFmtId="0" fontId="5" fillId="8" borderId="0" xfId="0" applyFont="1" applyFill="1"/>
    <xf numFmtId="9" fontId="11" fillId="3" borderId="42" xfId="0" applyNumberFormat="1" applyFont="1" applyFill="1" applyBorder="1" applyAlignment="1">
      <alignment horizontal="center"/>
    </xf>
    <xf numFmtId="1" fontId="11" fillId="8" borderId="44" xfId="0" applyNumberFormat="1" applyFont="1" applyFill="1" applyBorder="1" applyAlignment="1">
      <alignment horizontal="center" vertical="center"/>
    </xf>
    <xf numFmtId="165" fontId="11" fillId="8" borderId="44" xfId="0" applyNumberFormat="1" applyFont="1" applyFill="1" applyBorder="1" applyAlignment="1">
      <alignment horizontal="center" vertical="center"/>
    </xf>
    <xf numFmtId="2" fontId="18" fillId="8" borderId="44" xfId="0" applyNumberFormat="1" applyFont="1" applyFill="1" applyBorder="1" applyAlignment="1">
      <alignment horizontal="center" vertical="center"/>
    </xf>
    <xf numFmtId="3" fontId="11" fillId="8" borderId="44" xfId="0" applyNumberFormat="1" applyFont="1" applyFill="1" applyBorder="1" applyAlignment="1">
      <alignment horizontal="center"/>
    </xf>
    <xf numFmtId="9" fontId="11" fillId="3" borderId="44" xfId="0" applyNumberFormat="1" applyFont="1" applyFill="1" applyBorder="1" applyAlignment="1">
      <alignment horizontal="center"/>
    </xf>
    <xf numFmtId="9" fontId="11" fillId="8" borderId="44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10" fontId="2" fillId="7" borderId="4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7" borderId="46" xfId="0" applyFill="1" applyBorder="1" applyAlignment="1">
      <alignment horizontal="center" vertical="center"/>
    </xf>
    <xf numFmtId="167" fontId="20" fillId="7" borderId="20" xfId="0" applyNumberFormat="1" applyFont="1" applyFill="1" applyBorder="1" applyAlignment="1">
      <alignment horizontal="center" vertical="center"/>
    </xf>
    <xf numFmtId="164" fontId="25" fillId="7" borderId="21" xfId="0" applyNumberFormat="1" applyFont="1" applyFill="1" applyBorder="1" applyAlignment="1">
      <alignment horizontal="center" vertical="center"/>
    </xf>
    <xf numFmtId="2" fontId="20" fillId="7" borderId="20" xfId="0" applyNumberFormat="1" applyFont="1" applyFill="1" applyBorder="1" applyAlignment="1">
      <alignment horizontal="center" vertical="center"/>
    </xf>
    <xf numFmtId="164" fontId="26" fillId="7" borderId="21" xfId="0" applyNumberFormat="1" applyFont="1" applyFill="1" applyBorder="1" applyAlignment="1">
      <alignment horizontal="center" vertical="center"/>
    </xf>
    <xf numFmtId="10" fontId="2" fillId="0" borderId="20" xfId="0" applyNumberFormat="1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164" fontId="20" fillId="7" borderId="40" xfId="0" applyNumberFormat="1" applyFont="1" applyFill="1" applyBorder="1" applyAlignment="1">
      <alignment horizontal="center" vertical="center"/>
    </xf>
    <xf numFmtId="164" fontId="25" fillId="7" borderId="3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3" fillId="0" borderId="27" xfId="0" applyNumberFormat="1" applyFont="1" applyBorder="1"/>
    <xf numFmtId="0" fontId="3" fillId="0" borderId="28" xfId="0" applyFont="1" applyBorder="1" applyAlignment="1">
      <alignment horizontal="center" vertical="center"/>
    </xf>
    <xf numFmtId="164" fontId="25" fillId="0" borderId="11" xfId="0" applyNumberFormat="1" applyFont="1" applyFill="1" applyBorder="1" applyAlignment="1">
      <alignment horizontal="center" vertical="center"/>
    </xf>
    <xf numFmtId="10" fontId="3" fillId="0" borderId="26" xfId="0" applyNumberFormat="1" applyFont="1" applyBorder="1" applyAlignment="1">
      <alignment horizontal="center" vertical="center"/>
    </xf>
    <xf numFmtId="0" fontId="0" fillId="0" borderId="28" xfId="0" applyBorder="1"/>
    <xf numFmtId="164" fontId="20" fillId="0" borderId="10" xfId="0" applyNumberFormat="1" applyFont="1" applyFill="1" applyBorder="1" applyAlignment="1">
      <alignment horizontal="center" vertical="center"/>
    </xf>
    <xf numFmtId="0" fontId="0" fillId="0" borderId="27" xfId="0" applyBorder="1"/>
    <xf numFmtId="0" fontId="0" fillId="0" borderId="26" xfId="0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horizontal="center" vertical="center" wrapText="1"/>
    </xf>
    <xf numFmtId="0" fontId="3" fillId="7" borderId="47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0" fontId="5" fillId="8" borderId="0" xfId="0" applyFont="1" applyFill="1" applyAlignment="1">
      <alignment horizontal="center"/>
    </xf>
    <xf numFmtId="2" fontId="0" fillId="8" borderId="0" xfId="0" applyNumberFormat="1" applyFill="1" applyAlignment="1">
      <alignment horizontal="center" vertical="center"/>
    </xf>
    <xf numFmtId="2" fontId="3" fillId="8" borderId="0" xfId="0" applyNumberFormat="1" applyFont="1" applyFill="1" applyAlignment="1">
      <alignment horizontal="center" vertical="center"/>
    </xf>
    <xf numFmtId="4" fontId="3" fillId="8" borderId="43" xfId="0" applyNumberFormat="1" applyFont="1" applyFill="1" applyBorder="1" applyAlignment="1">
      <alignment horizontal="center" vertical="center"/>
    </xf>
    <xf numFmtId="4" fontId="3" fillId="8" borderId="48" xfId="0" applyNumberFormat="1" applyFont="1" applyFill="1" applyBorder="1" applyAlignment="1">
      <alignment horizontal="center" vertical="center"/>
    </xf>
    <xf numFmtId="4" fontId="3" fillId="8" borderId="31" xfId="0" applyNumberFormat="1" applyFont="1" applyFill="1" applyBorder="1" applyAlignment="1">
      <alignment horizontal="center" vertical="center"/>
    </xf>
    <xf numFmtId="4" fontId="3" fillId="8" borderId="44" xfId="0" applyNumberFormat="1" applyFont="1" applyFill="1" applyBorder="1" applyAlignment="1">
      <alignment horizontal="center" vertical="center"/>
    </xf>
    <xf numFmtId="1" fontId="11" fillId="8" borderId="42" xfId="0" applyNumberFormat="1" applyFont="1" applyFill="1" applyBorder="1" applyAlignment="1">
      <alignment horizontal="center" vertical="center"/>
    </xf>
    <xf numFmtId="165" fontId="11" fillId="8" borderId="42" xfId="0" applyNumberFormat="1" applyFont="1" applyFill="1" applyBorder="1" applyAlignment="1">
      <alignment horizontal="center" vertical="center"/>
    </xf>
    <xf numFmtId="2" fontId="11" fillId="8" borderId="42" xfId="0" applyNumberFormat="1" applyFont="1" applyFill="1" applyBorder="1" applyAlignment="1">
      <alignment horizontal="center" vertical="center"/>
    </xf>
    <xf numFmtId="2" fontId="11" fillId="8" borderId="42" xfId="0" applyNumberFormat="1" applyFont="1" applyFill="1" applyBorder="1" applyAlignment="1">
      <alignment horizontal="center"/>
    </xf>
    <xf numFmtId="9" fontId="11" fillId="8" borderId="42" xfId="0" applyNumberFormat="1" applyFont="1" applyFill="1" applyBorder="1" applyAlignment="1">
      <alignment horizontal="center"/>
    </xf>
    <xf numFmtId="1" fontId="11" fillId="8" borderId="31" xfId="0" applyNumberFormat="1" applyFont="1" applyFill="1" applyBorder="1" applyAlignment="1">
      <alignment horizontal="center" vertical="center" wrapText="1"/>
    </xf>
    <xf numFmtId="10" fontId="0" fillId="8" borderId="0" xfId="0" applyNumberFormat="1" applyFill="1"/>
    <xf numFmtId="1" fontId="11" fillId="8" borderId="0" xfId="0" applyNumberFormat="1" applyFont="1" applyFill="1"/>
    <xf numFmtId="165" fontId="11" fillId="8" borderId="0" xfId="0" applyNumberFormat="1" applyFont="1" applyFill="1"/>
    <xf numFmtId="9" fontId="11" fillId="8" borderId="0" xfId="0" applyNumberFormat="1" applyFont="1" applyFill="1"/>
    <xf numFmtId="0" fontId="11" fillId="8" borderId="0" xfId="0" applyFont="1" applyFill="1"/>
    <xf numFmtId="3" fontId="11" fillId="8" borderId="42" xfId="0" applyNumberFormat="1" applyFont="1" applyFill="1" applyBorder="1" applyAlignment="1">
      <alignment horizontal="center" vertical="center"/>
    </xf>
    <xf numFmtId="1" fontId="11" fillId="8" borderId="37" xfId="0" applyNumberFormat="1" applyFont="1" applyFill="1" applyBorder="1" applyAlignment="1">
      <alignment horizontal="center" vertical="center"/>
    </xf>
    <xf numFmtId="0" fontId="12" fillId="8" borderId="42" xfId="0" applyFont="1" applyFill="1" applyBorder="1" applyAlignment="1">
      <alignment horizontal="center" vertical="center"/>
    </xf>
    <xf numFmtId="3" fontId="11" fillId="8" borderId="42" xfId="0" applyNumberFormat="1" applyFont="1" applyFill="1" applyBorder="1" applyAlignment="1">
      <alignment horizontal="center"/>
    </xf>
    <xf numFmtId="9" fontId="11" fillId="8" borderId="44" xfId="0" applyNumberFormat="1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9" xfId="0" applyBorder="1"/>
    <xf numFmtId="0" fontId="0" fillId="0" borderId="9" xfId="0" applyFill="1" applyBorder="1"/>
    <xf numFmtId="0" fontId="0" fillId="0" borderId="25" xfId="0" applyBorder="1"/>
    <xf numFmtId="1" fontId="11" fillId="3" borderId="21" xfId="0" applyNumberFormat="1" applyFont="1" applyFill="1" applyBorder="1" applyAlignment="1">
      <alignment horizontal="center"/>
    </xf>
    <xf numFmtId="1" fontId="11" fillId="3" borderId="21" xfId="0" applyNumberFormat="1" applyFont="1" applyFill="1" applyBorder="1" applyAlignment="1">
      <alignment horizontal="center" vertical="center"/>
    </xf>
    <xf numFmtId="1" fontId="11" fillId="3" borderId="38" xfId="0" applyNumberFormat="1" applyFont="1" applyFill="1" applyBorder="1" applyAlignment="1">
      <alignment horizontal="center"/>
    </xf>
    <xf numFmtId="1" fontId="11" fillId="8" borderId="40" xfId="0" applyNumberFormat="1" applyFont="1" applyFill="1" applyBorder="1" applyAlignment="1">
      <alignment horizontal="center" vertical="center"/>
    </xf>
    <xf numFmtId="1" fontId="11" fillId="3" borderId="30" xfId="0" applyNumberFormat="1" applyFont="1" applyFill="1" applyBorder="1" applyAlignment="1">
      <alignment horizontal="center"/>
    </xf>
    <xf numFmtId="0" fontId="0" fillId="0" borderId="31" xfId="0" applyBorder="1"/>
    <xf numFmtId="9" fontId="11" fillId="8" borderId="42" xfId="0" applyNumberFormat="1" applyFont="1" applyFill="1" applyBorder="1" applyAlignment="1">
      <alignment horizontal="center" vertical="center"/>
    </xf>
    <xf numFmtId="1" fontId="11" fillId="8" borderId="42" xfId="0" applyNumberFormat="1" applyFont="1" applyFill="1" applyBorder="1" applyAlignment="1">
      <alignment horizontal="center" vertical="center" wrapText="1"/>
    </xf>
    <xf numFmtId="3" fontId="11" fillId="8" borderId="44" xfId="0" applyNumberFormat="1" applyFont="1" applyFill="1" applyBorder="1" applyAlignment="1">
      <alignment horizontal="center" vertical="center"/>
    </xf>
    <xf numFmtId="17" fontId="0" fillId="0" borderId="0" xfId="0" applyNumberFormat="1"/>
    <xf numFmtId="0" fontId="0" fillId="8" borderId="0" xfId="0" applyFill="1" applyBorder="1"/>
    <xf numFmtId="0" fontId="22" fillId="8" borderId="0" xfId="0" applyFont="1" applyFill="1" applyBorder="1" applyAlignment="1">
      <alignment wrapText="1"/>
    </xf>
    <xf numFmtId="0" fontId="0" fillId="14" borderId="0" xfId="0" applyFill="1"/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6" fillId="2" borderId="44" xfId="0" applyNumberFormat="1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0" fontId="25" fillId="8" borderId="11" xfId="0" applyNumberFormat="1" applyFont="1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0" xfId="0" applyNumberFormat="1" applyFill="1"/>
    <xf numFmtId="0" fontId="0" fillId="8" borderId="0" xfId="0" applyFill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0" fontId="25" fillId="8" borderId="0" xfId="0" applyNumberFormat="1" applyFont="1" applyFill="1" applyBorder="1" applyAlignment="1">
      <alignment horizontal="center" vertical="center"/>
    </xf>
    <xf numFmtId="10" fontId="0" fillId="8" borderId="11" xfId="0" applyNumberForma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6" xfId="0" applyFill="1" applyBorder="1"/>
    <xf numFmtId="10" fontId="32" fillId="8" borderId="57" xfId="0" applyNumberFormat="1" applyFont="1" applyFill="1" applyBorder="1" applyAlignment="1">
      <alignment horizontal="center" vertical="center"/>
    </xf>
    <xf numFmtId="10" fontId="32" fillId="8" borderId="0" xfId="0" applyNumberFormat="1" applyFont="1" applyFill="1" applyBorder="1" applyAlignment="1">
      <alignment horizontal="center" vertical="center"/>
    </xf>
    <xf numFmtId="10" fontId="3" fillId="8" borderId="0" xfId="0" applyNumberFormat="1" applyFont="1" applyFill="1" applyBorder="1" applyAlignment="1">
      <alignment horizontal="center" vertical="center"/>
    </xf>
    <xf numFmtId="0" fontId="3" fillId="8" borderId="10" xfId="0" applyFont="1" applyFill="1" applyBorder="1"/>
    <xf numFmtId="0" fontId="0" fillId="8" borderId="10" xfId="0" applyFill="1" applyBorder="1"/>
    <xf numFmtId="0" fontId="3" fillId="8" borderId="0" xfId="0" applyFont="1" applyFill="1" applyBorder="1" applyAlignment="1">
      <alignment vertical="center"/>
    </xf>
    <xf numFmtId="0" fontId="22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" fontId="11" fillId="11" borderId="21" xfId="0" applyNumberFormat="1" applyFont="1" applyFill="1" applyBorder="1" applyAlignment="1">
      <alignment horizontal="center" vertical="center"/>
    </xf>
    <xf numFmtId="9" fontId="11" fillId="11" borderId="31" xfId="0" applyNumberFormat="1" applyFont="1" applyFill="1" applyBorder="1" applyAlignment="1">
      <alignment horizontal="center"/>
    </xf>
    <xf numFmtId="0" fontId="35" fillId="8" borderId="0" xfId="0" applyFont="1" applyFill="1" applyBorder="1" applyAlignment="1">
      <alignment horizontal="center" vertical="center"/>
    </xf>
    <xf numFmtId="0" fontId="35" fillId="8" borderId="0" xfId="0" applyFont="1" applyFill="1" applyBorder="1" applyAlignment="1">
      <alignment horizontal="center"/>
    </xf>
    <xf numFmtId="0" fontId="36" fillId="8" borderId="0" xfId="0" applyFont="1" applyFill="1" applyBorder="1" applyAlignment="1">
      <alignment horizontal="center" vertical="center"/>
    </xf>
    <xf numFmtId="1" fontId="24" fillId="8" borderId="0" xfId="0" applyNumberFormat="1" applyFont="1" applyFill="1" applyBorder="1" applyAlignment="1">
      <alignment horizontal="center"/>
    </xf>
    <xf numFmtId="10" fontId="37" fillId="8" borderId="0" xfId="0" applyNumberFormat="1" applyFont="1" applyFill="1" applyBorder="1" applyAlignment="1">
      <alignment horizontal="center" vertical="center"/>
    </xf>
    <xf numFmtId="10" fontId="38" fillId="8" borderId="0" xfId="0" applyNumberFormat="1" applyFont="1" applyFill="1" applyBorder="1" applyAlignment="1">
      <alignment horizontal="center" vertical="center"/>
    </xf>
    <xf numFmtId="10" fontId="24" fillId="8" borderId="0" xfId="0" applyNumberFormat="1" applyFont="1" applyFill="1" applyBorder="1" applyAlignment="1">
      <alignment horizontal="center" vertical="center"/>
    </xf>
    <xf numFmtId="10" fontId="28" fillId="4" borderId="31" xfId="8" applyNumberFormat="1" applyFont="1" applyFill="1" applyBorder="1" applyAlignment="1">
      <alignment horizontal="center"/>
    </xf>
    <xf numFmtId="10" fontId="3" fillId="15" borderId="31" xfId="0" applyNumberFormat="1" applyFont="1" applyFill="1" applyBorder="1" applyAlignment="1">
      <alignment horizontal="center"/>
    </xf>
    <xf numFmtId="10" fontId="28" fillId="4" borderId="31" xfId="8" applyNumberFormat="1" applyFont="1" applyFill="1" applyBorder="1" applyAlignment="1">
      <alignment horizontal="center" vertical="center"/>
    </xf>
    <xf numFmtId="10" fontId="3" fillId="15" borderId="31" xfId="0" applyNumberFormat="1" applyFont="1" applyFill="1" applyBorder="1" applyAlignment="1">
      <alignment horizontal="center" vertical="center"/>
    </xf>
    <xf numFmtId="2" fontId="3" fillId="4" borderId="31" xfId="0" applyNumberFormat="1" applyFont="1" applyFill="1" applyBorder="1" applyAlignment="1">
      <alignment horizontal="center" vertical="center"/>
    </xf>
    <xf numFmtId="10" fontId="30" fillId="4" borderId="31" xfId="0" applyNumberFormat="1" applyFont="1" applyFill="1" applyBorder="1" applyAlignment="1">
      <alignment horizontal="center"/>
    </xf>
    <xf numFmtId="2" fontId="25" fillId="15" borderId="31" xfId="0" applyNumberFormat="1" applyFont="1" applyFill="1" applyBorder="1" applyAlignment="1">
      <alignment horizontal="center"/>
    </xf>
    <xf numFmtId="0" fontId="3" fillId="5" borderId="46" xfId="0" applyFont="1" applyFill="1" applyBorder="1" applyAlignment="1">
      <alignment horizontal="center" vertical="center"/>
    </xf>
    <xf numFmtId="2" fontId="18" fillId="8" borderId="42" xfId="0" applyNumberFormat="1" applyFont="1" applyFill="1" applyBorder="1" applyAlignment="1">
      <alignment horizontal="center" vertical="center"/>
    </xf>
    <xf numFmtId="2" fontId="11" fillId="8" borderId="41" xfId="0" applyNumberFormat="1" applyFont="1" applyFill="1" applyBorder="1" applyAlignment="1">
      <alignment horizontal="center" vertical="center"/>
    </xf>
    <xf numFmtId="9" fontId="11" fillId="11" borderId="44" xfId="0" applyNumberFormat="1" applyFont="1" applyFill="1" applyBorder="1" applyAlignment="1">
      <alignment horizontal="center"/>
    </xf>
    <xf numFmtId="2" fontId="11" fillId="8" borderId="53" xfId="0" applyNumberFormat="1" applyFont="1" applyFill="1" applyBorder="1" applyAlignment="1">
      <alignment horizontal="center" vertical="center"/>
    </xf>
    <xf numFmtId="1" fontId="11" fillId="11" borderId="30" xfId="0" applyNumberFormat="1" applyFont="1" applyFill="1" applyBorder="1" applyAlignment="1">
      <alignment horizontal="center"/>
    </xf>
    <xf numFmtId="9" fontId="11" fillId="11" borderId="42" xfId="0" applyNumberFormat="1" applyFont="1" applyFill="1" applyBorder="1" applyAlignment="1">
      <alignment horizontal="center"/>
    </xf>
    <xf numFmtId="1" fontId="11" fillId="11" borderId="38" xfId="0" applyNumberFormat="1" applyFont="1" applyFill="1" applyBorder="1" applyAlignment="1">
      <alignment horizontal="center"/>
    </xf>
    <xf numFmtId="9" fontId="18" fillId="11" borderId="31" xfId="0" applyNumberFormat="1" applyFont="1" applyFill="1" applyBorder="1" applyAlignment="1">
      <alignment horizontal="center"/>
    </xf>
    <xf numFmtId="9" fontId="18" fillId="3" borderId="31" xfId="0" applyNumberFormat="1" applyFont="1" applyFill="1" applyBorder="1" applyAlignment="1">
      <alignment horizontal="center"/>
    </xf>
    <xf numFmtId="0" fontId="22" fillId="8" borderId="0" xfId="0" applyFont="1" applyFill="1" applyBorder="1" applyAlignment="1">
      <alignment horizontal="center" vertical="center" wrapText="1"/>
    </xf>
    <xf numFmtId="4" fontId="22" fillId="8" borderId="0" xfId="0" applyNumberFormat="1" applyFont="1" applyFill="1" applyBorder="1" applyAlignment="1">
      <alignment horizontal="center" wrapText="1"/>
    </xf>
    <xf numFmtId="4" fontId="22" fillId="8" borderId="0" xfId="0" applyNumberFormat="1" applyFont="1" applyFill="1" applyBorder="1" applyAlignment="1">
      <alignment horizontal="center" vertical="center" wrapText="1"/>
    </xf>
    <xf numFmtId="4" fontId="22" fillId="8" borderId="0" xfId="0" applyNumberFormat="1" applyFont="1" applyFill="1" applyBorder="1" applyAlignment="1">
      <alignment horizontal="center" vertical="center" textRotation="90" wrapText="1"/>
    </xf>
    <xf numFmtId="0" fontId="0" fillId="8" borderId="63" xfId="0" applyFill="1" applyBorder="1"/>
    <xf numFmtId="0" fontId="0" fillId="8" borderId="64" xfId="0" applyFill="1" applyBorder="1"/>
    <xf numFmtId="0" fontId="3" fillId="8" borderId="63" xfId="0" applyFont="1" applyFill="1" applyBorder="1" applyAlignment="1">
      <alignment wrapText="1"/>
    </xf>
    <xf numFmtId="0" fontId="0" fillId="8" borderId="65" xfId="0" applyFill="1" applyBorder="1"/>
    <xf numFmtId="0" fontId="0" fillId="8" borderId="66" xfId="0" applyFill="1" applyBorder="1"/>
    <xf numFmtId="0" fontId="0" fillId="8" borderId="67" xfId="0" applyFill="1" applyBorder="1"/>
    <xf numFmtId="0" fontId="35" fillId="8" borderId="0" xfId="0" applyFont="1" applyFill="1" applyBorder="1"/>
    <xf numFmtId="0" fontId="36" fillId="8" borderId="0" xfId="0" applyFont="1" applyFill="1" applyBorder="1"/>
    <xf numFmtId="10" fontId="37" fillId="8" borderId="0" xfId="0" applyNumberFormat="1" applyFont="1" applyFill="1" applyBorder="1"/>
    <xf numFmtId="10" fontId="24" fillId="8" borderId="0" xfId="0" applyNumberFormat="1" applyFont="1" applyFill="1" applyBorder="1"/>
    <xf numFmtId="0" fontId="0" fillId="8" borderId="57" xfId="0" applyFill="1" applyBorder="1"/>
    <xf numFmtId="0" fontId="0" fillId="8" borderId="9" xfId="0" applyFill="1" applyBorder="1"/>
    <xf numFmtId="0" fontId="4" fillId="0" borderId="56" xfId="0" applyFont="1" applyBorder="1" applyAlignment="1">
      <alignment horizontal="center" vertical="center" wrapText="1"/>
    </xf>
    <xf numFmtId="167" fontId="20" fillId="7" borderId="17" xfId="0" applyNumberFormat="1" applyFont="1" applyFill="1" applyBorder="1" applyAlignment="1">
      <alignment horizontal="center" vertical="center"/>
    </xf>
    <xf numFmtId="10" fontId="20" fillId="7" borderId="22" xfId="0" applyNumberFormat="1" applyFont="1" applyFill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10" fontId="2" fillId="0" borderId="22" xfId="0" applyNumberFormat="1" applyFont="1" applyBorder="1" applyAlignment="1">
      <alignment horizontal="center" vertical="center"/>
    </xf>
    <xf numFmtId="167" fontId="20" fillId="7" borderId="22" xfId="0" applyNumberFormat="1" applyFont="1" applyFill="1" applyBorder="1" applyAlignment="1">
      <alignment horizontal="center" vertical="center"/>
    </xf>
    <xf numFmtId="10" fontId="20" fillId="7" borderId="29" xfId="0" applyNumberFormat="1" applyFont="1" applyFill="1" applyBorder="1" applyAlignment="1">
      <alignment horizontal="center" vertical="center"/>
    </xf>
    <xf numFmtId="164" fontId="20" fillId="0" borderId="9" xfId="0" applyNumberFormat="1" applyFont="1" applyFill="1" applyBorder="1" applyAlignment="1">
      <alignment horizontal="center" vertical="center"/>
    </xf>
    <xf numFmtId="0" fontId="22" fillId="0" borderId="50" xfId="0" applyFont="1" applyBorder="1" applyAlignment="1">
      <alignment horizontal="center" vertical="center" wrapText="1"/>
    </xf>
    <xf numFmtId="164" fontId="20" fillId="3" borderId="17" xfId="0" applyNumberFormat="1" applyFont="1" applyFill="1" applyBorder="1" applyAlignment="1">
      <alignment horizontal="center" vertical="center"/>
    </xf>
    <xf numFmtId="164" fontId="20" fillId="3" borderId="22" xfId="0" applyNumberFormat="1" applyFont="1" applyFill="1" applyBorder="1" applyAlignment="1">
      <alignment horizontal="center" vertical="center"/>
    </xf>
    <xf numFmtId="164" fontId="25" fillId="0" borderId="9" xfId="0" applyNumberFormat="1" applyFont="1" applyFill="1" applyBorder="1" applyAlignment="1">
      <alignment horizontal="center" vertical="center"/>
    </xf>
    <xf numFmtId="1" fontId="11" fillId="11" borderId="21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  <xf numFmtId="2" fontId="0" fillId="8" borderId="0" xfId="0" applyNumberFormat="1" applyFill="1" applyAlignment="1">
      <alignment horizontal="left" vertical="center"/>
    </xf>
    <xf numFmtId="10" fontId="30" fillId="17" borderId="31" xfId="0" applyNumberFormat="1" applyFont="1" applyFill="1" applyBorder="1" applyAlignment="1">
      <alignment horizontal="center"/>
    </xf>
    <xf numFmtId="9" fontId="25" fillId="15" borderId="31" xfId="0" applyNumberFormat="1" applyFont="1" applyFill="1" applyBorder="1" applyAlignment="1">
      <alignment horizontal="center"/>
    </xf>
    <xf numFmtId="10" fontId="37" fillId="0" borderId="0" xfId="0" applyNumberFormat="1" applyFont="1" applyFill="1" applyBorder="1"/>
    <xf numFmtId="4" fontId="22" fillId="8" borderId="0" xfId="0" applyNumberFormat="1" applyFont="1" applyFill="1" applyBorder="1" applyAlignment="1">
      <alignment horizontal="center" vertical="center" textRotation="90" wrapText="1"/>
    </xf>
    <xf numFmtId="0" fontId="22" fillId="8" borderId="0" xfId="0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vertical="center" wrapText="1"/>
    </xf>
    <xf numFmtId="4" fontId="22" fillId="8" borderId="0" xfId="0" applyNumberFormat="1" applyFont="1" applyFill="1" applyBorder="1" applyAlignment="1">
      <alignment vertical="center" textRotation="90" wrapText="1"/>
    </xf>
    <xf numFmtId="0" fontId="1" fillId="0" borderId="0" xfId="0" applyFont="1" applyBorder="1" applyAlignment="1">
      <alignment horizontal="center" vertical="center"/>
    </xf>
    <xf numFmtId="1" fontId="11" fillId="8" borderId="0" xfId="0" applyNumberFormat="1" applyFont="1" applyFill="1" applyBorder="1" applyAlignment="1">
      <alignment horizontal="center" vertical="center"/>
    </xf>
    <xf numFmtId="165" fontId="11" fillId="8" borderId="0" xfId="0" applyNumberFormat="1" applyFont="1" applyFill="1" applyBorder="1" applyAlignment="1">
      <alignment horizontal="center" vertical="center"/>
    </xf>
    <xf numFmtId="2" fontId="11" fillId="8" borderId="0" xfId="0" applyNumberFormat="1" applyFont="1" applyFill="1" applyBorder="1" applyAlignment="1">
      <alignment horizontal="center" vertical="center"/>
    </xf>
    <xf numFmtId="3" fontId="11" fillId="8" borderId="0" xfId="0" applyNumberFormat="1" applyFont="1" applyFill="1" applyBorder="1" applyAlignment="1">
      <alignment horizontal="center"/>
    </xf>
    <xf numFmtId="9" fontId="11" fillId="8" borderId="0" xfId="0" applyNumberFormat="1" applyFont="1" applyFill="1" applyBorder="1" applyAlignment="1">
      <alignment horizontal="center"/>
    </xf>
    <xf numFmtId="9" fontId="11" fillId="8" borderId="0" xfId="0" applyNumberFormat="1" applyFont="1" applyFill="1" applyBorder="1" applyAlignment="1">
      <alignment horizontal="center" vertical="center"/>
    </xf>
    <xf numFmtId="1" fontId="11" fillId="8" borderId="0" xfId="0" applyNumberFormat="1" applyFont="1" applyFill="1" applyBorder="1" applyAlignment="1">
      <alignment horizontal="center"/>
    </xf>
    <xf numFmtId="2" fontId="41" fillId="8" borderId="0" xfId="0" applyNumberFormat="1" applyFont="1" applyFill="1" applyAlignment="1">
      <alignment horizontal="center" vertical="center" textRotation="90"/>
    </xf>
    <xf numFmtId="9" fontId="11" fillId="3" borderId="42" xfId="0" applyNumberFormat="1" applyFont="1" applyFill="1" applyBorder="1" applyAlignment="1">
      <alignment horizontal="center" vertical="center"/>
    </xf>
    <xf numFmtId="1" fontId="11" fillId="3" borderId="38" xfId="0" applyNumberFormat="1" applyFont="1" applyFill="1" applyBorder="1" applyAlignment="1">
      <alignment horizontal="center" vertical="center"/>
    </xf>
    <xf numFmtId="1" fontId="6" fillId="2" borderId="44" xfId="0" applyNumberFormat="1" applyFont="1" applyFill="1" applyBorder="1" applyAlignment="1">
      <alignment horizontal="center" vertical="center"/>
    </xf>
    <xf numFmtId="165" fontId="6" fillId="2" borderId="44" xfId="0" applyNumberFormat="1" applyFont="1" applyFill="1" applyBorder="1" applyAlignment="1">
      <alignment horizontal="center" vertical="center" wrapText="1"/>
    </xf>
    <xf numFmtId="1" fontId="6" fillId="2" borderId="44" xfId="0" applyNumberFormat="1" applyFont="1" applyFill="1" applyBorder="1" applyAlignment="1">
      <alignment horizontal="center" vertical="center" wrapText="1"/>
    </xf>
    <xf numFmtId="166" fontId="6" fillId="2" borderId="44" xfId="0" applyNumberFormat="1" applyFont="1" applyFill="1" applyBorder="1" applyAlignment="1">
      <alignment horizontal="center" vertical="center" wrapText="1"/>
    </xf>
    <xf numFmtId="9" fontId="6" fillId="2" borderId="44" xfId="0" applyNumberFormat="1" applyFont="1" applyFill="1" applyBorder="1" applyAlignment="1">
      <alignment horizontal="center" vertical="center" wrapText="1"/>
    </xf>
    <xf numFmtId="1" fontId="11" fillId="3" borderId="30" xfId="0" applyNumberFormat="1" applyFont="1" applyFill="1" applyBorder="1" applyAlignment="1">
      <alignment horizontal="center" vertical="center"/>
    </xf>
    <xf numFmtId="9" fontId="11" fillId="11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37" fillId="0" borderId="0" xfId="0" applyNumberFormat="1" applyFont="1" applyFill="1" applyBorder="1" applyAlignment="1">
      <alignment horizontal="center" vertical="center"/>
    </xf>
    <xf numFmtId="1" fontId="24" fillId="8" borderId="0" xfId="0" applyNumberFormat="1" applyFont="1" applyFill="1" applyBorder="1" applyAlignment="1">
      <alignment horizontal="center" vertical="center"/>
    </xf>
    <xf numFmtId="164" fontId="20" fillId="3" borderId="18" xfId="0" applyNumberFormat="1" applyFont="1" applyFill="1" applyBorder="1" applyAlignment="1">
      <alignment horizontal="center" vertical="center"/>
    </xf>
    <xf numFmtId="0" fontId="3" fillId="7" borderId="2" xfId="0" applyFont="1" applyFill="1" applyBorder="1"/>
    <xf numFmtId="0" fontId="3" fillId="7" borderId="4" xfId="0" applyFont="1" applyFill="1" applyBorder="1" applyAlignment="1">
      <alignment horizontal="center" vertical="center"/>
    </xf>
    <xf numFmtId="0" fontId="3" fillId="7" borderId="27" xfId="0" applyFont="1" applyFill="1" applyBorder="1"/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/>
    <xf numFmtId="0" fontId="3" fillId="8" borderId="31" xfId="0" applyFont="1" applyFill="1" applyBorder="1"/>
    <xf numFmtId="0" fontId="3" fillId="8" borderId="31" xfId="0" applyFont="1" applyFill="1" applyBorder="1" applyAlignment="1">
      <alignment horizontal="center" vertical="center"/>
    </xf>
    <xf numFmtId="164" fontId="25" fillId="8" borderId="21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2" fontId="3" fillId="7" borderId="3" xfId="0" applyNumberFormat="1" applyFont="1" applyFill="1" applyBorder="1" applyAlignment="1">
      <alignment horizontal="center" vertical="center"/>
    </xf>
    <xf numFmtId="164" fontId="25" fillId="7" borderId="4" xfId="0" applyNumberFormat="1" applyFont="1" applyFill="1" applyBorder="1" applyAlignment="1">
      <alignment horizontal="center" vertical="center"/>
    </xf>
    <xf numFmtId="167" fontId="20" fillId="7" borderId="12" xfId="0" applyNumberFormat="1" applyFont="1" applyFill="1" applyBorder="1" applyAlignment="1">
      <alignment horizontal="center" vertical="center"/>
    </xf>
    <xf numFmtId="164" fontId="25" fillId="7" borderId="13" xfId="0" applyNumberFormat="1" applyFont="1" applyFill="1" applyBorder="1" applyAlignment="1">
      <alignment horizontal="center" vertical="center"/>
    </xf>
    <xf numFmtId="167" fontId="20" fillId="7" borderId="1" xfId="0" applyNumberFormat="1" applyFont="1" applyFill="1" applyBorder="1" applyAlignment="1">
      <alignment horizontal="center" vertical="center"/>
    </xf>
    <xf numFmtId="164" fontId="20" fillId="3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25" xfId="0" applyFill="1" applyBorder="1"/>
    <xf numFmtId="2" fontId="3" fillId="8" borderId="31" xfId="0" applyNumberFormat="1" applyFont="1" applyFill="1" applyBorder="1" applyAlignment="1">
      <alignment horizontal="center" vertical="center"/>
    </xf>
    <xf numFmtId="164" fontId="25" fillId="8" borderId="31" xfId="0" applyNumberFormat="1" applyFont="1" applyFill="1" applyBorder="1" applyAlignment="1">
      <alignment horizontal="center" vertical="center"/>
    </xf>
    <xf numFmtId="167" fontId="20" fillId="8" borderId="31" xfId="0" applyNumberFormat="1" applyFont="1" applyFill="1" applyBorder="1" applyAlignment="1">
      <alignment horizontal="center" vertical="center"/>
    </xf>
    <xf numFmtId="164" fontId="20" fillId="8" borderId="31" xfId="0" applyNumberFormat="1" applyFont="1" applyFill="1" applyBorder="1" applyAlignment="1">
      <alignment horizontal="center" vertical="center"/>
    </xf>
    <xf numFmtId="0" fontId="0" fillId="8" borderId="31" xfId="0" applyFill="1" applyBorder="1"/>
    <xf numFmtId="0" fontId="3" fillId="8" borderId="43" xfId="0" applyFont="1" applyFill="1" applyBorder="1" applyAlignment="1">
      <alignment horizontal="center" vertical="center"/>
    </xf>
    <xf numFmtId="2" fontId="3" fillId="8" borderId="43" xfId="0" applyNumberFormat="1" applyFont="1" applyFill="1" applyBorder="1" applyAlignment="1">
      <alignment horizontal="center" vertical="center"/>
    </xf>
    <xf numFmtId="164" fontId="25" fillId="8" borderId="43" xfId="0" applyNumberFormat="1" applyFont="1" applyFill="1" applyBorder="1" applyAlignment="1">
      <alignment horizontal="center" vertical="center"/>
    </xf>
    <xf numFmtId="167" fontId="20" fillId="8" borderId="43" xfId="0" applyNumberFormat="1" applyFont="1" applyFill="1" applyBorder="1" applyAlignment="1">
      <alignment horizontal="center" vertical="center"/>
    </xf>
    <xf numFmtId="164" fontId="20" fillId="8" borderId="43" xfId="0" applyNumberFormat="1" applyFont="1" applyFill="1" applyBorder="1" applyAlignment="1">
      <alignment horizontal="center" vertical="center"/>
    </xf>
    <xf numFmtId="0" fontId="0" fillId="8" borderId="43" xfId="0" applyFill="1" applyBorder="1"/>
    <xf numFmtId="164" fontId="25" fillId="8" borderId="6" xfId="0" applyNumberFormat="1" applyFont="1" applyFill="1" applyBorder="1" applyAlignment="1">
      <alignment horizontal="center" vertical="center"/>
    </xf>
    <xf numFmtId="0" fontId="3" fillId="8" borderId="20" xfId="0" applyFont="1" applyFill="1" applyBorder="1"/>
    <xf numFmtId="0" fontId="3" fillId="8" borderId="40" xfId="0" applyFont="1" applyFill="1" applyBorder="1"/>
    <xf numFmtId="0" fontId="3" fillId="8" borderId="44" xfId="0" applyFont="1" applyFill="1" applyBorder="1" applyAlignment="1">
      <alignment horizontal="center" vertical="center"/>
    </xf>
    <xf numFmtId="2" fontId="3" fillId="8" borderId="44" xfId="0" applyNumberFormat="1" applyFont="1" applyFill="1" applyBorder="1" applyAlignment="1">
      <alignment horizontal="center" vertical="center"/>
    </xf>
    <xf numFmtId="164" fontId="25" fillId="8" borderId="44" xfId="0" applyNumberFormat="1" applyFont="1" applyFill="1" applyBorder="1" applyAlignment="1">
      <alignment horizontal="center" vertical="center"/>
    </xf>
    <xf numFmtId="167" fontId="20" fillId="8" borderId="44" xfId="0" applyNumberFormat="1" applyFont="1" applyFill="1" applyBorder="1" applyAlignment="1">
      <alignment horizontal="center" vertical="center"/>
    </xf>
    <xf numFmtId="164" fontId="20" fillId="8" borderId="44" xfId="0" applyNumberFormat="1" applyFont="1" applyFill="1" applyBorder="1" applyAlignment="1">
      <alignment horizontal="center" vertical="center"/>
    </xf>
    <xf numFmtId="0" fontId="0" fillId="8" borderId="44" xfId="0" applyFill="1" applyBorder="1"/>
    <xf numFmtId="164" fontId="25" fillId="8" borderId="30" xfId="0" applyNumberFormat="1" applyFont="1" applyFill="1" applyBorder="1" applyAlignment="1">
      <alignment horizontal="center" vertical="center"/>
    </xf>
    <xf numFmtId="10" fontId="2" fillId="7" borderId="26" xfId="0" applyNumberFormat="1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10" fontId="3" fillId="7" borderId="26" xfId="0" applyNumberFormat="1" applyFont="1" applyFill="1" applyBorder="1" applyAlignment="1">
      <alignment horizontal="center" vertical="center"/>
    </xf>
    <xf numFmtId="164" fontId="25" fillId="7" borderId="28" xfId="0" applyNumberFormat="1" applyFont="1" applyFill="1" applyBorder="1" applyAlignment="1">
      <alignment horizontal="center" vertical="center"/>
    </xf>
    <xf numFmtId="167" fontId="20" fillId="7" borderId="37" xfId="0" applyNumberFormat="1" applyFont="1" applyFill="1" applyBorder="1" applyAlignment="1">
      <alignment horizontal="center" vertical="center"/>
    </xf>
    <xf numFmtId="164" fontId="26" fillId="7" borderId="38" xfId="0" applyNumberFormat="1" applyFont="1" applyFill="1" applyBorder="1" applyAlignment="1">
      <alignment horizontal="center" vertical="center"/>
    </xf>
    <xf numFmtId="10" fontId="20" fillId="7" borderId="18" xfId="0" applyNumberFormat="1" applyFont="1" applyFill="1" applyBorder="1" applyAlignment="1">
      <alignment horizontal="center" vertical="center"/>
    </xf>
    <xf numFmtId="2" fontId="20" fillId="7" borderId="37" xfId="0" applyNumberFormat="1" applyFont="1" applyFill="1" applyBorder="1" applyAlignment="1">
      <alignment horizontal="center" vertical="center"/>
    </xf>
    <xf numFmtId="164" fontId="25" fillId="7" borderId="38" xfId="0" applyNumberFormat="1" applyFont="1" applyFill="1" applyBorder="1" applyAlignment="1">
      <alignment horizontal="center" vertical="center"/>
    </xf>
    <xf numFmtId="0" fontId="3" fillId="8" borderId="39" xfId="0" applyFont="1" applyFill="1" applyBorder="1"/>
    <xf numFmtId="0" fontId="3" fillId="8" borderId="35" xfId="0" applyFont="1" applyFill="1" applyBorder="1"/>
    <xf numFmtId="0" fontId="3" fillId="8" borderId="36" xfId="0" applyFont="1" applyFill="1" applyBorder="1"/>
    <xf numFmtId="0" fontId="3" fillId="8" borderId="7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164" fontId="26" fillId="7" borderId="4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2" fontId="3" fillId="8" borderId="20" xfId="0" applyNumberFormat="1" applyFont="1" applyFill="1" applyBorder="1" applyAlignment="1">
      <alignment horizontal="center" vertical="center"/>
    </xf>
    <xf numFmtId="2" fontId="3" fillId="8" borderId="40" xfId="0" applyNumberFormat="1" applyFont="1" applyFill="1" applyBorder="1" applyAlignment="1">
      <alignment horizontal="center" vertical="center"/>
    </xf>
    <xf numFmtId="0" fontId="0" fillId="0" borderId="26" xfId="0" applyBorder="1"/>
    <xf numFmtId="2" fontId="3" fillId="7" borderId="31" xfId="0" applyNumberFormat="1" applyFont="1" applyFill="1" applyBorder="1" applyAlignment="1">
      <alignment horizontal="center" vertical="center"/>
    </xf>
    <xf numFmtId="2" fontId="3" fillId="7" borderId="20" xfId="0" applyNumberFormat="1" applyFont="1" applyFill="1" applyBorder="1" applyAlignment="1">
      <alignment horizontal="center" vertical="center"/>
    </xf>
    <xf numFmtId="0" fontId="0" fillId="0" borderId="44" xfId="0" applyBorder="1"/>
    <xf numFmtId="0" fontId="3" fillId="10" borderId="5" xfId="0" applyFont="1" applyFill="1" applyBorder="1" applyAlignment="1">
      <alignment horizontal="center" vertical="center"/>
    </xf>
    <xf numFmtId="0" fontId="3" fillId="10" borderId="43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2" fontId="0" fillId="13" borderId="21" xfId="0" applyNumberFormat="1" applyFill="1" applyBorder="1"/>
    <xf numFmtId="0" fontId="0" fillId="13" borderId="21" xfId="0" applyFill="1" applyBorder="1"/>
    <xf numFmtId="2" fontId="3" fillId="7" borderId="31" xfId="0" applyNumberFormat="1" applyFont="1" applyFill="1" applyBorder="1"/>
    <xf numFmtId="9" fontId="3" fillId="7" borderId="21" xfId="0" applyNumberFormat="1" applyFont="1" applyFill="1" applyBorder="1"/>
    <xf numFmtId="10" fontId="0" fillId="0" borderId="21" xfId="0" applyNumberFormat="1" applyBorder="1"/>
    <xf numFmtId="0" fontId="3" fillId="7" borderId="57" xfId="0" applyFont="1" applyFill="1" applyBorder="1"/>
    <xf numFmtId="10" fontId="0" fillId="0" borderId="30" xfId="0" applyNumberFormat="1" applyBorder="1"/>
    <xf numFmtId="0" fontId="3" fillId="10" borderId="8" xfId="0" applyFont="1" applyFill="1" applyBorder="1" applyAlignment="1">
      <alignment horizontal="center" vertical="center"/>
    </xf>
    <xf numFmtId="9" fontId="3" fillId="7" borderId="32" xfId="0" applyNumberFormat="1" applyFont="1" applyFill="1" applyBorder="1"/>
    <xf numFmtId="10" fontId="0" fillId="0" borderId="32" xfId="0" applyNumberFormat="1" applyBorder="1"/>
    <xf numFmtId="0" fontId="3" fillId="16" borderId="12" xfId="0" applyFont="1" applyFill="1" applyBorder="1" applyAlignment="1">
      <alignment wrapText="1"/>
    </xf>
    <xf numFmtId="10" fontId="26" fillId="7" borderId="57" xfId="0" applyNumberFormat="1" applyFont="1" applyFill="1" applyBorder="1" applyAlignment="1">
      <alignment horizontal="center"/>
    </xf>
    <xf numFmtId="10" fontId="25" fillId="7" borderId="4" xfId="0" applyNumberFormat="1" applyFont="1" applyFill="1" applyBorder="1" applyAlignment="1"/>
    <xf numFmtId="0" fontId="3" fillId="8" borderId="24" xfId="0" applyFont="1" applyFill="1" applyBorder="1"/>
    <xf numFmtId="0" fontId="3" fillId="8" borderId="24" xfId="0" applyFont="1" applyFill="1" applyBorder="1" applyAlignment="1">
      <alignment horizontal="center" vertical="center"/>
    </xf>
    <xf numFmtId="2" fontId="3" fillId="8" borderId="12" xfId="0" applyNumberFormat="1" applyFont="1" applyFill="1" applyBorder="1" applyAlignment="1">
      <alignment horizontal="center" vertical="center"/>
    </xf>
    <xf numFmtId="0" fontId="3" fillId="0" borderId="31" xfId="0" applyFont="1" applyBorder="1"/>
    <xf numFmtId="0" fontId="3" fillId="16" borderId="31" xfId="0" applyFont="1" applyFill="1" applyBorder="1"/>
    <xf numFmtId="1" fontId="3" fillId="16" borderId="31" xfId="0" applyNumberFormat="1" applyFont="1" applyFill="1" applyBorder="1" applyAlignment="1">
      <alignment horizontal="center" vertical="center"/>
    </xf>
    <xf numFmtId="2" fontId="3" fillId="13" borderId="31" xfId="0" applyNumberFormat="1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/>
    </xf>
    <xf numFmtId="2" fontId="3" fillId="7" borderId="31" xfId="0" applyNumberFormat="1" applyFont="1" applyFill="1" applyBorder="1" applyAlignment="1">
      <alignment horizontal="center"/>
    </xf>
    <xf numFmtId="0" fontId="3" fillId="13" borderId="31" xfId="0" applyFont="1" applyFill="1" applyBorder="1" applyAlignment="1">
      <alignment horizontal="center"/>
    </xf>
    <xf numFmtId="2" fontId="3" fillId="13" borderId="31" xfId="0" applyNumberFormat="1" applyFont="1" applyFill="1" applyBorder="1" applyAlignment="1">
      <alignment horizontal="center"/>
    </xf>
    <xf numFmtId="0" fontId="0" fillId="0" borderId="48" xfId="0" applyBorder="1"/>
    <xf numFmtId="2" fontId="0" fillId="0" borderId="48" xfId="0" applyNumberFormat="1" applyBorder="1"/>
    <xf numFmtId="10" fontId="0" fillId="0" borderId="15" xfId="0" applyNumberFormat="1" applyBorder="1"/>
    <xf numFmtId="10" fontId="0" fillId="0" borderId="13" xfId="0" applyNumberFormat="1" applyBorder="1"/>
    <xf numFmtId="0" fontId="3" fillId="0" borderId="5" xfId="0" applyFont="1" applyBorder="1"/>
    <xf numFmtId="0" fontId="3" fillId="16" borderId="43" xfId="0" applyFont="1" applyFill="1" applyBorder="1"/>
    <xf numFmtId="1" fontId="3" fillId="16" borderId="43" xfId="0" applyNumberFormat="1" applyFont="1" applyFill="1" applyBorder="1" applyAlignment="1">
      <alignment horizontal="center" vertical="center"/>
    </xf>
    <xf numFmtId="0" fontId="3" fillId="0" borderId="43" xfId="0" applyFont="1" applyBorder="1"/>
    <xf numFmtId="1" fontId="3" fillId="16" borderId="6" xfId="0" applyNumberFormat="1" applyFont="1" applyFill="1" applyBorder="1" applyAlignment="1">
      <alignment horizontal="center" vertical="center"/>
    </xf>
    <xf numFmtId="2" fontId="3" fillId="7" borderId="44" xfId="0" applyNumberFormat="1" applyFont="1" applyFill="1" applyBorder="1" applyAlignment="1">
      <alignment horizontal="center" vertical="center"/>
    </xf>
    <xf numFmtId="2" fontId="3" fillId="7" borderId="44" xfId="0" applyNumberFormat="1" applyFont="1" applyFill="1" applyBorder="1" applyAlignment="1">
      <alignment horizontal="center"/>
    </xf>
    <xf numFmtId="0" fontId="3" fillId="8" borderId="44" xfId="0" applyFont="1" applyFill="1" applyBorder="1"/>
    <xf numFmtId="2" fontId="3" fillId="13" borderId="44" xfId="0" applyNumberFormat="1" applyFont="1" applyFill="1" applyBorder="1" applyAlignment="1">
      <alignment horizontal="center" vertical="center"/>
    </xf>
    <xf numFmtId="2" fontId="3" fillId="13" borderId="44" xfId="0" applyNumberFormat="1" applyFont="1" applyFill="1" applyBorder="1" applyAlignment="1">
      <alignment horizontal="center"/>
    </xf>
    <xf numFmtId="0" fontId="0" fillId="13" borderId="30" xfId="0" applyFill="1" applyBorder="1"/>
    <xf numFmtId="0" fontId="3" fillId="7" borderId="1" xfId="0" applyFont="1" applyFill="1" applyBorder="1"/>
    <xf numFmtId="0" fontId="3" fillId="8" borderId="32" xfId="0" applyFont="1" applyFill="1" applyBorder="1" applyAlignment="1">
      <alignment horizontal="center" vertical="center"/>
    </xf>
    <xf numFmtId="10" fontId="26" fillId="7" borderId="6" xfId="0" applyNumberFormat="1" applyFont="1" applyFill="1" applyBorder="1" applyAlignment="1"/>
    <xf numFmtId="0" fontId="3" fillId="10" borderId="20" xfId="0" applyFont="1" applyFill="1" applyBorder="1" applyAlignment="1">
      <alignment horizontal="center" vertical="center"/>
    </xf>
    <xf numFmtId="169" fontId="42" fillId="0" borderId="20" xfId="9" applyNumberFormat="1" applyBorder="1" applyAlignment="1">
      <alignment horizontal="right" vertical="center"/>
    </xf>
    <xf numFmtId="169" fontId="42" fillId="0" borderId="40" xfId="9" applyNumberFormat="1" applyBorder="1" applyAlignment="1">
      <alignment horizontal="right" vertical="center"/>
    </xf>
    <xf numFmtId="10" fontId="26" fillId="7" borderId="8" xfId="0" applyNumberFormat="1" applyFont="1" applyFill="1" applyBorder="1" applyAlignment="1"/>
    <xf numFmtId="0" fontId="0" fillId="0" borderId="44" xfId="0" applyBorder="1" applyAlignment="1">
      <alignment horizontal="center"/>
    </xf>
    <xf numFmtId="0" fontId="0" fillId="0" borderId="15" xfId="0" applyBorder="1" applyAlignment="1"/>
    <xf numFmtId="0" fontId="0" fillId="0" borderId="23" xfId="0" applyBorder="1" applyAlignment="1"/>
    <xf numFmtId="0" fontId="0" fillId="0" borderId="49" xfId="0" applyBorder="1" applyAlignment="1"/>
    <xf numFmtId="0" fontId="0" fillId="0" borderId="11" xfId="0" applyBorder="1" applyAlignment="1"/>
    <xf numFmtId="0" fontId="0" fillId="0" borderId="55" xfId="0" applyBorder="1" applyAlignment="1"/>
    <xf numFmtId="0" fontId="0" fillId="0" borderId="28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44" xfId="0" applyBorder="1" applyAlignment="1"/>
    <xf numFmtId="0" fontId="0" fillId="0" borderId="53" xfId="0" applyBorder="1" applyAlignment="1"/>
    <xf numFmtId="0" fontId="0" fillId="0" borderId="21" xfId="0" applyBorder="1" applyAlignment="1"/>
    <xf numFmtId="0" fontId="0" fillId="0" borderId="30" xfId="0" applyBorder="1" applyAlignment="1"/>
    <xf numFmtId="169" fontId="42" fillId="0" borderId="12" xfId="9" applyNumberFormat="1" applyBorder="1" applyAlignment="1">
      <alignment horizontal="right" vertical="center"/>
    </xf>
    <xf numFmtId="0" fontId="0" fillId="0" borderId="48" xfId="0" applyBorder="1" applyAlignment="1"/>
    <xf numFmtId="0" fontId="3" fillId="16" borderId="31" xfId="0" applyFont="1" applyFill="1" applyBorder="1" applyAlignment="1">
      <alignment horizontal="center" vertical="center"/>
    </xf>
    <xf numFmtId="0" fontId="0" fillId="18" borderId="0" xfId="0" applyFill="1"/>
    <xf numFmtId="1" fontId="3" fillId="7" borderId="31" xfId="0" applyNumberFormat="1" applyFont="1" applyFill="1" applyBorder="1" applyAlignment="1">
      <alignment horizontal="center"/>
    </xf>
    <xf numFmtId="1" fontId="3" fillId="7" borderId="31" xfId="0" applyNumberFormat="1" applyFont="1" applyFill="1" applyBorder="1" applyAlignment="1">
      <alignment horizontal="center" vertical="center"/>
    </xf>
    <xf numFmtId="0" fontId="0" fillId="0" borderId="13" xfId="0" applyBorder="1" applyAlignment="1"/>
    <xf numFmtId="0" fontId="3" fillId="10" borderId="34" xfId="0" applyFont="1" applyFill="1" applyBorder="1" applyAlignment="1">
      <alignment horizontal="center" vertical="center"/>
    </xf>
    <xf numFmtId="0" fontId="0" fillId="0" borderId="20" xfId="0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/>
    <xf numFmtId="0" fontId="0" fillId="0" borderId="54" xfId="0" applyBorder="1" applyAlignment="1">
      <alignment horizontal="center"/>
    </xf>
    <xf numFmtId="169" fontId="26" fillId="0" borderId="21" xfId="0" applyNumberFormat="1" applyFont="1" applyBorder="1" applyAlignment="1"/>
    <xf numFmtId="9" fontId="0" fillId="0" borderId="3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9" fontId="42" fillId="0" borderId="20" xfId="9" applyNumberFormat="1" applyBorder="1" applyAlignment="1">
      <alignment horizontal="right" vertical="center"/>
    </xf>
    <xf numFmtId="10" fontId="25" fillId="7" borderId="6" xfId="0" applyNumberFormat="1" applyFont="1" applyFill="1" applyBorder="1" applyAlignment="1"/>
    <xf numFmtId="49" fontId="24" fillId="10" borderId="2" xfId="0" applyNumberFormat="1" applyFont="1" applyFill="1" applyBorder="1" applyAlignment="1">
      <alignment horizontal="center" vertical="center"/>
    </xf>
    <xf numFmtId="49" fontId="24" fillId="10" borderId="3" xfId="0" applyNumberFormat="1" applyFont="1" applyFill="1" applyBorder="1" applyAlignment="1">
      <alignment horizontal="center" vertical="center"/>
    </xf>
    <xf numFmtId="49" fontId="24" fillId="10" borderId="4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27" xfId="0" applyFill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33" fillId="8" borderId="0" xfId="0" applyFont="1" applyFill="1" applyAlignment="1">
      <alignment horizontal="center" vertical="center"/>
    </xf>
    <xf numFmtId="4" fontId="3" fillId="8" borderId="50" xfId="0" applyNumberFormat="1" applyFont="1" applyFill="1" applyBorder="1" applyAlignment="1">
      <alignment horizontal="center" vertical="center"/>
    </xf>
    <xf numFmtId="4" fontId="3" fillId="8" borderId="51" xfId="0" applyNumberFormat="1" applyFont="1" applyFill="1" applyBorder="1" applyAlignment="1">
      <alignment horizontal="center" vertical="center"/>
    </xf>
    <xf numFmtId="4" fontId="3" fillId="8" borderId="1" xfId="0" applyNumberFormat="1" applyFont="1" applyFill="1" applyBorder="1" applyAlignment="1">
      <alignment horizontal="center" vertical="center"/>
    </xf>
    <xf numFmtId="4" fontId="3" fillId="8" borderId="9" xfId="0" applyNumberFormat="1" applyFont="1" applyFill="1" applyBorder="1" applyAlignment="1">
      <alignment horizontal="center" vertical="center"/>
    </xf>
    <xf numFmtId="4" fontId="3" fillId="8" borderId="25" xfId="0" applyNumberFormat="1" applyFon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/>
    </xf>
    <xf numFmtId="2" fontId="0" fillId="8" borderId="48" xfId="0" applyNumberFormat="1" applyFill="1" applyBorder="1" applyAlignment="1">
      <alignment horizontal="center"/>
    </xf>
    <xf numFmtId="2" fontId="0" fillId="8" borderId="20" xfId="0" applyNumberFormat="1" applyFill="1" applyBorder="1" applyAlignment="1">
      <alignment horizontal="center" vertical="center"/>
    </xf>
    <xf numFmtId="2" fontId="0" fillId="8" borderId="31" xfId="0" applyNumberFormat="1" applyFill="1" applyBorder="1" applyAlignment="1">
      <alignment horizontal="center" vertical="center"/>
    </xf>
    <xf numFmtId="4" fontId="3" fillId="8" borderId="13" xfId="0" applyNumberFormat="1" applyFont="1" applyFill="1" applyBorder="1" applyAlignment="1">
      <alignment horizontal="center" vertical="center"/>
    </xf>
    <xf numFmtId="4" fontId="3" fillId="8" borderId="52" xfId="0" applyNumberFormat="1" applyFont="1" applyFill="1" applyBorder="1" applyAlignment="1">
      <alignment horizontal="center" vertical="center"/>
    </xf>
    <xf numFmtId="2" fontId="0" fillId="8" borderId="40" xfId="0" applyNumberFormat="1" applyFill="1" applyBorder="1" applyAlignment="1">
      <alignment horizontal="center" vertical="center"/>
    </xf>
    <xf numFmtId="2" fontId="0" fillId="8" borderId="44" xfId="0" applyNumberFormat="1" applyFill="1" applyBorder="1" applyAlignment="1">
      <alignment horizontal="center" vertical="center"/>
    </xf>
    <xf numFmtId="2" fontId="0" fillId="8" borderId="5" xfId="0" applyNumberFormat="1" applyFill="1" applyBorder="1" applyAlignment="1">
      <alignment horizontal="center"/>
    </xf>
    <xf numFmtId="2" fontId="0" fillId="8" borderId="43" xfId="0" applyNumberFormat="1" applyFill="1" applyBorder="1" applyAlignment="1">
      <alignment horizontal="center"/>
    </xf>
    <xf numFmtId="0" fontId="39" fillId="0" borderId="32" xfId="0" applyFont="1" applyFill="1" applyBorder="1" applyAlignment="1">
      <alignment horizontal="right" vertical="center"/>
    </xf>
    <xf numFmtId="0" fontId="39" fillId="0" borderId="33" xfId="0" applyFont="1" applyFill="1" applyBorder="1" applyAlignment="1">
      <alignment horizontal="right" vertical="center"/>
    </xf>
    <xf numFmtId="0" fontId="39" fillId="0" borderId="34" xfId="0" applyFont="1" applyFill="1" applyBorder="1" applyAlignment="1">
      <alignment horizontal="right" vertical="center"/>
    </xf>
    <xf numFmtId="1" fontId="17" fillId="9" borderId="32" xfId="0" applyNumberFormat="1" applyFont="1" applyFill="1" applyBorder="1" applyAlignment="1">
      <alignment horizontal="center"/>
    </xf>
    <xf numFmtId="1" fontId="17" fillId="9" borderId="34" xfId="0" applyNumberFormat="1" applyFont="1" applyFill="1" applyBorder="1" applyAlignment="1">
      <alignment horizontal="center"/>
    </xf>
    <xf numFmtId="1" fontId="23" fillId="9" borderId="32" xfId="0" applyNumberFormat="1" applyFont="1" applyFill="1" applyBorder="1" applyAlignment="1">
      <alignment horizontal="center"/>
    </xf>
    <xf numFmtId="0" fontId="23" fillId="9" borderId="33" xfId="0" applyFont="1" applyFill="1" applyBorder="1" applyAlignment="1">
      <alignment horizontal="center"/>
    </xf>
    <xf numFmtId="0" fontId="23" fillId="9" borderId="34" xfId="0" applyFont="1" applyFill="1" applyBorder="1" applyAlignment="1">
      <alignment horizontal="center"/>
    </xf>
    <xf numFmtId="0" fontId="27" fillId="9" borderId="31" xfId="0" applyFont="1" applyFill="1" applyBorder="1" applyAlignment="1">
      <alignment horizontal="center"/>
    </xf>
    <xf numFmtId="0" fontId="16" fillId="9" borderId="31" xfId="0" applyFont="1" applyFill="1" applyBorder="1" applyAlignment="1">
      <alignment horizontal="center"/>
    </xf>
    <xf numFmtId="2" fontId="31" fillId="8" borderId="10" xfId="0" applyNumberFormat="1" applyFont="1" applyFill="1" applyBorder="1" applyAlignment="1">
      <alignment horizontal="center" vertical="center" textRotation="90"/>
    </xf>
    <xf numFmtId="2" fontId="41" fillId="8" borderId="0" xfId="0" applyNumberFormat="1" applyFont="1" applyFill="1" applyAlignment="1">
      <alignment horizontal="center" vertical="center" textRotation="90"/>
    </xf>
    <xf numFmtId="2" fontId="0" fillId="8" borderId="0" xfId="0" applyNumberFormat="1" applyFill="1" applyAlignment="1">
      <alignment horizontal="center"/>
    </xf>
    <xf numFmtId="2" fontId="3" fillId="8" borderId="0" xfId="0" applyNumberFormat="1" applyFont="1" applyFill="1" applyBorder="1" applyAlignment="1">
      <alignment horizontal="center"/>
    </xf>
    <xf numFmtId="0" fontId="34" fillId="8" borderId="59" xfId="0" applyFont="1" applyFill="1" applyBorder="1" applyAlignment="1">
      <alignment horizontal="center" vertical="center" wrapText="1"/>
    </xf>
    <xf numFmtId="0" fontId="34" fillId="8" borderId="19" xfId="0" applyFont="1" applyFill="1" applyBorder="1" applyAlignment="1">
      <alignment horizontal="center" vertical="center" wrapText="1"/>
    </xf>
    <xf numFmtId="168" fontId="40" fillId="8" borderId="59" xfId="0" applyNumberFormat="1" applyFont="1" applyFill="1" applyBorder="1" applyAlignment="1">
      <alignment horizontal="center" vertical="center" wrapText="1"/>
    </xf>
    <xf numFmtId="168" fontId="40" fillId="8" borderId="19" xfId="0" applyNumberFormat="1" applyFont="1" applyFill="1" applyBorder="1" applyAlignment="1">
      <alignment horizontal="center" vertical="center" wrapText="1"/>
    </xf>
    <xf numFmtId="0" fontId="0" fillId="8" borderId="59" xfId="0" applyFill="1" applyBorder="1" applyAlignment="1">
      <alignment horizontal="center" vertical="center" wrapText="1"/>
    </xf>
    <xf numFmtId="0" fontId="0" fillId="8" borderId="60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8" borderId="62" xfId="0" applyFill="1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0" fontId="0" fillId="8" borderId="61" xfId="0" applyFill="1" applyBorder="1" applyAlignment="1">
      <alignment horizontal="center" vertical="center" wrapText="1"/>
    </xf>
    <xf numFmtId="0" fontId="22" fillId="14" borderId="0" xfId="0" applyFont="1" applyFill="1" applyBorder="1" applyAlignment="1">
      <alignment horizontal="center" vertical="center" wrapText="1"/>
    </xf>
    <xf numFmtId="0" fontId="22" fillId="14" borderId="0" xfId="0" applyFont="1" applyFill="1" applyBorder="1" applyAlignment="1">
      <alignment horizontal="left" vertical="center" wrapText="1"/>
    </xf>
    <xf numFmtId="4" fontId="22" fillId="8" borderId="0" xfId="0" applyNumberFormat="1" applyFont="1" applyFill="1" applyBorder="1" applyAlignment="1">
      <alignment horizontal="center" vertical="center" textRotation="90" wrapText="1"/>
    </xf>
    <xf numFmtId="0" fontId="22" fillId="8" borderId="0" xfId="0" applyFont="1" applyFill="1" applyBorder="1" applyAlignment="1">
      <alignment horizontal="center" vertical="center" wrapText="1"/>
    </xf>
    <xf numFmtId="0" fontId="3" fillId="8" borderId="68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63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8" borderId="69" xfId="0" applyFont="1" applyFill="1" applyBorder="1" applyAlignment="1">
      <alignment horizontal="center"/>
    </xf>
    <xf numFmtId="0" fontId="3" fillId="8" borderId="64" xfId="0" applyFont="1" applyFill="1" applyBorder="1" applyAlignment="1">
      <alignment horizontal="center"/>
    </xf>
    <xf numFmtId="0" fontId="3" fillId="8" borderId="63" xfId="0" applyFont="1" applyFill="1" applyBorder="1" applyAlignment="1">
      <alignment horizontal="center" wrapText="1"/>
    </xf>
    <xf numFmtId="0" fontId="3" fillId="8" borderId="0" xfId="0" applyFont="1" applyFill="1" applyBorder="1" applyAlignment="1">
      <alignment horizontal="center" wrapText="1"/>
    </xf>
    <xf numFmtId="0" fontId="0" fillId="14" borderId="0" xfId="0" applyFill="1" applyAlignment="1">
      <alignment horizontal="center"/>
    </xf>
    <xf numFmtId="49" fontId="40" fillId="14" borderId="0" xfId="0" applyNumberFormat="1" applyFont="1" applyFill="1" applyAlignment="1">
      <alignment horizontal="center" vertical="center"/>
    </xf>
    <xf numFmtId="0" fontId="3" fillId="10" borderId="31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49" fontId="3" fillId="7" borderId="5" xfId="0" applyNumberFormat="1" applyFont="1" applyFill="1" applyBorder="1" applyAlignment="1">
      <alignment horizontal="center"/>
    </xf>
    <xf numFmtId="49" fontId="3" fillId="7" borderId="43" xfId="0" applyNumberFormat="1" applyFont="1" applyFill="1" applyBorder="1" applyAlignment="1">
      <alignment horizontal="center"/>
    </xf>
    <xf numFmtId="49" fontId="3" fillId="7" borderId="7" xfId="0" applyNumberFormat="1" applyFont="1" applyFill="1" applyBorder="1" applyAlignment="1">
      <alignment horizontal="center"/>
    </xf>
    <xf numFmtId="0" fontId="3" fillId="10" borderId="32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0" borderId="31" xfId="0" applyFont="1" applyBorder="1" applyAlignment="1">
      <alignment horizontal="center" wrapText="1"/>
    </xf>
    <xf numFmtId="0" fontId="3" fillId="7" borderId="32" xfId="0" applyFont="1" applyFill="1" applyBorder="1" applyAlignment="1">
      <alignment horizontal="center"/>
    </xf>
    <xf numFmtId="49" fontId="3" fillId="7" borderId="45" xfId="0" applyNumberFormat="1" applyFont="1" applyFill="1" applyBorder="1" applyAlignment="1">
      <alignment horizontal="center"/>
    </xf>
    <xf numFmtId="49" fontId="3" fillId="7" borderId="46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6" xfId="0" applyFill="1" applyBorder="1" applyAlignment="1">
      <alignment horizontal="center"/>
    </xf>
  </cellXfs>
  <cellStyles count="10">
    <cellStyle name="Neutre" xfId="6"/>
    <cellStyle name="Normal 2" xfId="1"/>
    <cellStyle name="Normal 3" xfId="4"/>
    <cellStyle name="Percent 2" xfId="5"/>
    <cellStyle name="Акцент1 2" xfId="2"/>
    <cellStyle name="Обычный" xfId="0" builtinId="0"/>
    <cellStyle name="Обычный 2" xfId="3"/>
    <cellStyle name="Обычный 3" xfId="8"/>
    <cellStyle name="Обычный 4" xfId="9"/>
    <cellStyle name="Обычный 6" xfId="7"/>
  </cellStyles>
  <dxfs count="29">
    <dxf>
      <font>
        <color rgb="FF9C0006"/>
      </font>
      <fill>
        <patternFill>
          <bgColor theme="4" tint="0.79998168889431442"/>
        </patternFill>
      </fill>
    </dxf>
    <dxf>
      <font>
        <color rgb="FF006100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8"/>
      <tableStyleElement type="header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отгрузок 201</a:t>
            </a:r>
            <a:r>
              <a:rPr lang="en-US"/>
              <a:t>7</a:t>
            </a:r>
            <a:r>
              <a:rPr lang="ru-RU"/>
              <a:t>/201</a:t>
            </a:r>
            <a:r>
              <a:rPr lang="en-US"/>
              <a:t>8</a:t>
            </a:r>
            <a:endParaRPr lang="ru-RU"/>
          </a:p>
        </c:rich>
      </c:tx>
      <c:layout>
        <c:manualLayout>
          <c:xMode val="edge"/>
          <c:yMode val="edge"/>
          <c:x val="0.39703475990165593"/>
          <c:y val="2.402402856854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20675135656042E-2"/>
          <c:y val="0.1577642176522159"/>
          <c:w val="0.89215117109585473"/>
          <c:h val="0.64880842709955822"/>
        </c:manualLayout>
      </c:layout>
      <c:barChart>
        <c:barDir val="col"/>
        <c:grouping val="clustered"/>
        <c:varyColors val="0"/>
        <c:ser>
          <c:idx val="0"/>
          <c:order val="0"/>
          <c:tx>
            <c:v>2017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'KPI 2018'!$D$23:$D$34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2018'!$C$23:$C$34</c:f>
              <c:numCache>
                <c:formatCode>General</c:formatCode>
                <c:ptCount val="12"/>
                <c:pt idx="0">
                  <c:v>59</c:v>
                </c:pt>
                <c:pt idx="1">
                  <c:v>74</c:v>
                </c:pt>
                <c:pt idx="2">
                  <c:v>77</c:v>
                </c:pt>
                <c:pt idx="3">
                  <c:v>70</c:v>
                </c:pt>
                <c:pt idx="4">
                  <c:v>84</c:v>
                </c:pt>
                <c:pt idx="5">
                  <c:v>76</c:v>
                </c:pt>
                <c:pt idx="6">
                  <c:v>88</c:v>
                </c:pt>
                <c:pt idx="7">
                  <c:v>62</c:v>
                </c:pt>
                <c:pt idx="8">
                  <c:v>100</c:v>
                </c:pt>
                <c:pt idx="9">
                  <c:v>91</c:v>
                </c:pt>
                <c:pt idx="10">
                  <c:v>109</c:v>
                </c:pt>
                <c:pt idx="1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2-4005-9B98-18B9E60DA660}"/>
            </c:ext>
          </c:extLst>
        </c:ser>
        <c:ser>
          <c:idx val="1"/>
          <c:order val="1"/>
          <c:tx>
            <c:v>2018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'KPI 2018'!$D$23:$D$34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2018'!$E$23:$E$34</c:f>
              <c:numCache>
                <c:formatCode>General</c:formatCode>
                <c:ptCount val="12"/>
                <c:pt idx="0">
                  <c:v>96</c:v>
                </c:pt>
                <c:pt idx="1">
                  <c:v>109</c:v>
                </c:pt>
                <c:pt idx="2">
                  <c:v>100</c:v>
                </c:pt>
                <c:pt idx="3">
                  <c:v>116</c:v>
                </c:pt>
                <c:pt idx="4">
                  <c:v>112</c:v>
                </c:pt>
                <c:pt idx="5">
                  <c:v>103</c:v>
                </c:pt>
                <c:pt idx="6">
                  <c:v>95</c:v>
                </c:pt>
                <c:pt idx="7">
                  <c:v>82</c:v>
                </c:pt>
                <c:pt idx="8">
                  <c:v>105</c:v>
                </c:pt>
                <c:pt idx="9">
                  <c:v>126</c:v>
                </c:pt>
                <c:pt idx="1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2-4005-9B98-18B9E60DA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774080"/>
        <c:axId val="165775616"/>
      </c:barChart>
      <c:catAx>
        <c:axId val="1657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75616"/>
        <c:crosses val="autoZero"/>
        <c:auto val="1"/>
        <c:lblAlgn val="ctr"/>
        <c:lblOffset val="100"/>
        <c:noMultiLvlLbl val="0"/>
      </c:catAx>
      <c:valAx>
        <c:axId val="1657756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Stocks in days 2018 BP</a:t>
            </a:r>
            <a:endParaRPr lang="ru-RU"/>
          </a:p>
        </c:rich>
      </c:tx>
      <c:layout>
        <c:manualLayout>
          <c:xMode val="edge"/>
          <c:yMode val="edge"/>
          <c:x val="8.8479522806533331E-2"/>
          <c:y val="9.77616781693750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8842972214680063E-2"/>
          <c:y val="0.17953810657586627"/>
          <c:w val="0.88744055268953448"/>
          <c:h val="0.67727689661057933"/>
        </c:manualLayout>
      </c:layout>
      <c:barChart>
        <c:barDir val="col"/>
        <c:grouping val="clustered"/>
        <c:varyColors val="0"/>
        <c:ser>
          <c:idx val="1"/>
          <c:order val="1"/>
          <c:tx>
            <c:v>BP</c:v>
          </c:tx>
          <c:invertIfNegative val="0"/>
          <c:dLbls>
            <c:dLbl>
              <c:idx val="0"/>
              <c:layout>
                <c:manualLayout>
                  <c:x val="0"/>
                  <c:y val="-2.3320998300321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F2-4DAA-A1A1-D9DD85565860}"/>
                </c:ext>
              </c:extLst>
            </c:dLbl>
            <c:dLbl>
              <c:idx val="1"/>
              <c:layout>
                <c:manualLayout>
                  <c:x val="0"/>
                  <c:y val="-5.5944076480398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F2-4DAA-A1A1-D9DD85565860}"/>
                </c:ext>
              </c:extLst>
            </c:dLbl>
            <c:dLbl>
              <c:idx val="2"/>
              <c:layout>
                <c:manualLayout>
                  <c:x val="0"/>
                  <c:y val="-3.263404461356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F2-4DAA-A1A1-D9DD85565860}"/>
                </c:ext>
              </c:extLst>
            </c:dLbl>
            <c:dLbl>
              <c:idx val="3"/>
              <c:layout>
                <c:manualLayout>
                  <c:x val="0"/>
                  <c:y val="-1.4001436778972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F2-4DAA-A1A1-D9DD85565860}"/>
                </c:ext>
              </c:extLst>
            </c:dLbl>
            <c:dLbl>
              <c:idx val="4"/>
              <c:layout>
                <c:manualLayout>
                  <c:x val="3.9597249207158625E-3"/>
                  <c:y val="-2.7985197960385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F2-4DAA-A1A1-D9DD855658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F6F2-4DAA-A1A1-D9DD85565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6729984"/>
        <c:axId val="166744064"/>
      </c:barChart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F6F2-4DAA-A1A1-D9DD85565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29984"/>
        <c:axId val="166744064"/>
      </c:lineChart>
      <c:catAx>
        <c:axId val="166729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6744064"/>
        <c:crosses val="autoZero"/>
        <c:auto val="1"/>
        <c:lblAlgn val="ctr"/>
        <c:lblOffset val="100"/>
        <c:noMultiLvlLbl val="0"/>
      </c:catAx>
      <c:valAx>
        <c:axId val="16674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6729984"/>
        <c:crosses val="autoZero"/>
        <c:crossBetween val="between"/>
      </c:valAx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62038957554978313"/>
          <c:y val="8.5155460487458659E-2"/>
          <c:w val="0.35295275590551173"/>
          <c:h val="8.430265745375895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6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Stocks in days 2018 LP</a:t>
            </a:r>
          </a:p>
        </c:rich>
      </c:tx>
      <c:layout>
        <c:manualLayout>
          <c:xMode val="edge"/>
          <c:yMode val="edge"/>
          <c:x val="0.10815030474131911"/>
          <c:y val="5.98920968212306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800846288316921E-2"/>
          <c:y val="0.24295358649789028"/>
          <c:w val="0.86323079905300637"/>
          <c:h val="0.63142031296720813"/>
        </c:manualLayout>
      </c:layout>
      <c:barChart>
        <c:barDir val="col"/>
        <c:grouping val="clustered"/>
        <c:varyColors val="0"/>
        <c:ser>
          <c:idx val="1"/>
          <c:order val="1"/>
          <c:tx>
            <c:v>Local</c:v>
          </c:tx>
          <c:invertIfNegative val="0"/>
          <c:dLbls>
            <c:dLbl>
              <c:idx val="0"/>
              <c:layout>
                <c:manualLayout>
                  <c:x val="0"/>
                  <c:y val="-2.3320998300321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6A-4DC1-8724-A4D0A0CBC5A3}"/>
                </c:ext>
              </c:extLst>
            </c:dLbl>
            <c:dLbl>
              <c:idx val="3"/>
              <c:layout>
                <c:manualLayout>
                  <c:x val="0"/>
                  <c:y val="2.43818206934657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6A-4DC1-8724-A4D0A0CBC5A3}"/>
                </c:ext>
              </c:extLst>
            </c:dLbl>
            <c:dLbl>
              <c:idx val="4"/>
              <c:layout>
                <c:manualLayout>
                  <c:x val="3.9597249207158625E-3"/>
                  <c:y val="-2.7985197960385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6A-4DC1-8724-A4D0A0CBC5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D6A-4DC1-8724-A4D0A0CB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6785024"/>
        <c:axId val="166786560"/>
      </c:barChart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ED6A-4DC1-8724-A4D0A0CB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85024"/>
        <c:axId val="166786560"/>
      </c:lineChart>
      <c:catAx>
        <c:axId val="166785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6786560"/>
        <c:crosses val="autoZero"/>
        <c:auto val="1"/>
        <c:lblAlgn val="ctr"/>
        <c:lblOffset val="100"/>
        <c:noMultiLvlLbl val="0"/>
      </c:catAx>
      <c:valAx>
        <c:axId val="16678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6785024"/>
        <c:crosses val="autoZero"/>
        <c:crossBetween val="between"/>
      </c:valAx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64177704710539663"/>
          <c:y val="9.8718894315425756E-2"/>
          <c:w val="0.32860725135133778"/>
          <c:h val="8.434231846714566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6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Stocks in days 2018 COM</a:t>
            </a:r>
          </a:p>
        </c:rich>
      </c:tx>
      <c:layout>
        <c:manualLayout>
          <c:xMode val="edge"/>
          <c:yMode val="edge"/>
          <c:x val="9.0749063670411981E-2"/>
          <c:y val="4.434903710255078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236009173036876E-2"/>
          <c:y val="0.14737549166922176"/>
          <c:w val="0.890850597384786"/>
          <c:h val="0.6282523880087733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AC5-4836-B826-7C75F611F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62656"/>
        <c:axId val="167864192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AC5-4836-B826-7C75F611F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62656"/>
        <c:axId val="167864192"/>
      </c:lineChart>
      <c:catAx>
        <c:axId val="1678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864192"/>
        <c:crosses val="autoZero"/>
        <c:auto val="1"/>
        <c:lblAlgn val="ctr"/>
        <c:lblOffset val="100"/>
        <c:noMultiLvlLbl val="0"/>
      </c:catAx>
      <c:valAx>
        <c:axId val="16786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7862656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4091539119407825"/>
          <c:y val="9.2027399014147623E-2"/>
          <c:w val="0.30454038750774132"/>
          <c:h val="7.9474440813857475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6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Stocks in days 2018 RM</a:t>
            </a:r>
          </a:p>
        </c:rich>
      </c:tx>
      <c:layout>
        <c:manualLayout>
          <c:xMode val="edge"/>
          <c:yMode val="edge"/>
          <c:x val="0.13638295213098361"/>
          <c:y val="6.15384615384615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579190425016833E-2"/>
          <c:y val="0.15639714002304111"/>
          <c:w val="0.88350116761879727"/>
          <c:h val="0.6101597563532905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B72-45B7-BC63-177E260FD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28576"/>
        <c:axId val="167930112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B72-45B7-BC63-177E260FD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28576"/>
        <c:axId val="167930112"/>
      </c:lineChart>
      <c:catAx>
        <c:axId val="167928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7930112"/>
        <c:crosses val="autoZero"/>
        <c:auto val="1"/>
        <c:lblAlgn val="ctr"/>
        <c:lblOffset val="100"/>
        <c:noMultiLvlLbl val="0"/>
      </c:catAx>
      <c:valAx>
        <c:axId val="16793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7928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6789899125857133"/>
          <c:y val="0.10995760145366444"/>
          <c:w val="0.27601932111427246"/>
          <c:h val="8.433949978681280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6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0"/>
              <a:t>Число отгрузок 201</a:t>
            </a:r>
            <a:r>
              <a:rPr lang="en-US" b="1" i="0"/>
              <a:t>7</a:t>
            </a:r>
            <a:r>
              <a:rPr lang="ru-RU" b="1" i="0"/>
              <a:t>/201</a:t>
            </a:r>
            <a:r>
              <a:rPr lang="en-US" b="1" i="0"/>
              <a:t>8</a:t>
            </a:r>
            <a:endParaRPr lang="ru-RU" b="1" i="0"/>
          </a:p>
        </c:rich>
      </c:tx>
      <c:layout>
        <c:manualLayout>
          <c:xMode val="edge"/>
          <c:yMode val="edge"/>
          <c:x val="9.281607178781795E-2"/>
          <c:y val="2.4023703841749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20675135656042E-2"/>
          <c:y val="0.1577642176522159"/>
          <c:w val="0.89215117109585473"/>
          <c:h val="0.64880842709955822"/>
        </c:manualLayout>
      </c:layout>
      <c:barChart>
        <c:barDir val="col"/>
        <c:grouping val="clustered"/>
        <c:varyColors val="0"/>
        <c:ser>
          <c:idx val="0"/>
          <c:order val="0"/>
          <c:tx>
            <c:v>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 2018'!$D$23:$D$34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2018'!$C$23:$C$34</c:f>
              <c:numCache>
                <c:formatCode>General</c:formatCode>
                <c:ptCount val="12"/>
                <c:pt idx="0">
                  <c:v>59</c:v>
                </c:pt>
                <c:pt idx="1">
                  <c:v>74</c:v>
                </c:pt>
                <c:pt idx="2">
                  <c:v>77</c:v>
                </c:pt>
                <c:pt idx="3">
                  <c:v>70</c:v>
                </c:pt>
                <c:pt idx="4">
                  <c:v>84</c:v>
                </c:pt>
                <c:pt idx="5">
                  <c:v>76</c:v>
                </c:pt>
                <c:pt idx="6">
                  <c:v>88</c:v>
                </c:pt>
                <c:pt idx="7">
                  <c:v>62</c:v>
                </c:pt>
                <c:pt idx="8">
                  <c:v>100</c:v>
                </c:pt>
                <c:pt idx="9">
                  <c:v>91</c:v>
                </c:pt>
                <c:pt idx="10">
                  <c:v>109</c:v>
                </c:pt>
                <c:pt idx="1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7-4A41-BFA0-DDEE762750BC}"/>
            </c:ext>
          </c:extLst>
        </c:ser>
        <c:ser>
          <c:idx val="1"/>
          <c:order val="1"/>
          <c:tx>
            <c:v>2018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2018'!$D$23:$D$34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2018'!$E$23:$E$34</c:f>
              <c:numCache>
                <c:formatCode>General</c:formatCode>
                <c:ptCount val="12"/>
                <c:pt idx="0">
                  <c:v>96</c:v>
                </c:pt>
                <c:pt idx="1">
                  <c:v>109</c:v>
                </c:pt>
                <c:pt idx="2">
                  <c:v>100</c:v>
                </c:pt>
                <c:pt idx="3">
                  <c:v>116</c:v>
                </c:pt>
                <c:pt idx="4">
                  <c:v>112</c:v>
                </c:pt>
                <c:pt idx="5">
                  <c:v>103</c:v>
                </c:pt>
                <c:pt idx="6">
                  <c:v>95</c:v>
                </c:pt>
                <c:pt idx="7">
                  <c:v>82</c:v>
                </c:pt>
                <c:pt idx="8">
                  <c:v>105</c:v>
                </c:pt>
                <c:pt idx="9">
                  <c:v>126</c:v>
                </c:pt>
                <c:pt idx="1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7-4A41-BFA0-DDEE7627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65440"/>
        <c:axId val="167966976"/>
      </c:barChart>
      <c:catAx>
        <c:axId val="1679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66976"/>
        <c:crosses val="autoZero"/>
        <c:auto val="1"/>
        <c:lblAlgn val="ctr"/>
        <c:lblOffset val="100"/>
        <c:noMultiLvlLbl val="0"/>
      </c:catAx>
      <c:valAx>
        <c:axId val="167966976"/>
        <c:scaling>
          <c:orientation val="minMax"/>
          <c:max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6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600"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2017 ЭК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 2018'!$C$40:$C$51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2018'!$D$40:$D$51</c:f>
              <c:numCache>
                <c:formatCode>0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3-45AC-9327-0BDDA00FC566}"/>
            </c:ext>
          </c:extLst>
        </c:ser>
        <c:ser>
          <c:idx val="1"/>
          <c:order val="1"/>
          <c:tx>
            <c:v>2017 ИМ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 2018'!$C$40:$C$51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2018'!$E$40:$E$51</c:f>
              <c:numCache>
                <c:formatCode>0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14</c:v>
                </c:pt>
                <c:pt idx="8">
                  <c:v>17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3-45AC-9327-0BDDA00FC566}"/>
            </c:ext>
          </c:extLst>
        </c:ser>
        <c:ser>
          <c:idx val="2"/>
          <c:order val="2"/>
          <c:tx>
            <c:v>2018 ЭК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 2018'!$C$40:$C$51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2018'!$G$40:$G$51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3-45AC-9327-0BDDA00FC566}"/>
            </c:ext>
          </c:extLst>
        </c:ser>
        <c:ser>
          <c:idx val="3"/>
          <c:order val="3"/>
          <c:tx>
            <c:v>2018 ИМ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 2018'!$C$40:$C$51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2018'!$H$40:$H$51</c:f>
              <c:numCache>
                <c:formatCode>General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20</c:v>
                </c:pt>
                <c:pt idx="3">
                  <c:v>28</c:v>
                </c:pt>
                <c:pt idx="4">
                  <c:v>19</c:v>
                </c:pt>
                <c:pt idx="5">
                  <c:v>14</c:v>
                </c:pt>
                <c:pt idx="6">
                  <c:v>15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3-45AC-9327-0BDDA00FC566}"/>
            </c:ext>
          </c:extLst>
        </c:ser>
        <c:ser>
          <c:idx val="4"/>
          <c:order val="4"/>
          <c:tx>
            <c:strRef>
              <c:f>'KPI 2018'!$K$39</c:f>
              <c:strCache>
                <c:ptCount val="1"/>
                <c:pt idx="0">
                  <c:v>TOTAL 2018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'KPI 2018'!$K$40:$K$51</c:f>
              <c:numCache>
                <c:formatCode>General</c:formatCode>
                <c:ptCount val="12"/>
                <c:pt idx="0">
                  <c:v>19</c:v>
                </c:pt>
                <c:pt idx="1">
                  <c:v>19</c:v>
                </c:pt>
                <c:pt idx="2">
                  <c:v>25</c:v>
                </c:pt>
                <c:pt idx="3">
                  <c:v>34</c:v>
                </c:pt>
                <c:pt idx="4">
                  <c:v>23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22</c:v>
                </c:pt>
                <c:pt idx="9">
                  <c:v>22</c:v>
                </c:pt>
                <c:pt idx="10">
                  <c:v>25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83-45AC-9327-0BDDA00FC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88000"/>
        <c:axId val="166293888"/>
      </c:barChart>
      <c:catAx>
        <c:axId val="1662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293888"/>
        <c:crosses val="autoZero"/>
        <c:auto val="1"/>
        <c:lblAlgn val="ctr"/>
        <c:lblOffset val="100"/>
        <c:noMultiLvlLbl val="0"/>
      </c:catAx>
      <c:valAx>
        <c:axId val="166293888"/>
        <c:scaling>
          <c:orientation val="minMax"/>
          <c:max val="5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2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 sz="720" b="1">
                <a:latin typeface="+mn-lt"/>
              </a:rPr>
              <a:t>STOCK VALUE monthly, RUB</a:t>
            </a:r>
          </a:p>
        </c:rich>
      </c:tx>
      <c:layout>
        <c:manualLayout>
          <c:xMode val="edge"/>
          <c:yMode val="edge"/>
          <c:x val="3.0663575028581549E-2"/>
          <c:y val="8.7460194756289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420237347632159"/>
          <c:y val="0.26695967230814882"/>
          <c:w val="0.85080785147255367"/>
          <c:h val="0.55788233616926985"/>
        </c:manualLayout>
      </c:layout>
      <c:barChart>
        <c:barDir val="col"/>
        <c:grouping val="percentStacked"/>
        <c:varyColors val="0"/>
        <c:ser>
          <c:idx val="0"/>
          <c:order val="0"/>
          <c:tx>
            <c:v>STOCK VALUE monthly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8346778738547255E-3"/>
                  <c:y val="-4.780718210094327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9F-4BE2-8413-0E8B2AABD023}"/>
                </c:ext>
              </c:extLst>
            </c:dLbl>
            <c:dLbl>
              <c:idx val="1"/>
              <c:layout>
                <c:manualLayout>
                  <c:x val="5.7591420704313804E-3"/>
                  <c:y val="-4.656888883486052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9F-4BE2-8413-0E8B2AABD023}"/>
                </c:ext>
              </c:extLst>
            </c:dLbl>
            <c:dLbl>
              <c:idx val="2"/>
              <c:layout>
                <c:manualLayout>
                  <c:x val="1.3419641563208757E-3"/>
                  <c:y val="-4.512393707635706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9F-4BE2-8413-0E8B2AABD023}"/>
                </c:ext>
              </c:extLst>
            </c:dLbl>
            <c:dLbl>
              <c:idx val="3"/>
              <c:layout>
                <c:manualLayout>
                  <c:x val="-3.5972497302867815E-4"/>
                  <c:y val="-2.051057909135465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9F-4BE2-8413-0E8B2AABD0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3D9F-4BE2-8413-0E8B2AABD023}"/>
            </c:ext>
          </c:extLst>
        </c:ser>
        <c:ser>
          <c:idx val="1"/>
          <c:order val="1"/>
          <c:tx>
            <c:v>Safety stock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208846593562288E-2"/>
                  <c:y val="1.659346130319729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9F-4BE2-8413-0E8B2AABD023}"/>
                </c:ext>
              </c:extLst>
            </c:dLbl>
            <c:dLbl>
              <c:idx val="1"/>
              <c:layout>
                <c:manualLayout>
                  <c:x val="1.0208846593562233E-2"/>
                  <c:y val="4.740988943770655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9F-4BE2-8413-0E8B2AABD023}"/>
                </c:ext>
              </c:extLst>
            </c:dLbl>
            <c:dLbl>
              <c:idx val="2"/>
              <c:layout>
                <c:manualLayout>
                  <c:x val="1.1861262740930389E-2"/>
                  <c:y val="2.250588341256163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9F-4BE2-8413-0E8B2AABD023}"/>
                </c:ext>
              </c:extLst>
            </c:dLbl>
            <c:dLbl>
              <c:idx val="3"/>
              <c:layout>
                <c:manualLayout>
                  <c:x val="5.251920197091928E-3"/>
                  <c:y val="-1.237464421861816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9F-4BE2-8413-0E8B2AABD0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9F-4BE2-8413-0E8B2AABD023}"/>
            </c:ext>
          </c:extLst>
        </c:ser>
        <c:ser>
          <c:idx val="2"/>
          <c:order val="2"/>
          <c:tx>
            <c:v>Obsolete stock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014695337812865E-3"/>
                  <c:y val="-2.205882352941178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9F-4BE2-8413-0E8B2AABD0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9F-4BE2-8413-0E8B2AABD0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6652760"/>
        <c:axId val="286646200"/>
      </c:barChart>
      <c:catAx>
        <c:axId val="28665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646200"/>
        <c:crosses val="autoZero"/>
        <c:auto val="1"/>
        <c:lblAlgn val="ctr"/>
        <c:lblOffset val="100"/>
        <c:noMultiLvlLbl val="0"/>
      </c:catAx>
      <c:valAx>
        <c:axId val="28664620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65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377872244497048"/>
          <c:y val="0.20216118367795755"/>
          <c:w val="0.65495725158276863"/>
          <c:h val="3.8054610052662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2018</c:v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3980100536218932E-2"/>
                  <c:y val="0.11111111111111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D3-493F-ABEF-D675DDD8DB36}"/>
                </c:ext>
              </c:extLst>
            </c:dLbl>
            <c:dLbl>
              <c:idx val="1"/>
              <c:layout>
                <c:manualLayout>
                  <c:x val="-6.9353235460960588E-2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D3-493F-ABEF-D675DDD8DB36}"/>
                </c:ext>
              </c:extLst>
            </c:dLbl>
            <c:dLbl>
              <c:idx val="2"/>
              <c:layout>
                <c:manualLayout>
                  <c:x val="-3.2139304238006129E-2"/>
                  <c:y val="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D3-493F-ABEF-D675DDD8DB36}"/>
                </c:ext>
              </c:extLst>
            </c:dLbl>
            <c:dLbl>
              <c:idx val="3"/>
              <c:layout>
                <c:manualLayout>
                  <c:x val="-2.5373134924741747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D3-493F-ABEF-D675DDD8DB36}"/>
                </c:ext>
              </c:extLst>
            </c:dLbl>
            <c:dLbl>
              <c:idx val="4"/>
              <c:layout>
                <c:manualLayout>
                  <c:x val="-1.8606965611477295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D3-493F-ABEF-D675DDD8DB36}"/>
                </c:ext>
              </c:extLst>
            </c:dLbl>
            <c:dLbl>
              <c:idx val="5"/>
              <c:layout>
                <c:manualLayout>
                  <c:x val="-2.0298507939793348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D3-493F-ABEF-D675DDD8DB36}"/>
                </c:ext>
              </c:extLst>
            </c:dLbl>
            <c:dLbl>
              <c:idx val="6"/>
              <c:layout>
                <c:manualLayout>
                  <c:x val="-2.1990050268109459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D3-493F-ABEF-D675DDD8DB36}"/>
                </c:ext>
              </c:extLst>
            </c:dLbl>
            <c:dLbl>
              <c:idx val="7"/>
              <c:layout>
                <c:manualLayout>
                  <c:x val="-2.0298507939793348E-2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D3-493F-ABEF-D675DDD8DB36}"/>
                </c:ext>
              </c:extLst>
            </c:dLbl>
            <c:dLbl>
              <c:idx val="8"/>
              <c:layout>
                <c:manualLayout>
                  <c:x val="-2.1990050268109584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D3-493F-ABEF-D675DDD8DB36}"/>
                </c:ext>
              </c:extLst>
            </c:dLbl>
            <c:dLbl>
              <c:idx val="9"/>
              <c:layout>
                <c:manualLayout>
                  <c:x val="-2.0298507939793473E-2"/>
                  <c:y val="6.4814814814814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D3-493F-ABEF-D675DDD8DB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B4D3-493F-ABEF-D675DDD8DB36}"/>
            </c:ext>
          </c:extLst>
        </c:ser>
        <c:ser>
          <c:idx val="2"/>
          <c:order val="1"/>
          <c:tx>
            <c:v>2017</c:v>
          </c:tx>
          <c:spPr>
            <a:ln w="28575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pPr>
              <a:solidFill>
                <a:srgbClr val="C00000"/>
              </a:solidFill>
              <a:ln w="9525" cap="flat" cmpd="sng" algn="ctr">
                <a:solidFill>
                  <a:srgbClr val="C00000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B4D3-493F-ABEF-D675DDD8DB36}"/>
                </c:ext>
              </c:extLst>
            </c:dLbl>
            <c:dLbl>
              <c:idx val="1"/>
              <c:layout>
                <c:manualLayout>
                  <c:x val="-1.1840796298212785E-2"/>
                  <c:y val="-0.120370370370370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D3-493F-ABEF-D675DDD8DB36}"/>
                </c:ext>
              </c:extLst>
            </c:dLbl>
            <c:dLbl>
              <c:idx val="2"/>
              <c:layout>
                <c:manualLayout>
                  <c:x val="-1.1276947854105598E-2"/>
                  <c:y val="-7.02741574387982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D3-493F-ABEF-D675DDD8DB36}"/>
                </c:ext>
              </c:extLst>
            </c:dLbl>
            <c:dLbl>
              <c:idx val="3"/>
              <c:layout>
                <c:manualLayout>
                  <c:x val="0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D3-493F-ABEF-D675DDD8DB36}"/>
                </c:ext>
              </c:extLst>
            </c:dLbl>
            <c:dLbl>
              <c:idx val="4"/>
              <c:layout>
                <c:manualLayout>
                  <c:x val="0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D3-493F-ABEF-D675DDD8DB36}"/>
                </c:ext>
              </c:extLst>
            </c:dLbl>
            <c:dLbl>
              <c:idx val="5"/>
              <c:layout>
                <c:manualLayout>
                  <c:x val="-3.383084356231679E-2"/>
                  <c:y val="-4.74866655985044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4D3-493F-ABEF-D675DDD8DB36}"/>
                </c:ext>
              </c:extLst>
            </c:dLbl>
            <c:dLbl>
              <c:idx val="6"/>
              <c:layout>
                <c:manualLayout>
                  <c:x val="-3.1011606598790393E-2"/>
                  <c:y val="-5.5555539459079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D3-493F-ABEF-D675DDD8DB36}"/>
                </c:ext>
              </c:extLst>
            </c:dLbl>
            <c:dLbl>
              <c:idx val="7"/>
              <c:layout>
                <c:manualLayout>
                  <c:x val="-2.5373132671737696E-2"/>
                  <c:y val="-4.629642775085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D3-493F-ABEF-D675DDD8DB36}"/>
                </c:ext>
              </c:extLst>
            </c:dLbl>
            <c:dLbl>
              <c:idx val="8"/>
              <c:layout>
                <c:manualLayout>
                  <c:x val="-1.8043116566568956E-2"/>
                  <c:y val="-5.2946171869997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D3-493F-ABEF-D675DDD8DB36}"/>
                </c:ext>
              </c:extLst>
            </c:dLbl>
            <c:dLbl>
              <c:idx val="9"/>
              <c:layout>
                <c:manualLayout>
                  <c:x val="-1.6800909964354294E-2"/>
                  <c:y val="-8.6890321849420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D3-493F-ABEF-D675DDD8DB36}"/>
                </c:ext>
              </c:extLst>
            </c:dLbl>
            <c:dLbl>
              <c:idx val="10"/>
              <c:layout>
                <c:manualLayout>
                  <c:x val="-2.187551952178865E-2"/>
                  <c:y val="-8.25970855367571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4D3-493F-ABEF-D675DDD8DB36}"/>
                </c:ext>
              </c:extLst>
            </c:dLbl>
            <c:dLbl>
              <c:idx val="11"/>
              <c:layout>
                <c:manualLayout>
                  <c:x val="-1.8606963959274338E-2"/>
                  <c:y val="-4.9627239410200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4D3-493F-ABEF-D675DDD8DB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4D3-493F-ABEF-D675DDD8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238072"/>
        <c:axId val="539236432"/>
      </c:lineChart>
      <c:catAx>
        <c:axId val="53923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36432"/>
        <c:crosses val="autoZero"/>
        <c:auto val="1"/>
        <c:lblAlgn val="ctr"/>
        <c:lblOffset val="100"/>
        <c:noMultiLvlLbl val="0"/>
      </c:catAx>
      <c:valAx>
        <c:axId val="53923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38072"/>
        <c:crossesAt val="0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2018</c:v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2139304238006129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0E-4E76-AB17-DCE21A4D71AF}"/>
                </c:ext>
              </c:extLst>
            </c:dLbl>
            <c:dLbl>
              <c:idx val="1"/>
              <c:layout>
                <c:manualLayout>
                  <c:x val="-2.8756219581373938E-2"/>
                  <c:y val="6.48148148148148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0E-4E76-AB17-DCE21A4D71AF}"/>
                </c:ext>
              </c:extLst>
            </c:dLbl>
            <c:dLbl>
              <c:idx val="2"/>
              <c:layout>
                <c:manualLayout>
                  <c:x val="-2.5373134924741716E-2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0E-4E76-AB17-DCE21A4D71AF}"/>
                </c:ext>
              </c:extLst>
            </c:dLbl>
            <c:dLbl>
              <c:idx val="3"/>
              <c:layout>
                <c:manualLayout>
                  <c:x val="-3.2139304238006129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0E-4E76-AB17-DCE21A4D71AF}"/>
                </c:ext>
              </c:extLst>
            </c:dLbl>
            <c:dLbl>
              <c:idx val="4"/>
              <c:layout>
                <c:manualLayout>
                  <c:x val="-3.2139304238006192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0E-4E76-AB17-DCE21A4D71AF}"/>
                </c:ext>
              </c:extLst>
            </c:dLbl>
            <c:dLbl>
              <c:idx val="5"/>
              <c:layout>
                <c:manualLayout>
                  <c:x val="-2.3681592596425632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0E-4E76-AB17-DCE21A4D71AF}"/>
                </c:ext>
              </c:extLst>
            </c:dLbl>
            <c:dLbl>
              <c:idx val="6"/>
              <c:layout>
                <c:manualLayout>
                  <c:x val="-3.3830846566322244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0E-4E76-AB17-DCE21A4D71AF}"/>
                </c:ext>
              </c:extLst>
            </c:dLbl>
            <c:dLbl>
              <c:idx val="7"/>
              <c:layout>
                <c:manualLayout>
                  <c:x val="-3.0447761909690021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0E-4E76-AB17-DCE21A4D71AF}"/>
                </c:ext>
              </c:extLst>
            </c:dLbl>
            <c:dLbl>
              <c:idx val="8"/>
              <c:layout>
                <c:manualLayout>
                  <c:x val="-2.8756219581373907E-2"/>
                  <c:y val="4.16666666666665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0E-4E76-AB17-DCE21A4D71AF}"/>
                </c:ext>
              </c:extLst>
            </c:dLbl>
            <c:dLbl>
              <c:idx val="9"/>
              <c:layout>
                <c:manualLayout>
                  <c:x val="-3.2139304238006129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0E-4E76-AB17-DCE21A4D71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6F0E-4E76-AB17-DCE21A4D71AF}"/>
            </c:ext>
          </c:extLst>
        </c:ser>
        <c:ser>
          <c:idx val="1"/>
          <c:order val="1"/>
          <c:tx>
            <c:v>2017</c:v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5671642864535025E-2"/>
                  <c:y val="-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0E-4E76-AB17-DCE21A4D71AF}"/>
                </c:ext>
              </c:extLst>
            </c:dLbl>
            <c:dLbl>
              <c:idx val="1"/>
              <c:layout>
                <c:manualLayout>
                  <c:x val="-5.0746269849483369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0E-4E76-AB17-DCE21A4D71AF}"/>
                </c:ext>
              </c:extLst>
            </c:dLbl>
            <c:dLbl>
              <c:idx val="2"/>
              <c:layout>
                <c:manualLayout>
                  <c:x val="-6.7661693132644802E-3"/>
                  <c:y val="-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0E-4E76-AB17-DCE21A4D71AF}"/>
                </c:ext>
              </c:extLst>
            </c:dLbl>
            <c:dLbl>
              <c:idx val="3"/>
              <c:layout>
                <c:manualLayout>
                  <c:x val="-5.0746269849483985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0E-4E76-AB17-DCE21A4D71AF}"/>
                </c:ext>
              </c:extLst>
            </c:dLbl>
            <c:dLbl>
              <c:idx val="4"/>
              <c:layout>
                <c:manualLayout>
                  <c:x val="-3.3830846566322865E-3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0E-4E76-AB17-DCE21A4D71AF}"/>
                </c:ext>
              </c:extLst>
            </c:dLbl>
            <c:dLbl>
              <c:idx val="5"/>
              <c:layout>
                <c:manualLayout>
                  <c:x val="0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0E-4E76-AB17-DCE21A4D71AF}"/>
                </c:ext>
              </c:extLst>
            </c:dLbl>
            <c:dLbl>
              <c:idx val="6"/>
              <c:layout>
                <c:manualLayout>
                  <c:x val="-1.0149253969896674E-2"/>
                  <c:y val="-7.407407407407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0E-4E76-AB17-DCE21A4D71AF}"/>
                </c:ext>
              </c:extLst>
            </c:dLbl>
            <c:dLbl>
              <c:idx val="7"/>
              <c:layout>
                <c:manualLayout>
                  <c:x val="-5.0746269849483369E-3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0E-4E76-AB17-DCE21A4D71AF}"/>
                </c:ext>
              </c:extLst>
            </c:dLbl>
            <c:dLbl>
              <c:idx val="8"/>
              <c:layout>
                <c:manualLayout>
                  <c:x val="0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0E-4E76-AB17-DCE21A4D71AF}"/>
                </c:ext>
              </c:extLst>
            </c:dLbl>
            <c:dLbl>
              <c:idx val="9"/>
              <c:layout>
                <c:manualLayout>
                  <c:x val="-6.7661693132644489E-3"/>
                  <c:y val="-7.407407407407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0E-4E76-AB17-DCE21A4D71AF}"/>
                </c:ext>
              </c:extLst>
            </c:dLbl>
            <c:dLbl>
              <c:idx val="10"/>
              <c:layout>
                <c:manualLayout>
                  <c:x val="-2.0298507939793223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0E-4E76-AB17-DCE21A4D71AF}"/>
                </c:ext>
              </c:extLst>
            </c:dLbl>
            <c:dLbl>
              <c:idx val="11"/>
              <c:layout>
                <c:manualLayout>
                  <c:x val="-2.1990050268109584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0E-4E76-AB17-DCE21A4D71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6F0E-4E76-AB17-DCE21A4D7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238072"/>
        <c:axId val="539236432"/>
      </c:lineChart>
      <c:catAx>
        <c:axId val="53923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36432"/>
        <c:crosses val="autoZero"/>
        <c:auto val="1"/>
        <c:lblAlgn val="ctr"/>
        <c:lblOffset val="100"/>
        <c:noMultiLvlLbl val="0"/>
      </c:catAx>
      <c:valAx>
        <c:axId val="53923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38072"/>
        <c:crossesAt val="0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905473551270581E-2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04-4138-82EB-78EF9780BD1D}"/>
                </c:ext>
              </c:extLst>
            </c:dLbl>
            <c:dLbl>
              <c:idx val="1"/>
              <c:layout>
                <c:manualLayout>
                  <c:x val="-4.2288558207902838E-2"/>
                  <c:y val="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 b="1">
                      <a:solidFill>
                        <a:srgbClr val="FF000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04-4138-82EB-78EF9780BD1D}"/>
                </c:ext>
              </c:extLst>
            </c:dLbl>
            <c:dLbl>
              <c:idx val="2"/>
              <c:layout>
                <c:manualLayout>
                  <c:x val="-2.5373134924741716E-2"/>
                  <c:y val="3.24074074074074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 b="1">
                      <a:solidFill>
                        <a:srgbClr val="00B05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04-4138-82EB-78EF9780BD1D}"/>
                </c:ext>
              </c:extLst>
            </c:dLbl>
            <c:dLbl>
              <c:idx val="3"/>
              <c:layout>
                <c:manualLayout>
                  <c:x val="-1.6915423283161122E-2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04-4138-82EB-78EF9780BD1D}"/>
                </c:ext>
              </c:extLst>
            </c:dLbl>
            <c:dLbl>
              <c:idx val="4"/>
              <c:layout>
                <c:manualLayout>
                  <c:x val="-1.5223880954845011E-2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04-4138-82EB-78EF9780BD1D}"/>
                </c:ext>
              </c:extLst>
            </c:dLbl>
            <c:dLbl>
              <c:idx val="5"/>
              <c:layout>
                <c:manualLayout>
                  <c:x val="-1.8606965611477295E-2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04-4138-82EB-78EF9780BD1D}"/>
                </c:ext>
              </c:extLst>
            </c:dLbl>
            <c:dLbl>
              <c:idx val="6"/>
              <c:layout>
                <c:manualLayout>
                  <c:x val="-1.1840796298212847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04-4138-82EB-78EF9780BD1D}"/>
                </c:ext>
              </c:extLst>
            </c:dLbl>
            <c:dLbl>
              <c:idx val="7"/>
              <c:layout>
                <c:manualLayout>
                  <c:x val="-1.5223880954845011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04-4138-82EB-78EF9780BD1D}"/>
                </c:ext>
              </c:extLst>
            </c:dLbl>
            <c:dLbl>
              <c:idx val="8"/>
              <c:layout>
                <c:manualLayout>
                  <c:x val="-1.5223880954845011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D04-4138-82EB-78EF9780BD1D}"/>
                </c:ext>
              </c:extLst>
            </c:dLbl>
            <c:dLbl>
              <c:idx val="9"/>
              <c:layout>
                <c:manualLayout>
                  <c:x val="-1.0149253969896797E-2"/>
                  <c:y val="2.3148148148148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04-4138-82EB-78EF9780BD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AD04-4138-82EB-78EF9780BD1D}"/>
            </c:ext>
          </c:extLst>
        </c:ser>
        <c:ser>
          <c:idx val="1"/>
          <c:order val="1"/>
          <c:tx>
            <c:v>2017</c:v>
          </c:tx>
          <c:dLbls>
            <c:dLbl>
              <c:idx val="0"/>
              <c:layout>
                <c:manualLayout>
                  <c:x val="-4.2288558207902803E-2"/>
                  <c:y val="-9.7222222222222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D04-4138-82EB-78EF9780BD1D}"/>
                </c:ext>
              </c:extLst>
            </c:dLbl>
            <c:dLbl>
              <c:idx val="1"/>
              <c:layout>
                <c:manualLayout>
                  <c:x val="-5.0746269849483369E-2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D04-4138-82EB-78EF9780BD1D}"/>
                </c:ext>
              </c:extLst>
            </c:dLbl>
            <c:dLbl>
              <c:idx val="2"/>
              <c:layout>
                <c:manualLayout>
                  <c:x val="-2.5373134924741716E-2"/>
                  <c:y val="-0.11111111111111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 b="1">
                      <a:solidFill>
                        <a:srgbClr val="FF000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D04-4138-82EB-78EF9780BD1D}"/>
                </c:ext>
              </c:extLst>
            </c:dLbl>
            <c:dLbl>
              <c:idx val="3"/>
              <c:layout>
                <c:manualLayout>
                  <c:x val="-1.8606965611477233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D04-4138-82EB-78EF9780BD1D}"/>
                </c:ext>
              </c:extLst>
            </c:dLbl>
            <c:dLbl>
              <c:idx val="4"/>
              <c:layout>
                <c:manualLayout>
                  <c:x val="-6.7661693132644489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D04-4138-82EB-78EF9780BD1D}"/>
                </c:ext>
              </c:extLst>
            </c:dLbl>
            <c:dLbl>
              <c:idx val="5"/>
              <c:layout>
                <c:manualLayout>
                  <c:x val="-3.3830846566322245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D04-4138-82EB-78EF9780BD1D}"/>
                </c:ext>
              </c:extLst>
            </c:dLbl>
            <c:dLbl>
              <c:idx val="6"/>
              <c:layout>
                <c:manualLayout>
                  <c:x val="-1.6915423283161122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D04-4138-82EB-78EF9780BD1D}"/>
                </c:ext>
              </c:extLst>
            </c:dLbl>
            <c:dLbl>
              <c:idx val="7"/>
              <c:layout>
                <c:manualLayout>
                  <c:x val="0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D04-4138-82EB-78EF9780BD1D}"/>
                </c:ext>
              </c:extLst>
            </c:dLbl>
            <c:dLbl>
              <c:idx val="8"/>
              <c:layout>
                <c:manualLayout>
                  <c:x val="-8.4577116415805609E-3"/>
                  <c:y val="-3.70370370370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D04-4138-82EB-78EF9780BD1D}"/>
                </c:ext>
              </c:extLst>
            </c:dLbl>
            <c:dLbl>
              <c:idx val="9"/>
              <c:layout>
                <c:manualLayout>
                  <c:x val="-3.3830846566322245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D04-4138-82EB-78EF9780BD1D}"/>
                </c:ext>
              </c:extLst>
            </c:dLbl>
            <c:dLbl>
              <c:idx val="10"/>
              <c:layout>
                <c:manualLayout>
                  <c:x val="-3.3830846566322245E-3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D04-4138-82EB-78EF9780BD1D}"/>
                </c:ext>
              </c:extLst>
            </c:dLbl>
            <c:dLbl>
              <c:idx val="11"/>
              <c:layout>
                <c:manualLayout>
                  <c:x val="-1.0149253969896797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D04-4138-82EB-78EF9780BD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>
                    <a:solidFill>
                      <a:sysClr val="windowText" lastClr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AD04-4138-82EB-78EF9780B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238072"/>
        <c:axId val="539236432"/>
      </c:lineChart>
      <c:catAx>
        <c:axId val="53923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36432"/>
        <c:crosses val="autoZero"/>
        <c:auto val="1"/>
        <c:lblAlgn val="ctr"/>
        <c:lblOffset val="100"/>
        <c:noMultiLvlLbl val="0"/>
      </c:catAx>
      <c:valAx>
        <c:axId val="539236432"/>
        <c:scaling>
          <c:orientation val="minMax"/>
          <c:max val="9.0000000000000024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38072"/>
        <c:crossesAt val="0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ГТД 201</a:t>
            </a:r>
            <a:r>
              <a:rPr lang="en-US"/>
              <a:t>7</a:t>
            </a:r>
            <a:r>
              <a:rPr lang="ru-RU"/>
              <a:t>/201</a:t>
            </a:r>
            <a:r>
              <a:rPr lang="en-US"/>
              <a:t>8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2017 EX</c:v>
          </c:tx>
          <c:invertIfNegative val="0"/>
          <c:cat>
            <c:strRef>
              <c:f>'KPI 2018'!$C$40:$C$51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2018'!$D$40:$D$51</c:f>
              <c:numCache>
                <c:formatCode>0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5C-4C39-9F89-C1162355539F}"/>
            </c:ext>
          </c:extLst>
        </c:ser>
        <c:ser>
          <c:idx val="6"/>
          <c:order val="1"/>
          <c:tx>
            <c:v>2017 IM</c:v>
          </c:tx>
          <c:invertIfNegative val="0"/>
          <c:cat>
            <c:strRef>
              <c:f>'KPI 2018'!$C$40:$C$51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2018'!$E$40:$E$51</c:f>
              <c:numCache>
                <c:formatCode>0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14</c:v>
                </c:pt>
                <c:pt idx="8">
                  <c:v>17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5C-4C39-9F89-C1162355539F}"/>
            </c:ext>
          </c:extLst>
        </c:ser>
        <c:ser>
          <c:idx val="7"/>
          <c:order val="2"/>
          <c:tx>
            <c:v>2018 EX</c:v>
          </c:tx>
          <c:invertIfNegative val="0"/>
          <c:cat>
            <c:strRef>
              <c:f>'KPI 2018'!$C$40:$C$51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2018'!$G$40:$G$51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5C-4C39-9F89-C1162355539F}"/>
            </c:ext>
          </c:extLst>
        </c:ser>
        <c:ser>
          <c:idx val="8"/>
          <c:order val="3"/>
          <c:tx>
            <c:v>2018 IM</c:v>
          </c:tx>
          <c:invertIfNegative val="0"/>
          <c:cat>
            <c:strRef>
              <c:f>'KPI 2018'!$C$40:$C$51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2018'!$H$40:$H$51</c:f>
              <c:numCache>
                <c:formatCode>General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20</c:v>
                </c:pt>
                <c:pt idx="3">
                  <c:v>28</c:v>
                </c:pt>
                <c:pt idx="4">
                  <c:v>19</c:v>
                </c:pt>
                <c:pt idx="5">
                  <c:v>14</c:v>
                </c:pt>
                <c:pt idx="6">
                  <c:v>15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5C-4C39-9F89-C1162355539F}"/>
            </c:ext>
          </c:extLst>
        </c:ser>
        <c:ser>
          <c:idx val="9"/>
          <c:order val="4"/>
          <c:tx>
            <c:strRef>
              <c:f>'KPI 2018'!$K$39</c:f>
              <c:strCache>
                <c:ptCount val="1"/>
                <c:pt idx="0">
                  <c:v>TOTAL 2018</c:v>
                </c:pt>
              </c:strCache>
            </c:strRef>
          </c:tx>
          <c:invertIfNegative val="0"/>
          <c:val>
            <c:numRef>
              <c:f>'KPI 2018'!$K$40:$K$51</c:f>
              <c:numCache>
                <c:formatCode>General</c:formatCode>
                <c:ptCount val="12"/>
                <c:pt idx="0">
                  <c:v>19</c:v>
                </c:pt>
                <c:pt idx="1">
                  <c:v>19</c:v>
                </c:pt>
                <c:pt idx="2">
                  <c:v>25</c:v>
                </c:pt>
                <c:pt idx="3">
                  <c:v>34</c:v>
                </c:pt>
                <c:pt idx="4">
                  <c:v>23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22</c:v>
                </c:pt>
                <c:pt idx="9">
                  <c:v>22</c:v>
                </c:pt>
                <c:pt idx="10">
                  <c:v>25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5C-4C39-9F89-C1162355539F}"/>
            </c:ext>
          </c:extLst>
        </c:ser>
        <c:ser>
          <c:idx val="0"/>
          <c:order val="5"/>
          <c:tx>
            <c:v>2017 EX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 2018'!$C$40:$C$51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2018'!$D$40:$D$51</c:f>
              <c:numCache>
                <c:formatCode>0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C-4C39-9F89-C1162355539F}"/>
            </c:ext>
          </c:extLst>
        </c:ser>
        <c:ser>
          <c:idx val="1"/>
          <c:order val="6"/>
          <c:tx>
            <c:v>2017 IM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 2018'!$C$40:$C$51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2018'!$E$40:$E$51</c:f>
              <c:numCache>
                <c:formatCode>0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14</c:v>
                </c:pt>
                <c:pt idx="8">
                  <c:v>17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C-4C39-9F89-C1162355539F}"/>
            </c:ext>
          </c:extLst>
        </c:ser>
        <c:ser>
          <c:idx val="2"/>
          <c:order val="7"/>
          <c:tx>
            <c:v>2018 EX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 2018'!$C$40:$C$51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2018'!$G$40:$G$51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5C-4C39-9F89-C1162355539F}"/>
            </c:ext>
          </c:extLst>
        </c:ser>
        <c:ser>
          <c:idx val="3"/>
          <c:order val="8"/>
          <c:tx>
            <c:v>2018 IM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 2018'!$C$40:$C$51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2018'!$H$40:$H$51</c:f>
              <c:numCache>
                <c:formatCode>General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20</c:v>
                </c:pt>
                <c:pt idx="3">
                  <c:v>28</c:v>
                </c:pt>
                <c:pt idx="4">
                  <c:v>19</c:v>
                </c:pt>
                <c:pt idx="5">
                  <c:v>14</c:v>
                </c:pt>
                <c:pt idx="6">
                  <c:v>15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5C-4C39-9F89-C1162355539F}"/>
            </c:ext>
          </c:extLst>
        </c:ser>
        <c:ser>
          <c:idx val="4"/>
          <c:order val="9"/>
          <c:tx>
            <c:strRef>
              <c:f>'KPI 2018'!$K$39</c:f>
              <c:strCache>
                <c:ptCount val="1"/>
                <c:pt idx="0">
                  <c:v>TOTAL 2018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'KPI 2018'!$K$40:$K$51</c:f>
              <c:numCache>
                <c:formatCode>General</c:formatCode>
                <c:ptCount val="12"/>
                <c:pt idx="0">
                  <c:v>19</c:v>
                </c:pt>
                <c:pt idx="1">
                  <c:v>19</c:v>
                </c:pt>
                <c:pt idx="2">
                  <c:v>25</c:v>
                </c:pt>
                <c:pt idx="3">
                  <c:v>34</c:v>
                </c:pt>
                <c:pt idx="4">
                  <c:v>23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22</c:v>
                </c:pt>
                <c:pt idx="9">
                  <c:v>22</c:v>
                </c:pt>
                <c:pt idx="10">
                  <c:v>25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5C-4C39-9F89-C1162355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88000"/>
        <c:axId val="166293888"/>
      </c:barChart>
      <c:catAx>
        <c:axId val="1662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293888"/>
        <c:crosses val="autoZero"/>
        <c:auto val="1"/>
        <c:lblAlgn val="ctr"/>
        <c:lblOffset val="100"/>
        <c:noMultiLvlLbl val="0"/>
      </c:catAx>
      <c:valAx>
        <c:axId val="1662938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2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373134924741667E-2"/>
                  <c:y val="8.33333333333333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 b="1">
                      <a:solidFill>
                        <a:srgbClr val="00B05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D6-4F0B-AF34-6121A666B0FE}"/>
                </c:ext>
              </c:extLst>
            </c:dLbl>
            <c:dLbl>
              <c:idx val="1"/>
              <c:layout>
                <c:manualLayout>
                  <c:x val="-2.199005026810949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D6-4F0B-AF34-6121A666B0FE}"/>
                </c:ext>
              </c:extLst>
            </c:dLbl>
            <c:dLbl>
              <c:idx val="2"/>
              <c:layout>
                <c:manualLayout>
                  <c:x val="-2.3681592596425601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D6-4F0B-AF34-6121A666B0FE}"/>
                </c:ext>
              </c:extLst>
            </c:dLbl>
            <c:dLbl>
              <c:idx val="3"/>
              <c:layout>
                <c:manualLayout>
                  <c:x val="-1.6915423283161122E-2"/>
                  <c:y val="3.7037037037036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D6-4F0B-AF34-6121A666B0FE}"/>
                </c:ext>
              </c:extLst>
            </c:dLbl>
            <c:dLbl>
              <c:idx val="4"/>
              <c:layout>
                <c:manualLayout>
                  <c:x val="-2.5373134924741685E-2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D6-4F0B-AF34-6121A666B0FE}"/>
                </c:ext>
              </c:extLst>
            </c:dLbl>
            <c:dLbl>
              <c:idx val="5"/>
              <c:layout>
                <c:manualLayout>
                  <c:x val="-2.8756219581373969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D6-4F0B-AF34-6121A666B0FE}"/>
                </c:ext>
              </c:extLst>
            </c:dLbl>
            <c:dLbl>
              <c:idx val="6"/>
              <c:layout>
                <c:manualLayout>
                  <c:x val="-1.6915423283161059E-2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D6-4F0B-AF34-6121A666B0FE}"/>
                </c:ext>
              </c:extLst>
            </c:dLbl>
            <c:dLbl>
              <c:idx val="7"/>
              <c:layout>
                <c:manualLayout>
                  <c:x val="-1.5223880954845011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D6-4F0B-AF34-6121A666B0FE}"/>
                </c:ext>
              </c:extLst>
            </c:dLbl>
            <c:dLbl>
              <c:idx val="8"/>
              <c:layout>
                <c:manualLayout>
                  <c:x val="-1.3532338626528898E-2"/>
                  <c:y val="3.70370370370369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 b="1">
                      <a:solidFill>
                        <a:srgbClr val="FF000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D6-4F0B-AF34-6121A666B0FE}"/>
                </c:ext>
              </c:extLst>
            </c:dLbl>
            <c:dLbl>
              <c:idx val="9"/>
              <c:layout>
                <c:manualLayout>
                  <c:x val="-2.1990050268109584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D6-4F0B-AF34-6121A666B0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5BD6-4F0B-AF34-6121A666B0FE}"/>
            </c:ext>
          </c:extLst>
        </c:ser>
        <c:ser>
          <c:idx val="1"/>
          <c:order val="1"/>
          <c:tx>
            <c:v>2017</c:v>
          </c:tx>
          <c:dLbls>
            <c:dLbl>
              <c:idx val="0"/>
              <c:layout>
                <c:manualLayout>
                  <c:x val="-2.8756219581373907E-2"/>
                  <c:y val="-8.79629629629629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 b="1">
                      <a:solidFill>
                        <a:srgbClr val="00B05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BD6-4F0B-AF34-6121A666B0FE}"/>
                </c:ext>
              </c:extLst>
            </c:dLbl>
            <c:dLbl>
              <c:idx val="1"/>
              <c:layout>
                <c:manualLayout>
                  <c:x val="-4.736318519285114E-2"/>
                  <c:y val="-7.870370370370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BD6-4F0B-AF34-6121A666B0FE}"/>
                </c:ext>
              </c:extLst>
            </c:dLbl>
            <c:dLbl>
              <c:idx val="2"/>
              <c:layout>
                <c:manualLayout>
                  <c:x val="-3.3830846566322278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BD6-4F0B-AF34-6121A666B0FE}"/>
                </c:ext>
              </c:extLst>
            </c:dLbl>
            <c:dLbl>
              <c:idx val="3"/>
              <c:layout>
                <c:manualLayout>
                  <c:x val="-2.8756219581373907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BD6-4F0B-AF34-6121A666B0FE}"/>
                </c:ext>
              </c:extLst>
            </c:dLbl>
            <c:dLbl>
              <c:idx val="4"/>
              <c:layout>
                <c:manualLayout>
                  <c:x val="-2.029850793979334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BD6-4F0B-AF34-6121A666B0FE}"/>
                </c:ext>
              </c:extLst>
            </c:dLbl>
            <c:dLbl>
              <c:idx val="5"/>
              <c:layout>
                <c:manualLayout>
                  <c:x val="-2.029850793979341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BD6-4F0B-AF34-6121A666B0FE}"/>
                </c:ext>
              </c:extLst>
            </c:dLbl>
            <c:dLbl>
              <c:idx val="6"/>
              <c:layout>
                <c:manualLayout>
                  <c:x val="-1.353233862652896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BD6-4F0B-AF34-6121A666B0FE}"/>
                </c:ext>
              </c:extLst>
            </c:dLbl>
            <c:dLbl>
              <c:idx val="7"/>
              <c:layout>
                <c:manualLayout>
                  <c:x val="-2.0298507939793348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BD6-4F0B-AF34-6121A666B0FE}"/>
                </c:ext>
              </c:extLst>
            </c:dLbl>
            <c:dLbl>
              <c:idx val="8"/>
              <c:layout>
                <c:manualLayout>
                  <c:x val="-2.0298507939793348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BD6-4F0B-AF34-6121A666B0FE}"/>
                </c:ext>
              </c:extLst>
            </c:dLbl>
            <c:dLbl>
              <c:idx val="9"/>
              <c:layout>
                <c:manualLayout>
                  <c:x val="-2.0298507939793473E-2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BD6-4F0B-AF34-6121A666B0FE}"/>
                </c:ext>
              </c:extLst>
            </c:dLbl>
            <c:dLbl>
              <c:idx val="10"/>
              <c:layout>
                <c:manualLayout>
                  <c:x val="-2.0298507939793223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BD6-4F0B-AF34-6121A666B0FE}"/>
                </c:ext>
              </c:extLst>
            </c:dLbl>
            <c:dLbl>
              <c:idx val="11"/>
              <c:layout>
                <c:manualLayout>
                  <c:x val="-1.8606965611477358E-2"/>
                  <c:y val="-5.55555555555556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 b="1">
                      <a:solidFill>
                        <a:srgbClr val="FF000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BD6-4F0B-AF34-6121A666B0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5BD6-4F0B-AF34-6121A666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238072"/>
        <c:axId val="539236432"/>
      </c:lineChart>
      <c:catAx>
        <c:axId val="53923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36432"/>
        <c:crosses val="autoZero"/>
        <c:auto val="1"/>
        <c:lblAlgn val="ctr"/>
        <c:lblOffset val="100"/>
        <c:noMultiLvlLbl val="0"/>
      </c:catAx>
      <c:valAx>
        <c:axId val="539236432"/>
        <c:scaling>
          <c:orientation val="minMax"/>
          <c:max val="9.0000000000000024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38072"/>
        <c:crossesAt val="0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3823471253085235"/>
          <c:y val="6.1759681355620009E-2"/>
          <c:w val="0.52445596739431966"/>
          <c:h val="0.84879057880922781"/>
        </c:manualLayout>
      </c:layout>
      <c:pieChart>
        <c:varyColors val="1"/>
        <c:ser>
          <c:idx val="0"/>
          <c:order val="0"/>
          <c:explosion val="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A9D7-4057-9E42-0983283F97F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9D7-4057-9E42-0983283F97F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A9D7-4057-9E42-0983283F97F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ED3-49FA-B36D-4DCD050B03D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9D7-4057-9E42-0983283F97F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ED3-49FA-B36D-4DCD050B03D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A9D7-4057-9E42-0983283F97F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9D7-4057-9E42-0983283F97F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ED3-49FA-B36D-4DCD050B03D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A9D7-4057-9E42-0983283F97F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9D7-4057-9E42-0983283F97F9}"/>
              </c:ext>
            </c:extLst>
          </c:dPt>
          <c:dLbls>
            <c:dLbl>
              <c:idx val="0"/>
              <c:layout>
                <c:manualLayout>
                  <c:x val="7.9774164408310755E-2"/>
                  <c:y val="6.5144356955380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9D7-4057-9E42-0983283F97F9}"/>
                </c:ext>
              </c:extLst>
            </c:dLbl>
            <c:dLbl>
              <c:idx val="1"/>
              <c:layout>
                <c:manualLayout>
                  <c:x val="6.1960750841104214E-3"/>
                  <c:y val="3.6057006032140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9D7-4057-9E42-0983283F97F9}"/>
                </c:ext>
              </c:extLst>
            </c:dLbl>
            <c:dLbl>
              <c:idx val="2"/>
              <c:layout>
                <c:manualLayout>
                  <c:x val="3.3989643570976391E-2"/>
                  <c:y val="-5.0843348528802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9D7-4057-9E42-0983283F97F9}"/>
                </c:ext>
              </c:extLst>
            </c:dLbl>
            <c:dLbl>
              <c:idx val="4"/>
              <c:layout>
                <c:manualLayout>
                  <c:x val="-4.6057230651046666E-2"/>
                  <c:y val="1.2463968319749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9D7-4057-9E42-0983283F97F9}"/>
                </c:ext>
              </c:extLst>
            </c:dLbl>
            <c:dLbl>
              <c:idx val="6"/>
              <c:layout>
                <c:manualLayout>
                  <c:x val="-3.557710773958133E-2"/>
                  <c:y val="3.2893125201455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9D7-4057-9E42-0983283F97F9}"/>
                </c:ext>
              </c:extLst>
            </c:dLbl>
            <c:dLbl>
              <c:idx val="7"/>
              <c:layout>
                <c:manualLayout>
                  <c:x val="-2.3418759646914054E-2"/>
                  <c:y val="0.100894460560850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9D7-4057-9E42-0983283F97F9}"/>
                </c:ext>
              </c:extLst>
            </c:dLbl>
            <c:dLbl>
              <c:idx val="9"/>
              <c:layout>
                <c:manualLayout>
                  <c:x val="-8.7491909039825299E-3"/>
                  <c:y val="1.4502923976608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9D7-4057-9E42-0983283F97F9}"/>
                </c:ext>
              </c:extLst>
            </c:dLbl>
            <c:dLbl>
              <c:idx val="10"/>
              <c:layout>
                <c:manualLayout>
                  <c:x val="-0.10336541265675124"/>
                  <c:y val="1.71271354238614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9D7-4057-9E42-0983283F97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'KPI2019'!$A$7:$A$17</c:f>
              <c:strCache>
                <c:ptCount val="11"/>
                <c:pt idx="0">
                  <c:v>BMC Brokered Metal Clips</c:v>
                </c:pt>
                <c:pt idx="1">
                  <c:v>BPC Brokered Plastic Clips</c:v>
                </c:pt>
                <c:pt idx="2">
                  <c:v>BQC Brokered QCs</c:v>
                </c:pt>
                <c:pt idx="3">
                  <c:v>CON Consumables</c:v>
                </c:pt>
                <c:pt idx="4">
                  <c:v>EXC External Components</c:v>
                </c:pt>
                <c:pt idx="5">
                  <c:v>FAS Local Manufacturing Assembly</c:v>
                </c:pt>
                <c:pt idx="6">
                  <c:v>FIN Local Manufacturing Clips</c:v>
                </c:pt>
                <c:pt idx="7">
                  <c:v>FQC Local Manufacturing QCs</c:v>
                </c:pt>
                <c:pt idx="8">
                  <c:v>PKG Packaging</c:v>
                </c:pt>
                <c:pt idx="9">
                  <c:v>PRM Plastic Raw Material</c:v>
                </c:pt>
                <c:pt idx="10">
                  <c:v>SPM Spare Parts</c:v>
                </c:pt>
              </c:strCache>
            </c:strRef>
          </c:cat>
          <c:val>
            <c:numRef>
              <c:f>'KPI2019'!$I$7:$I$17</c:f>
              <c:numCache>
                <c:formatCode>0.00</c:formatCode>
                <c:ptCount val="11"/>
                <c:pt idx="0">
                  <c:v>7003255.8700000001</c:v>
                </c:pt>
                <c:pt idx="1">
                  <c:v>6190556.29</c:v>
                </c:pt>
                <c:pt idx="2">
                  <c:v>13087450.640000001</c:v>
                </c:pt>
                <c:pt idx="3">
                  <c:v>10657</c:v>
                </c:pt>
                <c:pt idx="4">
                  <c:v>4485151.57</c:v>
                </c:pt>
                <c:pt idx="5">
                  <c:v>2682183.09</c:v>
                </c:pt>
                <c:pt idx="6">
                  <c:v>4261690.3899999997</c:v>
                </c:pt>
                <c:pt idx="7">
                  <c:v>3060121.81</c:v>
                </c:pt>
                <c:pt idx="8">
                  <c:v>615648.94999999995</c:v>
                </c:pt>
                <c:pt idx="9">
                  <c:v>12426265.41</c:v>
                </c:pt>
                <c:pt idx="10">
                  <c:v>1837942.76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7-4057-9E42-0983283F9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7.2267389340560069E-3"/>
          <c:y val="2.4712897729889011E-2"/>
          <c:w val="0.25764209521904596"/>
          <c:h val="0.52998229611020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accent4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2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STOCK IN DAYS</a:t>
            </a:r>
            <a:endParaRPr lang="ru-RU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'KPI2019'!$B$18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'KPI2019'!$A$19:$A$30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'KPI2019'!$B$19:$B$30</c:f>
              <c:numCache>
                <c:formatCode>General</c:formatCode>
                <c:ptCount val="12"/>
                <c:pt idx="0">
                  <c:v>34.24</c:v>
                </c:pt>
                <c:pt idx="1">
                  <c:v>26.74</c:v>
                </c:pt>
                <c:pt idx="2">
                  <c:v>32.28</c:v>
                </c:pt>
                <c:pt idx="3" formatCode="0.00">
                  <c:v>39.22</c:v>
                </c:pt>
                <c:pt idx="4" formatCode="0.00">
                  <c:v>35.380000000000003</c:v>
                </c:pt>
                <c:pt idx="5" formatCode="0.00">
                  <c:v>35.18</c:v>
                </c:pt>
                <c:pt idx="6" formatCode="0.00">
                  <c:v>35.18</c:v>
                </c:pt>
                <c:pt idx="7" formatCode="0.00">
                  <c:v>46.48</c:v>
                </c:pt>
                <c:pt idx="8" formatCode="0.00">
                  <c:v>34.409999999999997</c:v>
                </c:pt>
                <c:pt idx="9" formatCode="0.00">
                  <c:v>30.78</c:v>
                </c:pt>
                <c:pt idx="10" formatCode="0.00">
                  <c:v>33.24</c:v>
                </c:pt>
                <c:pt idx="11" formatCode="0.0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41E-9163-1419F5C2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174112"/>
        <c:axId val="1499180344"/>
      </c:areaChart>
      <c:barChart>
        <c:barDir val="col"/>
        <c:grouping val="clustered"/>
        <c:varyColors val="0"/>
        <c:ser>
          <c:idx val="1"/>
          <c:order val="1"/>
          <c:tx>
            <c:strRef>
              <c:f>'KPI2019'!$C$18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'KPI2019'!$A$19:$A$30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'KPI2019'!$C$19:$C$30</c:f>
              <c:numCache>
                <c:formatCode>General</c:formatCode>
                <c:ptCount val="12"/>
                <c:pt idx="0">
                  <c:v>55</c:v>
                </c:pt>
                <c:pt idx="1">
                  <c:v>30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3-441E-9163-1419F5C2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174112"/>
        <c:axId val="1499180344"/>
      </c:barChart>
      <c:catAx>
        <c:axId val="14991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180344"/>
        <c:crosses val="autoZero"/>
        <c:auto val="1"/>
        <c:lblAlgn val="ctr"/>
        <c:lblOffset val="100"/>
        <c:noMultiLvlLbl val="0"/>
      </c:catAx>
      <c:valAx>
        <c:axId val="14991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1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1587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Стоимость</a:t>
            </a:r>
            <a:r>
              <a:rPr lang="ru-RU" sz="1600" b="1" baseline="0">
                <a:solidFill>
                  <a:sysClr val="windowText" lastClr="000000"/>
                </a:solidFill>
              </a:rPr>
              <a:t> запасов по Типу Материала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'KPI2019'!$G$18</c:f>
              <c:strCache>
                <c:ptCount val="1"/>
                <c:pt idx="0">
                  <c:v>BROKERED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'KPI2019'!$F$19:$F$30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'KPI2019'!$G$19:$G$30</c:f>
              <c:numCache>
                <c:formatCode>0.00</c:formatCode>
                <c:ptCount val="12"/>
                <c:pt idx="0">
                  <c:v>35085081.68</c:v>
                </c:pt>
                <c:pt idx="1">
                  <c:v>26281262.800000001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E-45BA-9E28-3B65963BB007}"/>
            </c:ext>
          </c:extLst>
        </c:ser>
        <c:ser>
          <c:idx val="1"/>
          <c:order val="1"/>
          <c:tx>
            <c:strRef>
              <c:f>'KPI2019'!$H$18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'KPI2019'!$F$19:$F$30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'KPI2019'!$H$19:$H$30</c:f>
              <c:numCache>
                <c:formatCode>0.00</c:formatCode>
                <c:ptCount val="12"/>
                <c:pt idx="0">
                  <c:v>11349798.189999999</c:v>
                </c:pt>
                <c:pt idx="1">
                  <c:v>10003995.289999999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E-45BA-9E28-3B65963BB007}"/>
            </c:ext>
          </c:extLst>
        </c:ser>
        <c:ser>
          <c:idx val="2"/>
          <c:order val="2"/>
          <c:tx>
            <c:strRef>
              <c:f>'KPI2019'!$I$18</c:f>
              <c:strCache>
                <c:ptCount val="1"/>
                <c:pt idx="0">
                  <c:v>PLASTIC 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'KPI2019'!$F$19:$F$30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'KPI2019'!$I$19:$I$30</c:f>
              <c:numCache>
                <c:formatCode>0.00</c:formatCode>
                <c:ptCount val="12"/>
                <c:pt idx="0">
                  <c:v>11210255.26</c:v>
                </c:pt>
                <c:pt idx="1">
                  <c:v>12426265.41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E-45BA-9E28-3B65963BB007}"/>
            </c:ext>
          </c:extLst>
        </c:ser>
        <c:ser>
          <c:idx val="3"/>
          <c:order val="3"/>
          <c:tx>
            <c:strRef>
              <c:f>'KPI2019'!$J$18</c:f>
              <c:strCache>
                <c:ptCount val="1"/>
                <c:pt idx="0">
                  <c:v>COMPONENTS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'KPI2019'!$F$19:$F$30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'KPI2019'!$J$19:$J$30</c:f>
              <c:numCache>
                <c:formatCode>0.00</c:formatCode>
                <c:ptCount val="12"/>
                <c:pt idx="0">
                  <c:v>4317365.18</c:v>
                </c:pt>
                <c:pt idx="1">
                  <c:v>4485151.57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E-45BA-9E28-3B65963BB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601048"/>
        <c:axId val="701601376"/>
      </c:lineChart>
      <c:catAx>
        <c:axId val="70160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601376"/>
        <c:crossesAt val="0"/>
        <c:auto val="1"/>
        <c:lblAlgn val="ctr"/>
        <c:lblOffset val="100"/>
        <c:noMultiLvlLbl val="0"/>
      </c:catAx>
      <c:valAx>
        <c:axId val="7016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60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</a:t>
            </a:r>
            <a:r>
              <a:rPr lang="en-US" baseline="0"/>
              <a:t> RATE, %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'KPI2019'!$A$35:$B$35</c:f>
              <c:strCache>
                <c:ptCount val="2"/>
                <c:pt idx="0">
                  <c:v>1035/BMC</c:v>
                </c:pt>
                <c:pt idx="1">
                  <c:v>ПУЛИН К.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'KPI2019'!$C$32:$K$32</c15:sqref>
                  </c15:fullRef>
                </c:ext>
              </c:extLst>
              <c:f>'KPI2019'!$F$32</c:f>
              <c:strCache>
                <c:ptCount val="1"/>
                <c:pt idx="0">
                  <c:v>ФЕВРАЛЬ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'KPI2019'!$C$35:$K$35</c15:sqref>
                  </c15:fullRef>
                </c:ext>
              </c:extLst>
              <c:f>'KPI2019'!$F$35</c:f>
              <c:numCache>
                <c:formatCode>General</c:formatCode>
                <c:ptCount val="1"/>
                <c:pt idx="0" formatCode="#\ ##0.00;\-#\ ##0.00;#\ ##0.00;\@">
                  <c:v>95.92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5-4BAA-91FC-E05BE0F0C4B6}"/>
            </c:ext>
          </c:extLst>
        </c:ser>
        <c:ser>
          <c:idx val="3"/>
          <c:order val="1"/>
          <c:tx>
            <c:strRef>
              <c:f>'KPI2019'!$A$36:$B$36</c:f>
              <c:strCache>
                <c:ptCount val="2"/>
                <c:pt idx="0">
                  <c:v>1035/BPC</c:v>
                </c:pt>
                <c:pt idx="1">
                  <c:v>ПУЛИН К.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'KPI2019'!$C$32:$K$32</c15:sqref>
                  </c15:fullRef>
                </c:ext>
              </c:extLst>
              <c:f>'KPI2019'!$F$32</c:f>
              <c:strCache>
                <c:ptCount val="1"/>
                <c:pt idx="0">
                  <c:v>ФЕВРАЛЬ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'KPI2019'!$C$36:$K$36</c15:sqref>
                  </c15:fullRef>
                </c:ext>
              </c:extLst>
              <c:f>'KPI2019'!$F$36</c:f>
              <c:numCache>
                <c:formatCode>General</c:formatCode>
                <c:ptCount val="1"/>
                <c:pt idx="0" formatCode="#\ ##0.00;\-#\ ##0.00;#\ ##0.00;\@">
                  <c:v>96.94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5-4BAA-91FC-E05BE0F0C4B6}"/>
            </c:ext>
          </c:extLst>
        </c:ser>
        <c:ser>
          <c:idx val="4"/>
          <c:order val="2"/>
          <c:tx>
            <c:strRef>
              <c:f>'KPI2019'!$A$37:$B$37</c:f>
              <c:strCache>
                <c:ptCount val="2"/>
                <c:pt idx="0">
                  <c:v>1035/BQC</c:v>
                </c:pt>
                <c:pt idx="1">
                  <c:v>ПУЛИН К.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'KPI2019'!$C$32:$K$32</c15:sqref>
                  </c15:fullRef>
                </c:ext>
              </c:extLst>
              <c:f>'KPI2019'!$F$32</c:f>
              <c:strCache>
                <c:ptCount val="1"/>
                <c:pt idx="0">
                  <c:v>ФЕВРАЛЬ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'KPI2019'!$C$37:$K$37</c15:sqref>
                  </c15:fullRef>
                </c:ext>
              </c:extLst>
              <c:f>'KPI2019'!$F$37</c:f>
              <c:numCache>
                <c:formatCode>General</c:formatCode>
                <c:ptCount val="1"/>
                <c:pt idx="0" formatCode="#\ ##0.00;\-#\ ##0.00;#\ ##0.00;\@">
                  <c:v>98.484848484848484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25-4BAA-91FC-E05BE0F0C4B6}"/>
            </c:ext>
          </c:extLst>
        </c:ser>
        <c:ser>
          <c:idx val="5"/>
          <c:order val="3"/>
          <c:tx>
            <c:strRef>
              <c:f>'KPI2019'!$A$38:$B$38</c:f>
              <c:strCache>
                <c:ptCount val="2"/>
                <c:pt idx="0">
                  <c:v>1035/FAS</c:v>
                </c:pt>
                <c:pt idx="1">
                  <c:v>МАКАРОВ П.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'KPI2019'!$C$32:$K$32</c15:sqref>
                  </c15:fullRef>
                </c:ext>
              </c:extLst>
              <c:f>'KPI2019'!$F$32</c:f>
              <c:strCache>
                <c:ptCount val="1"/>
                <c:pt idx="0">
                  <c:v>ФЕВРАЛЬ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'KPI2019'!$C$38:$K$38</c15:sqref>
                  </c15:fullRef>
                </c:ext>
              </c:extLst>
              <c:f>'KPI2019'!$F$38</c:f>
              <c:numCache>
                <c:formatCode>General</c:formatCode>
                <c:ptCount val="1"/>
                <c:pt idx="0" formatCode="#\ ##0.00;\-#\ ##0.00;#\ ##0.00;\@">
                  <c:v>79.55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25-4BAA-91FC-E05BE0F0C4B6}"/>
            </c:ext>
          </c:extLst>
        </c:ser>
        <c:ser>
          <c:idx val="6"/>
          <c:order val="4"/>
          <c:tx>
            <c:strRef>
              <c:f>'KPI2019'!$A$39:$B$39</c:f>
              <c:strCache>
                <c:ptCount val="2"/>
                <c:pt idx="0">
                  <c:v>1035/FIN</c:v>
                </c:pt>
                <c:pt idx="1">
                  <c:v>МАКАРОВ П.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'KPI2019'!$C$32:$K$32</c15:sqref>
                  </c15:fullRef>
                </c:ext>
              </c:extLst>
              <c:f>'KPI2019'!$F$32</c:f>
              <c:strCache>
                <c:ptCount val="1"/>
                <c:pt idx="0">
                  <c:v>ФЕВРАЛЬ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'KPI2019'!$C$39:$K$39</c15:sqref>
                  </c15:fullRef>
                </c:ext>
              </c:extLst>
              <c:f>'KPI2019'!$F$39</c:f>
              <c:numCache>
                <c:formatCode>General</c:formatCode>
                <c:ptCount val="1"/>
                <c:pt idx="0" formatCode="#\ ##0.00;\-#\ ##0.00;#\ ##0.00;\@">
                  <c:v>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25-4BAA-91FC-E05BE0F0C4B6}"/>
            </c:ext>
          </c:extLst>
        </c:ser>
        <c:ser>
          <c:idx val="7"/>
          <c:order val="5"/>
          <c:tx>
            <c:strRef>
              <c:f>'KPI2019'!$A$40:$B$40</c:f>
              <c:strCache>
                <c:ptCount val="2"/>
                <c:pt idx="0">
                  <c:v>1035/FQC</c:v>
                </c:pt>
                <c:pt idx="1">
                  <c:v>МАКАРОВ П.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'KPI2019'!$C$32:$K$32</c15:sqref>
                  </c15:fullRef>
                </c:ext>
              </c:extLst>
              <c:f>'KPI2019'!$F$32</c:f>
              <c:strCache>
                <c:ptCount val="1"/>
                <c:pt idx="0">
                  <c:v>ФЕВРАЛЬ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'KPI2019'!$C$40:$K$40</c15:sqref>
                  </c15:fullRef>
                </c:ext>
              </c:extLst>
              <c:f>'KPI2019'!$F$40</c:f>
              <c:numCache>
                <c:formatCode>General</c:formatCode>
                <c:ptCount val="1"/>
                <c:pt idx="0" formatCode="#\ ##0.00;\-#\ ##0.00;#\ ##0.00;\@">
                  <c:v>90.243902439024396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25-4BAA-91FC-E05BE0F0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85925896"/>
        <c:axId val="1585927208"/>
      </c:barChart>
      <c:catAx>
        <c:axId val="1585925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5927208"/>
        <c:crosses val="autoZero"/>
        <c:auto val="1"/>
        <c:lblAlgn val="ctr"/>
        <c:lblOffset val="100"/>
        <c:noMultiLvlLbl val="0"/>
      </c:catAx>
      <c:valAx>
        <c:axId val="158592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;\-#\ ##0.00;#\ ##0.00;\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592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Число отгрузок, 2018/2019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2018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val>
            <c:numRef>
              <c:f>'KPI2019'!$B$42:$B$53</c:f>
              <c:numCache>
                <c:formatCode>General</c:formatCode>
                <c:ptCount val="12"/>
                <c:pt idx="0">
                  <c:v>96</c:v>
                </c:pt>
                <c:pt idx="1">
                  <c:v>109</c:v>
                </c:pt>
                <c:pt idx="2">
                  <c:v>100</c:v>
                </c:pt>
                <c:pt idx="3" formatCode="0.00">
                  <c:v>116</c:v>
                </c:pt>
                <c:pt idx="4" formatCode="0.00">
                  <c:v>112</c:v>
                </c:pt>
                <c:pt idx="5" formatCode="0.00">
                  <c:v>103</c:v>
                </c:pt>
                <c:pt idx="6" formatCode="0.00">
                  <c:v>95</c:v>
                </c:pt>
                <c:pt idx="7" formatCode="0.00">
                  <c:v>82</c:v>
                </c:pt>
                <c:pt idx="8" formatCode="0.00">
                  <c:v>105</c:v>
                </c:pt>
                <c:pt idx="9" formatCode="0.00">
                  <c:v>126</c:v>
                </c:pt>
                <c:pt idx="10" formatCode="0.00">
                  <c:v>110</c:v>
                </c:pt>
                <c:pt idx="11" formatCode="0.0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B-445A-BA10-2CAC721B5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28272"/>
        <c:axId val="712131880"/>
      </c:areaChart>
      <c:barChart>
        <c:barDir val="col"/>
        <c:grouping val="clustered"/>
        <c:varyColors val="0"/>
        <c:ser>
          <c:idx val="1"/>
          <c:order val="1"/>
          <c:tx>
            <c:v>2019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'KPI2019'!$A$42:$A$53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'KPI2019'!$C$42:$C$53</c:f>
              <c:numCache>
                <c:formatCode>General</c:formatCode>
                <c:ptCount val="12"/>
                <c:pt idx="0">
                  <c:v>156</c:v>
                </c:pt>
                <c:pt idx="1">
                  <c:v>162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B-445A-BA10-2CAC721B5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128272"/>
        <c:axId val="712131880"/>
      </c:barChart>
      <c:catAx>
        <c:axId val="71212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131880"/>
        <c:crosses val="autoZero"/>
        <c:auto val="1"/>
        <c:lblAlgn val="ctr"/>
        <c:lblOffset val="100"/>
        <c:noMultiLvlLbl val="0"/>
      </c:catAx>
      <c:valAx>
        <c:axId val="71213188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1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1587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Число</a:t>
            </a:r>
            <a:r>
              <a:rPr lang="ru-RU" b="1" baseline="0">
                <a:solidFill>
                  <a:sysClr val="windowText" lastClr="000000"/>
                </a:solidFill>
              </a:rPr>
              <a:t> ГТД, 2018/2019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'KPI2019'!$G$41</c:f>
              <c:strCache>
                <c:ptCount val="1"/>
                <c:pt idx="0">
                  <c:v>2018 ИМ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'KPI2019'!$F$42:$F$53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'KPI2019'!$G$42:$G$53</c:f>
              <c:numCache>
                <c:formatCode>0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20</c:v>
                </c:pt>
                <c:pt idx="3">
                  <c:v>28</c:v>
                </c:pt>
                <c:pt idx="4">
                  <c:v>19</c:v>
                </c:pt>
                <c:pt idx="5">
                  <c:v>14</c:v>
                </c:pt>
                <c:pt idx="6">
                  <c:v>15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22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E-4E6D-A620-34D392AA0FA4}"/>
            </c:ext>
          </c:extLst>
        </c:ser>
        <c:ser>
          <c:idx val="1"/>
          <c:order val="1"/>
          <c:tx>
            <c:strRef>
              <c:f>'KPI2019'!$H$41</c:f>
              <c:strCache>
                <c:ptCount val="1"/>
                <c:pt idx="0">
                  <c:v>2018 ЭК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'KPI2019'!$F$42:$F$53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'KPI2019'!$H$42:$H$53</c:f>
              <c:numCache>
                <c:formatCode>0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E-4E6D-A620-34D392AA0FA4}"/>
            </c:ext>
          </c:extLst>
        </c:ser>
        <c:ser>
          <c:idx val="2"/>
          <c:order val="2"/>
          <c:tx>
            <c:strRef>
              <c:f>'KPI2019'!$I$41</c:f>
              <c:strCache>
                <c:ptCount val="1"/>
                <c:pt idx="0">
                  <c:v>2019 ИМ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'KPI2019'!$F$42:$F$53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'KPI2019'!$I$42:$I$53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E-4E6D-A620-34D392AA0FA4}"/>
            </c:ext>
          </c:extLst>
        </c:ser>
        <c:ser>
          <c:idx val="3"/>
          <c:order val="3"/>
          <c:tx>
            <c:strRef>
              <c:f>'KPI2019'!$J$41</c:f>
              <c:strCache>
                <c:ptCount val="1"/>
                <c:pt idx="0">
                  <c:v>2019 ЭК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'KPI2019'!$F$42:$F$53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'KPI2019'!$J$42:$J$53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9E-4E6D-A620-34D392AA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8547664"/>
        <c:axId val="708545696"/>
        <c:axId val="0"/>
      </c:bar3DChart>
      <c:catAx>
        <c:axId val="7085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545696"/>
        <c:crosses val="autoZero"/>
        <c:auto val="1"/>
        <c:lblAlgn val="ctr"/>
        <c:lblOffset val="100"/>
        <c:noMultiLvlLbl val="0"/>
      </c:catAx>
      <c:valAx>
        <c:axId val="70854569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5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2018</c:v>
          </c:tx>
          <c:dLbls>
            <c:dLbl>
              <c:idx val="0"/>
              <c:layout>
                <c:manualLayout>
                  <c:x val="-4.3980100536218932E-2"/>
                  <c:y val="0.11111111111111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12-49B8-AE36-810A5F4257A4}"/>
                </c:ext>
              </c:extLst>
            </c:dLbl>
            <c:dLbl>
              <c:idx val="1"/>
              <c:layout>
                <c:manualLayout>
                  <c:x val="-6.9353235460960588E-2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12-49B8-AE36-810A5F4257A4}"/>
                </c:ext>
              </c:extLst>
            </c:dLbl>
            <c:dLbl>
              <c:idx val="2"/>
              <c:layout>
                <c:manualLayout>
                  <c:x val="-3.2139304238006129E-2"/>
                  <c:y val="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rgbClr val="00B05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12-49B8-AE36-810A5F4257A4}"/>
                </c:ext>
              </c:extLst>
            </c:dLbl>
            <c:dLbl>
              <c:idx val="3"/>
              <c:layout>
                <c:manualLayout>
                  <c:x val="-2.5373134924741747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12-49B8-AE36-810A5F4257A4}"/>
                </c:ext>
              </c:extLst>
            </c:dLbl>
            <c:dLbl>
              <c:idx val="4"/>
              <c:layout>
                <c:manualLayout>
                  <c:x val="-1.8606965611477295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12-49B8-AE36-810A5F4257A4}"/>
                </c:ext>
              </c:extLst>
            </c:dLbl>
            <c:dLbl>
              <c:idx val="5"/>
              <c:layout>
                <c:manualLayout>
                  <c:x val="-2.0298507939793348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12-49B8-AE36-810A5F4257A4}"/>
                </c:ext>
              </c:extLst>
            </c:dLbl>
            <c:dLbl>
              <c:idx val="6"/>
              <c:layout>
                <c:manualLayout>
                  <c:x val="-2.1990050268109459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12-49B8-AE36-810A5F4257A4}"/>
                </c:ext>
              </c:extLst>
            </c:dLbl>
            <c:dLbl>
              <c:idx val="7"/>
              <c:layout>
                <c:manualLayout>
                  <c:x val="-2.0298507939793348E-2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12-49B8-AE36-810A5F4257A4}"/>
                </c:ext>
              </c:extLst>
            </c:dLbl>
            <c:dLbl>
              <c:idx val="8"/>
              <c:layout>
                <c:manualLayout>
                  <c:x val="-2.1990050268109584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12-49B8-AE36-810A5F4257A4}"/>
                </c:ext>
              </c:extLst>
            </c:dLbl>
            <c:dLbl>
              <c:idx val="9"/>
              <c:layout>
                <c:manualLayout>
                  <c:x val="-2.0298507939793473E-2"/>
                  <c:y val="6.4814814814814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12-49B8-AE36-810A5F4257A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'Logistics Cost 2019'!$W$6:$W$17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'Logistics Cost 2019'!$X$6:$X$17</c:f>
              <c:numCache>
                <c:formatCode>0.00%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12-49B8-AE36-810A5F4257A4}"/>
            </c:ext>
          </c:extLst>
        </c:ser>
        <c:ser>
          <c:idx val="2"/>
          <c:order val="1"/>
          <c:tx>
            <c:v>2017</c:v>
          </c:tx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rgbClr val="00B05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4D12-49B8-AE36-810A5F4257A4}"/>
                </c:ext>
              </c:extLst>
            </c:dLbl>
            <c:dLbl>
              <c:idx val="1"/>
              <c:layout>
                <c:manualLayout>
                  <c:x val="-1.1840796298212785E-2"/>
                  <c:y val="-0.120370370370370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12-49B8-AE36-810A5F4257A4}"/>
                </c:ext>
              </c:extLst>
            </c:dLbl>
            <c:dLbl>
              <c:idx val="2"/>
              <c:layout>
                <c:manualLayout>
                  <c:x val="0"/>
                  <c:y val="-5.55555555555555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12-49B8-AE36-810A5F4257A4}"/>
                </c:ext>
              </c:extLst>
            </c:dLbl>
            <c:dLbl>
              <c:idx val="3"/>
              <c:layout>
                <c:manualLayout>
                  <c:x val="0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D12-49B8-AE36-810A5F4257A4}"/>
                </c:ext>
              </c:extLst>
            </c:dLbl>
            <c:dLbl>
              <c:idx val="4"/>
              <c:layout>
                <c:manualLayout>
                  <c:x val="0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D12-49B8-AE36-810A5F4257A4}"/>
                </c:ext>
              </c:extLst>
            </c:dLbl>
            <c:dLbl>
              <c:idx val="5"/>
              <c:layout>
                <c:manualLayout>
                  <c:x val="6.2022502215685927E-17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D12-49B8-AE36-810A5F4257A4}"/>
                </c:ext>
              </c:extLst>
            </c:dLbl>
            <c:dLbl>
              <c:idx val="6"/>
              <c:layout>
                <c:manualLayout>
                  <c:x val="0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D12-49B8-AE36-810A5F4257A4}"/>
                </c:ext>
              </c:extLst>
            </c:dLbl>
            <c:dLbl>
              <c:idx val="7"/>
              <c:layout>
                <c:manualLayout>
                  <c:x val="0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D12-49B8-AE36-810A5F4257A4}"/>
                </c:ext>
              </c:extLst>
            </c:dLbl>
            <c:dLbl>
              <c:idx val="8"/>
              <c:layout>
                <c:manualLayout>
                  <c:x val="1.6915423283159882E-3"/>
                  <c:y val="-7.87037037037036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D12-49B8-AE36-810A5F4257A4}"/>
                </c:ext>
              </c:extLst>
            </c:dLbl>
            <c:dLbl>
              <c:idx val="9"/>
              <c:layout>
                <c:manualLayout>
                  <c:x val="-1.2404500443137185E-16"/>
                  <c:y val="-0.138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D12-49B8-AE36-810A5F4257A4}"/>
                </c:ext>
              </c:extLst>
            </c:dLbl>
            <c:dLbl>
              <c:idx val="10"/>
              <c:layout>
                <c:manualLayout>
                  <c:x val="-5.0746269849483369E-3"/>
                  <c:y val="-0.11574074074074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D12-49B8-AE36-810A5F4257A4}"/>
                </c:ext>
              </c:extLst>
            </c:dLbl>
            <c:dLbl>
              <c:idx val="11"/>
              <c:layout>
                <c:manualLayout>
                  <c:x val="-1.8606965611477358E-2"/>
                  <c:y val="-0.13425925925925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D12-49B8-AE36-810A5F4257A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12-49B8-AE36-810A5F425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238072"/>
        <c:axId val="539236432"/>
      </c:lineChart>
      <c:catAx>
        <c:axId val="53923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36432"/>
        <c:crosses val="autoZero"/>
        <c:auto val="1"/>
        <c:lblAlgn val="ctr"/>
        <c:lblOffset val="100"/>
        <c:noMultiLvlLbl val="0"/>
      </c:catAx>
      <c:valAx>
        <c:axId val="53923643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38072"/>
        <c:crossesAt val="0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2018</c:v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2139304238006129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44-43DD-B666-B4795E9EABC2}"/>
                </c:ext>
              </c:extLst>
            </c:dLbl>
            <c:dLbl>
              <c:idx val="1"/>
              <c:layout>
                <c:manualLayout>
                  <c:x val="-2.8756219581373938E-2"/>
                  <c:y val="6.48148148148148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44-43DD-B666-B4795E9EABC2}"/>
                </c:ext>
              </c:extLst>
            </c:dLbl>
            <c:dLbl>
              <c:idx val="2"/>
              <c:layout>
                <c:manualLayout>
                  <c:x val="-2.5373134924741716E-2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44-43DD-B666-B4795E9EABC2}"/>
                </c:ext>
              </c:extLst>
            </c:dLbl>
            <c:dLbl>
              <c:idx val="3"/>
              <c:layout>
                <c:manualLayout>
                  <c:x val="-3.2139304238006129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44-43DD-B666-B4795E9EABC2}"/>
                </c:ext>
              </c:extLst>
            </c:dLbl>
            <c:dLbl>
              <c:idx val="4"/>
              <c:layout>
                <c:manualLayout>
                  <c:x val="-3.2139304238006192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44-43DD-B666-B4795E9EABC2}"/>
                </c:ext>
              </c:extLst>
            </c:dLbl>
            <c:dLbl>
              <c:idx val="5"/>
              <c:layout>
                <c:manualLayout>
                  <c:x val="-2.3681592596425632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44-43DD-B666-B4795E9EABC2}"/>
                </c:ext>
              </c:extLst>
            </c:dLbl>
            <c:dLbl>
              <c:idx val="6"/>
              <c:layout>
                <c:manualLayout>
                  <c:x val="-3.3830846566322244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44-43DD-B666-B4795E9EABC2}"/>
                </c:ext>
              </c:extLst>
            </c:dLbl>
            <c:dLbl>
              <c:idx val="7"/>
              <c:layout>
                <c:manualLayout>
                  <c:x val="-3.0447761909690021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44-43DD-B666-B4795E9EABC2}"/>
                </c:ext>
              </c:extLst>
            </c:dLbl>
            <c:dLbl>
              <c:idx val="8"/>
              <c:layout>
                <c:manualLayout>
                  <c:x val="-2.8756219581373907E-2"/>
                  <c:y val="4.16666666666665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44-43DD-B666-B4795E9EABC2}"/>
                </c:ext>
              </c:extLst>
            </c:dLbl>
            <c:dLbl>
              <c:idx val="9"/>
              <c:layout>
                <c:manualLayout>
                  <c:x val="-3.2139304238006129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44-43DD-B666-B4795E9EA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'Logistics Cost 2019'!$W$6:$W$18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Target</c:v>
                </c:pt>
              </c:strCache>
            </c:strRef>
          </c:cat>
          <c:val>
            <c:numRef>
              <c:f>'Logistics Cost 2019'!$Y$6:$Y$17</c:f>
              <c:numCache>
                <c:formatCode>0.00%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44-43DD-B666-B4795E9EABC2}"/>
            </c:ext>
          </c:extLst>
        </c:ser>
        <c:ser>
          <c:idx val="1"/>
          <c:order val="1"/>
          <c:tx>
            <c:v>2017</c:v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5671642864535025E-2"/>
                  <c:y val="-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A44-43DD-B666-B4795E9EABC2}"/>
                </c:ext>
              </c:extLst>
            </c:dLbl>
            <c:dLbl>
              <c:idx val="1"/>
              <c:layout>
                <c:manualLayout>
                  <c:x val="-5.0746269849483369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A44-43DD-B666-B4795E9EABC2}"/>
                </c:ext>
              </c:extLst>
            </c:dLbl>
            <c:dLbl>
              <c:idx val="2"/>
              <c:layout>
                <c:manualLayout>
                  <c:x val="-6.7661693132644802E-3"/>
                  <c:y val="-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A44-43DD-B666-B4795E9EABC2}"/>
                </c:ext>
              </c:extLst>
            </c:dLbl>
            <c:dLbl>
              <c:idx val="3"/>
              <c:layout>
                <c:manualLayout>
                  <c:x val="-5.0746269849483985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A44-43DD-B666-B4795E9EABC2}"/>
                </c:ext>
              </c:extLst>
            </c:dLbl>
            <c:dLbl>
              <c:idx val="4"/>
              <c:layout>
                <c:manualLayout>
                  <c:x val="-3.3830846566322865E-3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A44-43DD-B666-B4795E9EABC2}"/>
                </c:ext>
              </c:extLst>
            </c:dLbl>
            <c:dLbl>
              <c:idx val="5"/>
              <c:layout>
                <c:manualLayout>
                  <c:x val="0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A44-43DD-B666-B4795E9EABC2}"/>
                </c:ext>
              </c:extLst>
            </c:dLbl>
            <c:dLbl>
              <c:idx val="6"/>
              <c:layout>
                <c:manualLayout>
                  <c:x val="-1.0149253969896674E-2"/>
                  <c:y val="-7.407407407407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A44-43DD-B666-B4795E9EABC2}"/>
                </c:ext>
              </c:extLst>
            </c:dLbl>
            <c:dLbl>
              <c:idx val="7"/>
              <c:layout>
                <c:manualLayout>
                  <c:x val="-5.0746269849483369E-3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A44-43DD-B666-B4795E9EABC2}"/>
                </c:ext>
              </c:extLst>
            </c:dLbl>
            <c:dLbl>
              <c:idx val="8"/>
              <c:layout>
                <c:manualLayout>
                  <c:x val="0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A44-43DD-B666-B4795E9EABC2}"/>
                </c:ext>
              </c:extLst>
            </c:dLbl>
            <c:dLbl>
              <c:idx val="9"/>
              <c:layout>
                <c:manualLayout>
                  <c:x val="-6.7661693132644489E-3"/>
                  <c:y val="-7.407407407407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A44-43DD-B666-B4795E9EABC2}"/>
                </c:ext>
              </c:extLst>
            </c:dLbl>
            <c:dLbl>
              <c:idx val="10"/>
              <c:layout>
                <c:manualLayout>
                  <c:x val="-2.0298507939793223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A44-43DD-B666-B4795E9EABC2}"/>
                </c:ext>
              </c:extLst>
            </c:dLbl>
            <c:dLbl>
              <c:idx val="11"/>
              <c:layout>
                <c:manualLayout>
                  <c:x val="-2.1990050268109584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A44-43DD-B666-B4795E9EA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'Logistics Cost 2019'!$W$6:$W$18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Target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44-43DD-B666-B4795E9E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238072"/>
        <c:axId val="539236432"/>
      </c:lineChart>
      <c:catAx>
        <c:axId val="53923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36432"/>
        <c:crosses val="autoZero"/>
        <c:auto val="1"/>
        <c:lblAlgn val="ctr"/>
        <c:lblOffset val="100"/>
        <c:noMultiLvlLbl val="0"/>
      </c:catAx>
      <c:valAx>
        <c:axId val="53923643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38072"/>
        <c:crossesAt val="0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905473551270581E-2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1D-437D-986C-CF4EF330D8CC}"/>
                </c:ext>
              </c:extLst>
            </c:dLbl>
            <c:dLbl>
              <c:idx val="1"/>
              <c:layout>
                <c:manualLayout>
                  <c:x val="-4.2288558207902838E-2"/>
                  <c:y val="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1D-437D-986C-CF4EF330D8CC}"/>
                </c:ext>
              </c:extLst>
            </c:dLbl>
            <c:dLbl>
              <c:idx val="2"/>
              <c:layout>
                <c:manualLayout>
                  <c:x val="-2.5373134924741716E-2"/>
                  <c:y val="3.24074074074074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rgbClr val="00B05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1D-437D-986C-CF4EF330D8CC}"/>
                </c:ext>
              </c:extLst>
            </c:dLbl>
            <c:dLbl>
              <c:idx val="3"/>
              <c:layout>
                <c:manualLayout>
                  <c:x val="-1.6915423283161122E-2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1D-437D-986C-CF4EF330D8CC}"/>
                </c:ext>
              </c:extLst>
            </c:dLbl>
            <c:dLbl>
              <c:idx val="4"/>
              <c:layout>
                <c:manualLayout>
                  <c:x val="-1.5223880954845011E-2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1D-437D-986C-CF4EF330D8CC}"/>
                </c:ext>
              </c:extLst>
            </c:dLbl>
            <c:dLbl>
              <c:idx val="5"/>
              <c:layout>
                <c:manualLayout>
                  <c:x val="-1.8606965611477295E-2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1D-437D-986C-CF4EF330D8CC}"/>
                </c:ext>
              </c:extLst>
            </c:dLbl>
            <c:dLbl>
              <c:idx val="6"/>
              <c:layout>
                <c:manualLayout>
                  <c:x val="-1.1840796298212847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1D-437D-986C-CF4EF330D8CC}"/>
                </c:ext>
              </c:extLst>
            </c:dLbl>
            <c:dLbl>
              <c:idx val="7"/>
              <c:layout>
                <c:manualLayout>
                  <c:x val="-1.5223880954845011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1D-437D-986C-CF4EF330D8CC}"/>
                </c:ext>
              </c:extLst>
            </c:dLbl>
            <c:dLbl>
              <c:idx val="8"/>
              <c:layout>
                <c:manualLayout>
                  <c:x val="-1.5223880954845011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1D-437D-986C-CF4EF330D8CC}"/>
                </c:ext>
              </c:extLst>
            </c:dLbl>
            <c:dLbl>
              <c:idx val="9"/>
              <c:layout>
                <c:manualLayout>
                  <c:x val="-1.0149253969896797E-2"/>
                  <c:y val="2.3148148148148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1D-437D-986C-CF4EF330D8C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'Logistics Cost 2019'!$W$6:$W$17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'Logistics Cost 2019'!$Z$6:$Z$17</c:f>
              <c:numCache>
                <c:formatCode>0.00%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1D-437D-986C-CF4EF330D8CC}"/>
            </c:ext>
          </c:extLst>
        </c:ser>
        <c:ser>
          <c:idx val="1"/>
          <c:order val="1"/>
          <c:tx>
            <c:v>2017</c:v>
          </c:tx>
          <c:dLbls>
            <c:dLbl>
              <c:idx val="0"/>
              <c:layout>
                <c:manualLayout>
                  <c:x val="-4.2288558207902803E-2"/>
                  <c:y val="-9.7222222222222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1D-437D-986C-CF4EF330D8CC}"/>
                </c:ext>
              </c:extLst>
            </c:dLbl>
            <c:dLbl>
              <c:idx val="1"/>
              <c:layout>
                <c:manualLayout>
                  <c:x val="-5.0746269849483369E-2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81D-437D-986C-CF4EF330D8CC}"/>
                </c:ext>
              </c:extLst>
            </c:dLbl>
            <c:dLbl>
              <c:idx val="2"/>
              <c:layout>
                <c:manualLayout>
                  <c:x val="-2.5373134924741716E-2"/>
                  <c:y val="-0.11111111111111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81D-437D-986C-CF4EF330D8CC}"/>
                </c:ext>
              </c:extLst>
            </c:dLbl>
            <c:dLbl>
              <c:idx val="3"/>
              <c:layout>
                <c:manualLayout>
                  <c:x val="-1.8606965611477233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81D-437D-986C-CF4EF330D8CC}"/>
                </c:ext>
              </c:extLst>
            </c:dLbl>
            <c:dLbl>
              <c:idx val="4"/>
              <c:layout>
                <c:manualLayout>
                  <c:x val="-6.7661693132644489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81D-437D-986C-CF4EF330D8CC}"/>
                </c:ext>
              </c:extLst>
            </c:dLbl>
            <c:dLbl>
              <c:idx val="5"/>
              <c:layout>
                <c:manualLayout>
                  <c:x val="-3.3830846566322245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81D-437D-986C-CF4EF330D8CC}"/>
                </c:ext>
              </c:extLst>
            </c:dLbl>
            <c:dLbl>
              <c:idx val="6"/>
              <c:layout>
                <c:manualLayout>
                  <c:x val="-1.6915423283161122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81D-437D-986C-CF4EF330D8CC}"/>
                </c:ext>
              </c:extLst>
            </c:dLbl>
            <c:dLbl>
              <c:idx val="7"/>
              <c:layout>
                <c:manualLayout>
                  <c:x val="0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81D-437D-986C-CF4EF330D8CC}"/>
                </c:ext>
              </c:extLst>
            </c:dLbl>
            <c:dLbl>
              <c:idx val="8"/>
              <c:layout>
                <c:manualLayout>
                  <c:x val="-8.4577116415805609E-3"/>
                  <c:y val="-3.70370370370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81D-437D-986C-CF4EF330D8CC}"/>
                </c:ext>
              </c:extLst>
            </c:dLbl>
            <c:dLbl>
              <c:idx val="9"/>
              <c:layout>
                <c:manualLayout>
                  <c:x val="-3.3830846566322245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81D-437D-986C-CF4EF330D8CC}"/>
                </c:ext>
              </c:extLst>
            </c:dLbl>
            <c:dLbl>
              <c:idx val="10"/>
              <c:layout>
                <c:manualLayout>
                  <c:x val="-3.3830846566322245E-3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81D-437D-986C-CF4EF330D8CC}"/>
                </c:ext>
              </c:extLst>
            </c:dLbl>
            <c:dLbl>
              <c:idx val="11"/>
              <c:layout>
                <c:manualLayout>
                  <c:x val="-1.0149253969896797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81D-437D-986C-CF4EF330D8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ysClr val="windowText" lastClr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'Logistics Cost 2019'!$W$6:$W$17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1D-437D-986C-CF4EF330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238072"/>
        <c:axId val="539236432"/>
      </c:lineChart>
      <c:catAx>
        <c:axId val="53923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36432"/>
        <c:crosses val="autoZero"/>
        <c:auto val="1"/>
        <c:lblAlgn val="ctr"/>
        <c:lblOffset val="100"/>
        <c:noMultiLvlLbl val="0"/>
      </c:catAx>
      <c:valAx>
        <c:axId val="539236432"/>
        <c:scaling>
          <c:orientation val="minMax"/>
          <c:max val="9.0000000000000024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38072"/>
        <c:crossesAt val="0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373134924741667E-2"/>
                  <c:y val="8.33333333333333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rgbClr val="00B05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88-4557-B37A-0D8BC0EA6973}"/>
                </c:ext>
              </c:extLst>
            </c:dLbl>
            <c:dLbl>
              <c:idx val="1"/>
              <c:layout>
                <c:manualLayout>
                  <c:x val="-2.199005026810949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88-4557-B37A-0D8BC0EA6973}"/>
                </c:ext>
              </c:extLst>
            </c:dLbl>
            <c:dLbl>
              <c:idx val="2"/>
              <c:layout>
                <c:manualLayout>
                  <c:x val="-2.3681592596425601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88-4557-B37A-0D8BC0EA6973}"/>
                </c:ext>
              </c:extLst>
            </c:dLbl>
            <c:dLbl>
              <c:idx val="3"/>
              <c:layout>
                <c:manualLayout>
                  <c:x val="-1.6915423283161122E-2"/>
                  <c:y val="3.7037037037036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88-4557-B37A-0D8BC0EA6973}"/>
                </c:ext>
              </c:extLst>
            </c:dLbl>
            <c:dLbl>
              <c:idx val="4"/>
              <c:layout>
                <c:manualLayout>
                  <c:x val="-2.5373134924741685E-2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88-4557-B37A-0D8BC0EA6973}"/>
                </c:ext>
              </c:extLst>
            </c:dLbl>
            <c:dLbl>
              <c:idx val="5"/>
              <c:layout>
                <c:manualLayout>
                  <c:x val="-2.8756219581373969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88-4557-B37A-0D8BC0EA6973}"/>
                </c:ext>
              </c:extLst>
            </c:dLbl>
            <c:dLbl>
              <c:idx val="6"/>
              <c:layout>
                <c:manualLayout>
                  <c:x val="-1.6915423283161059E-2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88-4557-B37A-0D8BC0EA6973}"/>
                </c:ext>
              </c:extLst>
            </c:dLbl>
            <c:dLbl>
              <c:idx val="7"/>
              <c:layout>
                <c:manualLayout>
                  <c:x val="-1.5223880954845011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88-4557-B37A-0D8BC0EA6973}"/>
                </c:ext>
              </c:extLst>
            </c:dLbl>
            <c:dLbl>
              <c:idx val="8"/>
              <c:layout>
                <c:manualLayout>
                  <c:x val="-1.3532338626528898E-2"/>
                  <c:y val="3.70370370370369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88-4557-B37A-0D8BC0EA6973}"/>
                </c:ext>
              </c:extLst>
            </c:dLbl>
            <c:dLbl>
              <c:idx val="9"/>
              <c:layout>
                <c:manualLayout>
                  <c:x val="-2.1990050268109584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88-4557-B37A-0D8BC0EA697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'Logistics Cost 2019'!$W$6:$W$17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'Logistics Cost 2019'!$AA$6:$AA$17</c:f>
              <c:numCache>
                <c:formatCode>0.00%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88-4557-B37A-0D8BC0EA6973}"/>
            </c:ext>
          </c:extLst>
        </c:ser>
        <c:ser>
          <c:idx val="1"/>
          <c:order val="1"/>
          <c:tx>
            <c:v>2017</c:v>
          </c:tx>
          <c:dLbls>
            <c:dLbl>
              <c:idx val="0"/>
              <c:layout>
                <c:manualLayout>
                  <c:x val="-2.8756219581373907E-2"/>
                  <c:y val="-8.79629629629629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rgbClr val="00B05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88-4557-B37A-0D8BC0EA6973}"/>
                </c:ext>
              </c:extLst>
            </c:dLbl>
            <c:dLbl>
              <c:idx val="1"/>
              <c:layout>
                <c:manualLayout>
                  <c:x val="-4.736318519285114E-2"/>
                  <c:y val="-7.870370370370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688-4557-B37A-0D8BC0EA6973}"/>
                </c:ext>
              </c:extLst>
            </c:dLbl>
            <c:dLbl>
              <c:idx val="2"/>
              <c:layout>
                <c:manualLayout>
                  <c:x val="-3.3830846566322278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88-4557-B37A-0D8BC0EA6973}"/>
                </c:ext>
              </c:extLst>
            </c:dLbl>
            <c:dLbl>
              <c:idx val="3"/>
              <c:layout>
                <c:manualLayout>
                  <c:x val="-2.8756219581373907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688-4557-B37A-0D8BC0EA6973}"/>
                </c:ext>
              </c:extLst>
            </c:dLbl>
            <c:dLbl>
              <c:idx val="4"/>
              <c:layout>
                <c:manualLayout>
                  <c:x val="-2.029850793979334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688-4557-B37A-0D8BC0EA6973}"/>
                </c:ext>
              </c:extLst>
            </c:dLbl>
            <c:dLbl>
              <c:idx val="5"/>
              <c:layout>
                <c:manualLayout>
                  <c:x val="-2.029850793979341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688-4557-B37A-0D8BC0EA6973}"/>
                </c:ext>
              </c:extLst>
            </c:dLbl>
            <c:dLbl>
              <c:idx val="6"/>
              <c:layout>
                <c:manualLayout>
                  <c:x val="-1.353233862652896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688-4557-B37A-0D8BC0EA6973}"/>
                </c:ext>
              </c:extLst>
            </c:dLbl>
            <c:dLbl>
              <c:idx val="7"/>
              <c:layout>
                <c:manualLayout>
                  <c:x val="-2.0298507939793348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688-4557-B37A-0D8BC0EA6973}"/>
                </c:ext>
              </c:extLst>
            </c:dLbl>
            <c:dLbl>
              <c:idx val="8"/>
              <c:layout>
                <c:manualLayout>
                  <c:x val="-2.0298507939793348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688-4557-B37A-0D8BC0EA6973}"/>
                </c:ext>
              </c:extLst>
            </c:dLbl>
            <c:dLbl>
              <c:idx val="9"/>
              <c:layout>
                <c:manualLayout>
                  <c:x val="-2.0298507939793473E-2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688-4557-B37A-0D8BC0EA6973}"/>
                </c:ext>
              </c:extLst>
            </c:dLbl>
            <c:dLbl>
              <c:idx val="10"/>
              <c:layout>
                <c:manualLayout>
                  <c:x val="-2.0298507939793223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688-4557-B37A-0D8BC0EA6973}"/>
                </c:ext>
              </c:extLst>
            </c:dLbl>
            <c:dLbl>
              <c:idx val="11"/>
              <c:layout>
                <c:manualLayout>
                  <c:x val="-1.8606965611477358E-2"/>
                  <c:y val="-5.55555555555556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688-4557-B37A-0D8BC0EA697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'Logistics Cost 2019'!$W$6:$W$17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688-4557-B37A-0D8BC0EA6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238072"/>
        <c:axId val="539236432"/>
      </c:lineChart>
      <c:catAx>
        <c:axId val="53923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36432"/>
        <c:crosses val="autoZero"/>
        <c:auto val="1"/>
        <c:lblAlgn val="ctr"/>
        <c:lblOffset val="100"/>
        <c:noMultiLvlLbl val="0"/>
      </c:catAx>
      <c:valAx>
        <c:axId val="539236432"/>
        <c:scaling>
          <c:orientation val="minMax"/>
          <c:max val="9.0000000000000024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38072"/>
        <c:crossesAt val="0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отгрузок 2018/2019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39703475990165593"/>
          <c:y val="2.402402856854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20675135656042E-2"/>
          <c:y val="0.1577642176522159"/>
          <c:w val="0.89215117109585473"/>
          <c:h val="0.64880842709955822"/>
        </c:manualLayout>
      </c:layout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'KPI 2019'!$D$28:$D$39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2019'!$C$28:$C$39</c:f>
              <c:numCache>
                <c:formatCode>General</c:formatCode>
                <c:ptCount val="12"/>
                <c:pt idx="0">
                  <c:v>96</c:v>
                </c:pt>
                <c:pt idx="1">
                  <c:v>109</c:v>
                </c:pt>
                <c:pt idx="2">
                  <c:v>100</c:v>
                </c:pt>
                <c:pt idx="3">
                  <c:v>116</c:v>
                </c:pt>
                <c:pt idx="4">
                  <c:v>112</c:v>
                </c:pt>
                <c:pt idx="5">
                  <c:v>103</c:v>
                </c:pt>
                <c:pt idx="6">
                  <c:v>95</c:v>
                </c:pt>
                <c:pt idx="7">
                  <c:v>82</c:v>
                </c:pt>
                <c:pt idx="8">
                  <c:v>105</c:v>
                </c:pt>
                <c:pt idx="9">
                  <c:v>126</c:v>
                </c:pt>
                <c:pt idx="10">
                  <c:v>110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3-43AD-B3FD-FDF8E10A72D5}"/>
            </c:ext>
          </c:extLst>
        </c:ser>
        <c:ser>
          <c:idx val="1"/>
          <c:order val="1"/>
          <c:tx>
            <c:v>2019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'KPI 2019'!$D$28:$D$39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2019'!$E$28:$E$39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00D3-43AD-B3FD-FDF8E10A7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774080"/>
        <c:axId val="165775616"/>
      </c:barChart>
      <c:catAx>
        <c:axId val="1657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75616"/>
        <c:crosses val="autoZero"/>
        <c:auto val="1"/>
        <c:lblAlgn val="ctr"/>
        <c:lblOffset val="100"/>
        <c:noMultiLvlLbl val="0"/>
      </c:catAx>
      <c:valAx>
        <c:axId val="1657756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ГТД 201</a:t>
            </a:r>
            <a:r>
              <a:rPr lang="en-US"/>
              <a:t>8</a:t>
            </a:r>
            <a:r>
              <a:rPr lang="ru-RU"/>
              <a:t>/2019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2018 EX</c:v>
          </c:tx>
          <c:invertIfNegative val="0"/>
          <c:cat>
            <c:strRef>
              <c:f>'KPI 2019'!$C$45:$C$56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2019'!$D$45:$D$56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5-40E6-8C6C-0B7A8322E796}"/>
            </c:ext>
          </c:extLst>
        </c:ser>
        <c:ser>
          <c:idx val="6"/>
          <c:order val="1"/>
          <c:tx>
            <c:v>2018 IM</c:v>
          </c:tx>
          <c:invertIfNegative val="0"/>
          <c:cat>
            <c:strRef>
              <c:f>'KPI 2019'!$C$45:$C$56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2019'!$E$45:$E$56</c:f>
              <c:numCache>
                <c:formatCode>General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20</c:v>
                </c:pt>
                <c:pt idx="3">
                  <c:v>28</c:v>
                </c:pt>
                <c:pt idx="4">
                  <c:v>19</c:v>
                </c:pt>
                <c:pt idx="5">
                  <c:v>14</c:v>
                </c:pt>
                <c:pt idx="6">
                  <c:v>15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22</c:v>
                </c:pt>
                <c:pt idx="11" formatCode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5-40E6-8C6C-0B7A8322E796}"/>
            </c:ext>
          </c:extLst>
        </c:ser>
        <c:ser>
          <c:idx val="7"/>
          <c:order val="2"/>
          <c:tx>
            <c:v>2019 EX</c:v>
          </c:tx>
          <c:invertIfNegative val="0"/>
          <c:cat>
            <c:strRef>
              <c:f>'KPI 2019'!$C$45:$C$56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2019'!$G$45:$G$56</c:f>
              <c:numCache>
                <c:formatCode>General</c:formatCode>
                <c:ptCount val="1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5-40E6-8C6C-0B7A8322E796}"/>
            </c:ext>
          </c:extLst>
        </c:ser>
        <c:ser>
          <c:idx val="8"/>
          <c:order val="3"/>
          <c:tx>
            <c:v>2019 IM</c:v>
          </c:tx>
          <c:invertIfNegative val="0"/>
          <c:cat>
            <c:strRef>
              <c:f>'KPI 2019'!$C$45:$C$56</c:f>
              <c:strCache>
                <c:ptCount val="12"/>
                <c:pt idx="0">
                  <c:v>Jan</c:v>
                </c:pt>
                <c:pt idx="1">
                  <c:v>Febr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 2019'!$H$45:$H$56</c:f>
              <c:numCache>
                <c:formatCode>General</c:formatCode>
                <c:ptCount val="12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5-40E6-8C6C-0B7A8322E796}"/>
            </c:ext>
          </c:extLst>
        </c:ser>
        <c:ser>
          <c:idx val="9"/>
          <c:order val="4"/>
          <c:tx>
            <c:strRef>
              <c:f>'KPI 2019'!$K$44</c:f>
              <c:strCache>
                <c:ptCount val="1"/>
                <c:pt idx="0">
                  <c:v>TOTAL 2019</c:v>
                </c:pt>
              </c:strCache>
            </c:strRef>
          </c:tx>
          <c:invertIfNegative val="0"/>
          <c:val>
            <c:numRef>
              <c:f>'KPI 2019'!$K$45:$K$56</c:f>
              <c:numCache>
                <c:formatCode>General</c:formatCode>
                <c:ptCount val="12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B5-40E6-8C6C-0B7A8322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88000"/>
        <c:axId val="166293888"/>
      </c:barChart>
      <c:catAx>
        <c:axId val="1662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293888"/>
        <c:crosses val="autoZero"/>
        <c:auto val="1"/>
        <c:lblAlgn val="ctr"/>
        <c:lblOffset val="100"/>
        <c:noMultiLvlLbl val="0"/>
      </c:catAx>
      <c:valAx>
        <c:axId val="1662938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2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72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in days 2018, AR RUS PRODUCTION</a:t>
            </a:r>
            <a:endParaRPr lang="ru-RU"/>
          </a:p>
        </c:rich>
      </c:tx>
      <c:layout>
        <c:manualLayout>
          <c:xMode val="edge"/>
          <c:yMode val="edge"/>
          <c:x val="9.3464832047509216E-2"/>
          <c:y val="3.99201596806387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72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291757818441904E-2"/>
          <c:y val="9.7417578929131388E-2"/>
          <c:w val="0.92356123950912938"/>
          <c:h val="0.82332292746127933"/>
        </c:manualLayout>
      </c:layout>
      <c:lineChart>
        <c:grouping val="standard"/>
        <c:varyColors val="0"/>
        <c:ser>
          <c:idx val="4"/>
          <c:order val="0"/>
          <c:spPr>
            <a:ln w="2857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F05-4FB4-B18C-1091BD48B0AE}"/>
            </c:ext>
          </c:extLst>
        </c:ser>
        <c:ser>
          <c:idx val="5"/>
          <c:order val="1"/>
          <c:spPr>
            <a:ln w="28575" cap="rnd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F05-4FB4-B18C-1091BD48B0AE}"/>
            </c:ext>
          </c:extLst>
        </c:ser>
        <c:ser>
          <c:idx val="6"/>
          <c:order val="2"/>
          <c:spPr>
            <a:ln w="28575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F05-4FB4-B18C-1091BD48B0AE}"/>
            </c:ext>
          </c:extLst>
        </c:ser>
        <c:ser>
          <c:idx val="7"/>
          <c:order val="3"/>
          <c:spPr>
            <a:ln w="28575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F05-4FB4-B18C-1091BD48B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97856"/>
        <c:axId val="157899392"/>
      </c:lineChart>
      <c:catAx>
        <c:axId val="1578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99392"/>
        <c:crosses val="autoZero"/>
        <c:auto val="1"/>
        <c:lblAlgn val="ctr"/>
        <c:lblOffset val="100"/>
        <c:noMultiLvlLbl val="0"/>
      </c:catAx>
      <c:valAx>
        <c:axId val="15789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978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246149605144231"/>
          <c:y val="2.1968635830068979E-2"/>
          <c:w val="0.48271481757975621"/>
          <c:h val="0.12878407786966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6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2.jpe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image" Target="../media/image2.jpeg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7" Type="http://schemas.openxmlformats.org/officeDocument/2006/relationships/chart" Target="../charts/chart26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6163</xdr:colOff>
      <xdr:row>20</xdr:row>
      <xdr:rowOff>11206</xdr:rowOff>
    </xdr:from>
    <xdr:to>
      <xdr:col>1</xdr:col>
      <xdr:colOff>1130113</xdr:colOff>
      <xdr:row>35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9525</xdr:rowOff>
    </xdr:from>
    <xdr:to>
      <xdr:col>1</xdr:col>
      <xdr:colOff>1095375</xdr:colOff>
      <xdr:row>49</xdr:row>
      <xdr:rowOff>80962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597715</xdr:colOff>
      <xdr:row>0</xdr:row>
      <xdr:rowOff>0</xdr:rowOff>
    </xdr:from>
    <xdr:ext cx="2224584" cy="468013"/>
    <xdr:sp macro="" textlink="">
      <xdr:nvSpPr>
        <xdr:cNvPr id="6" name="Прямоугольник 5"/>
        <xdr:cNvSpPr/>
      </xdr:nvSpPr>
      <xdr:spPr>
        <a:xfrm>
          <a:off x="8576303" y="0"/>
          <a:ext cx="222458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КАРТА </a:t>
          </a:r>
          <a:r>
            <a:rPr 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KPI 2018</a:t>
          </a:r>
          <a:endParaRPr lang="ru-RU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649941</xdr:colOff>
      <xdr:row>0</xdr:row>
      <xdr:rowOff>44824</xdr:rowOff>
    </xdr:from>
    <xdr:to>
      <xdr:col>0</xdr:col>
      <xdr:colOff>3673446</xdr:colOff>
      <xdr:row>1</xdr:row>
      <xdr:rowOff>251013</xdr:rowOff>
    </xdr:to>
    <xdr:pic>
      <xdr:nvPicPr>
        <xdr:cNvPr id="7" name="Рисунок 6" descr="Logo_ARaymond_baseline_A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941" y="44824"/>
          <a:ext cx="3023505" cy="60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302558</xdr:colOff>
      <xdr:row>38</xdr:row>
      <xdr:rowOff>62834</xdr:rowOff>
    </xdr:from>
    <xdr:to>
      <xdr:col>1</xdr:col>
      <xdr:colOff>179294</xdr:colOff>
      <xdr:row>38</xdr:row>
      <xdr:rowOff>67235</xdr:rowOff>
    </xdr:to>
    <xdr:cxnSp macro="">
      <xdr:nvCxnSpPr>
        <xdr:cNvPr id="8" name="Прямая соединительная линия 7"/>
        <xdr:cNvCxnSpPr/>
      </xdr:nvCxnSpPr>
      <xdr:spPr>
        <a:xfrm>
          <a:off x="302558" y="8467246"/>
          <a:ext cx="3675530" cy="4401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1602441</xdr:colOff>
      <xdr:row>38</xdr:row>
      <xdr:rowOff>67235</xdr:rowOff>
    </xdr:from>
    <xdr:to>
      <xdr:col>2</xdr:col>
      <xdr:colOff>190500</xdr:colOff>
      <xdr:row>39</xdr:row>
      <xdr:rowOff>112059</xdr:rowOff>
    </xdr:to>
    <xdr:sp macro="" textlink="">
      <xdr:nvSpPr>
        <xdr:cNvPr id="9" name="TextBox 10"/>
        <xdr:cNvSpPr txBox="1"/>
      </xdr:nvSpPr>
      <xdr:spPr>
        <a:xfrm>
          <a:off x="1602441" y="8471647"/>
          <a:ext cx="3563471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fr-FR"/>
          </a:defPPr>
          <a:lvl1pPr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520700" indent="-63500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042988" indent="-128588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563688" indent="-192088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85975" indent="-257175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7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НЕОБХОДИМЫ ДОП РЕСУРСЫ ПО ПРОЦЕССУ</a:t>
          </a:r>
        </a:p>
      </xdr:txBody>
    </xdr:sp>
    <xdr:clientData/>
  </xdr:twoCellAnchor>
  <xdr:twoCellAnchor>
    <xdr:from>
      <xdr:col>0</xdr:col>
      <xdr:colOff>381000</xdr:colOff>
      <xdr:row>22</xdr:row>
      <xdr:rowOff>78443</xdr:rowOff>
    </xdr:from>
    <xdr:to>
      <xdr:col>1</xdr:col>
      <xdr:colOff>1047749</xdr:colOff>
      <xdr:row>22</xdr:row>
      <xdr:rowOff>92050</xdr:rowOff>
    </xdr:to>
    <xdr:cxnSp macro="">
      <xdr:nvCxnSpPr>
        <xdr:cNvPr id="10" name="Прямая соединительная линия 9"/>
        <xdr:cNvCxnSpPr/>
      </xdr:nvCxnSpPr>
      <xdr:spPr>
        <a:xfrm flipV="1">
          <a:off x="381000" y="5367619"/>
          <a:ext cx="4465543" cy="13607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24</xdr:row>
      <xdr:rowOff>78441</xdr:rowOff>
    </xdr:from>
    <xdr:to>
      <xdr:col>1</xdr:col>
      <xdr:colOff>1047749</xdr:colOff>
      <xdr:row>24</xdr:row>
      <xdr:rowOff>92048</xdr:rowOff>
    </xdr:to>
    <xdr:cxnSp macro="">
      <xdr:nvCxnSpPr>
        <xdr:cNvPr id="11" name="Прямая соединительная линия 10"/>
        <xdr:cNvCxnSpPr/>
      </xdr:nvCxnSpPr>
      <xdr:spPr>
        <a:xfrm flipV="1">
          <a:off x="381000" y="5748617"/>
          <a:ext cx="4465543" cy="13607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1064558</xdr:colOff>
      <xdr:row>24</xdr:row>
      <xdr:rowOff>78441</xdr:rowOff>
    </xdr:from>
    <xdr:to>
      <xdr:col>2</xdr:col>
      <xdr:colOff>607291</xdr:colOff>
      <xdr:row>25</xdr:row>
      <xdr:rowOff>145677</xdr:rowOff>
    </xdr:to>
    <xdr:sp macro="" textlink="">
      <xdr:nvSpPr>
        <xdr:cNvPr id="12" name="TextBox 9"/>
        <xdr:cNvSpPr txBox="1"/>
      </xdr:nvSpPr>
      <xdr:spPr>
        <a:xfrm>
          <a:off x="1064558" y="5748617"/>
          <a:ext cx="4518145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fr-FR"/>
          </a:defPPr>
          <a:lvl1pPr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520700" indent="-63500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042988" indent="-128588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563688" indent="-192088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85975" indent="-257175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7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НЕОБХОДИМ ПЕРЕСМОТР ОКНА</a:t>
          </a:r>
          <a:r>
            <a:rPr lang="ru-RU" sz="7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ОТГРУЗКИ/ГРАФИКА</a:t>
          </a:r>
          <a:r>
            <a:rPr lang="ru-RU" sz="7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РАБОТЫ СКЛАДА</a:t>
          </a:r>
          <a:r>
            <a:rPr lang="ru-RU" sz="7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endParaRPr lang="ru-RU" sz="700" b="1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2465294</xdr:colOff>
      <xdr:row>21</xdr:row>
      <xdr:rowOff>89647</xdr:rowOff>
    </xdr:from>
    <xdr:to>
      <xdr:col>3</xdr:col>
      <xdr:colOff>437030</xdr:colOff>
      <xdr:row>22</xdr:row>
      <xdr:rowOff>156883</xdr:rowOff>
    </xdr:to>
    <xdr:sp macro="" textlink="">
      <xdr:nvSpPr>
        <xdr:cNvPr id="13" name="TextBox 10"/>
        <xdr:cNvSpPr txBox="1"/>
      </xdr:nvSpPr>
      <xdr:spPr>
        <a:xfrm>
          <a:off x="2465294" y="5188323"/>
          <a:ext cx="3563471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fr-FR"/>
          </a:defPPr>
          <a:lvl1pPr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520700" indent="-63500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042988" indent="-128588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563688" indent="-192088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85975" indent="-257175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7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НЕОБХОДИМЫ ДОП РЕСУРСЫ ПО ПРОЦЕССУ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358589</xdr:colOff>
      <xdr:row>0</xdr:row>
      <xdr:rowOff>78441</xdr:rowOff>
    </xdr:from>
    <xdr:to>
      <xdr:col>3</xdr:col>
      <xdr:colOff>179295</xdr:colOff>
      <xdr:row>0</xdr:row>
      <xdr:rowOff>498678</xdr:rowOff>
    </xdr:to>
    <xdr:pic>
      <xdr:nvPicPr>
        <xdr:cNvPr id="2" name="Рисунок 1" descr="Logo_ARaymond_baseline_A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589" y="78441"/>
          <a:ext cx="2230531" cy="420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705970</xdr:colOff>
      <xdr:row>19</xdr:row>
      <xdr:rowOff>6724</xdr:rowOff>
    </xdr:from>
    <xdr:to>
      <xdr:col>34</xdr:col>
      <xdr:colOff>78440</xdr:colOff>
      <xdr:row>33</xdr:row>
      <xdr:rowOff>82924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537883</xdr:colOff>
      <xdr:row>23</xdr:row>
      <xdr:rowOff>78440</xdr:rowOff>
    </xdr:from>
    <xdr:to>
      <xdr:col>33</xdr:col>
      <xdr:colOff>537882</xdr:colOff>
      <xdr:row>23</xdr:row>
      <xdr:rowOff>78440</xdr:rowOff>
    </xdr:to>
    <xdr:cxnSp macro="">
      <xdr:nvCxnSpPr>
        <xdr:cNvPr id="4" name="Прямая соединительная линия 3"/>
        <xdr:cNvCxnSpPr/>
      </xdr:nvCxnSpPr>
      <xdr:spPr>
        <a:xfrm>
          <a:off x="17273308" y="5717240"/>
          <a:ext cx="6857999" cy="0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34</xdr:row>
      <xdr:rowOff>0</xdr:rowOff>
    </xdr:from>
    <xdr:to>
      <xdr:col>34</xdr:col>
      <xdr:colOff>89646</xdr:colOff>
      <xdr:row>48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493060</xdr:colOff>
      <xdr:row>37</xdr:row>
      <xdr:rowOff>116540</xdr:rowOff>
    </xdr:from>
    <xdr:to>
      <xdr:col>33</xdr:col>
      <xdr:colOff>493059</xdr:colOff>
      <xdr:row>37</xdr:row>
      <xdr:rowOff>116540</xdr:rowOff>
    </xdr:to>
    <xdr:cxnSp macro="">
      <xdr:nvCxnSpPr>
        <xdr:cNvPr id="6" name="Прямая соединительная линия 5"/>
        <xdr:cNvCxnSpPr/>
      </xdr:nvCxnSpPr>
      <xdr:spPr>
        <a:xfrm>
          <a:off x="17228485" y="8422340"/>
          <a:ext cx="6857999" cy="0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49</xdr:row>
      <xdr:rowOff>0</xdr:rowOff>
    </xdr:from>
    <xdr:to>
      <xdr:col>34</xdr:col>
      <xdr:colOff>89646</xdr:colOff>
      <xdr:row>63</xdr:row>
      <xdr:rowOff>76200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470648</xdr:colOff>
      <xdr:row>52</xdr:row>
      <xdr:rowOff>116541</xdr:rowOff>
    </xdr:from>
    <xdr:to>
      <xdr:col>33</xdr:col>
      <xdr:colOff>470647</xdr:colOff>
      <xdr:row>52</xdr:row>
      <xdr:rowOff>116541</xdr:rowOff>
    </xdr:to>
    <xdr:cxnSp macro="">
      <xdr:nvCxnSpPr>
        <xdr:cNvPr id="8" name="Прямая соединительная линия 7"/>
        <xdr:cNvCxnSpPr/>
      </xdr:nvCxnSpPr>
      <xdr:spPr>
        <a:xfrm>
          <a:off x="17206073" y="11289366"/>
          <a:ext cx="6857999" cy="0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64</xdr:row>
      <xdr:rowOff>0</xdr:rowOff>
    </xdr:from>
    <xdr:to>
      <xdr:col>34</xdr:col>
      <xdr:colOff>89646</xdr:colOff>
      <xdr:row>78</xdr:row>
      <xdr:rowOff>76200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481854</xdr:colOff>
      <xdr:row>68</xdr:row>
      <xdr:rowOff>150158</xdr:rowOff>
    </xdr:from>
    <xdr:to>
      <xdr:col>33</xdr:col>
      <xdr:colOff>481853</xdr:colOff>
      <xdr:row>68</xdr:row>
      <xdr:rowOff>150158</xdr:rowOff>
    </xdr:to>
    <xdr:cxnSp macro="">
      <xdr:nvCxnSpPr>
        <xdr:cNvPr id="10" name="Прямая соединительная линия 9"/>
        <xdr:cNvCxnSpPr/>
      </xdr:nvCxnSpPr>
      <xdr:spPr>
        <a:xfrm>
          <a:off x="17217279" y="14370983"/>
          <a:ext cx="6857999" cy="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6163</xdr:colOff>
      <xdr:row>25</xdr:row>
      <xdr:rowOff>11206</xdr:rowOff>
    </xdr:from>
    <xdr:to>
      <xdr:col>1</xdr:col>
      <xdr:colOff>1130113</xdr:colOff>
      <xdr:row>40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9525</xdr:rowOff>
    </xdr:from>
    <xdr:to>
      <xdr:col>1</xdr:col>
      <xdr:colOff>1095375</xdr:colOff>
      <xdr:row>54</xdr:row>
      <xdr:rowOff>80962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597715</xdr:colOff>
      <xdr:row>0</xdr:row>
      <xdr:rowOff>0</xdr:rowOff>
    </xdr:from>
    <xdr:ext cx="2224584" cy="468013"/>
    <xdr:sp macro="" textlink="">
      <xdr:nvSpPr>
        <xdr:cNvPr id="4" name="Прямоугольник 3"/>
        <xdr:cNvSpPr/>
      </xdr:nvSpPr>
      <xdr:spPr>
        <a:xfrm>
          <a:off x="8658246" y="0"/>
          <a:ext cx="222458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КАРТА </a:t>
          </a:r>
          <a:r>
            <a:rPr 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KPI 2019</a:t>
          </a:r>
          <a:endParaRPr lang="ru-RU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649941</xdr:colOff>
      <xdr:row>0</xdr:row>
      <xdr:rowOff>44824</xdr:rowOff>
    </xdr:from>
    <xdr:to>
      <xdr:col>0</xdr:col>
      <xdr:colOff>3673446</xdr:colOff>
      <xdr:row>1</xdr:row>
      <xdr:rowOff>251013</xdr:rowOff>
    </xdr:to>
    <xdr:pic>
      <xdr:nvPicPr>
        <xdr:cNvPr id="5" name="Рисунок 4" descr="Logo_ARaymond_baseline_A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941" y="44824"/>
          <a:ext cx="3023505" cy="606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302558</xdr:colOff>
      <xdr:row>43</xdr:row>
      <xdr:rowOff>62834</xdr:rowOff>
    </xdr:from>
    <xdr:to>
      <xdr:col>1</xdr:col>
      <xdr:colOff>179294</xdr:colOff>
      <xdr:row>43</xdr:row>
      <xdr:rowOff>67235</xdr:rowOff>
    </xdr:to>
    <xdr:cxnSp macro="">
      <xdr:nvCxnSpPr>
        <xdr:cNvPr id="6" name="Прямая соединительная линия 5"/>
        <xdr:cNvCxnSpPr/>
      </xdr:nvCxnSpPr>
      <xdr:spPr>
        <a:xfrm>
          <a:off x="302558" y="7930484"/>
          <a:ext cx="3677211" cy="4401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1602441</xdr:colOff>
      <xdr:row>43</xdr:row>
      <xdr:rowOff>67235</xdr:rowOff>
    </xdr:from>
    <xdr:to>
      <xdr:col>2</xdr:col>
      <xdr:colOff>190500</xdr:colOff>
      <xdr:row>44</xdr:row>
      <xdr:rowOff>112059</xdr:rowOff>
    </xdr:to>
    <xdr:sp macro="" textlink="">
      <xdr:nvSpPr>
        <xdr:cNvPr id="7" name="TextBox 10"/>
        <xdr:cNvSpPr txBox="1"/>
      </xdr:nvSpPr>
      <xdr:spPr>
        <a:xfrm>
          <a:off x="1602441" y="7934885"/>
          <a:ext cx="3569634" cy="25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fr-FR"/>
          </a:defPPr>
          <a:lvl1pPr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520700" indent="-63500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042988" indent="-128588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563688" indent="-192088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85975" indent="-257175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7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НЕОБХОДИМЫ ДОП РЕСУРСЫ ПО ПРОЦЕССУ</a:t>
          </a:r>
        </a:p>
      </xdr:txBody>
    </xdr:sp>
    <xdr:clientData/>
  </xdr:twoCellAnchor>
  <xdr:twoCellAnchor>
    <xdr:from>
      <xdr:col>0</xdr:col>
      <xdr:colOff>381000</xdr:colOff>
      <xdr:row>27</xdr:row>
      <xdr:rowOff>78443</xdr:rowOff>
    </xdr:from>
    <xdr:to>
      <xdr:col>1</xdr:col>
      <xdr:colOff>1047749</xdr:colOff>
      <xdr:row>27</xdr:row>
      <xdr:rowOff>92050</xdr:rowOff>
    </xdr:to>
    <xdr:cxnSp macro="">
      <xdr:nvCxnSpPr>
        <xdr:cNvPr id="8" name="Прямая соединительная линия 7"/>
        <xdr:cNvCxnSpPr/>
      </xdr:nvCxnSpPr>
      <xdr:spPr>
        <a:xfrm flipV="1">
          <a:off x="381000" y="4840943"/>
          <a:ext cx="4467224" cy="13607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29</xdr:row>
      <xdr:rowOff>78441</xdr:rowOff>
    </xdr:from>
    <xdr:to>
      <xdr:col>1</xdr:col>
      <xdr:colOff>1047749</xdr:colOff>
      <xdr:row>29</xdr:row>
      <xdr:rowOff>92048</xdr:rowOff>
    </xdr:to>
    <xdr:cxnSp macro="">
      <xdr:nvCxnSpPr>
        <xdr:cNvPr id="9" name="Прямая соединительная линия 8"/>
        <xdr:cNvCxnSpPr/>
      </xdr:nvCxnSpPr>
      <xdr:spPr>
        <a:xfrm flipV="1">
          <a:off x="381000" y="5221941"/>
          <a:ext cx="4467224" cy="13607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1064558</xdr:colOff>
      <xdr:row>29</xdr:row>
      <xdr:rowOff>78441</xdr:rowOff>
    </xdr:from>
    <xdr:to>
      <xdr:col>2</xdr:col>
      <xdr:colOff>607291</xdr:colOff>
      <xdr:row>30</xdr:row>
      <xdr:rowOff>145677</xdr:rowOff>
    </xdr:to>
    <xdr:sp macro="" textlink="">
      <xdr:nvSpPr>
        <xdr:cNvPr id="10" name="TextBox 9"/>
        <xdr:cNvSpPr txBox="1"/>
      </xdr:nvSpPr>
      <xdr:spPr>
        <a:xfrm>
          <a:off x="1064558" y="5221941"/>
          <a:ext cx="4524308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fr-FR"/>
          </a:defPPr>
          <a:lvl1pPr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520700" indent="-63500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042988" indent="-128588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563688" indent="-192088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85975" indent="-257175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7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НЕОБХОДИМ ПЕРЕСМОТР ОКНА</a:t>
          </a:r>
          <a:r>
            <a:rPr lang="ru-RU" sz="7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ОТГРУЗКИ/ГРАФИКА</a:t>
          </a:r>
          <a:r>
            <a:rPr lang="ru-RU" sz="7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РАБОТЫ СКЛАДА</a:t>
          </a:r>
          <a:r>
            <a:rPr lang="ru-RU" sz="7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endParaRPr lang="ru-RU" sz="700" b="1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2465294</xdr:colOff>
      <xdr:row>26</xdr:row>
      <xdr:rowOff>89647</xdr:rowOff>
    </xdr:from>
    <xdr:to>
      <xdr:col>3</xdr:col>
      <xdr:colOff>437030</xdr:colOff>
      <xdr:row>27</xdr:row>
      <xdr:rowOff>156883</xdr:rowOff>
    </xdr:to>
    <xdr:sp macro="" textlink="">
      <xdr:nvSpPr>
        <xdr:cNvPr id="11" name="TextBox 10"/>
        <xdr:cNvSpPr txBox="1"/>
      </xdr:nvSpPr>
      <xdr:spPr>
        <a:xfrm>
          <a:off x="2465294" y="4661647"/>
          <a:ext cx="3572436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fr-FR"/>
          </a:defPPr>
          <a:lvl1pPr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520700" indent="-63500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042988" indent="-128588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563688" indent="-192088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85975" indent="-257175" algn="l" defTabSz="1042988" rtl="0" fontAlgn="base">
            <a:spcBef>
              <a:spcPct val="0"/>
            </a:spcBef>
            <a:spcAft>
              <a:spcPct val="0"/>
            </a:spcAft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7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НЕОБХОДИМЫ ДОП РЕСУРСЫ ПО ПРОЦЕССУ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28576</xdr:rowOff>
    </xdr:from>
    <xdr:to>
      <xdr:col>3</xdr:col>
      <xdr:colOff>161926</xdr:colOff>
      <xdr:row>1</xdr:row>
      <xdr:rowOff>194239</xdr:rowOff>
    </xdr:to>
    <xdr:pic>
      <xdr:nvPicPr>
        <xdr:cNvPr id="2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28576"/>
          <a:ext cx="1885950" cy="441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123825</xdr:colOff>
      <xdr:row>13</xdr:row>
      <xdr:rowOff>85725</xdr:rowOff>
    </xdr:from>
    <xdr:to>
      <xdr:col>9</xdr:col>
      <xdr:colOff>295275</xdr:colOff>
      <xdr:row>22</xdr:row>
      <xdr:rowOff>76200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85724</xdr:colOff>
      <xdr:row>10</xdr:row>
      <xdr:rowOff>180976</xdr:rowOff>
    </xdr:from>
    <xdr:to>
      <xdr:col>15</xdr:col>
      <xdr:colOff>581025</xdr:colOff>
      <xdr:row>18</xdr:row>
      <xdr:rowOff>19050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17</xdr:row>
      <xdr:rowOff>171450</xdr:rowOff>
    </xdr:from>
    <xdr:to>
      <xdr:col>15</xdr:col>
      <xdr:colOff>590550</xdr:colOff>
      <xdr:row>25</xdr:row>
      <xdr:rowOff>19050</xdr:rowOff>
    </xdr:to>
    <xdr:graphicFrame macro="">
      <xdr:nvGraphicFramePr>
        <xdr:cNvPr id="17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76201</xdr:colOff>
      <xdr:row>25</xdr:row>
      <xdr:rowOff>9525</xdr:rowOff>
    </xdr:from>
    <xdr:to>
      <xdr:col>15</xdr:col>
      <xdr:colOff>600075</xdr:colOff>
      <xdr:row>31</xdr:row>
      <xdr:rowOff>123824</xdr:rowOff>
    </xdr:to>
    <xdr:graphicFrame macro="">
      <xdr:nvGraphicFramePr>
        <xdr:cNvPr id="18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57150</xdr:colOff>
      <xdr:row>31</xdr:row>
      <xdr:rowOff>57150</xdr:rowOff>
    </xdr:from>
    <xdr:to>
      <xdr:col>15</xdr:col>
      <xdr:colOff>581025</xdr:colOff>
      <xdr:row>37</xdr:row>
      <xdr:rowOff>152400</xdr:rowOff>
    </xdr:to>
    <xdr:graphicFrame macro="">
      <xdr:nvGraphicFramePr>
        <xdr:cNvPr id="19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29</xdr:row>
      <xdr:rowOff>171450</xdr:rowOff>
    </xdr:from>
    <xdr:to>
      <xdr:col>9</xdr:col>
      <xdr:colOff>257175</xdr:colOff>
      <xdr:row>37</xdr:row>
      <xdr:rowOff>171450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504824</xdr:colOff>
      <xdr:row>22</xdr:row>
      <xdr:rowOff>114300</xdr:rowOff>
    </xdr:from>
    <xdr:to>
      <xdr:col>9</xdr:col>
      <xdr:colOff>495299</xdr:colOff>
      <xdr:row>30</xdr:row>
      <xdr:rowOff>47625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180975</xdr:colOff>
      <xdr:row>24</xdr:row>
      <xdr:rowOff>0</xdr:rowOff>
    </xdr:from>
    <xdr:to>
      <xdr:col>8</xdr:col>
      <xdr:colOff>133350</xdr:colOff>
      <xdr:row>24</xdr:row>
      <xdr:rowOff>0</xdr:rowOff>
    </xdr:to>
    <xdr:cxnSp macro="">
      <xdr:nvCxnSpPr>
        <xdr:cNvPr id="4" name="Прямая соединительная линия 3"/>
        <xdr:cNvCxnSpPr/>
      </xdr:nvCxnSpPr>
      <xdr:spPr>
        <a:xfrm>
          <a:off x="790575" y="4705350"/>
          <a:ext cx="4219575" cy="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9525</xdr:rowOff>
    </xdr:from>
    <xdr:to>
      <xdr:col>9</xdr:col>
      <xdr:colOff>57150</xdr:colOff>
      <xdr:row>33</xdr:row>
      <xdr:rowOff>9525</xdr:rowOff>
    </xdr:to>
    <xdr:cxnSp macro="">
      <xdr:nvCxnSpPr>
        <xdr:cNvPr id="13" name="Прямая соединительная линия 12"/>
        <xdr:cNvCxnSpPr/>
      </xdr:nvCxnSpPr>
      <xdr:spPr>
        <a:xfrm>
          <a:off x="628650" y="6429375"/>
          <a:ext cx="4914900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180975</xdr:rowOff>
    </xdr:from>
    <xdr:to>
      <xdr:col>9</xdr:col>
      <xdr:colOff>47625</xdr:colOff>
      <xdr:row>31</xdr:row>
      <xdr:rowOff>180975</xdr:rowOff>
    </xdr:to>
    <xdr:cxnSp macro="">
      <xdr:nvCxnSpPr>
        <xdr:cNvPr id="15" name="Прямая соединительная линия 14"/>
        <xdr:cNvCxnSpPr/>
      </xdr:nvCxnSpPr>
      <xdr:spPr>
        <a:xfrm>
          <a:off x="619125" y="6219825"/>
          <a:ext cx="4914900" cy="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30</xdr:row>
      <xdr:rowOff>161925</xdr:rowOff>
    </xdr:from>
    <xdr:to>
      <xdr:col>9</xdr:col>
      <xdr:colOff>238125</xdr:colOff>
      <xdr:row>31</xdr:row>
      <xdr:rowOff>133350</xdr:rowOff>
    </xdr:to>
    <xdr:sp macro="" textlink="">
      <xdr:nvSpPr>
        <xdr:cNvPr id="6" name="TextBox 5"/>
        <xdr:cNvSpPr txBox="1"/>
      </xdr:nvSpPr>
      <xdr:spPr>
        <a:xfrm>
          <a:off x="3705225" y="6010275"/>
          <a:ext cx="2019300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800" b="1"/>
            <a:t>необходимы</a:t>
          </a:r>
          <a:r>
            <a:rPr lang="ru-RU" sz="800" b="1" baseline="0"/>
            <a:t> доп ресурсы по процессу</a:t>
          </a:r>
          <a:endParaRPr lang="ru-RU" sz="800" b="1"/>
        </a:p>
      </xdr:txBody>
    </xdr:sp>
    <xdr:clientData/>
  </xdr:twoCellAnchor>
  <xdr:twoCellAnchor>
    <xdr:from>
      <xdr:col>5</xdr:col>
      <xdr:colOff>95250</xdr:colOff>
      <xdr:row>22</xdr:row>
      <xdr:rowOff>171450</xdr:rowOff>
    </xdr:from>
    <xdr:to>
      <xdr:col>8</xdr:col>
      <xdr:colOff>285750</xdr:colOff>
      <xdr:row>23</xdr:row>
      <xdr:rowOff>142875</xdr:rowOff>
    </xdr:to>
    <xdr:sp macro="" textlink="">
      <xdr:nvSpPr>
        <xdr:cNvPr id="21" name="TextBox 20"/>
        <xdr:cNvSpPr txBox="1"/>
      </xdr:nvSpPr>
      <xdr:spPr>
        <a:xfrm>
          <a:off x="3143250" y="4495800"/>
          <a:ext cx="2019300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800" b="1"/>
            <a:t>необходимы</a:t>
          </a:r>
          <a:r>
            <a:rPr lang="ru-RU" sz="800" b="1" baseline="0"/>
            <a:t> доп ресурсы по процессу</a:t>
          </a:r>
          <a:endParaRPr lang="ru-RU" sz="800" b="1"/>
        </a:p>
      </xdr:txBody>
    </xdr:sp>
    <xdr:clientData/>
  </xdr:twoCellAnchor>
  <xdr:twoCellAnchor>
    <xdr:from>
      <xdr:col>4</xdr:col>
      <xdr:colOff>266700</xdr:colOff>
      <xdr:row>32</xdr:row>
      <xdr:rowOff>9526</xdr:rowOff>
    </xdr:from>
    <xdr:to>
      <xdr:col>9</xdr:col>
      <xdr:colOff>161925</xdr:colOff>
      <xdr:row>32</xdr:row>
      <xdr:rowOff>152400</xdr:rowOff>
    </xdr:to>
    <xdr:sp macro="" textlink="">
      <xdr:nvSpPr>
        <xdr:cNvPr id="22" name="TextBox 21"/>
        <xdr:cNvSpPr txBox="1"/>
      </xdr:nvSpPr>
      <xdr:spPr>
        <a:xfrm>
          <a:off x="2705100" y="6238876"/>
          <a:ext cx="2943225" cy="1428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800" b="1"/>
            <a:t>необходим</a:t>
          </a:r>
          <a:r>
            <a:rPr lang="ru-RU" sz="800" b="1" baseline="0"/>
            <a:t> пересмотр окна отгрузки/графика работы склада</a:t>
          </a:r>
          <a:endParaRPr lang="ru-RU" sz="800" b="1"/>
        </a:p>
      </xdr:txBody>
    </xdr:sp>
    <xdr:clientData/>
  </xdr:twoCellAnchor>
  <xdr:twoCellAnchor>
    <xdr:from>
      <xdr:col>10</xdr:col>
      <xdr:colOff>314325</xdr:colOff>
      <xdr:row>2</xdr:row>
      <xdr:rowOff>28575</xdr:rowOff>
    </xdr:from>
    <xdr:to>
      <xdr:col>15</xdr:col>
      <xdr:colOff>581025</xdr:colOff>
      <xdr:row>11</xdr:row>
      <xdr:rowOff>123824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28576</xdr:rowOff>
    </xdr:from>
    <xdr:to>
      <xdr:col>3</xdr:col>
      <xdr:colOff>161926</xdr:colOff>
      <xdr:row>1</xdr:row>
      <xdr:rowOff>194239</xdr:rowOff>
    </xdr:to>
    <xdr:pic>
      <xdr:nvPicPr>
        <xdr:cNvPr id="2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28576"/>
          <a:ext cx="1885950" cy="441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89647</xdr:colOff>
      <xdr:row>4</xdr:row>
      <xdr:rowOff>0</xdr:rowOff>
    </xdr:from>
    <xdr:to>
      <xdr:col>7</xdr:col>
      <xdr:colOff>268941</xdr:colOff>
      <xdr:row>20</xdr:row>
      <xdr:rowOff>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179294</xdr:colOff>
      <xdr:row>4</xdr:row>
      <xdr:rowOff>33617</xdr:rowOff>
    </xdr:from>
    <xdr:to>
      <xdr:col>15</xdr:col>
      <xdr:colOff>593912</xdr:colOff>
      <xdr:row>20</xdr:row>
      <xdr:rowOff>11206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89647</xdr:colOff>
      <xdr:row>22</xdr:row>
      <xdr:rowOff>0</xdr:rowOff>
    </xdr:from>
    <xdr:to>
      <xdr:col>7</xdr:col>
      <xdr:colOff>291353</xdr:colOff>
      <xdr:row>37</xdr:row>
      <xdr:rowOff>188259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257734</xdr:colOff>
      <xdr:row>22</xdr:row>
      <xdr:rowOff>112059</xdr:rowOff>
    </xdr:from>
    <xdr:to>
      <xdr:col>15</xdr:col>
      <xdr:colOff>549088</xdr:colOff>
      <xdr:row>37</xdr:row>
      <xdr:rowOff>188257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33618</xdr:colOff>
      <xdr:row>8</xdr:row>
      <xdr:rowOff>78440</xdr:rowOff>
    </xdr:from>
    <xdr:to>
      <xdr:col>7</xdr:col>
      <xdr:colOff>212911</xdr:colOff>
      <xdr:row>8</xdr:row>
      <xdr:rowOff>78440</xdr:rowOff>
    </xdr:to>
    <xdr:cxnSp macro="">
      <xdr:nvCxnSpPr>
        <xdr:cNvPr id="7" name="Прямая соединительная линия 6"/>
        <xdr:cNvCxnSpPr/>
      </xdr:nvCxnSpPr>
      <xdr:spPr>
        <a:xfrm>
          <a:off x="638736" y="1725705"/>
          <a:ext cx="3809999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62754</xdr:colOff>
      <xdr:row>7</xdr:row>
      <xdr:rowOff>118782</xdr:rowOff>
    </xdr:from>
    <xdr:to>
      <xdr:col>15</xdr:col>
      <xdr:colOff>369794</xdr:colOff>
      <xdr:row>7</xdr:row>
      <xdr:rowOff>118782</xdr:rowOff>
    </xdr:to>
    <xdr:cxnSp macro="">
      <xdr:nvCxnSpPr>
        <xdr:cNvPr id="9" name="Прямая соединительная линия 8"/>
        <xdr:cNvCxnSpPr/>
      </xdr:nvCxnSpPr>
      <xdr:spPr>
        <a:xfrm>
          <a:off x="4903695" y="1575547"/>
          <a:ext cx="4341158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147918</xdr:colOff>
      <xdr:row>26</xdr:row>
      <xdr:rowOff>13447</xdr:rowOff>
    </xdr:from>
    <xdr:to>
      <xdr:col>15</xdr:col>
      <xdr:colOff>454958</xdr:colOff>
      <xdr:row>26</xdr:row>
      <xdr:rowOff>13447</xdr:rowOff>
    </xdr:to>
    <xdr:cxnSp macro="">
      <xdr:nvCxnSpPr>
        <xdr:cNvPr id="11" name="Прямая соединительная линия 10"/>
        <xdr:cNvCxnSpPr/>
      </xdr:nvCxnSpPr>
      <xdr:spPr>
        <a:xfrm>
          <a:off x="4988859" y="5112123"/>
          <a:ext cx="4341158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578225</xdr:colOff>
      <xdr:row>25</xdr:row>
      <xdr:rowOff>96370</xdr:rowOff>
    </xdr:from>
    <xdr:to>
      <xdr:col>7</xdr:col>
      <xdr:colOff>152400</xdr:colOff>
      <xdr:row>25</xdr:row>
      <xdr:rowOff>96370</xdr:rowOff>
    </xdr:to>
    <xdr:cxnSp macro="">
      <xdr:nvCxnSpPr>
        <xdr:cNvPr id="12" name="Прямая соединительная линия 11"/>
        <xdr:cNvCxnSpPr/>
      </xdr:nvCxnSpPr>
      <xdr:spPr>
        <a:xfrm>
          <a:off x="578225" y="5004546"/>
          <a:ext cx="3809999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11</xdr:col>
      <xdr:colOff>323850</xdr:colOff>
      <xdr:row>25</xdr:row>
      <xdr:rowOff>104775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38100</xdr:rowOff>
    </xdr:from>
    <xdr:to>
      <xdr:col>11</xdr:col>
      <xdr:colOff>238126</xdr:colOff>
      <xdr:row>3</xdr:row>
      <xdr:rowOff>152400</xdr:rowOff>
    </xdr:to>
    <xdr:sp macro="" textlink="">
      <xdr:nvSpPr>
        <xdr:cNvPr id="10" name="TextBox 9"/>
        <xdr:cNvSpPr txBox="1"/>
      </xdr:nvSpPr>
      <xdr:spPr>
        <a:xfrm>
          <a:off x="4314825" y="419100"/>
          <a:ext cx="2628901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 b="1" i="1"/>
            <a:t>Стоимость</a:t>
          </a:r>
          <a:r>
            <a:rPr lang="ru-RU" sz="1600" b="1" i="1" baseline="0"/>
            <a:t> запасов, РУБ</a:t>
          </a:r>
          <a:endParaRPr lang="ru-RU" sz="1600" b="1" i="1"/>
        </a:p>
      </xdr:txBody>
    </xdr:sp>
    <xdr:clientData/>
  </xdr:twoCellAnchor>
  <xdr:twoCellAnchor>
    <xdr:from>
      <xdr:col>11</xdr:col>
      <xdr:colOff>381000</xdr:colOff>
      <xdr:row>2</xdr:row>
      <xdr:rowOff>47624</xdr:rowOff>
    </xdr:from>
    <xdr:to>
      <xdr:col>20</xdr:col>
      <xdr:colOff>571499</xdr:colOff>
      <xdr:row>14</xdr:row>
      <xdr:rowOff>66675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0</xdr:row>
      <xdr:rowOff>57150</xdr:rowOff>
    </xdr:from>
    <xdr:to>
      <xdr:col>5</xdr:col>
      <xdr:colOff>65201</xdr:colOff>
      <xdr:row>1</xdr:row>
      <xdr:rowOff>171449</xdr:rowOff>
    </xdr:to>
    <xdr:pic>
      <xdr:nvPicPr>
        <xdr:cNvPr id="14" name="Рисунок 13" descr="Logo_ARaymond_baseline_A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57150"/>
          <a:ext cx="2436926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95250</xdr:colOff>
      <xdr:row>0</xdr:row>
      <xdr:rowOff>66675</xdr:rowOff>
    </xdr:from>
    <xdr:to>
      <xdr:col>13</xdr:col>
      <xdr:colOff>533400</xdr:colOff>
      <xdr:row>1</xdr:row>
      <xdr:rowOff>219075</xdr:rowOff>
    </xdr:to>
    <xdr:sp macro="" textlink="">
      <xdr:nvSpPr>
        <xdr:cNvPr id="15" name="TextBox 14"/>
        <xdr:cNvSpPr txBox="1"/>
      </xdr:nvSpPr>
      <xdr:spPr>
        <a:xfrm>
          <a:off x="3752850" y="66675"/>
          <a:ext cx="470535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1"/>
            <a:t>RG-SC-01-01 </a:t>
          </a:r>
          <a:r>
            <a:rPr lang="ru-RU" sz="1800" b="1" i="1"/>
            <a:t>Показатели Отдела Логистики</a:t>
          </a:r>
        </a:p>
      </xdr:txBody>
    </xdr:sp>
    <xdr:clientData/>
  </xdr:twoCellAnchor>
  <xdr:twoCellAnchor>
    <xdr:from>
      <xdr:col>11</xdr:col>
      <xdr:colOff>381000</xdr:colOff>
      <xdr:row>14</xdr:row>
      <xdr:rowOff>152400</xdr:rowOff>
    </xdr:from>
    <xdr:to>
      <xdr:col>20</xdr:col>
      <xdr:colOff>571500</xdr:colOff>
      <xdr:row>25</xdr:row>
      <xdr:rowOff>95250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25</xdr:row>
      <xdr:rowOff>129427</xdr:rowOff>
    </xdr:from>
    <xdr:to>
      <xdr:col>11</xdr:col>
      <xdr:colOff>321129</xdr:colOff>
      <xdr:row>48</xdr:row>
      <xdr:rowOff>168519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257175</xdr:colOff>
      <xdr:row>28</xdr:row>
      <xdr:rowOff>161925</xdr:rowOff>
    </xdr:from>
    <xdr:to>
      <xdr:col>7</xdr:col>
      <xdr:colOff>266700</xdr:colOff>
      <xdr:row>44</xdr:row>
      <xdr:rowOff>114300</xdr:rowOff>
    </xdr:to>
    <xdr:cxnSp macro="">
      <xdr:nvCxnSpPr>
        <xdr:cNvPr id="19" name="Прямая соединительная линия 18"/>
        <xdr:cNvCxnSpPr/>
      </xdr:nvCxnSpPr>
      <xdr:spPr>
        <a:xfrm flipH="1">
          <a:off x="4524375" y="5686425"/>
          <a:ext cx="9525" cy="300037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386442</xdr:colOff>
      <xdr:row>25</xdr:row>
      <xdr:rowOff>132383</xdr:rowOff>
    </xdr:from>
    <xdr:to>
      <xdr:col>20</xdr:col>
      <xdr:colOff>557858</xdr:colOff>
      <xdr:row>37</xdr:row>
      <xdr:rowOff>100853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149679</xdr:colOff>
      <xdr:row>28</xdr:row>
      <xdr:rowOff>149679</xdr:rowOff>
    </xdr:from>
    <xdr:to>
      <xdr:col>20</xdr:col>
      <xdr:colOff>367392</xdr:colOff>
      <xdr:row>28</xdr:row>
      <xdr:rowOff>149680</xdr:rowOff>
    </xdr:to>
    <xdr:cxnSp macro="">
      <xdr:nvCxnSpPr>
        <xdr:cNvPr id="21" name="Прямая соединительная линия 20"/>
        <xdr:cNvCxnSpPr/>
      </xdr:nvCxnSpPr>
      <xdr:spPr>
        <a:xfrm flipV="1">
          <a:off x="7497536" y="5674179"/>
          <a:ext cx="5116285" cy="1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371475</xdr:colOff>
      <xdr:row>27</xdr:row>
      <xdr:rowOff>142875</xdr:rowOff>
    </xdr:from>
    <xdr:to>
      <xdr:col>20</xdr:col>
      <xdr:colOff>561975</xdr:colOff>
      <xdr:row>28</xdr:row>
      <xdr:rowOff>114300</xdr:rowOff>
    </xdr:to>
    <xdr:sp macro="" textlink="">
      <xdr:nvSpPr>
        <xdr:cNvPr id="23" name="TextBox 22"/>
        <xdr:cNvSpPr txBox="1"/>
      </xdr:nvSpPr>
      <xdr:spPr>
        <a:xfrm>
          <a:off x="10734675" y="5476875"/>
          <a:ext cx="2019300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800" b="1"/>
            <a:t>необходимы</a:t>
          </a:r>
          <a:r>
            <a:rPr lang="ru-RU" sz="800" b="1" baseline="0"/>
            <a:t> доп ресурсы по процессу</a:t>
          </a:r>
          <a:endParaRPr lang="ru-RU" sz="800" b="1"/>
        </a:p>
      </xdr:txBody>
    </xdr:sp>
    <xdr:clientData/>
  </xdr:twoCellAnchor>
  <xdr:twoCellAnchor>
    <xdr:from>
      <xdr:col>11</xdr:col>
      <xdr:colOff>388326</xdr:colOff>
      <xdr:row>37</xdr:row>
      <xdr:rowOff>139641</xdr:rowOff>
    </xdr:from>
    <xdr:to>
      <xdr:col>20</xdr:col>
      <xdr:colOff>564172</xdr:colOff>
      <xdr:row>48</xdr:row>
      <xdr:rowOff>183173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446943</xdr:colOff>
      <xdr:row>40</xdr:row>
      <xdr:rowOff>58615</xdr:rowOff>
    </xdr:from>
    <xdr:to>
      <xdr:col>20</xdr:col>
      <xdr:colOff>334944</xdr:colOff>
      <xdr:row>40</xdr:row>
      <xdr:rowOff>65943</xdr:rowOff>
    </xdr:to>
    <xdr:cxnSp macro="">
      <xdr:nvCxnSpPr>
        <xdr:cNvPr id="25" name="Прямая соединительная линия 24"/>
        <xdr:cNvCxnSpPr/>
      </xdr:nvCxnSpPr>
      <xdr:spPr>
        <a:xfrm>
          <a:off x="7744558" y="7869115"/>
          <a:ext cx="4753078" cy="7328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307731</xdr:colOff>
      <xdr:row>39</xdr:row>
      <xdr:rowOff>43962</xdr:rowOff>
    </xdr:from>
    <xdr:to>
      <xdr:col>20</xdr:col>
      <xdr:colOff>498231</xdr:colOff>
      <xdr:row>40</xdr:row>
      <xdr:rowOff>15387</xdr:rowOff>
    </xdr:to>
    <xdr:sp macro="" textlink="">
      <xdr:nvSpPr>
        <xdr:cNvPr id="27" name="TextBox 26"/>
        <xdr:cNvSpPr txBox="1"/>
      </xdr:nvSpPr>
      <xdr:spPr>
        <a:xfrm>
          <a:off x="10646019" y="7663962"/>
          <a:ext cx="2014904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800" b="1"/>
            <a:t>необходимы</a:t>
          </a:r>
          <a:r>
            <a:rPr lang="ru-RU" sz="800" b="1" baseline="0"/>
            <a:t> доп ресурсы по процессу</a:t>
          </a:r>
          <a:endParaRPr lang="ru-RU" sz="800" b="1"/>
        </a:p>
      </xdr:txBody>
    </xdr:sp>
    <xdr:clientData/>
  </xdr:twoCellAnchor>
  <xdr:twoCellAnchor>
    <xdr:from>
      <xdr:col>8</xdr:col>
      <xdr:colOff>95251</xdr:colOff>
      <xdr:row>25</xdr:row>
      <xdr:rowOff>149679</xdr:rowOff>
    </xdr:from>
    <xdr:to>
      <xdr:col>11</xdr:col>
      <xdr:colOff>285751</xdr:colOff>
      <xdr:row>28</xdr:row>
      <xdr:rowOff>81643</xdr:rowOff>
    </xdr:to>
    <xdr:sp macro="" textlink="">
      <xdr:nvSpPr>
        <xdr:cNvPr id="22" name="TextBox 21"/>
        <xdr:cNvSpPr txBox="1"/>
      </xdr:nvSpPr>
      <xdr:spPr>
        <a:xfrm>
          <a:off x="4993822" y="5102679"/>
          <a:ext cx="2027465" cy="5034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1">
              <a:solidFill>
                <a:srgbClr val="00B050"/>
              </a:solidFill>
            </a:rPr>
            <a:t>93,31%</a:t>
          </a:r>
          <a:endParaRPr lang="ru-RU" sz="2400" b="1" i="1">
            <a:solidFill>
              <a:srgbClr val="00B050"/>
            </a:solidFill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0.05488</cdr:x>
      <cdr:y>0.29948</cdr:y>
    </cdr:from>
    <cdr:to>
      <cdr:x>0.99238</cdr:x>
      <cdr:y>0.29948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297418" y="938477"/>
          <a:ext cx="5080992" cy="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77674</xdr:colOff>
      <xdr:row>0</xdr:row>
      <xdr:rowOff>95251</xdr:rowOff>
    </xdr:from>
    <xdr:to>
      <xdr:col>1</xdr:col>
      <xdr:colOff>409575</xdr:colOff>
      <xdr:row>2</xdr:row>
      <xdr:rowOff>104775</xdr:rowOff>
    </xdr:to>
    <xdr:pic>
      <xdr:nvPicPr>
        <xdr:cNvPr id="7" name="Рисунок 6" descr="Logo_ARaymond_baseline_A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74" y="95251"/>
          <a:ext cx="2436926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BE52"/>
  <sheetViews>
    <sheetView zoomScale="80" zoomScaleNormal="80" workbookViewId="0">
      <pane xSplit="2" ySplit="17" topLeftCell="C18" activePane="bottomRight" state="frozen"/>
      <selection pane="topRight" activeCell="C1" sqref="C1"/>
      <selection pane="bottomLeft" activeCell="A19" sqref="A19"/>
      <selection pane="bottomRight" activeCell="P34" sqref="P34"/>
    </sheetView>
  </sheetViews>
  <sheetFormatPr defaultColWidth="9.140625" defaultRowHeight="15" outlineLevelRow="1"/>
  <cols>
    <col min="1" max="1" width="57" style="45" customWidth="1"/>
    <col min="2" max="2" width="17.7109375" style="133" customWidth="1"/>
    <col min="3" max="3" width="9.28515625" style="133" customWidth="1"/>
    <col min="4" max="4" width="9.85546875" style="133" customWidth="1"/>
    <col min="5" max="5" width="13.85546875" style="133" customWidth="1"/>
    <col min="6" max="6" width="12.140625" style="45" customWidth="1"/>
    <col min="7" max="7" width="9.28515625" style="133" customWidth="1"/>
    <col min="8" max="8" width="9.85546875" style="133" customWidth="1"/>
    <col min="9" max="9" width="13.85546875" style="133" customWidth="1"/>
    <col min="10" max="10" width="12.7109375" style="45" customWidth="1"/>
    <col min="11" max="11" width="11" style="133" bestFit="1" customWidth="1"/>
    <col min="12" max="12" width="9.85546875" style="133" customWidth="1"/>
    <col min="13" max="13" width="13.85546875" style="133" customWidth="1"/>
    <col min="14" max="14" width="14.5703125" style="45" customWidth="1"/>
    <col min="15" max="15" width="10.140625" style="45" customWidth="1"/>
    <col min="16" max="16" width="10.42578125" style="45" customWidth="1"/>
    <col min="17" max="17" width="9.28515625" style="128" customWidth="1"/>
    <col min="18" max="18" width="9.85546875" style="128" customWidth="1"/>
    <col min="19" max="19" width="13.85546875" style="128" customWidth="1"/>
    <col min="20" max="20" width="14.5703125" style="128" customWidth="1"/>
    <col min="21" max="22" width="9.140625" style="45" customWidth="1"/>
    <col min="23" max="23" width="12.5703125" style="45" customWidth="1"/>
    <col min="24" max="24" width="12.140625" style="45" customWidth="1"/>
    <col min="25" max="26" width="9.140625" style="45" customWidth="1"/>
    <col min="27" max="27" width="12.85546875" style="45" customWidth="1"/>
    <col min="28" max="28" width="12.140625" style="45" customWidth="1"/>
    <col min="29" max="29" width="10.140625" style="45" bestFit="1" customWidth="1"/>
    <col min="30" max="30" width="11.28515625" style="45" customWidth="1"/>
    <col min="31" max="31" width="4.85546875" style="45" customWidth="1"/>
    <col min="32" max="33" width="9.140625" style="45"/>
    <col min="34" max="34" width="12.28515625" style="45" customWidth="1"/>
    <col min="35" max="35" width="13.85546875" style="45" customWidth="1"/>
    <col min="36" max="37" width="9.140625" style="45"/>
    <col min="38" max="38" width="12.85546875" style="45" customWidth="1"/>
    <col min="39" max="39" width="13.140625" style="45" customWidth="1"/>
    <col min="40" max="42" width="9.140625" style="45"/>
    <col min="43" max="43" width="12.140625" style="45" bestFit="1" customWidth="1"/>
    <col min="44" max="44" width="9.140625" style="45"/>
    <col min="45" max="45" width="10.5703125" style="45" bestFit="1" customWidth="1"/>
    <col min="46" max="48" width="9.140625" style="45"/>
    <col min="49" max="49" width="12.42578125" style="45" bestFit="1" customWidth="1"/>
    <col min="50" max="52" width="9.140625" style="45"/>
    <col min="53" max="53" width="12.42578125" style="45" bestFit="1" customWidth="1"/>
    <col min="54" max="56" width="9.140625" style="45"/>
    <col min="57" max="57" width="12.42578125" style="45" bestFit="1" customWidth="1"/>
    <col min="58" max="16384" width="9.140625" style="45"/>
  </cols>
  <sheetData>
    <row r="1" spans="1:57" ht="31.5" customHeight="1" thickBot="1">
      <c r="A1" s="387"/>
      <c r="B1" s="388"/>
      <c r="C1" s="391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2"/>
      <c r="W1" s="392"/>
      <c r="X1" s="392"/>
      <c r="Y1" s="392"/>
      <c r="Z1" s="392"/>
      <c r="AA1" s="392"/>
      <c r="AB1" s="392"/>
      <c r="AC1" s="392"/>
      <c r="AD1" s="392"/>
      <c r="AE1" s="392"/>
      <c r="AF1" s="392"/>
      <c r="AG1" s="392"/>
      <c r="AH1" s="392"/>
      <c r="AI1" s="392"/>
      <c r="AJ1" s="392"/>
      <c r="AK1" s="392"/>
      <c r="AL1" s="392"/>
      <c r="AM1" s="392"/>
      <c r="AN1" s="392"/>
      <c r="AO1" s="392"/>
      <c r="AP1" s="392"/>
      <c r="AQ1" s="392"/>
      <c r="AR1" s="392"/>
      <c r="AS1" s="392"/>
      <c r="AT1" s="392"/>
      <c r="AU1" s="392"/>
      <c r="AV1" s="392"/>
      <c r="AW1" s="392"/>
      <c r="AX1" s="124"/>
      <c r="AY1" s="124"/>
      <c r="AZ1" s="124"/>
      <c r="BA1" s="124"/>
      <c r="BB1" s="124"/>
      <c r="BC1" s="124"/>
      <c r="BD1" s="124"/>
      <c r="BE1" s="124"/>
    </row>
    <row r="2" spans="1:57" ht="24" customHeight="1" thickBot="1">
      <c r="A2" s="389"/>
      <c r="B2" s="390"/>
      <c r="C2" s="381" t="s">
        <v>88</v>
      </c>
      <c r="D2" s="381"/>
      <c r="E2" s="381"/>
      <c r="F2" s="382"/>
      <c r="G2" s="380" t="s">
        <v>89</v>
      </c>
      <c r="H2" s="381"/>
      <c r="I2" s="381"/>
      <c r="J2" s="382"/>
      <c r="K2" s="380" t="s">
        <v>90</v>
      </c>
      <c r="L2" s="381"/>
      <c r="M2" s="381"/>
      <c r="N2" s="382"/>
      <c r="O2" s="381" t="s">
        <v>0</v>
      </c>
      <c r="P2" s="382"/>
      <c r="Q2" s="380" t="s">
        <v>91</v>
      </c>
      <c r="R2" s="381"/>
      <c r="S2" s="381"/>
      <c r="T2" s="382"/>
      <c r="U2" s="380" t="s">
        <v>92</v>
      </c>
      <c r="V2" s="381"/>
      <c r="W2" s="381"/>
      <c r="X2" s="382"/>
      <c r="Y2" s="380" t="s">
        <v>93</v>
      </c>
      <c r="Z2" s="381"/>
      <c r="AA2" s="381"/>
      <c r="AB2" s="382"/>
      <c r="AC2" s="381" t="s">
        <v>1</v>
      </c>
      <c r="AD2" s="382"/>
      <c r="AE2" s="108"/>
      <c r="AF2" s="380" t="s">
        <v>122</v>
      </c>
      <c r="AG2" s="381"/>
      <c r="AH2" s="381"/>
      <c r="AI2" s="382"/>
      <c r="AJ2" s="380" t="s">
        <v>123</v>
      </c>
      <c r="AK2" s="381"/>
      <c r="AL2" s="381"/>
      <c r="AM2" s="382"/>
      <c r="AN2" s="380" t="s">
        <v>124</v>
      </c>
      <c r="AO2" s="381"/>
      <c r="AP2" s="381"/>
      <c r="AQ2" s="382"/>
      <c r="AR2" s="381" t="s">
        <v>2</v>
      </c>
      <c r="AS2" s="382"/>
      <c r="AT2" s="380" t="s">
        <v>125</v>
      </c>
      <c r="AU2" s="381"/>
      <c r="AV2" s="381"/>
      <c r="AW2" s="382"/>
      <c r="AX2" s="380" t="s">
        <v>126</v>
      </c>
      <c r="AY2" s="381"/>
      <c r="AZ2" s="381"/>
      <c r="BA2" s="382"/>
      <c r="BB2" s="380" t="s">
        <v>127</v>
      </c>
      <c r="BC2" s="381"/>
      <c r="BD2" s="381"/>
      <c r="BE2" s="382"/>
    </row>
    <row r="3" spans="1:57" ht="39" thickBot="1">
      <c r="A3" s="78" t="s">
        <v>37</v>
      </c>
      <c r="B3" s="79" t="s">
        <v>38</v>
      </c>
      <c r="C3" s="54" t="s">
        <v>51</v>
      </c>
      <c r="D3" s="29" t="s">
        <v>50</v>
      </c>
      <c r="E3" s="29" t="s">
        <v>52</v>
      </c>
      <c r="F3" s="147" t="s">
        <v>55</v>
      </c>
      <c r="G3" s="28" t="s">
        <v>51</v>
      </c>
      <c r="H3" s="29" t="s">
        <v>50</v>
      </c>
      <c r="I3" s="29" t="s">
        <v>52</v>
      </c>
      <c r="J3" s="147" t="s">
        <v>55</v>
      </c>
      <c r="K3" s="28" t="s">
        <v>51</v>
      </c>
      <c r="L3" s="29" t="s">
        <v>50</v>
      </c>
      <c r="M3" s="29" t="s">
        <v>52</v>
      </c>
      <c r="N3" s="147" t="s">
        <v>55</v>
      </c>
      <c r="O3" s="4" t="s">
        <v>65</v>
      </c>
      <c r="P3" s="146" t="s">
        <v>55</v>
      </c>
      <c r="Q3" s="28" t="s">
        <v>51</v>
      </c>
      <c r="R3" s="29" t="s">
        <v>50</v>
      </c>
      <c r="S3" s="29" t="s">
        <v>52</v>
      </c>
      <c r="T3" s="147" t="s">
        <v>55</v>
      </c>
      <c r="U3" s="28" t="s">
        <v>51</v>
      </c>
      <c r="V3" s="29" t="s">
        <v>50</v>
      </c>
      <c r="W3" s="29" t="s">
        <v>52</v>
      </c>
      <c r="X3" s="147" t="s">
        <v>55</v>
      </c>
      <c r="Y3" s="28" t="s">
        <v>51</v>
      </c>
      <c r="Z3" s="29" t="s">
        <v>50</v>
      </c>
      <c r="AA3" s="29" t="s">
        <v>52</v>
      </c>
      <c r="AB3" s="147" t="s">
        <v>55</v>
      </c>
      <c r="AC3" s="190" t="s">
        <v>65</v>
      </c>
      <c r="AD3" s="198" t="s">
        <v>55</v>
      </c>
      <c r="AE3" s="109"/>
      <c r="AF3" s="28" t="s">
        <v>51</v>
      </c>
      <c r="AG3" s="29" t="s">
        <v>50</v>
      </c>
      <c r="AH3" s="29" t="s">
        <v>52</v>
      </c>
      <c r="AI3" s="147" t="s">
        <v>55</v>
      </c>
      <c r="AJ3" s="28" t="s">
        <v>51</v>
      </c>
      <c r="AK3" s="29" t="s">
        <v>50</v>
      </c>
      <c r="AL3" s="29" t="s">
        <v>52</v>
      </c>
      <c r="AM3" s="147" t="s">
        <v>55</v>
      </c>
      <c r="AN3" s="28" t="s">
        <v>51</v>
      </c>
      <c r="AO3" s="29" t="s">
        <v>50</v>
      </c>
      <c r="AP3" s="29" t="s">
        <v>52</v>
      </c>
      <c r="AQ3" s="147" t="s">
        <v>55</v>
      </c>
      <c r="AR3" s="4" t="s">
        <v>65</v>
      </c>
      <c r="AS3" s="146" t="s">
        <v>55</v>
      </c>
      <c r="AT3" s="28" t="s">
        <v>51</v>
      </c>
      <c r="AU3" s="29" t="s">
        <v>50</v>
      </c>
      <c r="AV3" s="29" t="s">
        <v>52</v>
      </c>
      <c r="AW3" s="147" t="s">
        <v>55</v>
      </c>
      <c r="AX3" s="28" t="s">
        <v>51</v>
      </c>
      <c r="AY3" s="29" t="s">
        <v>50</v>
      </c>
      <c r="AZ3" s="29" t="s">
        <v>52</v>
      </c>
      <c r="BA3" s="147" t="s">
        <v>55</v>
      </c>
      <c r="BB3" s="28" t="s">
        <v>51</v>
      </c>
      <c r="BC3" s="29" t="s">
        <v>50</v>
      </c>
      <c r="BD3" s="29" t="s">
        <v>52</v>
      </c>
      <c r="BE3" s="147" t="s">
        <v>55</v>
      </c>
    </row>
    <row r="4" spans="1:57" ht="22.5" customHeight="1" thickBot="1">
      <c r="A4" s="17" t="s">
        <v>48</v>
      </c>
      <c r="B4" s="80" t="s">
        <v>39</v>
      </c>
      <c r="C4" s="18"/>
      <c r="D4" s="18">
        <v>45</v>
      </c>
      <c r="E4" s="19">
        <v>34.24</v>
      </c>
      <c r="F4" s="22">
        <v>1</v>
      </c>
      <c r="G4" s="18"/>
      <c r="H4" s="18">
        <v>45</v>
      </c>
      <c r="I4" s="19">
        <v>26.74</v>
      </c>
      <c r="J4" s="22">
        <v>1</v>
      </c>
      <c r="K4" s="18"/>
      <c r="L4" s="18">
        <v>45</v>
      </c>
      <c r="M4" s="19">
        <v>32.28</v>
      </c>
      <c r="N4" s="22">
        <v>1</v>
      </c>
      <c r="O4" s="58">
        <f>AVERAGE(E4,I4,M4)</f>
        <v>31.08666666666667</v>
      </c>
      <c r="P4" s="59">
        <v>1</v>
      </c>
      <c r="Q4" s="18"/>
      <c r="R4" s="18">
        <v>45</v>
      </c>
      <c r="S4" s="19">
        <v>33.69</v>
      </c>
      <c r="T4" s="22">
        <v>1</v>
      </c>
      <c r="U4" s="18"/>
      <c r="V4" s="18">
        <v>45</v>
      </c>
      <c r="W4" s="19">
        <v>39.22</v>
      </c>
      <c r="X4" s="22">
        <v>1</v>
      </c>
      <c r="Y4" s="18"/>
      <c r="Z4" s="18">
        <v>45</v>
      </c>
      <c r="AA4" s="19">
        <v>35.380000000000003</v>
      </c>
      <c r="AB4" s="22">
        <v>1</v>
      </c>
      <c r="AC4" s="191">
        <f>AVERAGE(S4,W4,AA4)</f>
        <v>36.096666666666664</v>
      </c>
      <c r="AD4" s="199">
        <v>1</v>
      </c>
      <c r="AE4" s="188"/>
      <c r="AF4" s="18"/>
      <c r="AG4" s="18">
        <v>45</v>
      </c>
      <c r="AH4" s="19">
        <v>35.18</v>
      </c>
      <c r="AI4" s="22">
        <v>1</v>
      </c>
      <c r="AJ4" s="18"/>
      <c r="AK4" s="18">
        <v>45</v>
      </c>
      <c r="AL4" s="19">
        <v>46.48</v>
      </c>
      <c r="AM4" s="27">
        <v>0.97</v>
      </c>
      <c r="AN4" s="18"/>
      <c r="AO4" s="18">
        <v>45</v>
      </c>
      <c r="AP4" s="19">
        <v>34.409999999999997</v>
      </c>
      <c r="AQ4" s="22">
        <v>1</v>
      </c>
      <c r="AR4" s="58"/>
      <c r="AS4" s="59"/>
      <c r="AT4" s="18"/>
      <c r="AU4" s="18">
        <v>45</v>
      </c>
      <c r="AV4" s="19">
        <v>30.78</v>
      </c>
      <c r="AW4" s="22">
        <v>1</v>
      </c>
      <c r="AX4" s="18"/>
      <c r="AY4" s="18">
        <v>45</v>
      </c>
      <c r="AZ4" s="19">
        <v>33.24</v>
      </c>
      <c r="BA4" s="22">
        <v>1</v>
      </c>
      <c r="BB4" s="18"/>
      <c r="BC4" s="18">
        <v>45</v>
      </c>
      <c r="BD4" s="19"/>
      <c r="BE4" s="22">
        <v>1</v>
      </c>
    </row>
    <row r="5" spans="1:57" ht="24.75" customHeight="1" thickBot="1">
      <c r="A5" s="17" t="s">
        <v>49</v>
      </c>
      <c r="B5" s="80" t="s">
        <v>40</v>
      </c>
      <c r="C5" s="55"/>
      <c r="D5" s="18">
        <v>98</v>
      </c>
      <c r="E5" s="20">
        <f>AVERAGE(E6,E12)</f>
        <v>0.9882352941176471</v>
      </c>
      <c r="F5" s="22">
        <v>1</v>
      </c>
      <c r="G5" s="55"/>
      <c r="H5" s="18">
        <v>98</v>
      </c>
      <c r="I5" s="20">
        <f>AVERAGE(I6,I12)</f>
        <v>1</v>
      </c>
      <c r="J5" s="22">
        <v>1</v>
      </c>
      <c r="K5" s="55"/>
      <c r="L5" s="18">
        <v>98</v>
      </c>
      <c r="M5" s="20">
        <f>AVERAGE(M6,M12)</f>
        <v>1</v>
      </c>
      <c r="N5" s="22">
        <v>1</v>
      </c>
      <c r="O5" s="58">
        <f>AVERAGE(E5,I5,M5)</f>
        <v>0.99607843137254903</v>
      </c>
      <c r="P5" s="61">
        <v>0.99</v>
      </c>
      <c r="Q5" s="55"/>
      <c r="R5" s="18">
        <v>98</v>
      </c>
      <c r="S5" s="20">
        <f>AVERAGE(S7:S9)</f>
        <v>0.98563218390804597</v>
      </c>
      <c r="T5" s="22">
        <v>1</v>
      </c>
      <c r="U5" s="55"/>
      <c r="V5" s="18">
        <v>98</v>
      </c>
      <c r="W5" s="20">
        <f>AVERAGE(W7,W10)</f>
        <v>0.9910714285714286</v>
      </c>
      <c r="X5" s="22">
        <v>1</v>
      </c>
      <c r="Y5" s="55"/>
      <c r="Z5" s="18">
        <v>98</v>
      </c>
      <c r="AA5" s="20">
        <f>AVERAGE(AA8,AA10)</f>
        <v>1</v>
      </c>
      <c r="AB5" s="22">
        <v>1</v>
      </c>
      <c r="AC5" s="192">
        <f>AVERAGE(S5,W5,AA5)</f>
        <v>0.99223453749315826</v>
      </c>
      <c r="AD5" s="200">
        <v>1</v>
      </c>
      <c r="AE5" s="188"/>
      <c r="AF5" s="55"/>
      <c r="AG5" s="18">
        <v>98</v>
      </c>
      <c r="AH5" s="20">
        <v>1</v>
      </c>
      <c r="AI5" s="22">
        <v>1</v>
      </c>
      <c r="AJ5" s="55"/>
      <c r="AK5" s="18">
        <v>98</v>
      </c>
      <c r="AL5" s="20">
        <f>AVERAGE(AL6,AL12)</f>
        <v>1</v>
      </c>
      <c r="AM5" s="22">
        <v>1</v>
      </c>
      <c r="AN5" s="55"/>
      <c r="AO5" s="18">
        <v>98</v>
      </c>
      <c r="AP5" s="20">
        <f>AVERAGE(AP9,AP10)</f>
        <v>0.99570000000000003</v>
      </c>
      <c r="AQ5" s="22">
        <v>1</v>
      </c>
      <c r="AR5" s="60"/>
      <c r="AS5" s="59"/>
      <c r="AT5" s="55"/>
      <c r="AU5" s="18">
        <v>98</v>
      </c>
      <c r="AV5" s="20">
        <f>AVERAGE(AV6,AV12)</f>
        <v>1</v>
      </c>
      <c r="AW5" s="22">
        <v>1</v>
      </c>
      <c r="AX5" s="55"/>
      <c r="AY5" s="18">
        <v>98</v>
      </c>
      <c r="AZ5" s="20">
        <f>AVERAGE(AZ6,AZ12)</f>
        <v>0.99139999999999995</v>
      </c>
      <c r="BA5" s="22">
        <v>1</v>
      </c>
      <c r="BB5" s="55"/>
      <c r="BC5" s="18">
        <v>98</v>
      </c>
      <c r="BD5" s="20" t="e">
        <f>AVERAGE(BD6,BD12)</f>
        <v>#DIV/0!</v>
      </c>
      <c r="BE5" s="22">
        <v>1</v>
      </c>
    </row>
    <row r="6" spans="1:57" ht="17.25" customHeight="1" outlineLevel="1">
      <c r="A6" s="81" t="s">
        <v>44</v>
      </c>
      <c r="B6" s="82" t="s">
        <v>40</v>
      </c>
      <c r="C6" s="56">
        <v>96</v>
      </c>
      <c r="D6" s="24">
        <v>100</v>
      </c>
      <c r="E6" s="25">
        <v>1</v>
      </c>
      <c r="F6" s="26"/>
      <c r="G6" s="56">
        <v>109</v>
      </c>
      <c r="H6" s="24"/>
      <c r="I6" s="25">
        <v>1</v>
      </c>
      <c r="J6" s="26"/>
      <c r="K6" s="56">
        <v>100</v>
      </c>
      <c r="L6" s="24"/>
      <c r="M6" s="25">
        <v>1</v>
      </c>
      <c r="N6" s="26"/>
      <c r="O6" s="107">
        <f>K6+G6+C6</f>
        <v>305</v>
      </c>
      <c r="P6" s="63"/>
      <c r="Q6" s="56">
        <v>116</v>
      </c>
      <c r="R6" s="24"/>
      <c r="S6" s="25"/>
      <c r="T6" s="26"/>
      <c r="U6" s="56">
        <v>112</v>
      </c>
      <c r="V6" s="24"/>
      <c r="W6" s="25"/>
      <c r="X6" s="26"/>
      <c r="Y6" s="56">
        <v>103</v>
      </c>
      <c r="Z6" s="24"/>
      <c r="AA6" s="25"/>
      <c r="AB6" s="26"/>
      <c r="AC6" s="193"/>
      <c r="AD6" s="194"/>
      <c r="AE6" s="189"/>
      <c r="AF6" s="56">
        <v>95</v>
      </c>
      <c r="AG6" s="24"/>
      <c r="AH6" s="203">
        <v>100</v>
      </c>
      <c r="AI6" s="26"/>
      <c r="AJ6" s="56">
        <v>82</v>
      </c>
      <c r="AK6" s="24"/>
      <c r="AL6" s="25">
        <v>1</v>
      </c>
      <c r="AM6" s="26"/>
      <c r="AN6" s="56">
        <v>105</v>
      </c>
      <c r="AO6" s="24"/>
      <c r="AP6" s="25">
        <v>1</v>
      </c>
      <c r="AQ6" s="26"/>
      <c r="AR6" s="107"/>
      <c r="AS6" s="63"/>
      <c r="AT6" s="56">
        <v>126</v>
      </c>
      <c r="AU6" s="24"/>
      <c r="AV6" s="25">
        <v>1</v>
      </c>
      <c r="AW6" s="26"/>
      <c r="AX6" s="56">
        <v>110</v>
      </c>
      <c r="AY6" s="24"/>
      <c r="AZ6" s="25">
        <v>0.99139999999999995</v>
      </c>
      <c r="BA6" s="26"/>
      <c r="BB6" s="56"/>
      <c r="BC6" s="24"/>
      <c r="BD6" s="25"/>
      <c r="BE6" s="26"/>
    </row>
    <row r="7" spans="1:57" ht="13.5" customHeight="1" outlineLevel="1">
      <c r="A7" s="81" t="s">
        <v>42</v>
      </c>
      <c r="B7" s="82" t="s">
        <v>40</v>
      </c>
      <c r="C7" s="24">
        <v>0</v>
      </c>
      <c r="D7" s="24"/>
      <c r="E7" s="25">
        <v>1</v>
      </c>
      <c r="F7" s="26"/>
      <c r="G7" s="24">
        <v>0</v>
      </c>
      <c r="H7" s="24"/>
      <c r="I7" s="25"/>
      <c r="J7" s="26"/>
      <c r="K7" s="24">
        <v>0</v>
      </c>
      <c r="L7" s="24"/>
      <c r="M7" s="25"/>
      <c r="N7" s="26"/>
      <c r="O7" s="62"/>
      <c r="P7" s="63"/>
      <c r="Q7" s="24">
        <v>4</v>
      </c>
      <c r="R7" s="24"/>
      <c r="S7" s="25">
        <f>100%-Q7/Q6</f>
        <v>0.96551724137931039</v>
      </c>
      <c r="T7" s="26"/>
      <c r="U7" s="24">
        <v>2</v>
      </c>
      <c r="V7" s="24"/>
      <c r="W7" s="25">
        <f>1-U7/U6</f>
        <v>0.9821428571428571</v>
      </c>
      <c r="X7" s="26"/>
      <c r="Y7" s="24">
        <v>0</v>
      </c>
      <c r="Z7" s="24"/>
      <c r="AA7" s="25"/>
      <c r="AB7" s="26"/>
      <c r="AC7" s="194"/>
      <c r="AD7" s="194"/>
      <c r="AE7" s="189"/>
      <c r="AF7" s="24">
        <v>0</v>
      </c>
      <c r="AG7" s="24"/>
      <c r="AH7" s="203"/>
      <c r="AI7" s="26"/>
      <c r="AJ7" s="24">
        <v>0</v>
      </c>
      <c r="AK7" s="24"/>
      <c r="AL7" s="25"/>
      <c r="AM7" s="26"/>
      <c r="AN7" s="24">
        <v>0</v>
      </c>
      <c r="AO7" s="24"/>
      <c r="AP7" s="25"/>
      <c r="AQ7" s="26"/>
      <c r="AR7" s="62"/>
      <c r="AS7" s="63"/>
      <c r="AT7" s="24">
        <v>0</v>
      </c>
      <c r="AU7" s="24"/>
      <c r="AV7" s="25"/>
      <c r="AW7" s="26"/>
      <c r="AX7" s="24">
        <v>0</v>
      </c>
      <c r="AY7" s="24"/>
      <c r="AZ7" s="25"/>
      <c r="BA7" s="26"/>
      <c r="BB7" s="24"/>
      <c r="BC7" s="24"/>
      <c r="BD7" s="25"/>
      <c r="BE7" s="26"/>
    </row>
    <row r="8" spans="1:57" ht="12.75" customHeight="1" outlineLevel="1">
      <c r="A8" s="81" t="s">
        <v>41</v>
      </c>
      <c r="B8" s="82" t="s">
        <v>40</v>
      </c>
      <c r="C8" s="24">
        <v>0</v>
      </c>
      <c r="D8" s="24"/>
      <c r="E8" s="25">
        <v>1</v>
      </c>
      <c r="F8" s="26"/>
      <c r="G8" s="24">
        <v>0</v>
      </c>
      <c r="H8" s="24"/>
      <c r="I8" s="25"/>
      <c r="J8" s="26"/>
      <c r="K8" s="24">
        <v>0</v>
      </c>
      <c r="L8" s="24"/>
      <c r="M8" s="25"/>
      <c r="N8" s="26"/>
      <c r="O8" s="62"/>
      <c r="P8" s="63"/>
      <c r="Q8" s="24">
        <v>0</v>
      </c>
      <c r="R8" s="24"/>
      <c r="S8" s="25">
        <v>1</v>
      </c>
      <c r="T8" s="26"/>
      <c r="U8" s="24">
        <v>0</v>
      </c>
      <c r="V8" s="24"/>
      <c r="W8" s="25"/>
      <c r="X8" s="26"/>
      <c r="Y8" s="24">
        <v>1</v>
      </c>
      <c r="Z8" s="24"/>
      <c r="AA8" s="25"/>
      <c r="AB8" s="26"/>
      <c r="AC8" s="194"/>
      <c r="AD8" s="194"/>
      <c r="AE8" s="189"/>
      <c r="AF8" s="24">
        <v>0</v>
      </c>
      <c r="AG8" s="24"/>
      <c r="AH8" s="203"/>
      <c r="AI8" s="26"/>
      <c r="AJ8" s="24">
        <v>0</v>
      </c>
      <c r="AK8" s="24"/>
      <c r="AL8" s="25"/>
      <c r="AM8" s="26"/>
      <c r="AN8" s="24">
        <v>0</v>
      </c>
      <c r="AO8" s="24"/>
      <c r="AP8" s="25"/>
      <c r="AQ8" s="26"/>
      <c r="AR8" s="62"/>
      <c r="AS8" s="63"/>
      <c r="AT8" s="24">
        <v>0</v>
      </c>
      <c r="AU8" s="24"/>
      <c r="AV8" s="25"/>
      <c r="AW8" s="26"/>
      <c r="AX8" s="24">
        <v>1</v>
      </c>
      <c r="AY8" s="24"/>
      <c r="AZ8" s="25">
        <v>0.99139999999999995</v>
      </c>
      <c r="BA8" s="26"/>
      <c r="BB8" s="24"/>
      <c r="BC8" s="24"/>
      <c r="BD8" s="25"/>
      <c r="BE8" s="26"/>
    </row>
    <row r="9" spans="1:57" outlineLevel="1">
      <c r="A9" s="81" t="s">
        <v>43</v>
      </c>
      <c r="B9" s="82" t="s">
        <v>40</v>
      </c>
      <c r="C9" s="24">
        <v>0</v>
      </c>
      <c r="D9" s="24"/>
      <c r="E9" s="25">
        <v>1</v>
      </c>
      <c r="F9" s="26"/>
      <c r="G9" s="24">
        <v>0</v>
      </c>
      <c r="H9" s="24"/>
      <c r="I9" s="25"/>
      <c r="J9" s="26"/>
      <c r="K9" s="24">
        <v>0</v>
      </c>
      <c r="L9" s="24"/>
      <c r="M9" s="25"/>
      <c r="N9" s="26"/>
      <c r="O9" s="62"/>
      <c r="P9" s="63"/>
      <c r="Q9" s="24">
        <v>1</v>
      </c>
      <c r="R9" s="24"/>
      <c r="S9" s="25">
        <f>100%-Q9/Q6</f>
        <v>0.99137931034482762</v>
      </c>
      <c r="T9" s="26"/>
      <c r="U9" s="24">
        <v>0</v>
      </c>
      <c r="V9" s="24"/>
      <c r="W9" s="25"/>
      <c r="X9" s="26"/>
      <c r="Y9" s="24">
        <v>0</v>
      </c>
      <c r="Z9" s="24"/>
      <c r="AA9" s="25"/>
      <c r="AB9" s="26"/>
      <c r="AC9" s="194"/>
      <c r="AD9" s="194"/>
      <c r="AE9" s="189"/>
      <c r="AF9" s="24">
        <v>0</v>
      </c>
      <c r="AG9" s="24"/>
      <c r="AH9" s="203"/>
      <c r="AI9" s="26"/>
      <c r="AJ9" s="24">
        <v>0</v>
      </c>
      <c r="AK9" s="24"/>
      <c r="AL9" s="25"/>
      <c r="AM9" s="26"/>
      <c r="AN9" s="24">
        <v>1</v>
      </c>
      <c r="AO9" s="24"/>
      <c r="AP9" s="25">
        <v>0.99139999999999995</v>
      </c>
      <c r="AQ9" s="26"/>
      <c r="AR9" s="62"/>
      <c r="AS9" s="63"/>
      <c r="AT9" s="24">
        <v>0</v>
      </c>
      <c r="AU9" s="24"/>
      <c r="AV9" s="25"/>
      <c r="AW9" s="26"/>
      <c r="AX9" s="24">
        <v>0</v>
      </c>
      <c r="AY9" s="24"/>
      <c r="AZ9" s="25"/>
      <c r="BA9" s="26"/>
      <c r="BB9" s="24"/>
      <c r="BC9" s="24"/>
      <c r="BD9" s="25"/>
      <c r="BE9" s="26"/>
    </row>
    <row r="10" spans="1:57" outlineLevel="1">
      <c r="A10" s="81" t="s">
        <v>45</v>
      </c>
      <c r="B10" s="82" t="s">
        <v>40</v>
      </c>
      <c r="C10" s="56">
        <v>85</v>
      </c>
      <c r="D10" s="24">
        <v>100</v>
      </c>
      <c r="E10" s="25">
        <v>1</v>
      </c>
      <c r="F10" s="26"/>
      <c r="G10" s="56">
        <v>75</v>
      </c>
      <c r="H10" s="24"/>
      <c r="I10" s="25">
        <v>1</v>
      </c>
      <c r="J10" s="26"/>
      <c r="K10" s="56">
        <v>83</v>
      </c>
      <c r="L10" s="24"/>
      <c r="M10" s="25">
        <v>1</v>
      </c>
      <c r="N10" s="26"/>
      <c r="O10" s="107">
        <f>SUM(K10,G10,C10)</f>
        <v>243</v>
      </c>
      <c r="P10" s="63"/>
      <c r="Q10" s="56">
        <v>96</v>
      </c>
      <c r="R10" s="24"/>
      <c r="S10" s="25"/>
      <c r="T10" s="26"/>
      <c r="U10" s="56">
        <v>70</v>
      </c>
      <c r="V10" s="24"/>
      <c r="W10" s="25">
        <v>1</v>
      </c>
      <c r="X10" s="26"/>
      <c r="Y10" s="56">
        <v>70</v>
      </c>
      <c r="Z10" s="24"/>
      <c r="AA10" s="25">
        <v>1</v>
      </c>
      <c r="AB10" s="26"/>
      <c r="AC10" s="193"/>
      <c r="AD10" s="194"/>
      <c r="AE10" s="189"/>
      <c r="AF10" s="56">
        <v>80</v>
      </c>
      <c r="AG10" s="24"/>
      <c r="AH10" s="203">
        <v>100</v>
      </c>
      <c r="AI10" s="26"/>
      <c r="AJ10" s="56">
        <v>55</v>
      </c>
      <c r="AK10" s="24"/>
      <c r="AL10" s="25">
        <v>1</v>
      </c>
      <c r="AM10" s="26"/>
      <c r="AN10" s="56">
        <v>98</v>
      </c>
      <c r="AO10" s="24"/>
      <c r="AP10" s="25">
        <v>1</v>
      </c>
      <c r="AQ10" s="26"/>
      <c r="AR10" s="107"/>
      <c r="AS10" s="63"/>
      <c r="AT10" s="56">
        <v>129</v>
      </c>
      <c r="AU10" s="24"/>
      <c r="AV10" s="25">
        <v>1</v>
      </c>
      <c r="AW10" s="26"/>
      <c r="AX10" s="56">
        <v>110</v>
      </c>
      <c r="AY10" s="24"/>
      <c r="AZ10" s="25">
        <v>1</v>
      </c>
      <c r="BA10" s="26"/>
      <c r="BB10" s="56"/>
      <c r="BC10" s="24"/>
      <c r="BD10" s="25"/>
      <c r="BE10" s="26"/>
    </row>
    <row r="11" spans="1:57" outlineLevel="1">
      <c r="A11" s="81" t="s">
        <v>46</v>
      </c>
      <c r="B11" s="82" t="s">
        <v>40</v>
      </c>
      <c r="C11" s="24">
        <v>0</v>
      </c>
      <c r="D11" s="24"/>
      <c r="E11" s="25">
        <v>1</v>
      </c>
      <c r="F11" s="26"/>
      <c r="G11" s="24">
        <v>0</v>
      </c>
      <c r="H11" s="24"/>
      <c r="I11" s="25"/>
      <c r="J11" s="26"/>
      <c r="K11" s="24">
        <v>0</v>
      </c>
      <c r="L11" s="24"/>
      <c r="M11" s="25"/>
      <c r="N11" s="26"/>
      <c r="O11" s="62"/>
      <c r="P11" s="63"/>
      <c r="Q11" s="24">
        <v>0</v>
      </c>
      <c r="R11" s="24"/>
      <c r="S11" s="25"/>
      <c r="T11" s="26"/>
      <c r="U11" s="24">
        <v>0</v>
      </c>
      <c r="V11" s="24"/>
      <c r="W11" s="25"/>
      <c r="X11" s="26"/>
      <c r="Y11" s="24">
        <v>0</v>
      </c>
      <c r="Z11" s="24"/>
      <c r="AA11" s="25"/>
      <c r="AB11" s="26"/>
      <c r="AC11" s="194"/>
      <c r="AD11" s="194"/>
      <c r="AE11" s="189"/>
      <c r="AF11" s="24">
        <v>0</v>
      </c>
      <c r="AG11" s="24"/>
      <c r="AH11" s="203"/>
      <c r="AI11" s="26"/>
      <c r="AJ11" s="24">
        <v>0</v>
      </c>
      <c r="AK11" s="24"/>
      <c r="AL11" s="25"/>
      <c r="AM11" s="26"/>
      <c r="AN11" s="24">
        <v>0</v>
      </c>
      <c r="AO11" s="24"/>
      <c r="AP11" s="25"/>
      <c r="AQ11" s="26"/>
      <c r="AR11" s="62"/>
      <c r="AS11" s="63"/>
      <c r="AT11" s="24">
        <v>0</v>
      </c>
      <c r="AU11" s="24"/>
      <c r="AV11" s="25"/>
      <c r="AW11" s="26"/>
      <c r="AX11" s="212" t="s">
        <v>141</v>
      </c>
      <c r="AY11" s="24"/>
      <c r="AZ11" s="25"/>
      <c r="BA11" s="26"/>
      <c r="BB11" s="24"/>
      <c r="BC11" s="24"/>
      <c r="BD11" s="25"/>
      <c r="BE11" s="26"/>
    </row>
    <row r="12" spans="1:57" ht="15" customHeight="1" outlineLevel="1" thickBot="1">
      <c r="A12" s="81" t="s">
        <v>36</v>
      </c>
      <c r="B12" s="82" t="s">
        <v>40</v>
      </c>
      <c r="C12" s="24">
        <v>1</v>
      </c>
      <c r="D12" s="24"/>
      <c r="E12" s="25">
        <f>100%-(C12/C10)*2</f>
        <v>0.97647058823529409</v>
      </c>
      <c r="F12" s="26"/>
      <c r="G12" s="24">
        <v>0</v>
      </c>
      <c r="H12" s="24"/>
      <c r="I12" s="25"/>
      <c r="J12" s="26"/>
      <c r="K12" s="24">
        <v>0</v>
      </c>
      <c r="L12" s="24"/>
      <c r="M12" s="25"/>
      <c r="N12" s="26"/>
      <c r="O12" s="62"/>
      <c r="P12" s="63"/>
      <c r="Q12" s="24">
        <v>0</v>
      </c>
      <c r="R12" s="24"/>
      <c r="S12" s="25"/>
      <c r="T12" s="26"/>
      <c r="U12" s="24">
        <v>0</v>
      </c>
      <c r="V12" s="24"/>
      <c r="W12" s="25"/>
      <c r="X12" s="26"/>
      <c r="Y12" s="24">
        <v>0</v>
      </c>
      <c r="Z12" s="24"/>
      <c r="AA12" s="25"/>
      <c r="AB12" s="26"/>
      <c r="AC12" s="194"/>
      <c r="AD12" s="194"/>
      <c r="AE12" s="189"/>
      <c r="AF12" s="24">
        <v>0</v>
      </c>
      <c r="AG12" s="24"/>
      <c r="AH12" s="203"/>
      <c r="AI12" s="26"/>
      <c r="AJ12" s="24">
        <v>0</v>
      </c>
      <c r="AK12" s="24"/>
      <c r="AL12" s="25"/>
      <c r="AM12" s="26"/>
      <c r="AN12" s="24">
        <v>0</v>
      </c>
      <c r="AO12" s="24"/>
      <c r="AP12" s="25"/>
      <c r="AQ12" s="26"/>
      <c r="AR12" s="62"/>
      <c r="AS12" s="63"/>
      <c r="AT12" s="24">
        <v>0</v>
      </c>
      <c r="AU12" s="24"/>
      <c r="AV12" s="25"/>
      <c r="AW12" s="26"/>
      <c r="AX12" s="24">
        <v>0</v>
      </c>
      <c r="AY12" s="24"/>
      <c r="AZ12" s="25"/>
      <c r="BA12" s="26"/>
      <c r="BB12" s="24"/>
      <c r="BC12" s="24"/>
      <c r="BD12" s="25"/>
      <c r="BE12" s="26"/>
    </row>
    <row r="13" spans="1:57" ht="23.25" customHeight="1" thickBot="1">
      <c r="A13" s="21" t="s">
        <v>54</v>
      </c>
      <c r="B13" s="80" t="s">
        <v>47</v>
      </c>
      <c r="C13" s="18"/>
      <c r="D13" s="18">
        <v>10000</v>
      </c>
      <c r="E13" s="19">
        <f>SUM(E14:E16)</f>
        <v>0</v>
      </c>
      <c r="F13" s="22" t="str">
        <f>IF(E13&lt;D13,"100%",(D13*100%)/E13)</f>
        <v>100%</v>
      </c>
      <c r="G13" s="164">
        <v>16000</v>
      </c>
      <c r="H13" s="18">
        <v>10000</v>
      </c>
      <c r="I13" s="19">
        <f>SUM(I14:I16)</f>
        <v>0</v>
      </c>
      <c r="J13" s="27">
        <v>0</v>
      </c>
      <c r="K13" s="18"/>
      <c r="L13" s="18">
        <v>10000</v>
      </c>
      <c r="M13" s="19">
        <f>SUM(M14:M16)</f>
        <v>0</v>
      </c>
      <c r="N13" s="22" t="str">
        <f>IF(M13&lt;L13,"100%",(L13*100%)/M13)</f>
        <v>100%</v>
      </c>
      <c r="O13" s="58">
        <f>M13+I13+E13</f>
        <v>0</v>
      </c>
      <c r="P13" s="59">
        <v>1</v>
      </c>
      <c r="Q13" s="18"/>
      <c r="R13" s="18">
        <v>10000</v>
      </c>
      <c r="S13" s="19">
        <v>0</v>
      </c>
      <c r="T13" s="22" t="str">
        <f>IF(S13&lt;R13,"100%",(R13*100%)/S13)</f>
        <v>100%</v>
      </c>
      <c r="U13" s="18"/>
      <c r="V13" s="18">
        <v>10000</v>
      </c>
      <c r="W13" s="19">
        <f>SUM(W14:W16)</f>
        <v>0</v>
      </c>
      <c r="X13" s="22" t="str">
        <f>IF(W13&lt;V13,"100%",(V13*100%)/W13)</f>
        <v>100%</v>
      </c>
      <c r="Y13" s="18"/>
      <c r="Z13" s="18">
        <v>10000</v>
      </c>
      <c r="AA13" s="19">
        <f>SUM(AA14:AA16)</f>
        <v>0</v>
      </c>
      <c r="AB13" s="22" t="str">
        <f>IF(AA13&lt;Z13,"100%",(Z13*100%)/AA13)</f>
        <v>100%</v>
      </c>
      <c r="AC13" s="195">
        <v>0</v>
      </c>
      <c r="AD13" s="200">
        <v>1</v>
      </c>
      <c r="AE13" s="188"/>
      <c r="AF13" s="18"/>
      <c r="AG13" s="18">
        <v>10000</v>
      </c>
      <c r="AH13" s="19">
        <f>SUM(AH14:AH16)</f>
        <v>0</v>
      </c>
      <c r="AI13" s="22" t="str">
        <f>IF(AH13&lt;AG13,"100%",(AG13*100%)/AH13)</f>
        <v>100%</v>
      </c>
      <c r="AJ13" s="18"/>
      <c r="AK13" s="18">
        <v>10000</v>
      </c>
      <c r="AL13" s="19">
        <f>SUM(AL14:AL16)</f>
        <v>0</v>
      </c>
      <c r="AM13" s="22" t="str">
        <f>IF(AL13&lt;AK13,"100%",(AK13*100%)/AL13)</f>
        <v>100%</v>
      </c>
      <c r="AN13" s="18"/>
      <c r="AO13" s="18">
        <v>10000</v>
      </c>
      <c r="AP13" s="19">
        <f>SUM(AP14:AP16)</f>
        <v>0</v>
      </c>
      <c r="AQ13" s="22" t="str">
        <f>IF(AP13&lt;AO13,"100%",(AO13*100%)/AP13)</f>
        <v>100%</v>
      </c>
      <c r="AR13" s="58"/>
      <c r="AS13" s="59"/>
      <c r="AT13" s="18"/>
      <c r="AU13" s="18">
        <v>10000</v>
      </c>
      <c r="AV13" s="19">
        <v>19000</v>
      </c>
      <c r="AW13" s="27">
        <f>IF(AV13&lt;AU13,"100%",(AU13*100%)/AV13)</f>
        <v>0.52631578947368418</v>
      </c>
      <c r="AX13" s="18"/>
      <c r="AY13" s="18">
        <v>10000</v>
      </c>
      <c r="AZ13" s="19">
        <v>11937.89</v>
      </c>
      <c r="BA13" s="27">
        <f>IF(AZ13&lt;AY13,"100%",(AY13*100%)/AZ13)</f>
        <v>0.83766896830176862</v>
      </c>
      <c r="BB13" s="18"/>
      <c r="BC13" s="18">
        <v>10000</v>
      </c>
      <c r="BD13" s="19">
        <f>SUM(BD14:BD16)</f>
        <v>0</v>
      </c>
      <c r="BE13" s="22" t="str">
        <f>IF(BD13&lt;BC13,"100%",(BC13*100%)/BD13)</f>
        <v>100%</v>
      </c>
    </row>
    <row r="14" spans="1:57" ht="15" hidden="1" customHeight="1" outlineLevel="1">
      <c r="A14" s="81" t="s">
        <v>66</v>
      </c>
      <c r="B14" s="82" t="s">
        <v>53</v>
      </c>
      <c r="C14" s="125" t="s">
        <v>29</v>
      </c>
      <c r="D14" s="125">
        <v>0</v>
      </c>
      <c r="E14" s="125"/>
      <c r="F14" s="126"/>
      <c r="G14" s="125" t="s">
        <v>29</v>
      </c>
      <c r="H14" s="125">
        <v>0</v>
      </c>
      <c r="I14" s="125"/>
      <c r="J14" s="126"/>
      <c r="K14" s="125" t="s">
        <v>29</v>
      </c>
      <c r="L14" s="125">
        <v>0</v>
      </c>
      <c r="M14" s="125"/>
      <c r="N14" s="126"/>
      <c r="O14" s="5"/>
      <c r="P14" s="3"/>
      <c r="Q14" s="125" t="s">
        <v>29</v>
      </c>
      <c r="R14" s="125">
        <v>0</v>
      </c>
      <c r="S14" s="125"/>
      <c r="T14" s="126"/>
      <c r="U14" s="125" t="s">
        <v>29</v>
      </c>
      <c r="V14" s="125">
        <v>0</v>
      </c>
      <c r="W14" s="125"/>
      <c r="X14" s="126"/>
      <c r="Y14" s="125" t="s">
        <v>29</v>
      </c>
      <c r="Z14" s="125">
        <v>0</v>
      </c>
      <c r="AA14" s="125"/>
      <c r="AB14" s="126"/>
      <c r="AC14" s="2"/>
      <c r="AD14" s="2"/>
      <c r="AE14" s="189"/>
      <c r="AF14" s="125" t="s">
        <v>29</v>
      </c>
      <c r="AG14" s="125">
        <v>0</v>
      </c>
      <c r="AH14" s="125"/>
      <c r="AI14" s="126"/>
      <c r="AJ14" s="125" t="s">
        <v>29</v>
      </c>
      <c r="AK14" s="125">
        <v>0</v>
      </c>
      <c r="AL14" s="125"/>
      <c r="AM14" s="126"/>
      <c r="AN14" s="125" t="s">
        <v>29</v>
      </c>
      <c r="AO14" s="125">
        <v>0</v>
      </c>
      <c r="AP14" s="125"/>
      <c r="AQ14" s="126"/>
      <c r="AR14" s="5"/>
      <c r="AS14" s="3"/>
      <c r="AT14" s="125" t="s">
        <v>29</v>
      </c>
      <c r="AU14" s="125">
        <v>0</v>
      </c>
      <c r="AV14" s="125"/>
      <c r="AW14" s="126"/>
      <c r="AX14" s="125" t="s">
        <v>29</v>
      </c>
      <c r="AY14" s="125">
        <v>0</v>
      </c>
      <c r="AZ14" s="125"/>
      <c r="BA14" s="126"/>
      <c r="BB14" s="125" t="s">
        <v>29</v>
      </c>
      <c r="BC14" s="125">
        <v>0</v>
      </c>
      <c r="BD14" s="125"/>
      <c r="BE14" s="126"/>
    </row>
    <row r="15" spans="1:57" ht="15" hidden="1" customHeight="1" outlineLevel="1">
      <c r="A15" s="81" t="s">
        <v>67</v>
      </c>
      <c r="B15" s="82" t="s">
        <v>40</v>
      </c>
      <c r="C15" s="125" t="s">
        <v>29</v>
      </c>
      <c r="D15" s="125">
        <v>0</v>
      </c>
      <c r="E15" s="125"/>
      <c r="F15" s="126"/>
      <c r="G15" s="125" t="s">
        <v>29</v>
      </c>
      <c r="H15" s="125">
        <v>0</v>
      </c>
      <c r="I15" s="125"/>
      <c r="J15" s="126"/>
      <c r="K15" s="125" t="s">
        <v>29</v>
      </c>
      <c r="L15" s="125">
        <v>0</v>
      </c>
      <c r="M15" s="125"/>
      <c r="N15" s="126"/>
      <c r="O15" s="5"/>
      <c r="P15" s="3"/>
      <c r="Q15" s="125" t="s">
        <v>29</v>
      </c>
      <c r="R15" s="125">
        <v>0</v>
      </c>
      <c r="S15" s="125"/>
      <c r="T15" s="126"/>
      <c r="U15" s="125" t="s">
        <v>29</v>
      </c>
      <c r="V15" s="125">
        <v>0</v>
      </c>
      <c r="W15" s="125"/>
      <c r="X15" s="126"/>
      <c r="Y15" s="125">
        <v>0</v>
      </c>
      <c r="Z15" s="125">
        <v>0</v>
      </c>
      <c r="AA15" s="125"/>
      <c r="AB15" s="126"/>
      <c r="AC15" s="2"/>
      <c r="AD15" s="2"/>
      <c r="AE15" s="189"/>
      <c r="AF15" s="125">
        <v>0</v>
      </c>
      <c r="AG15" s="125">
        <v>0</v>
      </c>
      <c r="AH15" s="125"/>
      <c r="AI15" s="126"/>
      <c r="AJ15" s="125">
        <v>0</v>
      </c>
      <c r="AK15" s="125">
        <v>0</v>
      </c>
      <c r="AL15" s="125"/>
      <c r="AM15" s="126"/>
      <c r="AN15" s="125">
        <v>0</v>
      </c>
      <c r="AO15" s="125">
        <v>0</v>
      </c>
      <c r="AP15" s="125"/>
      <c r="AQ15" s="126"/>
      <c r="AR15" s="5"/>
      <c r="AS15" s="3"/>
      <c r="AT15" s="125" t="s">
        <v>29</v>
      </c>
      <c r="AU15" s="125">
        <v>0</v>
      </c>
      <c r="AV15" s="125"/>
      <c r="AW15" s="126"/>
      <c r="AX15" s="125" t="s">
        <v>29</v>
      </c>
      <c r="AY15" s="125">
        <v>0</v>
      </c>
      <c r="AZ15" s="125"/>
      <c r="BA15" s="126"/>
      <c r="BB15" s="125" t="s">
        <v>29</v>
      </c>
      <c r="BC15" s="125">
        <v>0</v>
      </c>
      <c r="BD15" s="125"/>
      <c r="BE15" s="126"/>
    </row>
    <row r="16" spans="1:57" ht="15.75" hidden="1" outlineLevel="1" thickBot="1">
      <c r="A16" s="81" t="s">
        <v>68</v>
      </c>
      <c r="B16" s="82" t="s">
        <v>47</v>
      </c>
      <c r="C16" s="125" t="s">
        <v>29</v>
      </c>
      <c r="D16" s="125">
        <v>0</v>
      </c>
      <c r="E16" s="125"/>
      <c r="F16" s="126"/>
      <c r="G16" s="125" t="s">
        <v>29</v>
      </c>
      <c r="H16" s="125">
        <v>0</v>
      </c>
      <c r="I16" s="125"/>
      <c r="J16" s="126"/>
      <c r="K16" s="125" t="s">
        <v>29</v>
      </c>
      <c r="L16" s="125">
        <v>0</v>
      </c>
      <c r="M16" s="125"/>
      <c r="N16" s="126"/>
      <c r="O16" s="5"/>
      <c r="P16" s="3"/>
      <c r="Q16" s="125" t="s">
        <v>29</v>
      </c>
      <c r="R16" s="125">
        <v>0</v>
      </c>
      <c r="S16" s="125"/>
      <c r="T16" s="126"/>
      <c r="U16" s="125" t="s">
        <v>29</v>
      </c>
      <c r="V16" s="125">
        <v>0</v>
      </c>
      <c r="W16" s="125"/>
      <c r="X16" s="126"/>
      <c r="Y16" s="125" t="s">
        <v>29</v>
      </c>
      <c r="Z16" s="125">
        <v>0</v>
      </c>
      <c r="AA16" s="125"/>
      <c r="AB16" s="126"/>
      <c r="AC16" s="2"/>
      <c r="AD16" s="2"/>
      <c r="AE16" s="189"/>
      <c r="AF16" s="125" t="s">
        <v>29</v>
      </c>
      <c r="AG16" s="125">
        <v>0</v>
      </c>
      <c r="AH16" s="125"/>
      <c r="AI16" s="126"/>
      <c r="AJ16" s="125" t="s">
        <v>29</v>
      </c>
      <c r="AK16" s="125">
        <v>0</v>
      </c>
      <c r="AL16" s="125"/>
      <c r="AM16" s="126"/>
      <c r="AN16" s="125" t="s">
        <v>29</v>
      </c>
      <c r="AO16" s="125">
        <v>0</v>
      </c>
      <c r="AP16" s="125"/>
      <c r="AQ16" s="126"/>
      <c r="AR16" s="5"/>
      <c r="AS16" s="3"/>
      <c r="AT16" s="125" t="s">
        <v>29</v>
      </c>
      <c r="AU16" s="125">
        <v>0</v>
      </c>
      <c r="AV16" s="125"/>
      <c r="AW16" s="126"/>
      <c r="AX16" s="125" t="s">
        <v>29</v>
      </c>
      <c r="AY16" s="125">
        <v>0</v>
      </c>
      <c r="AZ16" s="125"/>
      <c r="BA16" s="126"/>
      <c r="BB16" s="125" t="s">
        <v>29</v>
      </c>
      <c r="BC16" s="125">
        <v>0</v>
      </c>
      <c r="BD16" s="125"/>
      <c r="BE16" s="126"/>
    </row>
    <row r="17" spans="1:57" ht="30.75" collapsed="1" thickBot="1">
      <c r="A17" s="21" t="s">
        <v>56</v>
      </c>
      <c r="B17" s="80" t="s">
        <v>47</v>
      </c>
      <c r="C17" s="57"/>
      <c r="D17" s="23">
        <f>SUM(D18:D19)</f>
        <v>7.1500000000000008E-2</v>
      </c>
      <c r="E17" s="20">
        <v>6.13E-2</v>
      </c>
      <c r="F17" s="22" t="str">
        <f>IF(E17&lt;D17,"100%",(D17*100%)/E17)</f>
        <v>100%</v>
      </c>
      <c r="G17" s="57"/>
      <c r="H17" s="23">
        <f>SUM(H18:H19)</f>
        <v>7.1500000000000008E-2</v>
      </c>
      <c r="I17" s="20">
        <v>6.0699999999999997E-2</v>
      </c>
      <c r="J17" s="22" t="str">
        <f>IF(I17&lt;H17,"100%",(H17*100%)/I17)</f>
        <v>100%</v>
      </c>
      <c r="K17" s="57"/>
      <c r="L17" s="23">
        <f>SUM(L18:L19)</f>
        <v>7.1500000000000008E-2</v>
      </c>
      <c r="M17" s="20">
        <f>SUM(M18:M19)</f>
        <v>0</v>
      </c>
      <c r="N17" s="22" t="str">
        <f>IF(M17&lt;L17,"100%",(L17*100%)/M17)</f>
        <v>100%</v>
      </c>
      <c r="O17" s="64">
        <f>AVERAGE(E17,I17,M17)</f>
        <v>4.0666666666666663E-2</v>
      </c>
      <c r="P17" s="65">
        <v>1</v>
      </c>
      <c r="Q17" s="57"/>
      <c r="R17" s="23">
        <f>SUM(R18:R19)</f>
        <v>7.1500000000000008E-2</v>
      </c>
      <c r="S17" s="20">
        <v>5.1499999999999997E-2</v>
      </c>
      <c r="T17" s="22" t="str">
        <f>IF(S17&lt;R17,"100%",(R17*100%)/S17)</f>
        <v>100%</v>
      </c>
      <c r="U17" s="57"/>
      <c r="V17" s="23">
        <f>SUM(V18:V19)</f>
        <v>7.1500000000000008E-2</v>
      </c>
      <c r="W17" s="20">
        <v>5.7000000000000002E-2</v>
      </c>
      <c r="X17" s="22" t="str">
        <f>IF(W17&lt;V17,"100%",(V17*100%)/W17)</f>
        <v>100%</v>
      </c>
      <c r="Y17" s="57"/>
      <c r="Z17" s="23">
        <f>SUM(Z18:Z19)</f>
        <v>7.1500000000000008E-2</v>
      </c>
      <c r="AA17" s="20">
        <f>SUM(AA18:AA19)</f>
        <v>5.7700000000000001E-2</v>
      </c>
      <c r="AB17" s="22" t="str">
        <f>IF(AA17&lt;Z17,"100%",(Z17*100%)/AA17)</f>
        <v>100%</v>
      </c>
      <c r="AC17" s="196">
        <f>AVERAGE(S17,W17,AA17)</f>
        <v>5.5400000000000005E-2</v>
      </c>
      <c r="AD17" s="200">
        <v>1</v>
      </c>
      <c r="AE17" s="188"/>
      <c r="AF17" s="57"/>
      <c r="AG17" s="23">
        <f>SUM(AG18:AG19)</f>
        <v>7.1500000000000008E-2</v>
      </c>
      <c r="AH17" s="20">
        <f>SUM(AH18:AH19)</f>
        <v>5.7600000000000005E-2</v>
      </c>
      <c r="AI17" s="22" t="str">
        <f>IF(AH17&lt;AG17,"100%",(AG17*100%)/AH17)</f>
        <v>100%</v>
      </c>
      <c r="AJ17" s="57"/>
      <c r="AK17" s="23">
        <f>SUM(AK18:AK19)</f>
        <v>7.1500000000000008E-2</v>
      </c>
      <c r="AL17" s="20">
        <f>SUM(AL18:AL19)</f>
        <v>5.5800000000000002E-2</v>
      </c>
      <c r="AM17" s="22" t="str">
        <f>IF(AL17&lt;AK17,"100%",(AK17*100%)/AL17)</f>
        <v>100%</v>
      </c>
      <c r="AN17" s="57"/>
      <c r="AO17" s="23">
        <f>SUM(AO18:AO19)</f>
        <v>7.1500000000000008E-2</v>
      </c>
      <c r="AP17" s="20">
        <f>SUM(AP18:AP19)</f>
        <v>5.5E-2</v>
      </c>
      <c r="AQ17" s="22" t="str">
        <f>IF(AP17&lt;AO17,"100%",(AO17*100%)/AP17)</f>
        <v>100%</v>
      </c>
      <c r="AR17" s="64"/>
      <c r="AS17" s="65"/>
      <c r="AT17" s="57"/>
      <c r="AU17" s="23">
        <f>SUM(AU18:AU19)</f>
        <v>7.1500000000000008E-2</v>
      </c>
      <c r="AV17" s="20">
        <v>5.7500000000000002E-2</v>
      </c>
      <c r="AW17" s="22" t="str">
        <f>IF(AV17&lt;AU17,"100%",(AU17*100%)/AV17)</f>
        <v>100%</v>
      </c>
      <c r="AX17" s="57"/>
      <c r="AY17" s="23">
        <f>SUM(AY18:AY19)</f>
        <v>7.1500000000000008E-2</v>
      </c>
      <c r="AZ17" s="20">
        <v>4.7100000000000003E-2</v>
      </c>
      <c r="BA17" s="22" t="str">
        <f>IF(AZ17&lt;AY17,"100%",(AY17*100%)/AZ17)</f>
        <v>100%</v>
      </c>
      <c r="BB17" s="57"/>
      <c r="BC17" s="23">
        <f>SUM(BC18:BC19)</f>
        <v>7.1500000000000008E-2</v>
      </c>
      <c r="BD17" s="20">
        <f>SUM(BD18:BD19)</f>
        <v>0</v>
      </c>
      <c r="BE17" s="22" t="str">
        <f>IF(BD17&lt;BC17,"100%",(BC17*100%)/BD17)</f>
        <v>100%</v>
      </c>
    </row>
    <row r="18" spans="1:57" ht="14.25" customHeight="1">
      <c r="A18" s="83" t="s">
        <v>69</v>
      </c>
      <c r="B18" s="82" t="s">
        <v>39</v>
      </c>
      <c r="C18" s="66" t="s">
        <v>29</v>
      </c>
      <c r="D18" s="67">
        <v>7.0000000000000007E-2</v>
      </c>
      <c r="E18" s="68"/>
      <c r="F18" s="72"/>
      <c r="G18" s="66" t="s">
        <v>29</v>
      </c>
      <c r="H18" s="67">
        <v>7.0000000000000007E-2</v>
      </c>
      <c r="I18" s="68"/>
      <c r="J18" s="72"/>
      <c r="K18" s="66" t="s">
        <v>29</v>
      </c>
      <c r="L18" s="67">
        <v>7.0000000000000007E-2</v>
      </c>
      <c r="M18" s="68"/>
      <c r="N18" s="72"/>
      <c r="O18" s="75"/>
      <c r="P18" s="72"/>
      <c r="Q18" s="66" t="s">
        <v>29</v>
      </c>
      <c r="R18" s="67">
        <v>7.0000000000000007E-2</v>
      </c>
      <c r="S18" s="68"/>
      <c r="T18" s="72"/>
      <c r="U18" s="66" t="s">
        <v>29</v>
      </c>
      <c r="V18" s="67">
        <v>7.0000000000000007E-2</v>
      </c>
      <c r="W18" s="68">
        <v>5.7000000000000002E-2</v>
      </c>
      <c r="X18" s="72"/>
      <c r="Y18" s="66" t="s">
        <v>29</v>
      </c>
      <c r="Z18" s="67">
        <v>7.0000000000000007E-2</v>
      </c>
      <c r="AA18" s="68">
        <v>5.7099999999999998E-2</v>
      </c>
      <c r="AB18" s="72"/>
      <c r="AC18" s="197"/>
      <c r="AD18" s="201"/>
      <c r="AE18" s="110"/>
      <c r="AF18" s="66" t="s">
        <v>29</v>
      </c>
      <c r="AG18" s="67">
        <v>7.0000000000000007E-2</v>
      </c>
      <c r="AH18" s="68">
        <v>5.7000000000000002E-2</v>
      </c>
      <c r="AI18" s="72"/>
      <c r="AJ18" s="66" t="s">
        <v>29</v>
      </c>
      <c r="AK18" s="67">
        <v>7.0000000000000007E-2</v>
      </c>
      <c r="AL18" s="68">
        <v>5.5E-2</v>
      </c>
      <c r="AM18" s="72"/>
      <c r="AN18" s="66" t="s">
        <v>29</v>
      </c>
      <c r="AO18" s="67">
        <v>7.0000000000000007E-2</v>
      </c>
      <c r="AP18" s="68">
        <v>5.4199999999999998E-2</v>
      </c>
      <c r="AQ18" s="72"/>
      <c r="AR18" s="75"/>
      <c r="AS18" s="72"/>
      <c r="AT18" s="66" t="s">
        <v>29</v>
      </c>
      <c r="AU18" s="67">
        <v>7.0000000000000007E-2</v>
      </c>
      <c r="AV18" s="68">
        <v>5.6899999999999999E-2</v>
      </c>
      <c r="AW18" s="72"/>
      <c r="AX18" s="66" t="s">
        <v>29</v>
      </c>
      <c r="AY18" s="67">
        <v>7.0000000000000007E-2</v>
      </c>
      <c r="AZ18" s="68">
        <v>4.6399999999999997E-2</v>
      </c>
      <c r="BA18" s="72"/>
      <c r="BB18" s="66" t="s">
        <v>29</v>
      </c>
      <c r="BC18" s="67">
        <v>7.0000000000000007E-2</v>
      </c>
      <c r="BD18" s="68"/>
      <c r="BE18" s="72"/>
    </row>
    <row r="19" spans="1:57" ht="15" customHeight="1" thickBot="1">
      <c r="A19" s="70" t="s">
        <v>70</v>
      </c>
      <c r="B19" s="71" t="s">
        <v>53</v>
      </c>
      <c r="C19" s="77" t="s">
        <v>29</v>
      </c>
      <c r="D19" s="73">
        <v>1.5E-3</v>
      </c>
      <c r="E19" s="73"/>
      <c r="F19" s="74"/>
      <c r="G19" s="77" t="s">
        <v>29</v>
      </c>
      <c r="H19" s="73">
        <v>1.5E-3</v>
      </c>
      <c r="I19" s="73"/>
      <c r="J19" s="74"/>
      <c r="K19" s="77" t="s">
        <v>29</v>
      </c>
      <c r="L19" s="73">
        <v>1.5E-3</v>
      </c>
      <c r="M19" s="73"/>
      <c r="N19" s="74"/>
      <c r="O19" s="76"/>
      <c r="P19" s="74"/>
      <c r="Q19" s="77" t="s">
        <v>29</v>
      </c>
      <c r="R19" s="73">
        <v>1.5E-3</v>
      </c>
      <c r="S19" s="73"/>
      <c r="T19" s="74"/>
      <c r="U19" s="77" t="s">
        <v>29</v>
      </c>
      <c r="V19" s="73">
        <v>1.5E-3</v>
      </c>
      <c r="W19" s="73">
        <v>5.0000000000000001E-4</v>
      </c>
      <c r="X19" s="74"/>
      <c r="Y19" s="77" t="s">
        <v>29</v>
      </c>
      <c r="Z19" s="73">
        <v>1.5E-3</v>
      </c>
      <c r="AA19" s="73">
        <v>5.9999999999999995E-4</v>
      </c>
      <c r="AB19" s="74"/>
      <c r="AC19" s="111"/>
      <c r="AD19" s="111"/>
      <c r="AE19" s="111"/>
      <c r="AF19" s="77" t="s">
        <v>29</v>
      </c>
      <c r="AG19" s="73">
        <v>1.5E-3</v>
      </c>
      <c r="AH19" s="73">
        <v>5.9999999999999995E-4</v>
      </c>
      <c r="AI19" s="74"/>
      <c r="AJ19" s="77" t="s">
        <v>29</v>
      </c>
      <c r="AK19" s="73">
        <v>1.5E-3</v>
      </c>
      <c r="AL19" s="73">
        <v>8.0000000000000004E-4</v>
      </c>
      <c r="AM19" s="74"/>
      <c r="AN19" s="77" t="s">
        <v>29</v>
      </c>
      <c r="AO19" s="73">
        <v>1.5E-3</v>
      </c>
      <c r="AP19" s="73">
        <v>8.0000000000000004E-4</v>
      </c>
      <c r="AQ19" s="74"/>
      <c r="AR19" s="76"/>
      <c r="AS19" s="74"/>
      <c r="AT19" s="77" t="s">
        <v>29</v>
      </c>
      <c r="AU19" s="73">
        <v>1.5E-3</v>
      </c>
      <c r="AV19" s="73">
        <v>5.9999999999999995E-4</v>
      </c>
      <c r="AW19" s="74"/>
      <c r="AX19" s="77" t="s">
        <v>29</v>
      </c>
      <c r="AY19" s="73">
        <v>1.5E-3</v>
      </c>
      <c r="AZ19" s="73">
        <v>6.9999999999999999E-4</v>
      </c>
      <c r="BA19" s="74"/>
      <c r="BB19" s="77" t="s">
        <v>29</v>
      </c>
      <c r="BC19" s="73">
        <v>1.5E-3</v>
      </c>
      <c r="BD19" s="73"/>
      <c r="BE19" s="74"/>
    </row>
    <row r="20" spans="1:57" ht="16.5" customHeight="1" thickBot="1">
      <c r="A20" s="132"/>
    </row>
    <row r="21" spans="1:57">
      <c r="C21" s="383" t="s">
        <v>57</v>
      </c>
      <c r="D21" s="384"/>
      <c r="E21" s="384"/>
      <c r="F21" s="385"/>
      <c r="H21" s="145"/>
      <c r="I21" s="145"/>
      <c r="J21" s="145"/>
      <c r="K21" s="145"/>
      <c r="L21" s="145"/>
      <c r="Q21" s="45"/>
      <c r="R21" s="45"/>
    </row>
    <row r="22" spans="1:57">
      <c r="C22" s="143">
        <v>2017</v>
      </c>
      <c r="D22" s="134" t="s">
        <v>58</v>
      </c>
      <c r="E22" s="134">
        <v>2018</v>
      </c>
      <c r="F22" s="129"/>
      <c r="H22" s="134"/>
      <c r="I22" s="135"/>
      <c r="J22" s="134"/>
      <c r="K22" s="122"/>
      <c r="L22" s="135"/>
      <c r="R22" s="135"/>
    </row>
    <row r="23" spans="1:57">
      <c r="C23" s="144">
        <v>59</v>
      </c>
      <c r="D23" s="135" t="s">
        <v>5</v>
      </c>
      <c r="E23" s="135">
        <v>96</v>
      </c>
      <c r="F23" s="130">
        <f t="shared" ref="F23:F33" si="0">E23/C23</f>
        <v>1.6271186440677967</v>
      </c>
      <c r="H23" s="135"/>
      <c r="I23" s="122"/>
      <c r="J23" s="135"/>
      <c r="K23" s="135"/>
      <c r="L23" s="136"/>
      <c r="R23" s="136"/>
    </row>
    <row r="24" spans="1:57">
      <c r="C24" s="144">
        <v>74</v>
      </c>
      <c r="D24" s="135" t="s">
        <v>113</v>
      </c>
      <c r="E24" s="135">
        <v>109</v>
      </c>
      <c r="F24" s="130">
        <f t="shared" si="0"/>
        <v>1.472972972972973</v>
      </c>
      <c r="H24" s="135"/>
      <c r="I24" s="122"/>
      <c r="J24" s="135"/>
      <c r="K24" s="135"/>
      <c r="L24" s="136"/>
      <c r="R24" s="136"/>
    </row>
    <row r="25" spans="1:57">
      <c r="C25" s="144">
        <v>77</v>
      </c>
      <c r="D25" s="135" t="s">
        <v>114</v>
      </c>
      <c r="E25" s="135">
        <v>100</v>
      </c>
      <c r="F25" s="130">
        <f t="shared" si="0"/>
        <v>1.2987012987012987</v>
      </c>
      <c r="H25" s="135"/>
      <c r="I25" s="122"/>
      <c r="J25" s="135"/>
      <c r="K25" s="135"/>
      <c r="L25" s="136"/>
      <c r="R25" s="136"/>
    </row>
    <row r="26" spans="1:57">
      <c r="C26" s="144">
        <v>70</v>
      </c>
      <c r="D26" s="135" t="s">
        <v>115</v>
      </c>
      <c r="E26" s="135">
        <v>116</v>
      </c>
      <c r="F26" s="130">
        <f t="shared" si="0"/>
        <v>1.6571428571428573</v>
      </c>
      <c r="H26" s="135"/>
      <c r="I26" s="122"/>
      <c r="J26" s="135"/>
      <c r="K26" s="135"/>
      <c r="L26" s="136"/>
      <c r="R26" s="135"/>
    </row>
    <row r="27" spans="1:57">
      <c r="C27" s="144">
        <v>84</v>
      </c>
      <c r="D27" s="135" t="s">
        <v>6</v>
      </c>
      <c r="E27" s="135">
        <v>112</v>
      </c>
      <c r="F27" s="130">
        <f t="shared" si="0"/>
        <v>1.3333333333333333</v>
      </c>
      <c r="H27" s="135"/>
      <c r="I27" s="122"/>
      <c r="J27" s="135"/>
      <c r="K27" s="135"/>
      <c r="L27" s="136"/>
      <c r="R27" s="135"/>
    </row>
    <row r="28" spans="1:57">
      <c r="C28" s="144">
        <v>76</v>
      </c>
      <c r="D28" s="135" t="s">
        <v>116</v>
      </c>
      <c r="E28" s="135">
        <v>103</v>
      </c>
      <c r="F28" s="130">
        <f t="shared" si="0"/>
        <v>1.3552631578947369</v>
      </c>
      <c r="H28" s="135"/>
      <c r="I28" s="122"/>
      <c r="J28" s="135"/>
      <c r="K28" s="135"/>
      <c r="L28" s="136"/>
      <c r="R28" s="135"/>
    </row>
    <row r="29" spans="1:57">
      <c r="C29" s="144">
        <v>88</v>
      </c>
      <c r="D29" s="135" t="s">
        <v>117</v>
      </c>
      <c r="E29" s="135">
        <v>95</v>
      </c>
      <c r="F29" s="130">
        <f t="shared" si="0"/>
        <v>1.0795454545454546</v>
      </c>
      <c r="H29" s="135"/>
      <c r="I29" s="122"/>
      <c r="J29" s="135"/>
      <c r="K29" s="135"/>
      <c r="L29" s="136"/>
      <c r="R29" s="135"/>
    </row>
    <row r="30" spans="1:57">
      <c r="C30" s="144">
        <v>62</v>
      </c>
      <c r="D30" s="135" t="s">
        <v>7</v>
      </c>
      <c r="E30" s="135">
        <v>82</v>
      </c>
      <c r="F30" s="130">
        <f t="shared" si="0"/>
        <v>1.3225806451612903</v>
      </c>
      <c r="H30" s="135"/>
      <c r="I30" s="122"/>
      <c r="J30" s="135"/>
      <c r="K30" s="135"/>
      <c r="L30" s="136"/>
      <c r="R30" s="135"/>
    </row>
    <row r="31" spans="1:57">
      <c r="C31" s="144">
        <v>100</v>
      </c>
      <c r="D31" s="135" t="s">
        <v>118</v>
      </c>
      <c r="E31" s="135">
        <v>105</v>
      </c>
      <c r="F31" s="130">
        <f t="shared" si="0"/>
        <v>1.05</v>
      </c>
      <c r="H31" s="135"/>
      <c r="I31" s="122"/>
      <c r="J31" s="135"/>
      <c r="K31" s="135"/>
      <c r="L31" s="136"/>
      <c r="R31" s="135"/>
    </row>
    <row r="32" spans="1:57">
      <c r="C32" s="144">
        <v>91</v>
      </c>
      <c r="D32" s="135" t="s">
        <v>8</v>
      </c>
      <c r="E32" s="135">
        <v>126</v>
      </c>
      <c r="F32" s="130">
        <f t="shared" si="0"/>
        <v>1.3846153846153846</v>
      </c>
      <c r="H32" s="135"/>
      <c r="I32" s="122"/>
      <c r="J32" s="135"/>
      <c r="K32" s="135"/>
      <c r="L32" s="136"/>
      <c r="R32" s="135"/>
    </row>
    <row r="33" spans="3:18">
      <c r="C33" s="144">
        <v>109</v>
      </c>
      <c r="D33" s="135" t="s">
        <v>9</v>
      </c>
      <c r="E33" s="135">
        <v>110</v>
      </c>
      <c r="F33" s="130">
        <f t="shared" si="0"/>
        <v>1.0091743119266054</v>
      </c>
      <c r="H33" s="135"/>
      <c r="I33" s="122"/>
      <c r="J33" s="135"/>
      <c r="K33" s="135"/>
      <c r="L33" s="136"/>
      <c r="R33" s="135"/>
    </row>
    <row r="34" spans="3:18" ht="15.75" thickBot="1">
      <c r="C34" s="144">
        <v>84</v>
      </c>
      <c r="D34" s="135" t="s">
        <v>10</v>
      </c>
      <c r="E34" s="135"/>
      <c r="F34" s="137" t="e">
        <f>C34/#REF!</f>
        <v>#REF!</v>
      </c>
      <c r="H34" s="135"/>
      <c r="I34" s="122"/>
      <c r="J34" s="135"/>
      <c r="K34" s="135"/>
      <c r="L34" s="136"/>
      <c r="R34" s="135"/>
    </row>
    <row r="35" spans="3:18" ht="15.75" thickBot="1">
      <c r="C35" s="138"/>
      <c r="D35" s="131"/>
      <c r="E35" s="139"/>
      <c r="F35" s="140" t="e">
        <f>AVERAGE(F23:F34)</f>
        <v>#REF!</v>
      </c>
      <c r="H35" s="135"/>
      <c r="I35" s="135"/>
      <c r="J35" s="122"/>
      <c r="K35" s="135"/>
      <c r="L35" s="141"/>
      <c r="Q35" s="135"/>
      <c r="R35" s="142"/>
    </row>
    <row r="37" spans="3:18" ht="16.5">
      <c r="C37" s="386" t="s">
        <v>94</v>
      </c>
      <c r="D37" s="386"/>
      <c r="E37" s="386"/>
      <c r="F37" s="386"/>
      <c r="G37" s="386"/>
      <c r="H37" s="386"/>
      <c r="I37" s="386"/>
      <c r="J37" s="386"/>
    </row>
    <row r="38" spans="3:18" ht="16.5">
      <c r="C38" s="150">
        <v>2017</v>
      </c>
      <c r="D38" s="150"/>
      <c r="E38" s="150"/>
      <c r="F38" s="151">
        <v>2018</v>
      </c>
      <c r="G38" s="151"/>
      <c r="H38" s="151"/>
      <c r="I38" s="150"/>
      <c r="J38" s="184"/>
    </row>
    <row r="39" spans="3:18" ht="16.5">
      <c r="C39" s="150"/>
      <c r="D39" s="150" t="s">
        <v>119</v>
      </c>
      <c r="E39" s="150" t="s">
        <v>120</v>
      </c>
      <c r="F39" s="150"/>
      <c r="G39" s="150" t="s">
        <v>119</v>
      </c>
      <c r="H39" s="150" t="s">
        <v>120</v>
      </c>
      <c r="I39" s="152" t="s">
        <v>106</v>
      </c>
      <c r="J39" s="185" t="s">
        <v>107</v>
      </c>
      <c r="K39" s="133" t="s">
        <v>121</v>
      </c>
    </row>
    <row r="40" spans="3:18" ht="16.5">
      <c r="C40" s="135" t="s">
        <v>5</v>
      </c>
      <c r="D40" s="153">
        <v>3</v>
      </c>
      <c r="E40" s="153">
        <v>13</v>
      </c>
      <c r="F40" s="135" t="s">
        <v>5</v>
      </c>
      <c r="G40" s="150">
        <v>3</v>
      </c>
      <c r="H40" s="150">
        <v>16</v>
      </c>
      <c r="I40" s="154">
        <f>D40/G40</f>
        <v>1</v>
      </c>
      <c r="J40" s="186">
        <f t="shared" ref="J40:J50" si="1">H40/E40</f>
        <v>1.2307692307692308</v>
      </c>
      <c r="K40" s="133">
        <f>G40+H40</f>
        <v>19</v>
      </c>
    </row>
    <row r="41" spans="3:18" ht="16.5">
      <c r="C41" s="135" t="s">
        <v>113</v>
      </c>
      <c r="D41" s="153">
        <v>3</v>
      </c>
      <c r="E41" s="153">
        <v>12</v>
      </c>
      <c r="F41" s="135" t="s">
        <v>113</v>
      </c>
      <c r="G41" s="150">
        <v>4</v>
      </c>
      <c r="H41" s="150">
        <v>15</v>
      </c>
      <c r="I41" s="154">
        <f t="shared" ref="I41:I50" si="2">G41/D41</f>
        <v>1.3333333333333333</v>
      </c>
      <c r="J41" s="186">
        <f t="shared" si="1"/>
        <v>1.25</v>
      </c>
      <c r="K41" s="133">
        <f t="shared" ref="K41:K51" si="3">G41+H41</f>
        <v>19</v>
      </c>
    </row>
    <row r="42" spans="3:18" ht="16.5">
      <c r="C42" s="135" t="s">
        <v>114</v>
      </c>
      <c r="D42" s="153">
        <v>7</v>
      </c>
      <c r="E42" s="153">
        <v>9</v>
      </c>
      <c r="F42" s="135" t="s">
        <v>114</v>
      </c>
      <c r="G42" s="150">
        <v>5</v>
      </c>
      <c r="H42" s="150">
        <v>20</v>
      </c>
      <c r="I42" s="155">
        <f t="shared" si="2"/>
        <v>0.7142857142857143</v>
      </c>
      <c r="J42" s="186">
        <f t="shared" si="1"/>
        <v>2.2222222222222223</v>
      </c>
      <c r="K42" s="133">
        <f t="shared" si="3"/>
        <v>25</v>
      </c>
    </row>
    <row r="43" spans="3:18" ht="16.5">
      <c r="C43" s="135" t="s">
        <v>115</v>
      </c>
      <c r="D43" s="153">
        <v>4</v>
      </c>
      <c r="E43" s="153">
        <v>11</v>
      </c>
      <c r="F43" s="135" t="s">
        <v>115</v>
      </c>
      <c r="G43" s="150">
        <v>6</v>
      </c>
      <c r="H43" s="150">
        <v>28</v>
      </c>
      <c r="I43" s="154">
        <f t="shared" si="2"/>
        <v>1.5</v>
      </c>
      <c r="J43" s="186">
        <f t="shared" si="1"/>
        <v>2.5454545454545454</v>
      </c>
      <c r="K43" s="133">
        <f t="shared" si="3"/>
        <v>34</v>
      </c>
    </row>
    <row r="44" spans="3:18" ht="16.5">
      <c r="C44" s="135" t="s">
        <v>6</v>
      </c>
      <c r="D44" s="153">
        <v>4</v>
      </c>
      <c r="E44" s="153">
        <v>9</v>
      </c>
      <c r="F44" s="135" t="s">
        <v>6</v>
      </c>
      <c r="G44" s="150">
        <v>4</v>
      </c>
      <c r="H44" s="150">
        <v>19</v>
      </c>
      <c r="I44" s="154">
        <f t="shared" si="2"/>
        <v>1</v>
      </c>
      <c r="J44" s="186">
        <f t="shared" si="1"/>
        <v>2.1111111111111112</v>
      </c>
      <c r="K44" s="133">
        <f t="shared" si="3"/>
        <v>23</v>
      </c>
    </row>
    <row r="45" spans="3:18" ht="16.5">
      <c r="C45" s="135" t="s">
        <v>116</v>
      </c>
      <c r="D45" s="153">
        <v>5</v>
      </c>
      <c r="E45" s="153">
        <v>11</v>
      </c>
      <c r="F45" s="135" t="s">
        <v>116</v>
      </c>
      <c r="G45" s="150">
        <v>4</v>
      </c>
      <c r="H45" s="150">
        <v>14</v>
      </c>
      <c r="I45" s="155">
        <f t="shared" si="2"/>
        <v>0.8</v>
      </c>
      <c r="J45" s="186">
        <f t="shared" si="1"/>
        <v>1.2727272727272727</v>
      </c>
      <c r="K45" s="133">
        <f t="shared" si="3"/>
        <v>18</v>
      </c>
    </row>
    <row r="46" spans="3:18" ht="16.5">
      <c r="C46" s="135" t="s">
        <v>117</v>
      </c>
      <c r="D46" s="153">
        <v>7</v>
      </c>
      <c r="E46" s="153">
        <v>14</v>
      </c>
      <c r="F46" s="135" t="s">
        <v>117</v>
      </c>
      <c r="G46" s="150">
        <v>6</v>
      </c>
      <c r="H46" s="150">
        <v>15</v>
      </c>
      <c r="I46" s="155">
        <f t="shared" si="2"/>
        <v>0.8571428571428571</v>
      </c>
      <c r="J46" s="186">
        <f t="shared" si="1"/>
        <v>1.0714285714285714</v>
      </c>
      <c r="K46" s="133">
        <f t="shared" si="3"/>
        <v>21</v>
      </c>
    </row>
    <row r="47" spans="3:18" ht="16.5">
      <c r="C47" s="135" t="s">
        <v>7</v>
      </c>
      <c r="D47" s="153">
        <v>7</v>
      </c>
      <c r="E47" s="153">
        <v>14</v>
      </c>
      <c r="F47" s="135" t="s">
        <v>7</v>
      </c>
      <c r="G47" s="150">
        <v>6</v>
      </c>
      <c r="H47" s="150">
        <v>19</v>
      </c>
      <c r="I47" s="155">
        <f t="shared" si="2"/>
        <v>0.8571428571428571</v>
      </c>
      <c r="J47" s="186">
        <f t="shared" si="1"/>
        <v>1.3571428571428572</v>
      </c>
      <c r="K47" s="133">
        <f t="shared" si="3"/>
        <v>25</v>
      </c>
    </row>
    <row r="48" spans="3:18" ht="16.5">
      <c r="C48" s="135" t="s">
        <v>118</v>
      </c>
      <c r="D48" s="153">
        <v>4</v>
      </c>
      <c r="E48" s="153">
        <v>17</v>
      </c>
      <c r="F48" s="135" t="s">
        <v>118</v>
      </c>
      <c r="G48" s="150">
        <v>4</v>
      </c>
      <c r="H48" s="150">
        <v>18</v>
      </c>
      <c r="I48" s="155">
        <f t="shared" si="2"/>
        <v>1</v>
      </c>
      <c r="J48" s="186">
        <f t="shared" si="1"/>
        <v>1.0588235294117647</v>
      </c>
      <c r="K48" s="133">
        <f t="shared" si="3"/>
        <v>22</v>
      </c>
    </row>
    <row r="49" spans="3:11" ht="16.5">
      <c r="C49" s="135" t="s">
        <v>8</v>
      </c>
      <c r="D49" s="153">
        <v>6</v>
      </c>
      <c r="E49" s="153">
        <v>12</v>
      </c>
      <c r="F49" s="135" t="s">
        <v>8</v>
      </c>
      <c r="G49" s="150">
        <v>5</v>
      </c>
      <c r="H49" s="150">
        <v>17</v>
      </c>
      <c r="I49" s="155">
        <f t="shared" si="2"/>
        <v>0.83333333333333337</v>
      </c>
      <c r="J49" s="207">
        <f t="shared" si="1"/>
        <v>1.4166666666666667</v>
      </c>
      <c r="K49" s="133">
        <f t="shared" si="3"/>
        <v>22</v>
      </c>
    </row>
    <row r="50" spans="3:11" ht="16.5">
      <c r="C50" s="135" t="s">
        <v>9</v>
      </c>
      <c r="D50" s="153">
        <v>10</v>
      </c>
      <c r="E50" s="153">
        <v>14</v>
      </c>
      <c r="F50" s="135" t="s">
        <v>9</v>
      </c>
      <c r="G50" s="150">
        <v>3</v>
      </c>
      <c r="H50" s="150">
        <v>22</v>
      </c>
      <c r="I50" s="156">
        <f t="shared" si="2"/>
        <v>0.3</v>
      </c>
      <c r="J50" s="186">
        <f t="shared" si="1"/>
        <v>1.5714285714285714</v>
      </c>
      <c r="K50" s="133">
        <f t="shared" si="3"/>
        <v>25</v>
      </c>
    </row>
    <row r="51" spans="3:11" ht="16.5">
      <c r="C51" s="135" t="s">
        <v>10</v>
      </c>
      <c r="D51" s="153">
        <v>6</v>
      </c>
      <c r="E51" s="153">
        <v>16</v>
      </c>
      <c r="F51" s="135" t="s">
        <v>10</v>
      </c>
      <c r="G51" s="150"/>
      <c r="H51" s="150"/>
      <c r="I51" s="156"/>
      <c r="J51" s="187"/>
      <c r="K51" s="133">
        <f t="shared" si="3"/>
        <v>0</v>
      </c>
    </row>
    <row r="52" spans="3:11" ht="16.5">
      <c r="C52" s="150"/>
      <c r="D52" s="150"/>
      <c r="E52" s="150"/>
      <c r="F52" s="184"/>
      <c r="G52" s="150"/>
      <c r="H52" s="150"/>
      <c r="I52" s="154"/>
      <c r="J52" s="186"/>
    </row>
  </sheetData>
  <dataConsolidate/>
  <mergeCells count="19">
    <mergeCell ref="A1:B2"/>
    <mergeCell ref="C1:AW1"/>
    <mergeCell ref="C2:F2"/>
    <mergeCell ref="G2:J2"/>
    <mergeCell ref="K2:N2"/>
    <mergeCell ref="O2:P2"/>
    <mergeCell ref="Q2:T2"/>
    <mergeCell ref="U2:X2"/>
    <mergeCell ref="Y2:AB2"/>
    <mergeCell ref="AC2:AD2"/>
    <mergeCell ref="BB2:BE2"/>
    <mergeCell ref="C21:F21"/>
    <mergeCell ref="C37:J37"/>
    <mergeCell ref="AF2:AI2"/>
    <mergeCell ref="AJ2:AM2"/>
    <mergeCell ref="AN2:AQ2"/>
    <mergeCell ref="AR2:AS2"/>
    <mergeCell ref="AT2:AW2"/>
    <mergeCell ref="AX2:BA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G185"/>
  <sheetViews>
    <sheetView tabSelected="1" zoomScale="85" zoomScaleNormal="85" workbookViewId="0">
      <pane ySplit="3" topLeftCell="A16" activePane="bottomLeft" state="frozen"/>
      <selection pane="bottomLeft" activeCell="B40" sqref="B40"/>
    </sheetView>
  </sheetViews>
  <sheetFormatPr defaultColWidth="9.140625" defaultRowHeight="15"/>
  <cols>
    <col min="1" max="1" width="6.42578125" style="98" bestFit="1" customWidth="1"/>
    <col min="2" max="2" width="11.42578125" style="99" bestFit="1" customWidth="1"/>
    <col min="3" max="3" width="18.28515625" style="101" bestFit="1" customWidth="1"/>
    <col min="4" max="4" width="24.140625" style="98" bestFit="1" customWidth="1"/>
    <col min="5" max="5" width="9.42578125" style="101" bestFit="1" customWidth="1"/>
    <col min="6" max="7" width="8.5703125" style="101" customWidth="1"/>
    <col min="8" max="8" width="15.140625" style="101" bestFit="1" customWidth="1"/>
    <col min="9" max="9" width="11.85546875" style="101" customWidth="1"/>
    <col min="10" max="10" width="9.42578125" style="100" customWidth="1"/>
    <col min="11" max="12" width="12.28515625" style="100" customWidth="1"/>
    <col min="13" max="13" width="11.7109375" style="100" customWidth="1"/>
    <col min="14" max="17" width="9.140625" style="45"/>
    <col min="18" max="18" width="11" style="45" customWidth="1"/>
    <col min="19" max="19" width="9.140625" style="45"/>
    <col min="20" max="20" width="10.85546875" style="45" customWidth="1"/>
    <col min="21" max="21" width="14" style="45" customWidth="1"/>
    <col min="22" max="22" width="10.7109375" style="45" customWidth="1"/>
    <col min="23" max="23" width="11.42578125" style="45" bestFit="1" customWidth="1"/>
    <col min="24" max="16384" width="9.140625" style="45"/>
  </cols>
  <sheetData>
    <row r="1" spans="1:29" ht="45.75" customHeight="1">
      <c r="A1" s="409" t="s">
        <v>128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1"/>
      <c r="N1" s="46"/>
    </row>
    <row r="2" spans="1:29">
      <c r="A2" s="412" t="s">
        <v>35</v>
      </c>
      <c r="B2" s="413"/>
      <c r="C2" s="414">
        <f>SUM(M4:M200)</f>
        <v>9814.1516000000011</v>
      </c>
      <c r="D2" s="415"/>
      <c r="E2" s="416"/>
      <c r="F2" s="417" t="s">
        <v>4</v>
      </c>
      <c r="G2" s="417"/>
      <c r="H2" s="417"/>
      <c r="I2" s="418">
        <v>2019</v>
      </c>
      <c r="J2" s="418"/>
      <c r="K2" s="418"/>
      <c r="L2" s="418"/>
      <c r="M2" s="418"/>
      <c r="N2" s="46"/>
    </row>
    <row r="3" spans="1:29" ht="80.25" customHeight="1" thickBot="1">
      <c r="A3" s="223" t="s">
        <v>11</v>
      </c>
      <c r="B3" s="224" t="s">
        <v>12</v>
      </c>
      <c r="C3" s="127" t="s">
        <v>33</v>
      </c>
      <c r="D3" s="225" t="s">
        <v>13</v>
      </c>
      <c r="E3" s="127" t="s">
        <v>59</v>
      </c>
      <c r="F3" s="127" t="s">
        <v>14</v>
      </c>
      <c r="G3" s="127" t="s">
        <v>105</v>
      </c>
      <c r="H3" s="127" t="s">
        <v>15</v>
      </c>
      <c r="I3" s="226" t="s">
        <v>60</v>
      </c>
      <c r="J3" s="227" t="s">
        <v>16</v>
      </c>
      <c r="K3" s="227" t="s">
        <v>98</v>
      </c>
      <c r="L3" s="227" t="s">
        <v>100</v>
      </c>
      <c r="M3" s="227" t="s">
        <v>61</v>
      </c>
      <c r="N3" s="84"/>
      <c r="O3" s="393" t="s">
        <v>84</v>
      </c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  <c r="AB3" s="393"/>
    </row>
    <row r="4" spans="1:29" s="30" customFormat="1" ht="15.75" thickBot="1">
      <c r="A4" s="91">
        <v>1</v>
      </c>
      <c r="B4" s="92">
        <v>43493</v>
      </c>
      <c r="C4" s="93" t="s">
        <v>142</v>
      </c>
      <c r="D4" s="104" t="s">
        <v>159</v>
      </c>
      <c r="E4" s="93">
        <v>111367.77</v>
      </c>
      <c r="F4" s="93">
        <v>3905.16</v>
      </c>
      <c r="G4" s="93">
        <f>(I4-L4)/F4</f>
        <v>0.72980364440893586</v>
      </c>
      <c r="H4" s="93" t="s">
        <v>154</v>
      </c>
      <c r="I4" s="102">
        <v>3000</v>
      </c>
      <c r="J4" s="221">
        <f t="shared" ref="J4:J67" si="0">(I4/E4)</f>
        <v>2.6937775623952963E-2</v>
      </c>
      <c r="K4" s="118">
        <v>0.06</v>
      </c>
      <c r="L4" s="166">
        <f>I4*0.05</f>
        <v>150</v>
      </c>
      <c r="M4" s="222">
        <f>(E4*0.06)-I4</f>
        <v>3682.0662000000002</v>
      </c>
      <c r="N4" s="419" t="s">
        <v>74</v>
      </c>
      <c r="T4" s="86" t="s">
        <v>3</v>
      </c>
      <c r="U4" s="86" t="s">
        <v>26</v>
      </c>
    </row>
    <row r="5" spans="1:29" s="30" customFormat="1">
      <c r="A5" s="12">
        <v>2</v>
      </c>
      <c r="B5" s="92">
        <v>43493</v>
      </c>
      <c r="C5" s="93" t="s">
        <v>143</v>
      </c>
      <c r="D5" s="36" t="s">
        <v>160</v>
      </c>
      <c r="E5" s="11">
        <v>27295.14</v>
      </c>
      <c r="F5" s="11">
        <v>1955.25</v>
      </c>
      <c r="G5" s="11">
        <f t="shared" ref="G5:G73" si="1">(I5-L5)/F5</f>
        <v>0.48587137194732133</v>
      </c>
      <c r="H5" s="11" t="s">
        <v>153</v>
      </c>
      <c r="I5" s="37">
        <v>1000</v>
      </c>
      <c r="J5" s="7">
        <f t="shared" si="0"/>
        <v>3.6636558742691921E-2</v>
      </c>
      <c r="K5" s="13">
        <v>0.08</v>
      </c>
      <c r="L5" s="166">
        <f t="shared" ref="L5:L48" si="2">I5*0.05</f>
        <v>50</v>
      </c>
      <c r="M5" s="113">
        <f>(E5*0.06)-I5</f>
        <v>637.70839999999998</v>
      </c>
      <c r="N5" s="419"/>
      <c r="O5" s="407" t="s">
        <v>18</v>
      </c>
      <c r="P5" s="408"/>
      <c r="Q5" s="408"/>
      <c r="R5" s="87">
        <f>SUM(L4:L49)</f>
        <v>1768.5</v>
      </c>
      <c r="S5" s="394">
        <f>R5+R6</f>
        <v>1768.5</v>
      </c>
      <c r="T5" s="396">
        <f>S5+S7</f>
        <v>1768.5</v>
      </c>
      <c r="U5" s="396">
        <f>T5*73.909</f>
        <v>130708.06650000002</v>
      </c>
      <c r="X5" s="161" t="s">
        <v>62</v>
      </c>
      <c r="Y5" s="161" t="s">
        <v>63</v>
      </c>
      <c r="Z5" s="161" t="s">
        <v>64</v>
      </c>
      <c r="AA5" s="161" t="s">
        <v>34</v>
      </c>
    </row>
    <row r="6" spans="1:29" s="30" customFormat="1">
      <c r="A6" s="12">
        <v>3</v>
      </c>
      <c r="B6" s="92">
        <v>43493</v>
      </c>
      <c r="C6" s="93" t="s">
        <v>156</v>
      </c>
      <c r="D6" s="36" t="s">
        <v>158</v>
      </c>
      <c r="E6" s="11">
        <v>22278.67</v>
      </c>
      <c r="F6" s="11">
        <v>752.34</v>
      </c>
      <c r="G6" s="11">
        <f t="shared" si="1"/>
        <v>1.2627269585559719</v>
      </c>
      <c r="H6" s="11" t="s">
        <v>152</v>
      </c>
      <c r="I6" s="37">
        <v>1000</v>
      </c>
      <c r="J6" s="7">
        <f t="shared" si="0"/>
        <v>4.488598287061122E-2</v>
      </c>
      <c r="K6" s="13">
        <v>0.06</v>
      </c>
      <c r="L6" s="166">
        <f t="shared" si="2"/>
        <v>50</v>
      </c>
      <c r="M6" s="113">
        <f>(E6*0.06)-I6</f>
        <v>336.72019999999975</v>
      </c>
      <c r="N6" s="419"/>
      <c r="O6" s="399" t="s">
        <v>20</v>
      </c>
      <c r="P6" s="400"/>
      <c r="Q6" s="400"/>
      <c r="R6" s="88">
        <f>SUM(L50:L103)</f>
        <v>0</v>
      </c>
      <c r="S6" s="395"/>
      <c r="T6" s="397"/>
      <c r="U6" s="397"/>
      <c r="W6" s="204" t="s">
        <v>129</v>
      </c>
      <c r="X6" s="159"/>
      <c r="Y6" s="159"/>
      <c r="Z6" s="159"/>
      <c r="AA6" s="159"/>
      <c r="AB6" s="160" t="e">
        <f>AVERAGE(X6:AA6)</f>
        <v>#DIV/0!</v>
      </c>
    </row>
    <row r="7" spans="1:29" s="30" customFormat="1">
      <c r="A7" s="12">
        <v>4</v>
      </c>
      <c r="B7" s="92">
        <v>43493</v>
      </c>
      <c r="C7" s="93" t="s">
        <v>157</v>
      </c>
      <c r="D7" s="36" t="s">
        <v>170</v>
      </c>
      <c r="E7" s="11">
        <v>54318.6</v>
      </c>
      <c r="F7" s="11">
        <v>4766.3999999999996</v>
      </c>
      <c r="G7" s="11">
        <f t="shared" si="1"/>
        <v>0.55010070493454188</v>
      </c>
      <c r="H7" s="11" t="s">
        <v>150</v>
      </c>
      <c r="I7" s="37">
        <v>2760</v>
      </c>
      <c r="J7" s="7">
        <f t="shared" si="0"/>
        <v>5.0811324297754361E-2</v>
      </c>
      <c r="K7" s="13">
        <v>0.08</v>
      </c>
      <c r="L7" s="166">
        <f t="shared" si="2"/>
        <v>138</v>
      </c>
      <c r="M7" s="113">
        <f t="shared" ref="M7:M12" si="3">(E7*0.08)-I7</f>
        <v>1585.4880000000003</v>
      </c>
      <c r="N7" s="419"/>
      <c r="O7" s="401" t="s">
        <v>21</v>
      </c>
      <c r="P7" s="402"/>
      <c r="Q7" s="402"/>
      <c r="R7" s="89">
        <f>SUM(L104:L147)</f>
        <v>0</v>
      </c>
      <c r="S7" s="403">
        <f>R7+R8</f>
        <v>0</v>
      </c>
      <c r="T7" s="397"/>
      <c r="U7" s="397"/>
      <c r="W7" s="204" t="s">
        <v>130</v>
      </c>
      <c r="X7" s="157"/>
      <c r="Y7" s="157"/>
      <c r="Z7" s="157"/>
      <c r="AA7" s="157"/>
      <c r="AB7" s="158" t="e">
        <f t="shared" ref="AB7:AB17" si="4">AVERAGE(X7:AA7)</f>
        <v>#DIV/0!</v>
      </c>
      <c r="AC7" s="206">
        <v>-0.01</v>
      </c>
    </row>
    <row r="8" spans="1:29" s="85" customFormat="1" ht="15.75" thickBot="1">
      <c r="A8" s="12">
        <v>5</v>
      </c>
      <c r="B8" s="10">
        <v>43490</v>
      </c>
      <c r="C8" s="93" t="s">
        <v>17</v>
      </c>
      <c r="D8" s="36" t="s">
        <v>162</v>
      </c>
      <c r="E8" s="11">
        <v>25980.38</v>
      </c>
      <c r="F8" s="11">
        <v>2065.92</v>
      </c>
      <c r="G8" s="11">
        <f t="shared" si="1"/>
        <v>0.36787484510532836</v>
      </c>
      <c r="H8" s="11" t="s">
        <v>155</v>
      </c>
      <c r="I8" s="37">
        <v>800</v>
      </c>
      <c r="J8" s="7">
        <f t="shared" si="0"/>
        <v>3.0792467238739386E-2</v>
      </c>
      <c r="K8" s="13">
        <v>0.08</v>
      </c>
      <c r="L8" s="166">
        <f t="shared" si="2"/>
        <v>40</v>
      </c>
      <c r="M8" s="113">
        <f t="shared" si="3"/>
        <v>1278.4304000000002</v>
      </c>
      <c r="N8" s="419"/>
      <c r="O8" s="405" t="s">
        <v>25</v>
      </c>
      <c r="P8" s="406"/>
      <c r="Q8" s="406"/>
      <c r="R8" s="90">
        <f>SUM(L148:L184)</f>
        <v>0</v>
      </c>
      <c r="S8" s="404"/>
      <c r="T8" s="398"/>
      <c r="U8" s="398"/>
      <c r="W8" s="204" t="s">
        <v>114</v>
      </c>
      <c r="X8" s="157"/>
      <c r="Y8" s="157"/>
      <c r="Z8" s="157"/>
      <c r="AA8" s="157"/>
      <c r="AB8" s="158" t="e">
        <f t="shared" si="4"/>
        <v>#DIV/0!</v>
      </c>
      <c r="AC8" s="163" t="e">
        <f>AB8/AB7</f>
        <v>#DIV/0!</v>
      </c>
    </row>
    <row r="9" spans="1:29" s="85" customFormat="1">
      <c r="A9" s="12">
        <v>6</v>
      </c>
      <c r="B9" s="10">
        <v>43490</v>
      </c>
      <c r="C9" s="93" t="s">
        <v>144</v>
      </c>
      <c r="D9" s="36" t="s">
        <v>161</v>
      </c>
      <c r="E9" s="11">
        <v>10166.42</v>
      </c>
      <c r="F9" s="11">
        <v>772.7</v>
      </c>
      <c r="G9" s="11">
        <f t="shared" si="1"/>
        <v>0.49178206289633747</v>
      </c>
      <c r="H9" s="11" t="s">
        <v>149</v>
      </c>
      <c r="I9" s="37">
        <v>400</v>
      </c>
      <c r="J9" s="7">
        <f t="shared" si="0"/>
        <v>3.9345216900344468E-2</v>
      </c>
      <c r="K9" s="13">
        <v>0.08</v>
      </c>
      <c r="L9" s="166">
        <f t="shared" si="2"/>
        <v>20</v>
      </c>
      <c r="M9" s="113">
        <f t="shared" si="3"/>
        <v>413.31360000000006</v>
      </c>
      <c r="N9" s="419"/>
      <c r="W9" s="204" t="s">
        <v>115</v>
      </c>
      <c r="X9" s="162"/>
      <c r="Y9" s="162"/>
      <c r="Z9" s="162"/>
      <c r="AA9" s="162"/>
      <c r="AB9" s="158" t="e">
        <f t="shared" si="4"/>
        <v>#DIV/0!</v>
      </c>
      <c r="AC9" s="163" t="e">
        <f t="shared" ref="AC9:AC17" si="5">AB9/AB8</f>
        <v>#DIV/0!</v>
      </c>
    </row>
    <row r="10" spans="1:29" s="30" customFormat="1" ht="15.75" thickBot="1">
      <c r="A10" s="12">
        <v>7</v>
      </c>
      <c r="B10" s="10">
        <v>43490</v>
      </c>
      <c r="C10" s="93" t="s">
        <v>145</v>
      </c>
      <c r="D10" s="36" t="s">
        <v>164</v>
      </c>
      <c r="E10" s="39">
        <v>424.33</v>
      </c>
      <c r="F10" s="39">
        <v>39.92</v>
      </c>
      <c r="G10" s="39">
        <f t="shared" si="1"/>
        <v>1.189879759519038</v>
      </c>
      <c r="H10" s="11" t="s">
        <v>148</v>
      </c>
      <c r="I10" s="40">
        <v>50</v>
      </c>
      <c r="J10" s="229">
        <f t="shared" si="0"/>
        <v>0.11783281879669126</v>
      </c>
      <c r="K10" s="13">
        <v>0.08</v>
      </c>
      <c r="L10" s="166">
        <f t="shared" si="2"/>
        <v>2.5</v>
      </c>
      <c r="M10" s="148">
        <f t="shared" si="3"/>
        <v>-16.053600000000003</v>
      </c>
      <c r="N10" s="419"/>
      <c r="T10" s="86" t="s">
        <v>3</v>
      </c>
      <c r="U10" s="86" t="s">
        <v>26</v>
      </c>
      <c r="W10" s="204" t="s">
        <v>6</v>
      </c>
      <c r="X10" s="162"/>
      <c r="Y10" s="162"/>
      <c r="Z10" s="162"/>
      <c r="AA10" s="162"/>
      <c r="AB10" s="158" t="e">
        <f t="shared" si="4"/>
        <v>#DIV/0!</v>
      </c>
      <c r="AC10" s="163" t="e">
        <f t="shared" si="5"/>
        <v>#DIV/0!</v>
      </c>
    </row>
    <row r="11" spans="1:29" s="30" customFormat="1">
      <c r="A11" s="12">
        <v>8</v>
      </c>
      <c r="B11" s="10">
        <v>43490</v>
      </c>
      <c r="C11" s="93" t="s">
        <v>110</v>
      </c>
      <c r="D11" s="36" t="s">
        <v>163</v>
      </c>
      <c r="E11" s="39">
        <v>15996</v>
      </c>
      <c r="F11" s="39">
        <v>830.6</v>
      </c>
      <c r="G11" s="39">
        <f t="shared" si="1"/>
        <v>2.4018781603660004</v>
      </c>
      <c r="H11" s="39" t="s">
        <v>31</v>
      </c>
      <c r="I11" s="40">
        <v>2100</v>
      </c>
      <c r="J11" s="229">
        <f t="shared" si="0"/>
        <v>0.1312828207051763</v>
      </c>
      <c r="K11" s="13">
        <v>0.08</v>
      </c>
      <c r="L11" s="166">
        <f t="shared" si="2"/>
        <v>105</v>
      </c>
      <c r="M11" s="148">
        <f t="shared" si="3"/>
        <v>-820.31999999999994</v>
      </c>
      <c r="N11" s="419"/>
      <c r="O11" s="407" t="s">
        <v>101</v>
      </c>
      <c r="P11" s="408"/>
      <c r="Q11" s="408"/>
      <c r="R11" s="87">
        <f>SUM(M4:M49)</f>
        <v>9814.1516000000011</v>
      </c>
      <c r="S11" s="394">
        <f>R11+R12</f>
        <v>9814.1516000000011</v>
      </c>
      <c r="T11" s="396">
        <f>S11+S13</f>
        <v>9814.1516000000011</v>
      </c>
      <c r="U11" s="396">
        <f>T11*73.909</f>
        <v>725354.13060440018</v>
      </c>
      <c r="W11" s="204" t="s">
        <v>116</v>
      </c>
      <c r="X11" s="162"/>
      <c r="Y11" s="162"/>
      <c r="Z11" s="162"/>
      <c r="AA11" s="162"/>
      <c r="AB11" s="158" t="e">
        <f t="shared" si="4"/>
        <v>#DIV/0!</v>
      </c>
      <c r="AC11" s="163" t="e">
        <f t="shared" si="5"/>
        <v>#DIV/0!</v>
      </c>
    </row>
    <row r="12" spans="1:29" s="30" customFormat="1">
      <c r="A12" s="12">
        <v>9</v>
      </c>
      <c r="B12" s="10">
        <v>43494</v>
      </c>
      <c r="C12" s="93" t="s">
        <v>146</v>
      </c>
      <c r="D12" s="36" t="s">
        <v>171</v>
      </c>
      <c r="E12" s="39">
        <v>8.31</v>
      </c>
      <c r="F12" s="39">
        <v>1.3</v>
      </c>
      <c r="G12" s="39">
        <f t="shared" si="1"/>
        <v>36.53846153846154</v>
      </c>
      <c r="H12" s="39" t="s">
        <v>151</v>
      </c>
      <c r="I12" s="40">
        <v>50</v>
      </c>
      <c r="J12" s="229">
        <f t="shared" si="0"/>
        <v>6.0168471720818291</v>
      </c>
      <c r="K12" s="13">
        <v>0.08</v>
      </c>
      <c r="L12" s="166">
        <f t="shared" si="2"/>
        <v>2.5</v>
      </c>
      <c r="M12" s="148">
        <f t="shared" si="3"/>
        <v>-49.3352</v>
      </c>
      <c r="N12" s="419"/>
      <c r="O12" s="399" t="s">
        <v>102</v>
      </c>
      <c r="P12" s="400"/>
      <c r="Q12" s="400"/>
      <c r="R12" s="88">
        <f>SUM(M50:M103)</f>
        <v>0</v>
      </c>
      <c r="S12" s="395"/>
      <c r="T12" s="397"/>
      <c r="U12" s="397"/>
      <c r="W12" s="204" t="s">
        <v>117</v>
      </c>
      <c r="X12" s="162"/>
      <c r="Y12" s="162"/>
      <c r="Z12" s="162"/>
      <c r="AA12" s="162"/>
      <c r="AB12" s="158" t="e">
        <f t="shared" si="4"/>
        <v>#DIV/0!</v>
      </c>
      <c r="AC12" s="163" t="e">
        <f t="shared" si="5"/>
        <v>#DIV/0!</v>
      </c>
    </row>
    <row r="13" spans="1:29" s="30" customFormat="1">
      <c r="A13" s="12">
        <v>10</v>
      </c>
      <c r="B13" s="10">
        <v>43490</v>
      </c>
      <c r="C13" s="93" t="s">
        <v>96</v>
      </c>
      <c r="D13" s="36" t="s">
        <v>165</v>
      </c>
      <c r="E13" s="39">
        <v>24966</v>
      </c>
      <c r="F13" s="39">
        <v>255</v>
      </c>
      <c r="G13" s="39">
        <f t="shared" ref="G13:G18" si="6">(I13-L13)/F13</f>
        <v>7.0784313725490193</v>
      </c>
      <c r="H13" s="39" t="s">
        <v>24</v>
      </c>
      <c r="I13" s="40">
        <v>1900</v>
      </c>
      <c r="J13" s="7">
        <f t="shared" ref="J13:J19" si="7">(I13/E13)</f>
        <v>7.6103500761035003E-2</v>
      </c>
      <c r="K13" s="13">
        <v>0.08</v>
      </c>
      <c r="L13" s="166">
        <f t="shared" si="2"/>
        <v>95</v>
      </c>
      <c r="M13" s="113">
        <f>(E13*0.08)-I13</f>
        <v>97.279999999999973</v>
      </c>
      <c r="N13" s="419"/>
      <c r="O13" s="401" t="s">
        <v>103</v>
      </c>
      <c r="P13" s="402"/>
      <c r="Q13" s="402"/>
      <c r="R13" s="89">
        <f>SUM(M104:M147)</f>
        <v>0</v>
      </c>
      <c r="S13" s="403">
        <f>R13+R14</f>
        <v>0</v>
      </c>
      <c r="T13" s="397"/>
      <c r="U13" s="397"/>
      <c r="W13" s="204" t="s">
        <v>131</v>
      </c>
      <c r="X13" s="162"/>
      <c r="Y13" s="162"/>
      <c r="Z13" s="162"/>
      <c r="AA13" s="162"/>
      <c r="AB13" s="158" t="e">
        <f t="shared" si="4"/>
        <v>#DIV/0!</v>
      </c>
      <c r="AC13" s="163" t="e">
        <f t="shared" si="5"/>
        <v>#DIV/0!</v>
      </c>
    </row>
    <row r="14" spans="1:29" s="30" customFormat="1" ht="15.75" thickBot="1">
      <c r="A14" s="12">
        <v>11</v>
      </c>
      <c r="B14" s="10">
        <v>43490</v>
      </c>
      <c r="C14" s="93" t="s">
        <v>108</v>
      </c>
      <c r="D14" s="36" t="s">
        <v>166</v>
      </c>
      <c r="E14" s="39">
        <v>15360</v>
      </c>
      <c r="F14" s="39">
        <v>8280</v>
      </c>
      <c r="G14" s="39">
        <f t="shared" si="6"/>
        <v>0.13768115942028986</v>
      </c>
      <c r="H14" s="39" t="s">
        <v>27</v>
      </c>
      <c r="I14" s="40">
        <v>1200</v>
      </c>
      <c r="J14" s="7">
        <f t="shared" si="7"/>
        <v>7.8125E-2</v>
      </c>
      <c r="K14" s="13">
        <v>0.08</v>
      </c>
      <c r="L14" s="166">
        <f t="shared" si="2"/>
        <v>60</v>
      </c>
      <c r="M14" s="113">
        <f>(E14*0.08)-I14</f>
        <v>28.799999999999955</v>
      </c>
      <c r="N14" s="419"/>
      <c r="O14" s="405" t="s">
        <v>104</v>
      </c>
      <c r="P14" s="406"/>
      <c r="Q14" s="406"/>
      <c r="R14" s="90">
        <f>SUM(M148:M184)</f>
        <v>0</v>
      </c>
      <c r="S14" s="404"/>
      <c r="T14" s="398"/>
      <c r="U14" s="398"/>
      <c r="W14" s="204" t="s">
        <v>132</v>
      </c>
      <c r="X14" s="162"/>
      <c r="Y14" s="162"/>
      <c r="Z14" s="162"/>
      <c r="AA14" s="162"/>
      <c r="AB14" s="158" t="e">
        <f t="shared" si="4"/>
        <v>#DIV/0!</v>
      </c>
      <c r="AC14" s="163" t="e">
        <f t="shared" si="5"/>
        <v>#DIV/0!</v>
      </c>
    </row>
    <row r="15" spans="1:29" s="30" customFormat="1">
      <c r="A15" s="12">
        <v>12</v>
      </c>
      <c r="B15" s="10">
        <v>43490</v>
      </c>
      <c r="C15" s="93" t="s">
        <v>99</v>
      </c>
      <c r="D15" s="36" t="s">
        <v>168</v>
      </c>
      <c r="E15" s="39">
        <v>8404</v>
      </c>
      <c r="F15" s="39">
        <v>830</v>
      </c>
      <c r="G15" s="39">
        <f t="shared" si="6"/>
        <v>0.68674698795180722</v>
      </c>
      <c r="H15" s="39" t="s">
        <v>24</v>
      </c>
      <c r="I15" s="40">
        <v>600</v>
      </c>
      <c r="J15" s="7">
        <f t="shared" si="7"/>
        <v>7.1394574012375062E-2</v>
      </c>
      <c r="K15" s="13">
        <v>0.08</v>
      </c>
      <c r="L15" s="166">
        <f t="shared" si="2"/>
        <v>30</v>
      </c>
      <c r="M15" s="113">
        <f>(E15*0.08)-I15</f>
        <v>72.32000000000005</v>
      </c>
      <c r="N15" s="419"/>
      <c r="W15" s="204" t="s">
        <v>133</v>
      </c>
      <c r="X15" s="162"/>
      <c r="Y15" s="162"/>
      <c r="Z15" s="162"/>
      <c r="AA15" s="162"/>
      <c r="AB15" s="158" t="e">
        <f t="shared" si="4"/>
        <v>#DIV/0!</v>
      </c>
      <c r="AC15" s="163" t="e">
        <f t="shared" si="5"/>
        <v>#DIV/0!</v>
      </c>
    </row>
    <row r="16" spans="1:29" s="30" customFormat="1">
      <c r="A16" s="12">
        <v>13</v>
      </c>
      <c r="B16" s="10">
        <v>43490</v>
      </c>
      <c r="C16" s="93" t="s">
        <v>95</v>
      </c>
      <c r="D16" s="36" t="s">
        <v>169</v>
      </c>
      <c r="E16" s="39">
        <v>588</v>
      </c>
      <c r="F16" s="39">
        <v>50.35</v>
      </c>
      <c r="G16" s="39">
        <f t="shared" si="6"/>
        <v>0.94339622641509435</v>
      </c>
      <c r="H16" s="11" t="s">
        <v>147</v>
      </c>
      <c r="I16" s="40">
        <v>50</v>
      </c>
      <c r="J16" s="229">
        <f t="shared" si="7"/>
        <v>8.5034013605442174E-2</v>
      </c>
      <c r="K16" s="13">
        <v>0.08</v>
      </c>
      <c r="L16" s="166">
        <f t="shared" si="2"/>
        <v>2.5</v>
      </c>
      <c r="M16" s="148">
        <f>(E16*0.08)-I16</f>
        <v>-2.9600000000000009</v>
      </c>
      <c r="N16" s="419"/>
      <c r="W16" s="204" t="s">
        <v>134</v>
      </c>
      <c r="X16" s="162"/>
      <c r="Y16" s="162"/>
      <c r="Z16" s="162"/>
      <c r="AA16" s="162"/>
      <c r="AB16" s="158" t="e">
        <f t="shared" si="4"/>
        <v>#DIV/0!</v>
      </c>
      <c r="AC16" s="163" t="e">
        <f t="shared" si="5"/>
        <v>#DIV/0!</v>
      </c>
    </row>
    <row r="17" spans="1:33" s="30" customFormat="1">
      <c r="A17" s="12">
        <v>14</v>
      </c>
      <c r="B17" s="10">
        <v>43490</v>
      </c>
      <c r="C17" s="93" t="s">
        <v>109</v>
      </c>
      <c r="D17" s="41" t="s">
        <v>167</v>
      </c>
      <c r="E17" s="39">
        <v>11376</v>
      </c>
      <c r="F17" s="39">
        <v>101</v>
      </c>
      <c r="G17" s="39">
        <f t="shared" si="6"/>
        <v>5.6435643564356432</v>
      </c>
      <c r="H17" s="39" t="s">
        <v>24</v>
      </c>
      <c r="I17" s="40">
        <v>600</v>
      </c>
      <c r="J17" s="7">
        <f t="shared" si="7"/>
        <v>5.2742616033755275E-2</v>
      </c>
      <c r="K17" s="13">
        <v>0.08</v>
      </c>
      <c r="L17" s="166">
        <f t="shared" si="2"/>
        <v>30</v>
      </c>
      <c r="M17" s="113">
        <f>(E17*0.06)-I17</f>
        <v>82.559999999999945</v>
      </c>
      <c r="N17" s="419"/>
      <c r="W17" s="204" t="s">
        <v>135</v>
      </c>
      <c r="X17" s="162"/>
      <c r="Y17" s="162"/>
      <c r="Z17" s="162"/>
      <c r="AA17" s="162"/>
      <c r="AB17" s="158" t="e">
        <f t="shared" si="4"/>
        <v>#DIV/0!</v>
      </c>
      <c r="AC17" s="163" t="e">
        <f t="shared" si="5"/>
        <v>#DIV/0!</v>
      </c>
    </row>
    <row r="18" spans="1:33" s="30" customFormat="1">
      <c r="A18" s="12">
        <v>15</v>
      </c>
      <c r="B18" s="38">
        <v>43504</v>
      </c>
      <c r="C18" s="93" t="s">
        <v>142</v>
      </c>
      <c r="D18" s="41" t="s">
        <v>183</v>
      </c>
      <c r="E18" s="39">
        <v>41280.71</v>
      </c>
      <c r="F18" s="39">
        <v>1767.61</v>
      </c>
      <c r="G18" s="39">
        <f t="shared" si="6"/>
        <v>1.263004848354558</v>
      </c>
      <c r="H18" s="39" t="s">
        <v>28</v>
      </c>
      <c r="I18" s="40">
        <v>2350</v>
      </c>
      <c r="J18" s="7">
        <f t="shared" si="7"/>
        <v>5.6927315445882594E-2</v>
      </c>
      <c r="K18" s="13">
        <v>0.08</v>
      </c>
      <c r="L18" s="166">
        <f t="shared" si="2"/>
        <v>117.5</v>
      </c>
      <c r="M18" s="113">
        <f>(E18*0.06)-I18</f>
        <v>126.84259999999995</v>
      </c>
      <c r="N18" s="419"/>
      <c r="W18" s="30" t="s">
        <v>136</v>
      </c>
      <c r="X18" s="205">
        <v>0.08</v>
      </c>
      <c r="Y18" s="205">
        <v>0.08</v>
      </c>
      <c r="Z18" s="205">
        <v>0.08</v>
      </c>
      <c r="AA18" s="205">
        <v>0.06</v>
      </c>
    </row>
    <row r="19" spans="1:33" s="30" customFormat="1">
      <c r="A19" s="12">
        <v>16</v>
      </c>
      <c r="B19" s="38">
        <v>43504</v>
      </c>
      <c r="C19" s="93" t="s">
        <v>143</v>
      </c>
      <c r="D19" s="41" t="s">
        <v>184</v>
      </c>
      <c r="E19" s="39">
        <v>7906.5</v>
      </c>
      <c r="F19" s="39">
        <v>853.84</v>
      </c>
      <c r="G19" s="39">
        <f t="shared" ref="G19:G20" si="8">(I19-L19)/F19</f>
        <v>0.52293169680502205</v>
      </c>
      <c r="H19" s="39" t="s">
        <v>175</v>
      </c>
      <c r="I19" s="40">
        <v>470</v>
      </c>
      <c r="J19" s="7">
        <f t="shared" si="7"/>
        <v>5.9444760639979763E-2</v>
      </c>
      <c r="K19" s="13">
        <v>0.08</v>
      </c>
      <c r="L19" s="166">
        <f t="shared" si="2"/>
        <v>23.5</v>
      </c>
      <c r="M19" s="113">
        <f>(E19*0.08)-I19</f>
        <v>162.51999999999998</v>
      </c>
      <c r="N19" s="419"/>
    </row>
    <row r="20" spans="1:33" s="30" customFormat="1">
      <c r="A20" s="12">
        <v>17</v>
      </c>
      <c r="B20" s="38">
        <v>43504</v>
      </c>
      <c r="C20" s="93" t="s">
        <v>157</v>
      </c>
      <c r="D20" s="41" t="s">
        <v>185</v>
      </c>
      <c r="E20" s="39">
        <v>7060.85</v>
      </c>
      <c r="F20" s="39">
        <v>620.4</v>
      </c>
      <c r="G20" s="39">
        <f t="shared" si="8"/>
        <v>0.71204061895551263</v>
      </c>
      <c r="H20" s="39" t="s">
        <v>176</v>
      </c>
      <c r="I20" s="40">
        <v>465</v>
      </c>
      <c r="J20" s="7">
        <f t="shared" si="0"/>
        <v>6.5856093813067826E-2</v>
      </c>
      <c r="K20" s="13">
        <v>0.08</v>
      </c>
      <c r="L20" s="166">
        <f t="shared" si="2"/>
        <v>23.25</v>
      </c>
      <c r="M20" s="113">
        <f t="shared" ref="M20:M80" si="9">(E20*0.08)-I20</f>
        <v>99.868000000000052</v>
      </c>
      <c r="N20" s="419"/>
      <c r="T20" s="85"/>
    </row>
    <row r="21" spans="1:33" s="30" customFormat="1">
      <c r="A21" s="12">
        <v>18</v>
      </c>
      <c r="B21" s="38">
        <v>43504</v>
      </c>
      <c r="C21" s="93" t="s">
        <v>17</v>
      </c>
      <c r="D21" s="41" t="s">
        <v>188</v>
      </c>
      <c r="E21" s="39">
        <v>19113.900000000001</v>
      </c>
      <c r="F21" s="39">
        <v>1156.99</v>
      </c>
      <c r="G21" s="39">
        <f t="shared" si="1"/>
        <v>0.92373313511784894</v>
      </c>
      <c r="H21" s="39" t="s">
        <v>32</v>
      </c>
      <c r="I21" s="40">
        <v>1125</v>
      </c>
      <c r="J21" s="7">
        <f t="shared" si="0"/>
        <v>5.8857689953384702E-2</v>
      </c>
      <c r="K21" s="13">
        <v>0.08</v>
      </c>
      <c r="L21" s="166">
        <f t="shared" si="2"/>
        <v>56.25</v>
      </c>
      <c r="M21" s="113">
        <f t="shared" si="9"/>
        <v>404.11200000000008</v>
      </c>
      <c r="N21" s="419"/>
      <c r="V21" s="420" t="s">
        <v>137</v>
      </c>
    </row>
    <row r="22" spans="1:33" s="30" customFormat="1">
      <c r="A22" s="12">
        <v>19</v>
      </c>
      <c r="B22" s="38">
        <v>43504</v>
      </c>
      <c r="C22" s="93" t="s">
        <v>146</v>
      </c>
      <c r="D22" s="41" t="s">
        <v>186</v>
      </c>
      <c r="E22" s="39">
        <v>11.1</v>
      </c>
      <c r="F22" s="39">
        <v>0.92</v>
      </c>
      <c r="G22" s="39">
        <f t="shared" si="1"/>
        <v>51.630434782608695</v>
      </c>
      <c r="H22" s="39" t="s">
        <v>151</v>
      </c>
      <c r="I22" s="40">
        <v>50</v>
      </c>
      <c r="J22" s="229">
        <f t="shared" si="0"/>
        <v>4.5045045045045047</v>
      </c>
      <c r="K22" s="13">
        <v>0.08</v>
      </c>
      <c r="L22" s="166">
        <f t="shared" si="2"/>
        <v>2.5</v>
      </c>
      <c r="M22" s="148">
        <f t="shared" si="9"/>
        <v>-49.112000000000002</v>
      </c>
      <c r="N22" s="419"/>
      <c r="V22" s="420"/>
      <c r="AD22" s="34"/>
      <c r="AE22" s="34"/>
      <c r="AF22" s="34"/>
      <c r="AG22" s="34"/>
    </row>
    <row r="23" spans="1:33" s="30" customFormat="1">
      <c r="A23" s="12">
        <v>20</v>
      </c>
      <c r="B23" s="38">
        <v>43504</v>
      </c>
      <c r="C23" s="93" t="s">
        <v>110</v>
      </c>
      <c r="D23" s="41" t="s">
        <v>189</v>
      </c>
      <c r="E23" s="39">
        <v>11647.63</v>
      </c>
      <c r="F23" s="39">
        <v>923</v>
      </c>
      <c r="G23" s="39">
        <f t="shared" si="1"/>
        <v>3.3965330444203685</v>
      </c>
      <c r="H23" s="39" t="s">
        <v>178</v>
      </c>
      <c r="I23" s="40">
        <v>3300</v>
      </c>
      <c r="J23" s="229">
        <f t="shared" si="0"/>
        <v>0.28331943923356084</v>
      </c>
      <c r="K23" s="13">
        <v>0.08</v>
      </c>
      <c r="L23" s="166">
        <f t="shared" si="2"/>
        <v>165</v>
      </c>
      <c r="M23" s="148">
        <f t="shared" si="9"/>
        <v>-2368.1896000000002</v>
      </c>
      <c r="N23" s="419"/>
      <c r="V23" s="420"/>
      <c r="AD23" s="35"/>
      <c r="AE23" s="35"/>
      <c r="AF23" s="35"/>
      <c r="AG23" s="35"/>
    </row>
    <row r="24" spans="1:33" s="30" customFormat="1">
      <c r="A24" s="12">
        <v>21</v>
      </c>
      <c r="B24" s="38">
        <v>43504</v>
      </c>
      <c r="C24" s="93" t="s">
        <v>144</v>
      </c>
      <c r="D24" s="41" t="s">
        <v>187</v>
      </c>
      <c r="E24" s="39">
        <v>1127.18</v>
      </c>
      <c r="F24" s="39">
        <v>83.9</v>
      </c>
      <c r="G24" s="39">
        <f t="shared" si="1"/>
        <v>1.0190703218116806</v>
      </c>
      <c r="H24" s="39" t="s">
        <v>177</v>
      </c>
      <c r="I24" s="40">
        <v>90</v>
      </c>
      <c r="J24" s="7">
        <f t="shared" si="0"/>
        <v>7.9845277595415098E-2</v>
      </c>
      <c r="K24" s="13">
        <v>0.08</v>
      </c>
      <c r="L24" s="166">
        <f t="shared" si="2"/>
        <v>4.5</v>
      </c>
      <c r="M24" s="113">
        <f t="shared" si="9"/>
        <v>0.17440000000000566</v>
      </c>
      <c r="N24" s="419"/>
      <c r="V24" s="420"/>
      <c r="AD24" s="35"/>
      <c r="AE24" s="35"/>
      <c r="AF24" s="35"/>
      <c r="AG24" s="35"/>
    </row>
    <row r="25" spans="1:33" s="30" customFormat="1">
      <c r="A25" s="12">
        <v>22</v>
      </c>
      <c r="B25" s="38">
        <v>43518</v>
      </c>
      <c r="C25" s="93" t="s">
        <v>142</v>
      </c>
      <c r="D25" s="41" t="s">
        <v>194</v>
      </c>
      <c r="E25" s="39">
        <v>27988.02</v>
      </c>
      <c r="F25" s="39">
        <v>917</v>
      </c>
      <c r="G25" s="39">
        <f t="shared" si="1"/>
        <v>1.5229007633587786</v>
      </c>
      <c r="H25" s="39" t="s">
        <v>176</v>
      </c>
      <c r="I25" s="40">
        <v>1470</v>
      </c>
      <c r="J25" s="7">
        <f t="shared" si="0"/>
        <v>5.2522472114854855E-2</v>
      </c>
      <c r="K25" s="13">
        <v>0.06</v>
      </c>
      <c r="L25" s="166">
        <f t="shared" si="2"/>
        <v>73.5</v>
      </c>
      <c r="M25" s="113">
        <f>(E25*0.06)-I25</f>
        <v>209.2811999999999</v>
      </c>
      <c r="N25" s="419"/>
      <c r="V25" s="420"/>
    </row>
    <row r="26" spans="1:33" s="30" customFormat="1">
      <c r="A26" s="12">
        <v>23</v>
      </c>
      <c r="B26" s="38">
        <v>43518</v>
      </c>
      <c r="C26" s="93" t="s">
        <v>143</v>
      </c>
      <c r="D26" s="41" t="s">
        <v>195</v>
      </c>
      <c r="E26" s="39">
        <v>16243.97</v>
      </c>
      <c r="F26" s="39">
        <v>1194.5999999999999</v>
      </c>
      <c r="G26" s="39">
        <f t="shared" si="1"/>
        <v>0.79524527038339199</v>
      </c>
      <c r="H26" s="39" t="s">
        <v>23</v>
      </c>
      <c r="I26" s="40">
        <v>1000</v>
      </c>
      <c r="J26" s="7">
        <f t="shared" si="0"/>
        <v>6.156130551829387E-2</v>
      </c>
      <c r="K26" s="13">
        <v>0.08</v>
      </c>
      <c r="L26" s="166">
        <f t="shared" si="2"/>
        <v>50</v>
      </c>
      <c r="M26" s="113">
        <f t="shared" si="9"/>
        <v>299.5175999999999</v>
      </c>
      <c r="N26" s="419"/>
      <c r="V26" s="420"/>
    </row>
    <row r="27" spans="1:33" s="30" customFormat="1">
      <c r="A27" s="12">
        <v>24</v>
      </c>
      <c r="B27" s="38">
        <v>43518</v>
      </c>
      <c r="C27" s="93" t="s">
        <v>156</v>
      </c>
      <c r="D27" s="36" t="s">
        <v>192</v>
      </c>
      <c r="E27" s="42">
        <v>15509.48</v>
      </c>
      <c r="F27" s="42">
        <v>396.75</v>
      </c>
      <c r="G27" s="39">
        <f t="shared" si="1"/>
        <v>1.7479521109010712</v>
      </c>
      <c r="H27" s="42" t="s">
        <v>182</v>
      </c>
      <c r="I27" s="43">
        <v>730</v>
      </c>
      <c r="J27" s="7">
        <f t="shared" si="0"/>
        <v>4.7067986805489292E-2</v>
      </c>
      <c r="K27" s="44">
        <v>0.06</v>
      </c>
      <c r="L27" s="166">
        <f t="shared" si="2"/>
        <v>36.5</v>
      </c>
      <c r="M27" s="113">
        <f>(E27*0.06)-I27</f>
        <v>200.5687999999999</v>
      </c>
      <c r="N27" s="419"/>
      <c r="V27" s="420"/>
    </row>
    <row r="28" spans="1:33" s="30" customFormat="1">
      <c r="A28" s="12">
        <v>25</v>
      </c>
      <c r="B28" s="38">
        <v>43518</v>
      </c>
      <c r="C28" s="93" t="s">
        <v>157</v>
      </c>
      <c r="D28" s="36" t="s">
        <v>190</v>
      </c>
      <c r="E28" s="42">
        <v>14418.24</v>
      </c>
      <c r="F28" s="42">
        <v>1274.69</v>
      </c>
      <c r="G28" s="39">
        <f t="shared" si="1"/>
        <v>0.59622339549223735</v>
      </c>
      <c r="H28" s="42" t="s">
        <v>181</v>
      </c>
      <c r="I28" s="43">
        <v>800</v>
      </c>
      <c r="J28" s="7">
        <f t="shared" si="0"/>
        <v>5.548527420822514E-2</v>
      </c>
      <c r="K28" s="44">
        <v>0.08</v>
      </c>
      <c r="L28" s="166">
        <f t="shared" si="2"/>
        <v>40</v>
      </c>
      <c r="M28" s="113">
        <f t="shared" si="9"/>
        <v>353.45920000000001</v>
      </c>
      <c r="N28" s="419"/>
      <c r="V28" s="420"/>
    </row>
    <row r="29" spans="1:33" s="30" customFormat="1">
      <c r="A29" s="12">
        <v>26</v>
      </c>
      <c r="B29" s="38">
        <v>43518</v>
      </c>
      <c r="C29" s="93" t="s">
        <v>17</v>
      </c>
      <c r="D29" s="36" t="s">
        <v>196</v>
      </c>
      <c r="E29" s="42">
        <v>3288.18</v>
      </c>
      <c r="F29" s="42">
        <v>227.71</v>
      </c>
      <c r="G29" s="39">
        <f t="shared" si="1"/>
        <v>0.83439462474199633</v>
      </c>
      <c r="H29" s="42" t="s">
        <v>19</v>
      </c>
      <c r="I29" s="43">
        <v>200</v>
      </c>
      <c r="J29" s="7">
        <f t="shared" si="0"/>
        <v>6.0823920831584652E-2</v>
      </c>
      <c r="K29" s="44">
        <v>0.08</v>
      </c>
      <c r="L29" s="166">
        <f t="shared" si="2"/>
        <v>10</v>
      </c>
      <c r="M29" s="113">
        <f t="shared" si="9"/>
        <v>63.054399999999987</v>
      </c>
      <c r="N29" s="419"/>
      <c r="V29" s="420"/>
    </row>
    <row r="30" spans="1:33" s="30" customFormat="1">
      <c r="A30" s="12">
        <v>27</v>
      </c>
      <c r="B30" s="38">
        <v>43518</v>
      </c>
      <c r="C30" s="93" t="s">
        <v>144</v>
      </c>
      <c r="D30" s="36" t="s">
        <v>193</v>
      </c>
      <c r="E30" s="42">
        <v>19051.2</v>
      </c>
      <c r="F30" s="42">
        <v>1427.5</v>
      </c>
      <c r="G30" s="39">
        <f t="shared" si="1"/>
        <v>0.87845884413309983</v>
      </c>
      <c r="H30" s="42" t="s">
        <v>22</v>
      </c>
      <c r="I30" s="43">
        <v>1320</v>
      </c>
      <c r="J30" s="7">
        <f t="shared" si="0"/>
        <v>6.9286974048878805E-2</v>
      </c>
      <c r="K30" s="44">
        <v>0.08</v>
      </c>
      <c r="L30" s="166">
        <f t="shared" si="2"/>
        <v>66</v>
      </c>
      <c r="M30" s="113">
        <f t="shared" si="9"/>
        <v>204.096</v>
      </c>
      <c r="N30" s="419"/>
      <c r="V30" s="420"/>
    </row>
    <row r="31" spans="1:33" s="30" customFormat="1">
      <c r="A31" s="12">
        <v>28</v>
      </c>
      <c r="B31" s="38">
        <v>43518</v>
      </c>
      <c r="C31" s="93" t="s">
        <v>145</v>
      </c>
      <c r="D31" s="36" t="s">
        <v>191</v>
      </c>
      <c r="E31" s="42">
        <v>839.15</v>
      </c>
      <c r="F31" s="42">
        <v>64.28</v>
      </c>
      <c r="G31" s="39">
        <f t="shared" si="1"/>
        <v>0.88674548848786561</v>
      </c>
      <c r="H31" s="42" t="s">
        <v>180</v>
      </c>
      <c r="I31" s="43">
        <v>60</v>
      </c>
      <c r="J31" s="7">
        <f t="shared" si="0"/>
        <v>7.1500923553595899E-2</v>
      </c>
      <c r="K31" s="44">
        <v>0.08</v>
      </c>
      <c r="L31" s="166">
        <f t="shared" si="2"/>
        <v>3</v>
      </c>
      <c r="M31" s="113">
        <f t="shared" si="9"/>
        <v>7.132000000000005</v>
      </c>
      <c r="N31" s="419"/>
      <c r="V31" s="420"/>
    </row>
    <row r="32" spans="1:33" s="30" customFormat="1">
      <c r="A32" s="12">
        <v>29</v>
      </c>
      <c r="B32" s="38">
        <v>43521</v>
      </c>
      <c r="C32" s="93" t="s">
        <v>95</v>
      </c>
      <c r="D32" s="104" t="s">
        <v>197</v>
      </c>
      <c r="E32" s="94">
        <v>6079</v>
      </c>
      <c r="F32" s="94">
        <v>2038.3</v>
      </c>
      <c r="G32" s="39">
        <f t="shared" si="1"/>
        <v>0.22371584163273317</v>
      </c>
      <c r="H32" s="94" t="s">
        <v>179</v>
      </c>
      <c r="I32" s="105">
        <v>480</v>
      </c>
      <c r="J32" s="7">
        <f t="shared" si="0"/>
        <v>7.8960355321598952E-2</v>
      </c>
      <c r="K32" s="95">
        <v>0.08</v>
      </c>
      <c r="L32" s="166">
        <f t="shared" si="2"/>
        <v>24</v>
      </c>
      <c r="M32" s="113">
        <f t="shared" si="9"/>
        <v>6.3199999999999932</v>
      </c>
      <c r="N32" s="419"/>
      <c r="O32" s="421"/>
      <c r="P32" s="421"/>
      <c r="Q32" s="421"/>
      <c r="R32" s="421"/>
      <c r="V32" s="420"/>
    </row>
    <row r="33" spans="1:30" s="30" customFormat="1">
      <c r="A33" s="12">
        <v>30</v>
      </c>
      <c r="B33" s="38">
        <v>43521</v>
      </c>
      <c r="C33" s="93" t="s">
        <v>97</v>
      </c>
      <c r="D33" s="36" t="s">
        <v>198</v>
      </c>
      <c r="E33" s="42">
        <v>538</v>
      </c>
      <c r="F33" s="42">
        <v>120</v>
      </c>
      <c r="G33" s="39">
        <f t="shared" si="1"/>
        <v>0.39583333333333331</v>
      </c>
      <c r="H33" s="42" t="s">
        <v>24</v>
      </c>
      <c r="I33" s="43">
        <v>50</v>
      </c>
      <c r="J33" s="229">
        <f t="shared" si="0"/>
        <v>9.2936802973977689E-2</v>
      </c>
      <c r="K33" s="44">
        <v>0.08</v>
      </c>
      <c r="L33" s="166">
        <f t="shared" si="2"/>
        <v>2.5</v>
      </c>
      <c r="M33" s="148">
        <f t="shared" si="9"/>
        <v>-6.9600000000000009</v>
      </c>
      <c r="N33" s="419"/>
    </row>
    <row r="34" spans="1:30" s="30" customFormat="1">
      <c r="A34" s="12">
        <v>31</v>
      </c>
      <c r="B34" s="38">
        <v>43521</v>
      </c>
      <c r="C34" s="93" t="s">
        <v>146</v>
      </c>
      <c r="D34" s="36" t="s">
        <v>199</v>
      </c>
      <c r="E34" s="42">
        <v>4.7300000000000004</v>
      </c>
      <c r="F34" s="42">
        <v>0.71</v>
      </c>
      <c r="G34" s="39">
        <f t="shared" si="1"/>
        <v>66.901408450704224</v>
      </c>
      <c r="H34" s="42" t="s">
        <v>151</v>
      </c>
      <c r="I34" s="43">
        <v>50</v>
      </c>
      <c r="J34" s="229">
        <f t="shared" si="0"/>
        <v>10.570824524312895</v>
      </c>
      <c r="K34" s="44">
        <v>0.08</v>
      </c>
      <c r="L34" s="166">
        <f t="shared" si="2"/>
        <v>2.5</v>
      </c>
      <c r="M34" s="148">
        <f t="shared" si="9"/>
        <v>-49.621600000000001</v>
      </c>
      <c r="N34" s="419"/>
      <c r="O34" s="422"/>
      <c r="P34" s="422"/>
      <c r="Q34" s="422"/>
      <c r="R34" s="422"/>
      <c r="S34" s="422"/>
      <c r="T34" s="422"/>
      <c r="U34" s="422"/>
    </row>
    <row r="35" spans="1:30" s="30" customFormat="1">
      <c r="A35" s="12">
        <v>32</v>
      </c>
      <c r="B35" s="10">
        <v>43531</v>
      </c>
      <c r="C35" s="93" t="s">
        <v>142</v>
      </c>
      <c r="D35" s="36" t="s">
        <v>271</v>
      </c>
      <c r="E35" s="42">
        <v>72051.850000000006</v>
      </c>
      <c r="F35" s="42">
        <v>2162.37</v>
      </c>
      <c r="G35" s="39">
        <f>(I35-L35)/F36</f>
        <v>4.558062823300097</v>
      </c>
      <c r="H35" s="42" t="s">
        <v>265</v>
      </c>
      <c r="I35" s="43">
        <v>3200</v>
      </c>
      <c r="J35" s="7">
        <f>(I35/E36)</f>
        <v>0.43002718578115107</v>
      </c>
      <c r="K35" s="44">
        <v>0.06</v>
      </c>
      <c r="L35" s="166">
        <f t="shared" si="2"/>
        <v>160</v>
      </c>
      <c r="M35" s="113">
        <f>(E35*0.06)-I35</f>
        <v>1123.1109999999999</v>
      </c>
      <c r="N35" s="419"/>
    </row>
    <row r="36" spans="1:30" s="30" customFormat="1">
      <c r="A36" s="12">
        <v>33</v>
      </c>
      <c r="B36" s="10">
        <v>43531</v>
      </c>
      <c r="C36" s="93" t="s">
        <v>143</v>
      </c>
      <c r="D36" s="36" t="s">
        <v>272</v>
      </c>
      <c r="E36" s="42">
        <v>7441.39</v>
      </c>
      <c r="F36" s="42">
        <v>666.95</v>
      </c>
      <c r="G36" s="39">
        <f>(I36-L36)/F37</f>
        <v>6.3070539419087135</v>
      </c>
      <c r="H36" s="11" t="s">
        <v>266</v>
      </c>
      <c r="I36" s="43">
        <v>400</v>
      </c>
      <c r="J36" s="7">
        <f>(I36/E37)</f>
        <v>0.27149198419916654</v>
      </c>
      <c r="K36" s="44">
        <v>0.08</v>
      </c>
      <c r="L36" s="166">
        <f t="shared" si="2"/>
        <v>20</v>
      </c>
      <c r="M36" s="113">
        <f t="shared" si="9"/>
        <v>195.31119999999999</v>
      </c>
      <c r="N36" s="419"/>
      <c r="V36" s="420" t="s">
        <v>138</v>
      </c>
    </row>
    <row r="37" spans="1:30" s="30" customFormat="1">
      <c r="A37" s="12">
        <v>34</v>
      </c>
      <c r="B37" s="10">
        <v>43531</v>
      </c>
      <c r="C37" s="93" t="s">
        <v>156</v>
      </c>
      <c r="D37" s="36" t="s">
        <v>273</v>
      </c>
      <c r="E37" s="42">
        <v>1473.34</v>
      </c>
      <c r="F37" s="42">
        <v>60.25</v>
      </c>
      <c r="G37" s="39">
        <f t="shared" si="1"/>
        <v>0.94605809128630702</v>
      </c>
      <c r="H37" s="39" t="s">
        <v>31</v>
      </c>
      <c r="I37" s="43">
        <v>60</v>
      </c>
      <c r="J37" s="7">
        <f t="shared" si="0"/>
        <v>4.0723797629874978E-2</v>
      </c>
      <c r="K37" s="44">
        <v>0.06</v>
      </c>
      <c r="L37" s="166">
        <f t="shared" si="2"/>
        <v>3</v>
      </c>
      <c r="M37" s="113">
        <f>(E37*0.06)-I37</f>
        <v>28.400399999999991</v>
      </c>
      <c r="N37" s="419"/>
      <c r="V37" s="420"/>
    </row>
    <row r="38" spans="1:30" s="30" customFormat="1">
      <c r="A38" s="12">
        <v>35</v>
      </c>
      <c r="B38" s="10"/>
      <c r="C38" s="93" t="s">
        <v>157</v>
      </c>
      <c r="D38" s="36"/>
      <c r="E38" s="42">
        <v>10796.3</v>
      </c>
      <c r="F38" s="42">
        <v>1025.82</v>
      </c>
      <c r="G38" s="39">
        <f t="shared" si="1"/>
        <v>0.58343569047201271</v>
      </c>
      <c r="H38" s="42" t="s">
        <v>181</v>
      </c>
      <c r="I38" s="43">
        <v>630</v>
      </c>
      <c r="J38" s="7">
        <f t="shared" si="0"/>
        <v>5.8353324750145888E-2</v>
      </c>
      <c r="K38" s="44">
        <v>0.08</v>
      </c>
      <c r="L38" s="166">
        <f t="shared" si="2"/>
        <v>31.5</v>
      </c>
      <c r="M38" s="113">
        <f t="shared" si="9"/>
        <v>233.70399999999995</v>
      </c>
      <c r="N38" s="419"/>
      <c r="V38" s="420"/>
      <c r="AD38" s="31"/>
    </row>
    <row r="39" spans="1:30" s="30" customFormat="1">
      <c r="A39" s="12">
        <v>36</v>
      </c>
      <c r="B39" s="10">
        <v>43535</v>
      </c>
      <c r="C39" s="93" t="s">
        <v>17</v>
      </c>
      <c r="D39" s="36" t="s">
        <v>276</v>
      </c>
      <c r="E39" s="42">
        <v>14513.55</v>
      </c>
      <c r="F39" s="42">
        <v>965.28</v>
      </c>
      <c r="G39" s="39">
        <f t="shared" si="1"/>
        <v>0.44287667826951765</v>
      </c>
      <c r="H39" s="42" t="s">
        <v>269</v>
      </c>
      <c r="I39" s="43">
        <v>450</v>
      </c>
      <c r="J39" s="7">
        <f t="shared" si="0"/>
        <v>3.1005508645369328E-2</v>
      </c>
      <c r="K39" s="44">
        <v>0.08</v>
      </c>
      <c r="L39" s="166">
        <f t="shared" si="2"/>
        <v>22.5</v>
      </c>
      <c r="M39" s="113">
        <f t="shared" si="9"/>
        <v>711.08400000000006</v>
      </c>
      <c r="N39" s="419"/>
      <c r="V39" s="420"/>
      <c r="AD39" s="32"/>
    </row>
    <row r="40" spans="1:30" s="30" customFormat="1">
      <c r="A40" s="12">
        <v>37</v>
      </c>
      <c r="B40" s="10">
        <v>43531</v>
      </c>
      <c r="C40" s="93" t="s">
        <v>144</v>
      </c>
      <c r="D40" s="104" t="s">
        <v>274</v>
      </c>
      <c r="E40" s="94">
        <v>19698.75</v>
      </c>
      <c r="F40" s="94">
        <v>1446.6</v>
      </c>
      <c r="G40" s="39">
        <f t="shared" si="1"/>
        <v>0.65671229088898109</v>
      </c>
      <c r="H40" s="94" t="s">
        <v>267</v>
      </c>
      <c r="I40" s="105">
        <v>1000</v>
      </c>
      <c r="J40" s="7">
        <f t="shared" si="0"/>
        <v>5.0764642426549905E-2</v>
      </c>
      <c r="K40" s="95">
        <v>0.08</v>
      </c>
      <c r="L40" s="166">
        <f t="shared" si="2"/>
        <v>50</v>
      </c>
      <c r="M40" s="113">
        <f t="shared" si="9"/>
        <v>575.90000000000009</v>
      </c>
      <c r="N40" s="419"/>
      <c r="V40" s="420"/>
      <c r="AD40" s="32"/>
    </row>
    <row r="41" spans="1:30" s="30" customFormat="1">
      <c r="A41" s="12">
        <v>38</v>
      </c>
      <c r="B41" s="10">
        <v>43535</v>
      </c>
      <c r="C41" s="93" t="s">
        <v>264</v>
      </c>
      <c r="D41" s="36" t="s">
        <v>275</v>
      </c>
      <c r="E41" s="94">
        <v>815.64</v>
      </c>
      <c r="F41" s="94">
        <v>28.85</v>
      </c>
      <c r="G41" s="39">
        <f t="shared" si="1"/>
        <v>1.975736568457539</v>
      </c>
      <c r="H41" s="42" t="s">
        <v>151</v>
      </c>
      <c r="I41" s="43">
        <v>60</v>
      </c>
      <c r="J41" s="7">
        <f t="shared" si="0"/>
        <v>7.3561865528909809E-2</v>
      </c>
      <c r="K41" s="44">
        <v>0.08</v>
      </c>
      <c r="L41" s="166">
        <f t="shared" si="2"/>
        <v>3</v>
      </c>
      <c r="M41" s="113">
        <f>(E41*0.08)-I41</f>
        <v>5.2511999999999972</v>
      </c>
      <c r="N41" s="419"/>
      <c r="V41" s="420"/>
      <c r="AD41" s="32"/>
    </row>
    <row r="42" spans="1:30" s="30" customFormat="1">
      <c r="A42" s="12">
        <v>39</v>
      </c>
      <c r="B42" s="10"/>
      <c r="C42" s="93" t="s">
        <v>146</v>
      </c>
      <c r="D42" s="36"/>
      <c r="E42" s="42">
        <v>28.86</v>
      </c>
      <c r="F42" s="42">
        <v>4.0599999999999996</v>
      </c>
      <c r="G42" s="39">
        <f t="shared" si="1"/>
        <v>11.699507389162562</v>
      </c>
      <c r="H42" s="42" t="s">
        <v>268</v>
      </c>
      <c r="I42" s="43">
        <v>50</v>
      </c>
      <c r="J42" s="229">
        <f t="shared" si="0"/>
        <v>1.7325017325017324</v>
      </c>
      <c r="K42" s="44">
        <v>0.08</v>
      </c>
      <c r="L42" s="166">
        <f t="shared" si="2"/>
        <v>2.5</v>
      </c>
      <c r="M42" s="148">
        <f t="shared" si="9"/>
        <v>-47.691200000000002</v>
      </c>
      <c r="N42" s="419"/>
      <c r="V42" s="420"/>
      <c r="AD42" s="32"/>
    </row>
    <row r="43" spans="1:30" s="30" customFormat="1">
      <c r="A43" s="12">
        <v>40</v>
      </c>
      <c r="B43" s="10"/>
      <c r="C43" s="93" t="s">
        <v>270</v>
      </c>
      <c r="D43" s="36"/>
      <c r="E43" s="42">
        <v>1000</v>
      </c>
      <c r="F43" s="42">
        <v>235</v>
      </c>
      <c r="G43" s="39">
        <f t="shared" si="1"/>
        <v>1.9148936170212767</v>
      </c>
      <c r="H43" s="42" t="s">
        <v>24</v>
      </c>
      <c r="I43" s="43">
        <v>450</v>
      </c>
      <c r="J43" s="7">
        <v>0</v>
      </c>
      <c r="K43" s="44">
        <v>0</v>
      </c>
      <c r="L43" s="166">
        <v>0</v>
      </c>
      <c r="M43" s="113">
        <v>0</v>
      </c>
      <c r="N43" s="419"/>
      <c r="V43" s="420"/>
      <c r="AD43" s="32"/>
    </row>
    <row r="44" spans="1:30" s="30" customFormat="1">
      <c r="A44" s="12">
        <v>41</v>
      </c>
      <c r="B44" s="10"/>
      <c r="C44" s="93"/>
      <c r="D44" s="36"/>
      <c r="E44" s="42"/>
      <c r="F44" s="42"/>
      <c r="G44" s="39" t="e">
        <f t="shared" si="1"/>
        <v>#DIV/0!</v>
      </c>
      <c r="H44" s="42"/>
      <c r="I44" s="43"/>
      <c r="J44" s="7" t="e">
        <f t="shared" si="0"/>
        <v>#DIV/0!</v>
      </c>
      <c r="K44" s="44">
        <v>0.08</v>
      </c>
      <c r="L44" s="166">
        <f t="shared" si="2"/>
        <v>0</v>
      </c>
      <c r="M44" s="113">
        <f t="shared" si="9"/>
        <v>0</v>
      </c>
      <c r="N44" s="419"/>
      <c r="V44" s="420"/>
      <c r="AD44" s="31"/>
    </row>
    <row r="45" spans="1:30" s="30" customFormat="1">
      <c r="A45" s="12">
        <v>42</v>
      </c>
      <c r="B45" s="10"/>
      <c r="C45" s="93"/>
      <c r="D45" s="36"/>
      <c r="E45" s="42"/>
      <c r="F45" s="42"/>
      <c r="G45" s="39" t="e">
        <f t="shared" si="1"/>
        <v>#DIV/0!</v>
      </c>
      <c r="H45" s="94"/>
      <c r="I45" s="43"/>
      <c r="J45" s="7" t="e">
        <f t="shared" si="0"/>
        <v>#DIV/0!</v>
      </c>
      <c r="K45" s="44">
        <v>0.08</v>
      </c>
      <c r="L45" s="166">
        <f t="shared" si="2"/>
        <v>0</v>
      </c>
      <c r="M45" s="113">
        <f t="shared" si="9"/>
        <v>0</v>
      </c>
      <c r="N45" s="419"/>
      <c r="O45" s="421"/>
      <c r="P45" s="421"/>
      <c r="Q45" s="421"/>
      <c r="R45" s="421"/>
      <c r="S45" s="421"/>
      <c r="T45" s="421"/>
      <c r="U45" s="421"/>
      <c r="V45" s="420"/>
      <c r="AD45" s="32"/>
    </row>
    <row r="46" spans="1:30" s="30" customFormat="1" ht="15" customHeight="1">
      <c r="A46" s="12">
        <v>43</v>
      </c>
      <c r="B46" s="10"/>
      <c r="C46" s="93"/>
      <c r="D46" s="36"/>
      <c r="E46" s="42"/>
      <c r="F46" s="42"/>
      <c r="G46" s="39" t="e">
        <f t="shared" si="1"/>
        <v>#DIV/0!</v>
      </c>
      <c r="H46" s="42"/>
      <c r="I46" s="43"/>
      <c r="J46" s="7" t="e">
        <f t="shared" si="0"/>
        <v>#DIV/0!</v>
      </c>
      <c r="K46" s="44">
        <v>0.08</v>
      </c>
      <c r="L46" s="166">
        <f t="shared" si="2"/>
        <v>0</v>
      </c>
      <c r="M46" s="113">
        <f t="shared" si="9"/>
        <v>0</v>
      </c>
      <c r="N46" s="419"/>
      <c r="V46" s="420"/>
      <c r="AD46" s="32"/>
    </row>
    <row r="47" spans="1:30" s="30" customFormat="1">
      <c r="A47" s="12">
        <v>44</v>
      </c>
      <c r="B47" s="10"/>
      <c r="C47" s="93"/>
      <c r="D47" s="12"/>
      <c r="E47" s="11"/>
      <c r="F47" s="11"/>
      <c r="G47" s="39" t="e">
        <f t="shared" si="1"/>
        <v>#DIV/0!</v>
      </c>
      <c r="H47" s="11"/>
      <c r="I47" s="37"/>
      <c r="J47" s="7" t="e">
        <f t="shared" si="0"/>
        <v>#DIV/0!</v>
      </c>
      <c r="K47" s="13">
        <v>0.08</v>
      </c>
      <c r="L47" s="166">
        <f t="shared" si="2"/>
        <v>0</v>
      </c>
      <c r="M47" s="113">
        <f t="shared" si="9"/>
        <v>0</v>
      </c>
      <c r="N47" s="419"/>
      <c r="V47" s="420"/>
      <c r="AD47" s="32"/>
    </row>
    <row r="48" spans="1:30" s="30" customFormat="1">
      <c r="A48" s="12">
        <v>45</v>
      </c>
      <c r="B48" s="10"/>
      <c r="C48" s="11"/>
      <c r="D48" s="12"/>
      <c r="E48" s="11"/>
      <c r="F48" s="11"/>
      <c r="G48" s="39" t="e">
        <f t="shared" si="1"/>
        <v>#DIV/0!</v>
      </c>
      <c r="H48" s="11"/>
      <c r="I48" s="37"/>
      <c r="J48" s="7" t="e">
        <f t="shared" si="0"/>
        <v>#DIV/0!</v>
      </c>
      <c r="K48" s="13">
        <v>0.08</v>
      </c>
      <c r="L48" s="166">
        <f t="shared" si="2"/>
        <v>0</v>
      </c>
      <c r="M48" s="113">
        <f t="shared" si="9"/>
        <v>0</v>
      </c>
      <c r="N48" s="419"/>
      <c r="AD48" s="32"/>
    </row>
    <row r="49" spans="1:30" s="30" customFormat="1" ht="15.75" thickBot="1">
      <c r="A49" s="115">
        <v>46</v>
      </c>
      <c r="B49" s="49"/>
      <c r="C49" s="16"/>
      <c r="D49" s="48"/>
      <c r="E49" s="16"/>
      <c r="F49" s="16"/>
      <c r="G49" s="50" t="e">
        <f t="shared" si="1"/>
        <v>#DIV/0!</v>
      </c>
      <c r="H49" s="16"/>
      <c r="I49" s="120"/>
      <c r="J49" s="8" t="e">
        <f t="shared" si="0"/>
        <v>#DIV/0!</v>
      </c>
      <c r="K49" s="53">
        <v>0.08</v>
      </c>
      <c r="L49" s="168">
        <f>I49*0.05</f>
        <v>0</v>
      </c>
      <c r="M49" s="228">
        <f t="shared" si="9"/>
        <v>0</v>
      </c>
      <c r="N49" s="419"/>
      <c r="AD49" s="32"/>
    </row>
    <row r="50" spans="1:30" s="30" customFormat="1">
      <c r="A50" s="103">
        <v>47</v>
      </c>
      <c r="B50" s="92"/>
      <c r="C50" s="93"/>
      <c r="D50" s="91"/>
      <c r="E50" s="93"/>
      <c r="F50" s="93"/>
      <c r="G50" s="165" t="e">
        <f t="shared" si="1"/>
        <v>#DIV/0!</v>
      </c>
      <c r="H50" s="93"/>
      <c r="I50" s="102"/>
      <c r="J50" s="47" t="e">
        <f t="shared" si="0"/>
        <v>#DIV/0!</v>
      </c>
      <c r="K50" s="95">
        <v>0.06</v>
      </c>
      <c r="L50" s="166">
        <f t="shared" ref="L50:L69" si="10">I50*0.04</f>
        <v>0</v>
      </c>
      <c r="M50" s="114">
        <f>(E50*0.06)-I50</f>
        <v>0</v>
      </c>
      <c r="N50" s="419" t="s">
        <v>75</v>
      </c>
      <c r="AD50" s="31"/>
    </row>
    <row r="51" spans="1:30" s="30" customFormat="1">
      <c r="A51" s="9">
        <v>48</v>
      </c>
      <c r="B51" s="10"/>
      <c r="C51" s="11"/>
      <c r="D51" s="96"/>
      <c r="E51" s="11"/>
      <c r="F51" s="11"/>
      <c r="G51" s="165" t="e">
        <f t="shared" si="1"/>
        <v>#DIV/0!</v>
      </c>
      <c r="H51" s="11"/>
      <c r="I51" s="37"/>
      <c r="J51" s="47" t="e">
        <f t="shared" si="0"/>
        <v>#DIV/0!</v>
      </c>
      <c r="K51" s="13">
        <v>0.06</v>
      </c>
      <c r="L51" s="166">
        <f t="shared" si="10"/>
        <v>0</v>
      </c>
      <c r="M51" s="114">
        <f>(E51*0.06)-I51</f>
        <v>0</v>
      </c>
      <c r="N51" s="419"/>
      <c r="V51" s="420" t="s">
        <v>139</v>
      </c>
      <c r="AD51" s="32"/>
    </row>
    <row r="52" spans="1:30" s="30" customFormat="1">
      <c r="A52" s="103">
        <v>49</v>
      </c>
      <c r="B52" s="10"/>
      <c r="C52" s="93"/>
      <c r="D52" s="96"/>
      <c r="E52" s="11"/>
      <c r="F52" s="11"/>
      <c r="G52" s="165" t="e">
        <f t="shared" si="1"/>
        <v>#DIV/0!</v>
      </c>
      <c r="H52" s="11"/>
      <c r="I52" s="37"/>
      <c r="J52" s="47" t="e">
        <f t="shared" si="0"/>
        <v>#DIV/0!</v>
      </c>
      <c r="K52" s="13">
        <v>0.08</v>
      </c>
      <c r="L52" s="166">
        <f t="shared" si="10"/>
        <v>0</v>
      </c>
      <c r="M52" s="114">
        <f t="shared" si="9"/>
        <v>0</v>
      </c>
      <c r="N52" s="419"/>
      <c r="V52" s="420"/>
      <c r="AD52" s="32"/>
    </row>
    <row r="53" spans="1:30" s="30" customFormat="1">
      <c r="A53" s="9">
        <v>50</v>
      </c>
      <c r="B53" s="10"/>
      <c r="C53" s="93"/>
      <c r="D53" s="96"/>
      <c r="E53" s="11"/>
      <c r="F53" s="11"/>
      <c r="G53" s="165" t="e">
        <f t="shared" si="1"/>
        <v>#DIV/0!</v>
      </c>
      <c r="H53" s="11"/>
      <c r="I53" s="37"/>
      <c r="J53" s="47" t="e">
        <f t="shared" si="0"/>
        <v>#DIV/0!</v>
      </c>
      <c r="K53" s="13">
        <v>0.08</v>
      </c>
      <c r="L53" s="166">
        <f t="shared" si="10"/>
        <v>0</v>
      </c>
      <c r="M53" s="114">
        <f t="shared" si="9"/>
        <v>0</v>
      </c>
      <c r="N53" s="419"/>
      <c r="V53" s="420"/>
      <c r="AD53" s="32"/>
    </row>
    <row r="54" spans="1:30" s="30" customFormat="1">
      <c r="A54" s="103">
        <v>51</v>
      </c>
      <c r="B54" s="10"/>
      <c r="C54" s="93"/>
      <c r="D54" s="96"/>
      <c r="E54" s="11"/>
      <c r="F54" s="11"/>
      <c r="G54" s="165" t="e">
        <f t="shared" si="1"/>
        <v>#DIV/0!</v>
      </c>
      <c r="H54" s="11"/>
      <c r="I54" s="37"/>
      <c r="J54" s="47" t="e">
        <f t="shared" si="0"/>
        <v>#DIV/0!</v>
      </c>
      <c r="K54" s="13">
        <v>0.08</v>
      </c>
      <c r="L54" s="166">
        <f t="shared" si="10"/>
        <v>0</v>
      </c>
      <c r="M54" s="114">
        <f t="shared" si="9"/>
        <v>0</v>
      </c>
      <c r="N54" s="419"/>
      <c r="V54" s="420"/>
      <c r="AD54" s="32"/>
    </row>
    <row r="55" spans="1:30" s="30" customFormat="1">
      <c r="A55" s="9">
        <v>52</v>
      </c>
      <c r="B55" s="10"/>
      <c r="C55" s="93"/>
      <c r="D55" s="96"/>
      <c r="E55" s="11"/>
      <c r="F55" s="11"/>
      <c r="G55" s="165" t="e">
        <f t="shared" si="1"/>
        <v>#DIV/0!</v>
      </c>
      <c r="H55" s="11"/>
      <c r="I55" s="37"/>
      <c r="J55" s="170" t="e">
        <f t="shared" si="0"/>
        <v>#DIV/0!</v>
      </c>
      <c r="K55" s="13">
        <v>0.08</v>
      </c>
      <c r="L55" s="166">
        <v>0</v>
      </c>
      <c r="M55" s="171">
        <f t="shared" si="9"/>
        <v>0</v>
      </c>
      <c r="N55" s="419"/>
      <c r="V55" s="420"/>
      <c r="AD55" s="32"/>
    </row>
    <row r="56" spans="1:30" s="30" customFormat="1">
      <c r="A56" s="103">
        <v>53</v>
      </c>
      <c r="B56" s="10"/>
      <c r="C56" s="93"/>
      <c r="D56" s="96"/>
      <c r="E56" s="11"/>
      <c r="F56" s="11"/>
      <c r="G56" s="165" t="e">
        <f t="shared" si="1"/>
        <v>#DIV/0!</v>
      </c>
      <c r="H56" s="11"/>
      <c r="I56" s="37"/>
      <c r="J56" s="170" t="e">
        <f t="shared" si="0"/>
        <v>#DIV/0!</v>
      </c>
      <c r="K56" s="13">
        <v>0.08</v>
      </c>
      <c r="L56" s="166">
        <v>0</v>
      </c>
      <c r="M56" s="171">
        <f t="shared" si="9"/>
        <v>0</v>
      </c>
      <c r="N56" s="419"/>
      <c r="V56" s="420"/>
      <c r="AD56" s="32"/>
    </row>
    <row r="57" spans="1:30" s="30" customFormat="1">
      <c r="A57" s="9">
        <v>54</v>
      </c>
      <c r="B57" s="10"/>
      <c r="C57" s="11"/>
      <c r="D57" s="96"/>
      <c r="E57" s="11"/>
      <c r="F57" s="11"/>
      <c r="G57" s="165" t="e">
        <f t="shared" si="1"/>
        <v>#DIV/0!</v>
      </c>
      <c r="H57" s="11"/>
      <c r="I57" s="37"/>
      <c r="J57" s="47" t="e">
        <f t="shared" si="0"/>
        <v>#DIV/0!</v>
      </c>
      <c r="K57" s="13">
        <v>0.08</v>
      </c>
      <c r="L57" s="166">
        <f t="shared" si="10"/>
        <v>0</v>
      </c>
      <c r="M57" s="114">
        <f t="shared" si="9"/>
        <v>0</v>
      </c>
      <c r="N57" s="419"/>
      <c r="V57" s="420"/>
      <c r="W57" s="97"/>
      <c r="AD57" s="33"/>
    </row>
    <row r="58" spans="1:30" s="30" customFormat="1">
      <c r="A58" s="103">
        <v>55</v>
      </c>
      <c r="B58" s="10"/>
      <c r="C58" s="11"/>
      <c r="D58" s="12"/>
      <c r="E58" s="11"/>
      <c r="F58" s="11"/>
      <c r="G58" s="165" t="e">
        <f t="shared" si="1"/>
        <v>#DIV/0!</v>
      </c>
      <c r="H58" s="11"/>
      <c r="I58" s="37"/>
      <c r="J58" s="47" t="e">
        <f t="shared" si="0"/>
        <v>#DIV/0!</v>
      </c>
      <c r="K58" s="13">
        <v>0.08</v>
      </c>
      <c r="L58" s="166">
        <f t="shared" si="10"/>
        <v>0</v>
      </c>
      <c r="M58" s="114">
        <f t="shared" si="9"/>
        <v>0</v>
      </c>
      <c r="N58" s="419"/>
      <c r="V58" s="420"/>
      <c r="AD58" s="32"/>
    </row>
    <row r="59" spans="1:30" s="30" customFormat="1">
      <c r="A59" s="103">
        <v>56</v>
      </c>
      <c r="B59" s="10"/>
      <c r="C59" s="93"/>
      <c r="D59" s="12"/>
      <c r="E59" s="11"/>
      <c r="F59" s="11"/>
      <c r="G59" s="165" t="e">
        <f t="shared" si="1"/>
        <v>#DIV/0!</v>
      </c>
      <c r="H59" s="11"/>
      <c r="I59" s="43"/>
      <c r="J59" s="47" t="e">
        <f t="shared" si="0"/>
        <v>#DIV/0!</v>
      </c>
      <c r="K59" s="44">
        <v>0.06</v>
      </c>
      <c r="L59" s="166">
        <f t="shared" si="10"/>
        <v>0</v>
      </c>
      <c r="M59" s="114">
        <f>(E59*0.06)-I59</f>
        <v>0</v>
      </c>
      <c r="N59" s="419"/>
      <c r="V59" s="420"/>
      <c r="AD59" s="32"/>
    </row>
    <row r="60" spans="1:30" s="30" customFormat="1">
      <c r="A60" s="9">
        <v>57</v>
      </c>
      <c r="B60" s="10"/>
      <c r="C60" s="11"/>
      <c r="D60" s="12"/>
      <c r="E60" s="11"/>
      <c r="F60" s="11"/>
      <c r="G60" s="165" t="e">
        <f t="shared" si="1"/>
        <v>#DIV/0!</v>
      </c>
      <c r="H60" s="11"/>
      <c r="I60" s="43"/>
      <c r="J60" s="47" t="e">
        <f t="shared" si="0"/>
        <v>#DIV/0!</v>
      </c>
      <c r="K60" s="44">
        <v>0.06</v>
      </c>
      <c r="L60" s="166">
        <f t="shared" si="10"/>
        <v>0</v>
      </c>
      <c r="M60" s="114">
        <f>(E60*0.06)-I60</f>
        <v>0</v>
      </c>
      <c r="N60" s="419"/>
      <c r="V60" s="420"/>
      <c r="AD60" s="32"/>
    </row>
    <row r="61" spans="1:30" s="30" customFormat="1">
      <c r="A61" s="103">
        <v>58</v>
      </c>
      <c r="B61" s="10"/>
      <c r="C61" s="93"/>
      <c r="D61" s="12"/>
      <c r="E61" s="11"/>
      <c r="F61" s="11"/>
      <c r="G61" s="165" t="e">
        <f t="shared" si="1"/>
        <v>#DIV/0!</v>
      </c>
      <c r="H61" s="11"/>
      <c r="I61" s="43"/>
      <c r="J61" s="47" t="e">
        <f t="shared" si="0"/>
        <v>#DIV/0!</v>
      </c>
      <c r="K61" s="13">
        <v>0.08</v>
      </c>
      <c r="L61" s="166">
        <f t="shared" si="10"/>
        <v>0</v>
      </c>
      <c r="M61" s="114">
        <f t="shared" si="9"/>
        <v>0</v>
      </c>
      <c r="N61" s="419"/>
      <c r="V61" s="420"/>
      <c r="AD61" s="32"/>
    </row>
    <row r="62" spans="1:30" s="30" customFormat="1">
      <c r="A62" s="103">
        <v>59</v>
      </c>
      <c r="B62" s="10"/>
      <c r="C62" s="93"/>
      <c r="D62" s="12"/>
      <c r="E62" s="11"/>
      <c r="F62" s="11"/>
      <c r="G62" s="165" t="e">
        <f t="shared" si="1"/>
        <v>#DIV/0!</v>
      </c>
      <c r="H62" s="11"/>
      <c r="I62" s="43"/>
      <c r="J62" s="47" t="e">
        <f t="shared" si="0"/>
        <v>#DIV/0!</v>
      </c>
      <c r="K62" s="13">
        <v>0.08</v>
      </c>
      <c r="L62" s="166">
        <f t="shared" si="10"/>
        <v>0</v>
      </c>
      <c r="M62" s="114">
        <f t="shared" si="9"/>
        <v>0</v>
      </c>
      <c r="N62" s="419"/>
      <c r="V62" s="420"/>
      <c r="AD62" s="32"/>
    </row>
    <row r="63" spans="1:30" s="30" customFormat="1">
      <c r="A63" s="9">
        <v>60</v>
      </c>
      <c r="B63" s="10"/>
      <c r="C63" s="93"/>
      <c r="D63" s="12"/>
      <c r="E63" s="11"/>
      <c r="F63" s="11"/>
      <c r="G63" s="165" t="e">
        <f t="shared" si="1"/>
        <v>#DIV/0!</v>
      </c>
      <c r="H63" s="11"/>
      <c r="I63" s="43"/>
      <c r="J63" s="47" t="e">
        <f t="shared" si="0"/>
        <v>#DIV/0!</v>
      </c>
      <c r="K63" s="13">
        <v>0.08</v>
      </c>
      <c r="L63" s="166">
        <f t="shared" si="10"/>
        <v>0</v>
      </c>
      <c r="M63" s="114">
        <f t="shared" si="9"/>
        <v>0</v>
      </c>
      <c r="N63" s="419"/>
      <c r="V63" s="220"/>
      <c r="AD63" s="31"/>
    </row>
    <row r="64" spans="1:30" s="30" customFormat="1">
      <c r="A64" s="103">
        <v>61</v>
      </c>
      <c r="B64" s="92"/>
      <c r="C64" s="93"/>
      <c r="D64" s="91"/>
      <c r="E64" s="93"/>
      <c r="F64" s="93"/>
      <c r="G64" s="165" t="e">
        <f t="shared" si="1"/>
        <v>#DIV/0!</v>
      </c>
      <c r="H64" s="93"/>
      <c r="I64" s="105"/>
      <c r="J64" s="47" t="e">
        <f t="shared" si="0"/>
        <v>#DIV/0!</v>
      </c>
      <c r="K64" s="118">
        <v>0.08</v>
      </c>
      <c r="L64" s="166">
        <f t="shared" si="10"/>
        <v>0</v>
      </c>
      <c r="M64" s="114">
        <f t="shared" si="9"/>
        <v>0</v>
      </c>
      <c r="N64" s="419"/>
      <c r="AD64" s="31"/>
    </row>
    <row r="65" spans="1:22" s="30" customFormat="1">
      <c r="A65" s="103">
        <v>62</v>
      </c>
      <c r="B65" s="92"/>
      <c r="C65" s="93"/>
      <c r="D65" s="91"/>
      <c r="E65" s="93"/>
      <c r="F65" s="93"/>
      <c r="G65" s="165" t="e">
        <f t="shared" si="1"/>
        <v>#DIV/0!</v>
      </c>
      <c r="H65" s="93"/>
      <c r="I65" s="105"/>
      <c r="J65" s="170" t="e">
        <f t="shared" si="0"/>
        <v>#DIV/0!</v>
      </c>
      <c r="K65" s="118">
        <v>0.08</v>
      </c>
      <c r="L65" s="166">
        <v>0</v>
      </c>
      <c r="M65" s="171">
        <f t="shared" si="9"/>
        <v>0</v>
      </c>
      <c r="N65" s="419"/>
    </row>
    <row r="66" spans="1:22" s="30" customFormat="1">
      <c r="A66" s="9">
        <v>63</v>
      </c>
      <c r="B66" s="10"/>
      <c r="C66" s="93"/>
      <c r="D66" s="12"/>
      <c r="E66" s="11"/>
      <c r="F66" s="11"/>
      <c r="G66" s="165" t="e">
        <f t="shared" si="1"/>
        <v>#DIV/0!</v>
      </c>
      <c r="H66" s="11"/>
      <c r="I66" s="43"/>
      <c r="J66" s="170" t="e">
        <f t="shared" si="0"/>
        <v>#DIV/0!</v>
      </c>
      <c r="K66" s="13">
        <v>0.08</v>
      </c>
      <c r="L66" s="166">
        <v>0</v>
      </c>
      <c r="M66" s="171">
        <f t="shared" si="9"/>
        <v>0</v>
      </c>
      <c r="N66" s="419"/>
      <c r="V66" s="420" t="s">
        <v>140</v>
      </c>
    </row>
    <row r="67" spans="1:22" s="30" customFormat="1">
      <c r="A67" s="103">
        <v>64</v>
      </c>
      <c r="B67" s="10"/>
      <c r="C67" s="11"/>
      <c r="D67" s="12"/>
      <c r="E67" s="11"/>
      <c r="F67" s="11"/>
      <c r="G67" s="165" t="e">
        <f t="shared" si="1"/>
        <v>#DIV/0!</v>
      </c>
      <c r="H67" s="11"/>
      <c r="I67" s="43"/>
      <c r="J67" s="47" t="e">
        <f t="shared" si="0"/>
        <v>#DIV/0!</v>
      </c>
      <c r="K67" s="13">
        <v>0.08</v>
      </c>
      <c r="L67" s="166">
        <f t="shared" si="10"/>
        <v>0</v>
      </c>
      <c r="M67" s="114">
        <f t="shared" si="9"/>
        <v>0</v>
      </c>
      <c r="N67" s="419"/>
      <c r="V67" s="420"/>
    </row>
    <row r="68" spans="1:22" s="30" customFormat="1">
      <c r="A68" s="103">
        <v>65</v>
      </c>
      <c r="B68" s="10"/>
      <c r="C68" s="11"/>
      <c r="D68" s="12"/>
      <c r="E68" s="11"/>
      <c r="F68" s="11"/>
      <c r="G68" s="165" t="e">
        <f t="shared" si="1"/>
        <v>#DIV/0!</v>
      </c>
      <c r="H68" s="11"/>
      <c r="I68" s="43"/>
      <c r="J68" s="47" t="e">
        <f t="shared" ref="J68:J131" si="11">(I68/E68)</f>
        <v>#DIV/0!</v>
      </c>
      <c r="K68" s="13">
        <v>0.08</v>
      </c>
      <c r="L68" s="166">
        <f t="shared" si="10"/>
        <v>0</v>
      </c>
      <c r="M68" s="114">
        <f t="shared" si="9"/>
        <v>0</v>
      </c>
      <c r="N68" s="419"/>
      <c r="V68" s="420"/>
    </row>
    <row r="69" spans="1:22" s="30" customFormat="1">
      <c r="A69" s="9">
        <v>66</v>
      </c>
      <c r="B69" s="10"/>
      <c r="C69" s="93"/>
      <c r="D69" s="36"/>
      <c r="E69" s="42"/>
      <c r="F69" s="42"/>
      <c r="G69" s="165" t="e">
        <f t="shared" si="1"/>
        <v>#DIV/0!</v>
      </c>
      <c r="H69" s="42"/>
      <c r="I69" s="43"/>
      <c r="J69" s="6" t="e">
        <f t="shared" si="11"/>
        <v>#DIV/0!</v>
      </c>
      <c r="K69" s="44">
        <v>0.06</v>
      </c>
      <c r="L69" s="166">
        <f t="shared" si="10"/>
        <v>0</v>
      </c>
      <c r="M69" s="114">
        <f>(E69*0.06)-I69</f>
        <v>0</v>
      </c>
      <c r="N69" s="419"/>
      <c r="V69" s="420"/>
    </row>
    <row r="70" spans="1:22" s="30" customFormat="1">
      <c r="A70" s="9">
        <v>67</v>
      </c>
      <c r="B70" s="10"/>
      <c r="C70" s="11"/>
      <c r="D70" s="36"/>
      <c r="E70" s="42"/>
      <c r="F70" s="42"/>
      <c r="G70" s="165" t="e">
        <f t="shared" si="1"/>
        <v>#DIV/0!</v>
      </c>
      <c r="H70" s="42"/>
      <c r="I70" s="43"/>
      <c r="J70" s="6" t="e">
        <f t="shared" si="11"/>
        <v>#DIV/0!</v>
      </c>
      <c r="K70" s="44">
        <v>0.06</v>
      </c>
      <c r="L70" s="166">
        <f t="shared" ref="L70:L129" si="12">I70*0.04</f>
        <v>0</v>
      </c>
      <c r="M70" s="114">
        <f>(E70*0.06)-I70</f>
        <v>0</v>
      </c>
      <c r="N70" s="419"/>
      <c r="V70" s="420"/>
    </row>
    <row r="71" spans="1:22" s="30" customFormat="1">
      <c r="A71" s="9">
        <v>68</v>
      </c>
      <c r="B71" s="10"/>
      <c r="C71" s="93"/>
      <c r="D71" s="36"/>
      <c r="E71" s="42"/>
      <c r="F71" s="42"/>
      <c r="G71" s="165" t="e">
        <f t="shared" si="1"/>
        <v>#DIV/0!</v>
      </c>
      <c r="H71" s="42"/>
      <c r="I71" s="43"/>
      <c r="J71" s="6" t="e">
        <f t="shared" si="11"/>
        <v>#DIV/0!</v>
      </c>
      <c r="K71" s="44">
        <v>0.08</v>
      </c>
      <c r="L71" s="166">
        <f t="shared" si="12"/>
        <v>0</v>
      </c>
      <c r="M71" s="114">
        <f t="shared" si="9"/>
        <v>0</v>
      </c>
      <c r="N71" s="419"/>
      <c r="V71" s="420"/>
    </row>
    <row r="72" spans="1:22" s="30" customFormat="1">
      <c r="A72" s="9">
        <v>69</v>
      </c>
      <c r="B72" s="10"/>
      <c r="C72" s="93"/>
      <c r="D72" s="36"/>
      <c r="E72" s="42"/>
      <c r="F72" s="42"/>
      <c r="G72" s="165" t="e">
        <f t="shared" si="1"/>
        <v>#DIV/0!</v>
      </c>
      <c r="H72" s="42"/>
      <c r="I72" s="43"/>
      <c r="J72" s="6" t="e">
        <f t="shared" si="11"/>
        <v>#DIV/0!</v>
      </c>
      <c r="K72" s="44">
        <v>0.08</v>
      </c>
      <c r="L72" s="166">
        <f t="shared" si="12"/>
        <v>0</v>
      </c>
      <c r="M72" s="114">
        <f t="shared" si="9"/>
        <v>0</v>
      </c>
      <c r="N72" s="419"/>
      <c r="V72" s="420"/>
    </row>
    <row r="73" spans="1:22" s="30" customFormat="1">
      <c r="A73" s="9">
        <v>70</v>
      </c>
      <c r="B73" s="10"/>
      <c r="C73" s="11"/>
      <c r="D73" s="36"/>
      <c r="E73" s="11"/>
      <c r="F73" s="11"/>
      <c r="G73" s="165" t="e">
        <f t="shared" si="1"/>
        <v>#DIV/0!</v>
      </c>
      <c r="H73" s="11"/>
      <c r="I73" s="43"/>
      <c r="J73" s="6" t="e">
        <f t="shared" si="11"/>
        <v>#DIV/0!</v>
      </c>
      <c r="K73" s="44">
        <v>0.08</v>
      </c>
      <c r="L73" s="166">
        <f t="shared" si="12"/>
        <v>0</v>
      </c>
      <c r="M73" s="114">
        <f t="shared" si="9"/>
        <v>0</v>
      </c>
      <c r="N73" s="419"/>
      <c r="V73" s="420"/>
    </row>
    <row r="74" spans="1:22" s="30" customFormat="1">
      <c r="A74" s="9">
        <v>71</v>
      </c>
      <c r="B74" s="10"/>
      <c r="C74" s="93"/>
      <c r="D74" s="36"/>
      <c r="E74" s="42"/>
      <c r="F74" s="42"/>
      <c r="G74" s="165" t="e">
        <f t="shared" ref="G74:G137" si="13">(I74-L74)/F74</f>
        <v>#DIV/0!</v>
      </c>
      <c r="H74" s="42"/>
      <c r="I74" s="43"/>
      <c r="J74" s="172" t="e">
        <f t="shared" si="11"/>
        <v>#DIV/0!</v>
      </c>
      <c r="K74" s="44">
        <v>0.08</v>
      </c>
      <c r="L74" s="166">
        <v>0</v>
      </c>
      <c r="M74" s="171">
        <f t="shared" si="9"/>
        <v>0</v>
      </c>
      <c r="N74" s="419"/>
      <c r="V74" s="420"/>
    </row>
    <row r="75" spans="1:22" s="30" customFormat="1">
      <c r="A75" s="9">
        <v>72</v>
      </c>
      <c r="B75" s="10"/>
      <c r="C75" s="11"/>
      <c r="D75" s="36"/>
      <c r="E75" s="42"/>
      <c r="F75" s="42"/>
      <c r="G75" s="165" t="e">
        <f t="shared" si="13"/>
        <v>#DIV/0!</v>
      </c>
      <c r="H75" s="42"/>
      <c r="I75" s="43"/>
      <c r="J75" s="149" t="e">
        <f t="shared" si="11"/>
        <v>#DIV/0!</v>
      </c>
      <c r="K75" s="44">
        <v>0.08</v>
      </c>
      <c r="L75" s="166">
        <v>0</v>
      </c>
      <c r="M75" s="171">
        <f t="shared" si="9"/>
        <v>0</v>
      </c>
      <c r="N75" s="419"/>
      <c r="V75" s="420"/>
    </row>
    <row r="76" spans="1:22" s="30" customFormat="1">
      <c r="A76" s="9">
        <v>73</v>
      </c>
      <c r="B76" s="10"/>
      <c r="C76" s="93"/>
      <c r="D76" s="36"/>
      <c r="E76" s="42"/>
      <c r="F76" s="42"/>
      <c r="G76" s="165" t="e">
        <f t="shared" si="13"/>
        <v>#DIV/0!</v>
      </c>
      <c r="H76" s="42"/>
      <c r="I76" s="43"/>
      <c r="J76" s="173" t="e">
        <f t="shared" si="11"/>
        <v>#DIV/0!</v>
      </c>
      <c r="K76" s="44">
        <v>0.06</v>
      </c>
      <c r="L76" s="166">
        <f t="shared" si="12"/>
        <v>0</v>
      </c>
      <c r="M76" s="114">
        <f t="shared" si="9"/>
        <v>0</v>
      </c>
      <c r="N76" s="419"/>
      <c r="V76" s="420"/>
    </row>
    <row r="77" spans="1:22" s="30" customFormat="1">
      <c r="A77" s="9">
        <v>74</v>
      </c>
      <c r="B77" s="10"/>
      <c r="C77" s="11"/>
      <c r="D77" s="36"/>
      <c r="E77" s="42"/>
      <c r="F77" s="42"/>
      <c r="G77" s="165" t="e">
        <f t="shared" si="13"/>
        <v>#DIV/0!</v>
      </c>
      <c r="H77" s="42"/>
      <c r="I77" s="43"/>
      <c r="J77" s="173" t="e">
        <f t="shared" si="11"/>
        <v>#DIV/0!</v>
      </c>
      <c r="K77" s="44">
        <v>0.06</v>
      </c>
      <c r="L77" s="166">
        <f t="shared" si="12"/>
        <v>0</v>
      </c>
      <c r="M77" s="114">
        <f t="shared" si="9"/>
        <v>0</v>
      </c>
      <c r="N77" s="419"/>
      <c r="V77" s="420"/>
    </row>
    <row r="78" spans="1:22" s="30" customFormat="1">
      <c r="A78" s="9">
        <v>75</v>
      </c>
      <c r="B78" s="10"/>
      <c r="C78" s="93"/>
      <c r="D78" s="36"/>
      <c r="E78" s="42"/>
      <c r="F78" s="42"/>
      <c r="G78" s="165" t="e">
        <f t="shared" si="13"/>
        <v>#DIV/0!</v>
      </c>
      <c r="H78" s="42"/>
      <c r="I78" s="43"/>
      <c r="J78" s="173" t="e">
        <f t="shared" si="11"/>
        <v>#DIV/0!</v>
      </c>
      <c r="K78" s="44">
        <v>0.08</v>
      </c>
      <c r="L78" s="166">
        <f t="shared" si="12"/>
        <v>0</v>
      </c>
      <c r="M78" s="114">
        <f t="shared" si="9"/>
        <v>0</v>
      </c>
      <c r="N78" s="419"/>
      <c r="V78" s="220"/>
    </row>
    <row r="79" spans="1:22" s="30" customFormat="1">
      <c r="A79" s="9">
        <v>76</v>
      </c>
      <c r="B79" s="10"/>
      <c r="C79" s="93"/>
      <c r="D79" s="36"/>
      <c r="E79" s="42"/>
      <c r="F79" s="42"/>
      <c r="G79" s="165" t="e">
        <f t="shared" si="13"/>
        <v>#DIV/0!</v>
      </c>
      <c r="H79" s="42"/>
      <c r="I79" s="43"/>
      <c r="J79" s="173" t="e">
        <f t="shared" si="11"/>
        <v>#DIV/0!</v>
      </c>
      <c r="K79" s="44">
        <v>0.08</v>
      </c>
      <c r="L79" s="166">
        <f t="shared" si="12"/>
        <v>0</v>
      </c>
      <c r="M79" s="114">
        <f t="shared" si="9"/>
        <v>0</v>
      </c>
      <c r="N79" s="419"/>
    </row>
    <row r="80" spans="1:22" s="30" customFormat="1">
      <c r="A80" s="9">
        <v>77</v>
      </c>
      <c r="B80" s="10"/>
      <c r="C80" s="93"/>
      <c r="D80" s="36"/>
      <c r="E80" s="42"/>
      <c r="F80" s="42"/>
      <c r="G80" s="165" t="e">
        <f t="shared" si="13"/>
        <v>#DIV/0!</v>
      </c>
      <c r="H80" s="42"/>
      <c r="I80" s="43"/>
      <c r="J80" s="173" t="e">
        <f t="shared" si="11"/>
        <v>#DIV/0!</v>
      </c>
      <c r="K80" s="44">
        <v>0.08</v>
      </c>
      <c r="L80" s="166">
        <f t="shared" si="12"/>
        <v>0</v>
      </c>
      <c r="M80" s="114">
        <f t="shared" si="9"/>
        <v>0</v>
      </c>
      <c r="N80" s="419"/>
    </row>
    <row r="81" spans="1:14" s="30" customFormat="1">
      <c r="A81" s="9">
        <v>78</v>
      </c>
      <c r="B81" s="10"/>
      <c r="C81" s="93"/>
      <c r="D81" s="36"/>
      <c r="E81" s="42"/>
      <c r="F81" s="42"/>
      <c r="G81" s="165" t="e">
        <f t="shared" si="13"/>
        <v>#DIV/0!</v>
      </c>
      <c r="H81" s="42"/>
      <c r="I81" s="43"/>
      <c r="J81" s="173" t="e">
        <f t="shared" si="11"/>
        <v>#DIV/0!</v>
      </c>
      <c r="K81" s="44">
        <v>0.08</v>
      </c>
      <c r="L81" s="166">
        <f t="shared" si="12"/>
        <v>0</v>
      </c>
      <c r="M81" s="114">
        <f t="shared" ref="M81:M144" si="14">(E81*0.08)-I81</f>
        <v>0</v>
      </c>
      <c r="N81" s="419"/>
    </row>
    <row r="82" spans="1:14" s="30" customFormat="1">
      <c r="A82" s="9">
        <v>79</v>
      </c>
      <c r="B82" s="10"/>
      <c r="C82" s="93"/>
      <c r="D82" s="36"/>
      <c r="E82" s="42"/>
      <c r="F82" s="42"/>
      <c r="G82" s="165" t="e">
        <f t="shared" si="13"/>
        <v>#DIV/0!</v>
      </c>
      <c r="H82" s="42"/>
      <c r="I82" s="43"/>
      <c r="J82" s="172" t="e">
        <f t="shared" si="11"/>
        <v>#DIV/0!</v>
      </c>
      <c r="K82" s="44">
        <v>0.08</v>
      </c>
      <c r="L82" s="166">
        <v>0</v>
      </c>
      <c r="M82" s="171">
        <f t="shared" si="14"/>
        <v>0</v>
      </c>
      <c r="N82" s="419"/>
    </row>
    <row r="83" spans="1:14" s="30" customFormat="1">
      <c r="A83" s="9">
        <v>80</v>
      </c>
      <c r="B83" s="10"/>
      <c r="C83" s="11"/>
      <c r="D83" s="36"/>
      <c r="E83" s="42"/>
      <c r="F83" s="42"/>
      <c r="G83" s="165" t="e">
        <f t="shared" si="13"/>
        <v>#DIV/0!</v>
      </c>
      <c r="H83" s="42"/>
      <c r="I83" s="43"/>
      <c r="J83" s="173" t="e">
        <f t="shared" si="11"/>
        <v>#DIV/0!</v>
      </c>
      <c r="K83" s="44">
        <v>0.08</v>
      </c>
      <c r="L83" s="166">
        <f t="shared" si="12"/>
        <v>0</v>
      </c>
      <c r="M83" s="114">
        <f t="shared" si="14"/>
        <v>0</v>
      </c>
      <c r="N83" s="419"/>
    </row>
    <row r="84" spans="1:14" s="30" customFormat="1">
      <c r="A84" s="9">
        <v>81</v>
      </c>
      <c r="B84" s="10"/>
      <c r="C84" s="11"/>
      <c r="D84" s="12"/>
      <c r="E84" s="11"/>
      <c r="F84" s="11"/>
      <c r="G84" s="165" t="e">
        <f t="shared" si="13"/>
        <v>#DIV/0!</v>
      </c>
      <c r="H84" s="42"/>
      <c r="I84" s="37"/>
      <c r="J84" s="173" t="e">
        <f t="shared" si="11"/>
        <v>#DIV/0!</v>
      </c>
      <c r="K84" s="13">
        <v>0.08</v>
      </c>
      <c r="L84" s="166">
        <f t="shared" si="12"/>
        <v>0</v>
      </c>
      <c r="M84" s="114">
        <f t="shared" si="14"/>
        <v>0</v>
      </c>
      <c r="N84" s="419"/>
    </row>
    <row r="85" spans="1:14" s="30" customFormat="1">
      <c r="A85" s="9">
        <v>82</v>
      </c>
      <c r="B85" s="10"/>
      <c r="C85" s="93"/>
      <c r="D85" s="12"/>
      <c r="E85" s="11"/>
      <c r="F85" s="11"/>
      <c r="G85" s="165" t="e">
        <f t="shared" si="13"/>
        <v>#DIV/0!</v>
      </c>
      <c r="H85" s="11"/>
      <c r="I85" s="37"/>
      <c r="J85" s="173" t="e">
        <f t="shared" si="11"/>
        <v>#DIV/0!</v>
      </c>
      <c r="K85" s="13">
        <v>0.06</v>
      </c>
      <c r="L85" s="166">
        <f t="shared" si="12"/>
        <v>0</v>
      </c>
      <c r="M85" s="114">
        <f>(E85*0.06)-I85</f>
        <v>0</v>
      </c>
      <c r="N85" s="419"/>
    </row>
    <row r="86" spans="1:14" s="30" customFormat="1">
      <c r="A86" s="9">
        <v>83</v>
      </c>
      <c r="B86" s="10"/>
      <c r="C86" s="11"/>
      <c r="D86" s="91"/>
      <c r="E86" s="93"/>
      <c r="F86" s="93"/>
      <c r="G86" s="165" t="e">
        <f t="shared" si="13"/>
        <v>#DIV/0!</v>
      </c>
      <c r="H86" s="94"/>
      <c r="I86" s="102"/>
      <c r="J86" s="173" t="e">
        <f t="shared" si="11"/>
        <v>#DIV/0!</v>
      </c>
      <c r="K86" s="95">
        <v>0.06</v>
      </c>
      <c r="L86" s="166">
        <f t="shared" si="12"/>
        <v>0</v>
      </c>
      <c r="M86" s="114">
        <f>(E86*0.06)-I86</f>
        <v>0</v>
      </c>
      <c r="N86" s="419"/>
    </row>
    <row r="87" spans="1:14" s="30" customFormat="1">
      <c r="A87" s="9">
        <v>84</v>
      </c>
      <c r="B87" s="10"/>
      <c r="C87" s="93"/>
      <c r="D87" s="12"/>
      <c r="E87" s="11"/>
      <c r="F87" s="11"/>
      <c r="G87" s="165" t="e">
        <f t="shared" si="13"/>
        <v>#DIV/0!</v>
      </c>
      <c r="H87" s="11"/>
      <c r="I87" s="37"/>
      <c r="J87" s="173" t="e">
        <f t="shared" si="11"/>
        <v>#DIV/0!</v>
      </c>
      <c r="K87" s="44">
        <v>0.08</v>
      </c>
      <c r="L87" s="166">
        <f t="shared" si="12"/>
        <v>0</v>
      </c>
      <c r="M87" s="114">
        <f t="shared" si="14"/>
        <v>0</v>
      </c>
      <c r="N87" s="419"/>
    </row>
    <row r="88" spans="1:14" s="30" customFormat="1" ht="15" customHeight="1">
      <c r="A88" s="9">
        <v>85</v>
      </c>
      <c r="B88" s="10"/>
      <c r="C88" s="93"/>
      <c r="D88" s="119"/>
      <c r="E88" s="93"/>
      <c r="F88" s="93"/>
      <c r="G88" s="165" t="e">
        <f t="shared" si="13"/>
        <v>#DIV/0!</v>
      </c>
      <c r="H88" s="93"/>
      <c r="I88" s="102"/>
      <c r="J88" s="173" t="e">
        <f t="shared" si="11"/>
        <v>#DIV/0!</v>
      </c>
      <c r="K88" s="118">
        <v>0.08</v>
      </c>
      <c r="L88" s="166">
        <f t="shared" si="12"/>
        <v>0</v>
      </c>
      <c r="M88" s="114">
        <f t="shared" si="14"/>
        <v>0</v>
      </c>
      <c r="N88" s="419"/>
    </row>
    <row r="89" spans="1:14" s="30" customFormat="1" ht="15" customHeight="1">
      <c r="A89" s="9">
        <v>86</v>
      </c>
      <c r="B89" s="10"/>
      <c r="C89" s="93"/>
      <c r="D89" s="119"/>
      <c r="E89" s="93"/>
      <c r="F89" s="93"/>
      <c r="G89" s="165" t="e">
        <f t="shared" si="13"/>
        <v>#DIV/0!</v>
      </c>
      <c r="H89" s="93"/>
      <c r="I89" s="102"/>
      <c r="J89" s="172" t="e">
        <f t="shared" si="11"/>
        <v>#DIV/0!</v>
      </c>
      <c r="K89" s="118">
        <v>0.08</v>
      </c>
      <c r="L89" s="166">
        <v>0</v>
      </c>
      <c r="M89" s="171">
        <f t="shared" si="14"/>
        <v>0</v>
      </c>
      <c r="N89" s="419"/>
    </row>
    <row r="90" spans="1:14" s="30" customFormat="1">
      <c r="A90" s="9">
        <v>87</v>
      </c>
      <c r="B90" s="10"/>
      <c r="C90" s="11"/>
      <c r="D90" s="96"/>
      <c r="E90" s="11"/>
      <c r="F90" s="11"/>
      <c r="G90" s="165" t="e">
        <f t="shared" si="13"/>
        <v>#DIV/0!</v>
      </c>
      <c r="H90" s="11"/>
      <c r="I90" s="37"/>
      <c r="J90" s="173" t="e">
        <f t="shared" si="11"/>
        <v>#DIV/0!</v>
      </c>
      <c r="K90" s="13">
        <v>0.08</v>
      </c>
      <c r="L90" s="166">
        <f t="shared" si="12"/>
        <v>0</v>
      </c>
      <c r="M90" s="114">
        <f t="shared" si="14"/>
        <v>0</v>
      </c>
      <c r="N90" s="419"/>
    </row>
    <row r="91" spans="1:14" s="30" customFormat="1">
      <c r="A91" s="9">
        <v>88</v>
      </c>
      <c r="B91" s="10"/>
      <c r="C91" s="93"/>
      <c r="D91" s="12"/>
      <c r="E91" s="11"/>
      <c r="F91" s="11"/>
      <c r="G91" s="165" t="e">
        <f t="shared" si="13"/>
        <v>#DIV/0!</v>
      </c>
      <c r="H91" s="11"/>
      <c r="I91" s="37"/>
      <c r="J91" s="173" t="e">
        <f t="shared" si="11"/>
        <v>#DIV/0!</v>
      </c>
      <c r="K91" s="13">
        <v>0.06</v>
      </c>
      <c r="L91" s="166">
        <f t="shared" si="12"/>
        <v>0</v>
      </c>
      <c r="M91" s="114">
        <f>(E91*0.06)-I91</f>
        <v>0</v>
      </c>
      <c r="N91" s="419"/>
    </row>
    <row r="92" spans="1:14" s="30" customFormat="1">
      <c r="A92" s="9">
        <v>89</v>
      </c>
      <c r="B92" s="10"/>
      <c r="C92" s="11"/>
      <c r="D92" s="12"/>
      <c r="E92" s="11"/>
      <c r="F92" s="11"/>
      <c r="G92" s="165" t="e">
        <f t="shared" si="13"/>
        <v>#DIV/0!</v>
      </c>
      <c r="H92" s="11"/>
      <c r="I92" s="43"/>
      <c r="J92" s="173" t="e">
        <f t="shared" si="11"/>
        <v>#DIV/0!</v>
      </c>
      <c r="K92" s="95">
        <v>0.08</v>
      </c>
      <c r="L92" s="166">
        <f t="shared" si="12"/>
        <v>0</v>
      </c>
      <c r="M92" s="114">
        <f t="shared" si="14"/>
        <v>0</v>
      </c>
      <c r="N92" s="419"/>
    </row>
    <row r="93" spans="1:14" s="30" customFormat="1">
      <c r="A93" s="9">
        <v>90</v>
      </c>
      <c r="B93" s="10"/>
      <c r="C93" s="93"/>
      <c r="D93" s="12"/>
      <c r="E93" s="11"/>
      <c r="F93" s="11"/>
      <c r="G93" s="165" t="e">
        <f t="shared" si="13"/>
        <v>#DIV/0!</v>
      </c>
      <c r="H93" s="11"/>
      <c r="I93" s="43"/>
      <c r="J93" s="6" t="e">
        <f t="shared" si="11"/>
        <v>#DIV/0!</v>
      </c>
      <c r="K93" s="44">
        <v>0.08</v>
      </c>
      <c r="L93" s="166">
        <f t="shared" si="12"/>
        <v>0</v>
      </c>
      <c r="M93" s="112">
        <f t="shared" si="14"/>
        <v>0</v>
      </c>
      <c r="N93" s="419"/>
    </row>
    <row r="94" spans="1:14" s="30" customFormat="1">
      <c r="A94" s="9">
        <v>91</v>
      </c>
      <c r="B94" s="10"/>
      <c r="C94" s="93"/>
      <c r="D94" s="12"/>
      <c r="E94" s="11"/>
      <c r="F94" s="11"/>
      <c r="G94" s="165" t="e">
        <f t="shared" si="13"/>
        <v>#DIV/0!</v>
      </c>
      <c r="H94" s="11"/>
      <c r="I94" s="43"/>
      <c r="J94" s="172" t="e">
        <f t="shared" si="11"/>
        <v>#DIV/0!</v>
      </c>
      <c r="K94" s="13">
        <v>0.08</v>
      </c>
      <c r="L94" s="166">
        <v>0</v>
      </c>
      <c r="M94" s="171">
        <f t="shared" si="14"/>
        <v>0</v>
      </c>
      <c r="N94" s="419"/>
    </row>
    <row r="95" spans="1:14" s="30" customFormat="1">
      <c r="A95" s="9">
        <v>92</v>
      </c>
      <c r="B95" s="10"/>
      <c r="C95" s="93"/>
      <c r="D95" s="12"/>
      <c r="E95" s="11"/>
      <c r="F95" s="11"/>
      <c r="G95" s="165" t="e">
        <f t="shared" si="13"/>
        <v>#DIV/0!</v>
      </c>
      <c r="H95" s="11"/>
      <c r="I95" s="43"/>
      <c r="J95" s="6" t="e">
        <f t="shared" si="11"/>
        <v>#DIV/0!</v>
      </c>
      <c r="K95" s="13">
        <v>0.08</v>
      </c>
      <c r="L95" s="166">
        <f t="shared" si="12"/>
        <v>0</v>
      </c>
      <c r="M95" s="112">
        <f t="shared" si="14"/>
        <v>0</v>
      </c>
      <c r="N95" s="419"/>
    </row>
    <row r="96" spans="1:14" s="30" customFormat="1">
      <c r="A96" s="9">
        <v>93</v>
      </c>
      <c r="B96" s="10"/>
      <c r="C96" s="93"/>
      <c r="D96" s="12"/>
      <c r="E96" s="11"/>
      <c r="F96" s="11"/>
      <c r="G96" s="165" t="e">
        <f t="shared" si="13"/>
        <v>#DIV/0!</v>
      </c>
      <c r="H96" s="11"/>
      <c r="I96" s="43"/>
      <c r="J96" s="6" t="e">
        <f t="shared" si="11"/>
        <v>#DIV/0!</v>
      </c>
      <c r="K96" s="13">
        <v>0.08</v>
      </c>
      <c r="L96" s="166">
        <f t="shared" si="12"/>
        <v>0</v>
      </c>
      <c r="M96" s="112">
        <f t="shared" si="14"/>
        <v>0</v>
      </c>
      <c r="N96" s="419"/>
    </row>
    <row r="97" spans="1:14" s="30" customFormat="1">
      <c r="A97" s="9">
        <v>94</v>
      </c>
      <c r="B97" s="10"/>
      <c r="C97" s="93"/>
      <c r="D97" s="12"/>
      <c r="E97" s="11"/>
      <c r="F97" s="11"/>
      <c r="G97" s="165" t="e">
        <f t="shared" si="13"/>
        <v>#DIV/0!</v>
      </c>
      <c r="H97" s="11"/>
      <c r="I97" s="43"/>
      <c r="J97" s="6" t="e">
        <f t="shared" si="11"/>
        <v>#DIV/0!</v>
      </c>
      <c r="K97" s="13">
        <v>0.06</v>
      </c>
      <c r="L97" s="166">
        <f t="shared" si="12"/>
        <v>0</v>
      </c>
      <c r="M97" s="112">
        <f>(E97*0.06)-I97</f>
        <v>0</v>
      </c>
      <c r="N97" s="419"/>
    </row>
    <row r="98" spans="1:14" s="30" customFormat="1">
      <c r="A98" s="9">
        <v>95</v>
      </c>
      <c r="B98" s="10"/>
      <c r="C98" s="11"/>
      <c r="D98" s="12"/>
      <c r="E98" s="11"/>
      <c r="F98" s="11"/>
      <c r="G98" s="165" t="e">
        <f t="shared" si="13"/>
        <v>#DIV/0!</v>
      </c>
      <c r="H98" s="11"/>
      <c r="I98" s="43"/>
      <c r="J98" s="6" t="e">
        <f t="shared" si="11"/>
        <v>#DIV/0!</v>
      </c>
      <c r="K98" s="13">
        <v>0.08</v>
      </c>
      <c r="L98" s="166">
        <f t="shared" si="12"/>
        <v>0</v>
      </c>
      <c r="M98" s="112">
        <f t="shared" si="14"/>
        <v>0</v>
      </c>
      <c r="N98" s="419"/>
    </row>
    <row r="99" spans="1:14" s="30" customFormat="1">
      <c r="A99" s="9">
        <v>96</v>
      </c>
      <c r="B99" s="10"/>
      <c r="C99" s="93"/>
      <c r="D99" s="12"/>
      <c r="E99" s="11"/>
      <c r="F99" s="11"/>
      <c r="G99" s="165" t="e">
        <f t="shared" si="13"/>
        <v>#DIV/0!</v>
      </c>
      <c r="H99" s="11"/>
      <c r="I99" s="43"/>
      <c r="J99" s="6" t="e">
        <f t="shared" si="11"/>
        <v>#DIV/0!</v>
      </c>
      <c r="K99" s="13">
        <v>0.08</v>
      </c>
      <c r="L99" s="166">
        <f t="shared" si="12"/>
        <v>0</v>
      </c>
      <c r="M99" s="112">
        <f t="shared" si="14"/>
        <v>0</v>
      </c>
      <c r="N99" s="419"/>
    </row>
    <row r="100" spans="1:14" s="30" customFormat="1">
      <c r="A100" s="9">
        <v>97</v>
      </c>
      <c r="B100" s="10"/>
      <c r="C100" s="93"/>
      <c r="D100" s="12"/>
      <c r="E100" s="11"/>
      <c r="F100" s="11"/>
      <c r="G100" s="165" t="e">
        <f t="shared" si="13"/>
        <v>#DIV/0!</v>
      </c>
      <c r="H100" s="11"/>
      <c r="I100" s="43"/>
      <c r="J100" s="6" t="e">
        <f t="shared" si="11"/>
        <v>#DIV/0!</v>
      </c>
      <c r="K100" s="13">
        <v>0.08</v>
      </c>
      <c r="L100" s="166">
        <f t="shared" si="12"/>
        <v>0</v>
      </c>
      <c r="M100" s="112">
        <f t="shared" si="14"/>
        <v>0</v>
      </c>
      <c r="N100" s="419"/>
    </row>
    <row r="101" spans="1:14" s="30" customFormat="1">
      <c r="A101" s="9">
        <v>98</v>
      </c>
      <c r="B101" s="10"/>
      <c r="C101" s="93"/>
      <c r="D101" s="12"/>
      <c r="E101" s="11"/>
      <c r="F101" s="11"/>
      <c r="G101" s="165" t="e">
        <f t="shared" si="13"/>
        <v>#DIV/0!</v>
      </c>
      <c r="H101" s="11"/>
      <c r="I101" s="43"/>
      <c r="J101" s="6" t="e">
        <f t="shared" si="11"/>
        <v>#DIV/0!</v>
      </c>
      <c r="K101" s="13">
        <v>0.08</v>
      </c>
      <c r="L101" s="166">
        <f t="shared" si="12"/>
        <v>0</v>
      </c>
      <c r="M101" s="112">
        <f t="shared" si="14"/>
        <v>0</v>
      </c>
      <c r="N101" s="419"/>
    </row>
    <row r="102" spans="1:14" s="30" customFormat="1">
      <c r="A102" s="9">
        <v>99</v>
      </c>
      <c r="B102" s="10"/>
      <c r="C102" s="11"/>
      <c r="D102" s="12"/>
      <c r="E102" s="11"/>
      <c r="F102" s="11"/>
      <c r="G102" s="165" t="e">
        <f t="shared" si="13"/>
        <v>#DIV/0!</v>
      </c>
      <c r="H102" s="11"/>
      <c r="I102" s="43"/>
      <c r="J102" s="172" t="e">
        <f t="shared" si="11"/>
        <v>#DIV/0!</v>
      </c>
      <c r="K102" s="13">
        <v>0.08</v>
      </c>
      <c r="L102" s="166">
        <v>0</v>
      </c>
      <c r="M102" s="171">
        <f t="shared" si="14"/>
        <v>0</v>
      </c>
      <c r="N102" s="419"/>
    </row>
    <row r="103" spans="1:14" s="30" customFormat="1" ht="15.75" thickBot="1">
      <c r="A103" s="48">
        <v>100</v>
      </c>
      <c r="B103" s="49"/>
      <c r="C103" s="16"/>
      <c r="D103" s="48"/>
      <c r="E103" s="16"/>
      <c r="F103" s="16"/>
      <c r="G103" s="50" t="e">
        <f t="shared" si="13"/>
        <v>#DIV/0!</v>
      </c>
      <c r="H103" s="16"/>
      <c r="I103" s="51"/>
      <c r="J103" s="52" t="e">
        <f t="shared" si="11"/>
        <v>#DIV/0!</v>
      </c>
      <c r="K103" s="106">
        <v>0.08</v>
      </c>
      <c r="L103" s="168">
        <f t="shared" si="12"/>
        <v>0</v>
      </c>
      <c r="M103" s="116">
        <f t="shared" si="14"/>
        <v>0</v>
      </c>
      <c r="N103" s="419"/>
    </row>
    <row r="104" spans="1:14" s="30" customFormat="1">
      <c r="A104" s="103">
        <v>101</v>
      </c>
      <c r="B104" s="92"/>
      <c r="C104" s="93"/>
      <c r="D104" s="91"/>
      <c r="E104" s="93"/>
      <c r="F104" s="93"/>
      <c r="G104" s="165" t="e">
        <f t="shared" si="13"/>
        <v>#DIV/0!</v>
      </c>
      <c r="H104" s="11"/>
      <c r="I104" s="105"/>
      <c r="J104" s="47" t="e">
        <f t="shared" si="11"/>
        <v>#DIV/0!</v>
      </c>
      <c r="K104" s="118">
        <v>0.06</v>
      </c>
      <c r="L104" s="166">
        <f t="shared" si="12"/>
        <v>0</v>
      </c>
      <c r="M104" s="114">
        <f t="shared" si="14"/>
        <v>0</v>
      </c>
      <c r="N104" s="419" t="s">
        <v>83</v>
      </c>
    </row>
    <row r="105" spans="1:14" s="30" customFormat="1">
      <c r="A105" s="9">
        <v>102</v>
      </c>
      <c r="B105" s="10"/>
      <c r="C105" s="11"/>
      <c r="D105" s="12"/>
      <c r="E105" s="11"/>
      <c r="F105" s="11"/>
      <c r="G105" s="165" t="e">
        <f t="shared" si="13"/>
        <v>#DIV/0!</v>
      </c>
      <c r="H105" s="11"/>
      <c r="I105" s="43"/>
      <c r="J105" s="6" t="e">
        <f t="shared" si="11"/>
        <v>#DIV/0!</v>
      </c>
      <c r="K105" s="13">
        <v>0.08</v>
      </c>
      <c r="L105" s="166">
        <f t="shared" si="12"/>
        <v>0</v>
      </c>
      <c r="M105" s="112">
        <f t="shared" si="14"/>
        <v>0</v>
      </c>
      <c r="N105" s="419"/>
    </row>
    <row r="106" spans="1:14" s="30" customFormat="1">
      <c r="A106" s="12">
        <v>103</v>
      </c>
      <c r="B106" s="10"/>
      <c r="C106" s="93"/>
      <c r="D106" s="12"/>
      <c r="E106" s="11"/>
      <c r="F106" s="11"/>
      <c r="G106" s="165" t="e">
        <f t="shared" si="13"/>
        <v>#DIV/0!</v>
      </c>
      <c r="H106" s="11"/>
      <c r="I106" s="43"/>
      <c r="J106" s="6" t="e">
        <f t="shared" si="11"/>
        <v>#DIV/0!</v>
      </c>
      <c r="K106" s="13">
        <v>0.08</v>
      </c>
      <c r="L106" s="166">
        <f t="shared" si="12"/>
        <v>0</v>
      </c>
      <c r="M106" s="112">
        <f t="shared" si="14"/>
        <v>0</v>
      </c>
      <c r="N106" s="419"/>
    </row>
    <row r="107" spans="1:14" s="30" customFormat="1">
      <c r="A107" s="9">
        <v>104</v>
      </c>
      <c r="B107" s="10"/>
      <c r="C107" s="93"/>
      <c r="D107" s="12"/>
      <c r="E107" s="11"/>
      <c r="F107" s="11"/>
      <c r="G107" s="165" t="e">
        <f t="shared" si="13"/>
        <v>#DIV/0!</v>
      </c>
      <c r="H107" s="11"/>
      <c r="I107" s="43"/>
      <c r="J107" s="172" t="e">
        <f t="shared" si="11"/>
        <v>#DIV/0!</v>
      </c>
      <c r="K107" s="13">
        <v>0.08</v>
      </c>
      <c r="L107" s="166">
        <v>0</v>
      </c>
      <c r="M107" s="171">
        <f t="shared" si="14"/>
        <v>0</v>
      </c>
      <c r="N107" s="419"/>
    </row>
    <row r="108" spans="1:14" s="30" customFormat="1">
      <c r="A108" s="9">
        <v>105</v>
      </c>
      <c r="B108" s="10"/>
      <c r="C108" s="93"/>
      <c r="D108" s="12"/>
      <c r="E108" s="11"/>
      <c r="F108" s="11"/>
      <c r="G108" s="165" t="e">
        <f t="shared" si="13"/>
        <v>#DIV/0!</v>
      </c>
      <c r="H108" s="11"/>
      <c r="I108" s="43"/>
      <c r="J108" s="6" t="e">
        <f t="shared" si="11"/>
        <v>#DIV/0!</v>
      </c>
      <c r="K108" s="13">
        <v>0.08</v>
      </c>
      <c r="L108" s="166">
        <f t="shared" si="12"/>
        <v>0</v>
      </c>
      <c r="M108" s="112">
        <f t="shared" si="14"/>
        <v>0</v>
      </c>
      <c r="N108" s="419"/>
    </row>
    <row r="109" spans="1:14" s="30" customFormat="1">
      <c r="A109" s="12">
        <v>106</v>
      </c>
      <c r="B109" s="10"/>
      <c r="C109" s="93"/>
      <c r="D109" s="12"/>
      <c r="E109" s="11"/>
      <c r="F109" s="11"/>
      <c r="G109" s="165" t="e">
        <f t="shared" si="13"/>
        <v>#DIV/0!</v>
      </c>
      <c r="H109" s="11"/>
      <c r="I109" s="43"/>
      <c r="J109" s="6" t="e">
        <f t="shared" si="11"/>
        <v>#DIV/0!</v>
      </c>
      <c r="K109" s="13">
        <v>0.08</v>
      </c>
      <c r="L109" s="166">
        <f t="shared" si="12"/>
        <v>0</v>
      </c>
      <c r="M109" s="112">
        <f t="shared" si="14"/>
        <v>0</v>
      </c>
      <c r="N109" s="419"/>
    </row>
    <row r="110" spans="1:14" s="30" customFormat="1">
      <c r="A110" s="9">
        <v>107</v>
      </c>
      <c r="B110" s="10"/>
      <c r="C110" s="11"/>
      <c r="D110" s="12"/>
      <c r="E110" s="11"/>
      <c r="F110" s="11"/>
      <c r="G110" s="165" t="e">
        <f t="shared" si="13"/>
        <v>#DIV/0!</v>
      </c>
      <c r="H110" s="11"/>
      <c r="I110" s="43"/>
      <c r="J110" s="6" t="e">
        <f t="shared" si="11"/>
        <v>#DIV/0!</v>
      </c>
      <c r="K110" s="13">
        <v>0.08</v>
      </c>
      <c r="L110" s="166">
        <f t="shared" si="12"/>
        <v>0</v>
      </c>
      <c r="M110" s="112">
        <f t="shared" si="14"/>
        <v>0</v>
      </c>
      <c r="N110" s="419"/>
    </row>
    <row r="111" spans="1:14" s="30" customFormat="1">
      <c r="A111" s="9">
        <v>108</v>
      </c>
      <c r="B111" s="10"/>
      <c r="C111" s="11"/>
      <c r="D111" s="12"/>
      <c r="E111" s="11"/>
      <c r="F111" s="11"/>
      <c r="G111" s="165" t="e">
        <f t="shared" si="13"/>
        <v>#DIV/0!</v>
      </c>
      <c r="H111" s="11"/>
      <c r="I111" s="43"/>
      <c r="J111" s="6" t="e">
        <f t="shared" si="11"/>
        <v>#DIV/0!</v>
      </c>
      <c r="K111" s="13">
        <v>0.08</v>
      </c>
      <c r="L111" s="166">
        <f t="shared" si="12"/>
        <v>0</v>
      </c>
      <c r="M111" s="112">
        <f t="shared" si="14"/>
        <v>0</v>
      </c>
      <c r="N111" s="419"/>
    </row>
    <row r="112" spans="1:14" s="30" customFormat="1">
      <c r="A112" s="12">
        <v>109</v>
      </c>
      <c r="B112" s="10"/>
      <c r="C112" s="11"/>
      <c r="D112" s="12"/>
      <c r="E112" s="11"/>
      <c r="F112" s="11"/>
      <c r="G112" s="165" t="e">
        <f t="shared" si="13"/>
        <v>#DIV/0!</v>
      </c>
      <c r="H112" s="11"/>
      <c r="I112" s="43"/>
      <c r="J112" s="6" t="e">
        <f t="shared" si="11"/>
        <v>#DIV/0!</v>
      </c>
      <c r="K112" s="13">
        <v>0.08</v>
      </c>
      <c r="L112" s="166">
        <f t="shared" si="12"/>
        <v>0</v>
      </c>
      <c r="M112" s="112">
        <f t="shared" si="14"/>
        <v>0</v>
      </c>
      <c r="N112" s="419"/>
    </row>
    <row r="113" spans="1:14" s="30" customFormat="1">
      <c r="A113" s="9">
        <v>110</v>
      </c>
      <c r="B113" s="10"/>
      <c r="C113" s="93"/>
      <c r="D113" s="12"/>
      <c r="E113" s="11"/>
      <c r="F113" s="11"/>
      <c r="G113" s="165" t="e">
        <f t="shared" si="13"/>
        <v>#DIV/0!</v>
      </c>
      <c r="H113" s="11"/>
      <c r="I113" s="43"/>
      <c r="J113" s="6" t="e">
        <f t="shared" si="11"/>
        <v>#DIV/0!</v>
      </c>
      <c r="K113" s="13">
        <v>0.06</v>
      </c>
      <c r="L113" s="166">
        <f t="shared" si="12"/>
        <v>0</v>
      </c>
      <c r="M113" s="112">
        <f>(E113*0.06)-I113</f>
        <v>0</v>
      </c>
      <c r="N113" s="419"/>
    </row>
    <row r="114" spans="1:14" s="30" customFormat="1">
      <c r="A114" s="9">
        <v>111</v>
      </c>
      <c r="B114" s="10"/>
      <c r="C114" s="11"/>
      <c r="D114" s="12"/>
      <c r="E114" s="11"/>
      <c r="F114" s="11"/>
      <c r="G114" s="165" t="e">
        <f t="shared" si="13"/>
        <v>#DIV/0!</v>
      </c>
      <c r="H114" s="11"/>
      <c r="I114" s="43"/>
      <c r="J114" s="6" t="e">
        <f t="shared" si="11"/>
        <v>#DIV/0!</v>
      </c>
      <c r="K114" s="13">
        <v>0.08</v>
      </c>
      <c r="L114" s="166">
        <f t="shared" si="12"/>
        <v>0</v>
      </c>
      <c r="M114" s="112">
        <f t="shared" si="14"/>
        <v>0</v>
      </c>
      <c r="N114" s="419"/>
    </row>
    <row r="115" spans="1:14" s="30" customFormat="1">
      <c r="A115" s="12">
        <v>112</v>
      </c>
      <c r="B115" s="10"/>
      <c r="C115" s="93"/>
      <c r="D115" s="12"/>
      <c r="E115" s="11"/>
      <c r="F115" s="11"/>
      <c r="G115" s="165" t="e">
        <f t="shared" si="13"/>
        <v>#DIV/0!</v>
      </c>
      <c r="H115" s="11"/>
      <c r="I115" s="43"/>
      <c r="J115" s="6" t="e">
        <f t="shared" si="11"/>
        <v>#DIV/0!</v>
      </c>
      <c r="K115" s="13">
        <v>0.08</v>
      </c>
      <c r="L115" s="166">
        <f t="shared" si="12"/>
        <v>0</v>
      </c>
      <c r="M115" s="112">
        <f t="shared" si="14"/>
        <v>0</v>
      </c>
      <c r="N115" s="419"/>
    </row>
    <row r="116" spans="1:14" s="30" customFormat="1">
      <c r="A116" s="9">
        <v>113</v>
      </c>
      <c r="B116" s="10"/>
      <c r="C116" s="93"/>
      <c r="D116" s="12"/>
      <c r="E116" s="11"/>
      <c r="F116" s="11"/>
      <c r="G116" s="165" t="e">
        <f t="shared" si="13"/>
        <v>#DIV/0!</v>
      </c>
      <c r="H116" s="11"/>
      <c r="I116" s="43"/>
      <c r="J116" s="6" t="e">
        <f t="shared" si="11"/>
        <v>#DIV/0!</v>
      </c>
      <c r="K116" s="13">
        <v>0.08</v>
      </c>
      <c r="L116" s="166">
        <f t="shared" si="12"/>
        <v>0</v>
      </c>
      <c r="M116" s="112">
        <f t="shared" si="14"/>
        <v>0</v>
      </c>
      <c r="N116" s="419"/>
    </row>
    <row r="117" spans="1:14" s="30" customFormat="1">
      <c r="A117" s="9">
        <v>114</v>
      </c>
      <c r="B117" s="10"/>
      <c r="C117" s="11"/>
      <c r="D117" s="12"/>
      <c r="E117" s="11"/>
      <c r="F117" s="11"/>
      <c r="G117" s="165" t="e">
        <f t="shared" si="13"/>
        <v>#DIV/0!</v>
      </c>
      <c r="H117" s="11"/>
      <c r="I117" s="43"/>
      <c r="J117" s="6" t="e">
        <f t="shared" si="11"/>
        <v>#DIV/0!</v>
      </c>
      <c r="K117" s="13">
        <v>0.08</v>
      </c>
      <c r="L117" s="166">
        <f t="shared" si="12"/>
        <v>0</v>
      </c>
      <c r="M117" s="112">
        <f t="shared" si="14"/>
        <v>0</v>
      </c>
      <c r="N117" s="419"/>
    </row>
    <row r="118" spans="1:14" s="30" customFormat="1">
      <c r="A118" s="12">
        <v>115</v>
      </c>
      <c r="B118" s="10"/>
      <c r="C118" s="11"/>
      <c r="D118" s="12"/>
      <c r="E118" s="11"/>
      <c r="F118" s="11"/>
      <c r="G118" s="165" t="e">
        <f t="shared" si="13"/>
        <v>#DIV/0!</v>
      </c>
      <c r="H118" s="11"/>
      <c r="I118" s="43"/>
      <c r="J118" s="6" t="e">
        <f t="shared" si="11"/>
        <v>#DIV/0!</v>
      </c>
      <c r="K118" s="13">
        <v>0.08</v>
      </c>
      <c r="L118" s="166">
        <f t="shared" si="12"/>
        <v>0</v>
      </c>
      <c r="M118" s="112">
        <f t="shared" si="14"/>
        <v>0</v>
      </c>
      <c r="N118" s="419"/>
    </row>
    <row r="119" spans="1:14" s="30" customFormat="1">
      <c r="A119" s="9">
        <v>116</v>
      </c>
      <c r="B119" s="10"/>
      <c r="C119" s="11"/>
      <c r="D119" s="12"/>
      <c r="E119" s="11"/>
      <c r="F119" s="11"/>
      <c r="G119" s="165" t="e">
        <f t="shared" si="13"/>
        <v>#DIV/0!</v>
      </c>
      <c r="H119" s="11"/>
      <c r="I119" s="43"/>
      <c r="J119" s="6" t="e">
        <f t="shared" si="11"/>
        <v>#DIV/0!</v>
      </c>
      <c r="K119" s="13">
        <v>0.08</v>
      </c>
      <c r="L119" s="166">
        <f t="shared" si="12"/>
        <v>0</v>
      </c>
      <c r="M119" s="112">
        <f t="shared" si="14"/>
        <v>0</v>
      </c>
      <c r="N119" s="419"/>
    </row>
    <row r="120" spans="1:14" s="30" customFormat="1">
      <c r="A120" s="9">
        <v>117</v>
      </c>
      <c r="B120" s="10"/>
      <c r="C120" s="11"/>
      <c r="D120" s="12"/>
      <c r="E120" s="11"/>
      <c r="F120" s="11"/>
      <c r="G120" s="165" t="e">
        <f t="shared" si="13"/>
        <v>#DIV/0!</v>
      </c>
      <c r="H120" s="11"/>
      <c r="I120" s="43"/>
      <c r="J120" s="149" t="e">
        <f t="shared" si="11"/>
        <v>#DIV/0!</v>
      </c>
      <c r="K120" s="13">
        <v>0.08</v>
      </c>
      <c r="L120" s="166">
        <v>0</v>
      </c>
      <c r="M120" s="202">
        <f t="shared" si="14"/>
        <v>0</v>
      </c>
      <c r="N120" s="419"/>
    </row>
    <row r="121" spans="1:14" s="30" customFormat="1">
      <c r="A121" s="12">
        <v>118</v>
      </c>
      <c r="B121" s="10"/>
      <c r="C121" s="11"/>
      <c r="D121" s="12"/>
      <c r="E121" s="11"/>
      <c r="F121" s="11"/>
      <c r="G121" s="165" t="e">
        <f t="shared" si="13"/>
        <v>#DIV/0!</v>
      </c>
      <c r="H121" s="11"/>
      <c r="I121" s="43"/>
      <c r="J121" s="6" t="e">
        <f t="shared" si="11"/>
        <v>#DIV/0!</v>
      </c>
      <c r="K121" s="13">
        <v>0.08</v>
      </c>
      <c r="L121" s="166">
        <f t="shared" si="12"/>
        <v>0</v>
      </c>
      <c r="M121" s="112">
        <f t="shared" si="14"/>
        <v>0</v>
      </c>
      <c r="N121" s="419"/>
    </row>
    <row r="122" spans="1:14" s="30" customFormat="1">
      <c r="A122" s="9">
        <v>119</v>
      </c>
      <c r="B122" s="10"/>
      <c r="C122" s="11"/>
      <c r="D122" s="12"/>
      <c r="E122" s="11"/>
      <c r="F122" s="11"/>
      <c r="G122" s="165" t="e">
        <f t="shared" si="13"/>
        <v>#DIV/0!</v>
      </c>
      <c r="H122" s="11"/>
      <c r="I122" s="43"/>
      <c r="J122" s="6" t="e">
        <f t="shared" si="11"/>
        <v>#DIV/0!</v>
      </c>
      <c r="K122" s="13">
        <v>0.08</v>
      </c>
      <c r="L122" s="166">
        <f t="shared" si="12"/>
        <v>0</v>
      </c>
      <c r="M122" s="112">
        <f t="shared" si="14"/>
        <v>0</v>
      </c>
      <c r="N122" s="419"/>
    </row>
    <row r="123" spans="1:14" s="30" customFormat="1">
      <c r="A123" s="9">
        <v>120</v>
      </c>
      <c r="B123" s="10"/>
      <c r="C123" s="93"/>
      <c r="D123" s="12"/>
      <c r="E123" s="11"/>
      <c r="F123" s="11"/>
      <c r="G123" s="165" t="e">
        <f t="shared" si="13"/>
        <v>#DIV/0!</v>
      </c>
      <c r="H123" s="11"/>
      <c r="I123" s="43"/>
      <c r="J123" s="6" t="e">
        <f t="shared" si="11"/>
        <v>#DIV/0!</v>
      </c>
      <c r="K123" s="13">
        <v>0.06</v>
      </c>
      <c r="L123" s="166">
        <f t="shared" si="12"/>
        <v>0</v>
      </c>
      <c r="M123" s="112">
        <f>(E123*0.06)-I123</f>
        <v>0</v>
      </c>
      <c r="N123" s="419"/>
    </row>
    <row r="124" spans="1:14" s="30" customFormat="1">
      <c r="A124" s="12">
        <v>121</v>
      </c>
      <c r="B124" s="10"/>
      <c r="C124" s="11"/>
      <c r="D124" s="12"/>
      <c r="E124" s="11"/>
      <c r="F124" s="11"/>
      <c r="G124" s="165" t="e">
        <f t="shared" si="13"/>
        <v>#DIV/0!</v>
      </c>
      <c r="H124" s="11"/>
      <c r="I124" s="43"/>
      <c r="J124" s="6" t="e">
        <f t="shared" si="11"/>
        <v>#DIV/0!</v>
      </c>
      <c r="K124" s="13">
        <v>0.08</v>
      </c>
      <c r="L124" s="166">
        <f t="shared" si="12"/>
        <v>0</v>
      </c>
      <c r="M124" s="112">
        <f t="shared" si="14"/>
        <v>0</v>
      </c>
      <c r="N124" s="419"/>
    </row>
    <row r="125" spans="1:14" s="30" customFormat="1">
      <c r="A125" s="9">
        <v>122</v>
      </c>
      <c r="B125" s="10"/>
      <c r="C125" s="93"/>
      <c r="D125" s="12"/>
      <c r="E125" s="11"/>
      <c r="F125" s="11"/>
      <c r="G125" s="165" t="e">
        <f t="shared" si="13"/>
        <v>#DIV/0!</v>
      </c>
      <c r="H125" s="11"/>
      <c r="I125" s="43"/>
      <c r="J125" s="6" t="e">
        <f t="shared" si="11"/>
        <v>#DIV/0!</v>
      </c>
      <c r="K125" s="13">
        <v>0.08</v>
      </c>
      <c r="L125" s="166">
        <f t="shared" si="12"/>
        <v>0</v>
      </c>
      <c r="M125" s="112">
        <f t="shared" si="14"/>
        <v>0</v>
      </c>
      <c r="N125" s="419"/>
    </row>
    <row r="126" spans="1:14" s="30" customFormat="1">
      <c r="A126" s="9">
        <v>123</v>
      </c>
      <c r="B126" s="10"/>
      <c r="C126" s="93"/>
      <c r="D126" s="12"/>
      <c r="E126" s="11"/>
      <c r="F126" s="11"/>
      <c r="G126" s="165" t="e">
        <f t="shared" si="13"/>
        <v>#DIV/0!</v>
      </c>
      <c r="H126" s="11"/>
      <c r="I126" s="43"/>
      <c r="J126" s="6" t="e">
        <f t="shared" si="11"/>
        <v>#DIV/0!</v>
      </c>
      <c r="K126" s="13">
        <v>0.08</v>
      </c>
      <c r="L126" s="166">
        <f t="shared" si="12"/>
        <v>0</v>
      </c>
      <c r="M126" s="112">
        <f t="shared" si="14"/>
        <v>0</v>
      </c>
      <c r="N126" s="419"/>
    </row>
    <row r="127" spans="1:14" s="30" customFormat="1">
      <c r="A127" s="12">
        <v>124</v>
      </c>
      <c r="B127" s="10"/>
      <c r="C127" s="93"/>
      <c r="D127" s="12"/>
      <c r="E127" s="11"/>
      <c r="F127" s="11"/>
      <c r="G127" s="165" t="e">
        <f t="shared" si="13"/>
        <v>#DIV/0!</v>
      </c>
      <c r="H127" s="11"/>
      <c r="I127" s="43"/>
      <c r="J127" s="6" t="e">
        <f t="shared" si="11"/>
        <v>#DIV/0!</v>
      </c>
      <c r="K127" s="13">
        <v>0.08</v>
      </c>
      <c r="L127" s="166">
        <f t="shared" si="12"/>
        <v>0</v>
      </c>
      <c r="M127" s="112">
        <f t="shared" si="14"/>
        <v>0</v>
      </c>
      <c r="N127" s="419"/>
    </row>
    <row r="128" spans="1:14" s="30" customFormat="1">
      <c r="A128" s="9">
        <v>125</v>
      </c>
      <c r="B128" s="10"/>
      <c r="C128" s="11"/>
      <c r="D128" s="12"/>
      <c r="E128" s="11"/>
      <c r="F128" s="11"/>
      <c r="G128" s="165" t="e">
        <f t="shared" si="13"/>
        <v>#DIV/0!</v>
      </c>
      <c r="H128" s="11"/>
      <c r="I128" s="43"/>
      <c r="J128" s="6" t="e">
        <f t="shared" si="11"/>
        <v>#DIV/0!</v>
      </c>
      <c r="K128" s="13">
        <v>0.08</v>
      </c>
      <c r="L128" s="166">
        <f t="shared" si="12"/>
        <v>0</v>
      </c>
      <c r="M128" s="112">
        <f t="shared" si="14"/>
        <v>0</v>
      </c>
      <c r="N128" s="419"/>
    </row>
    <row r="129" spans="1:14" s="30" customFormat="1">
      <c r="A129" s="9">
        <v>126</v>
      </c>
      <c r="B129" s="10"/>
      <c r="C129" s="11"/>
      <c r="D129" s="12"/>
      <c r="E129" s="11"/>
      <c r="F129" s="11"/>
      <c r="G129" s="165" t="e">
        <f t="shared" si="13"/>
        <v>#DIV/0!</v>
      </c>
      <c r="H129" s="11"/>
      <c r="I129" s="43"/>
      <c r="J129" s="6" t="e">
        <f t="shared" si="11"/>
        <v>#DIV/0!</v>
      </c>
      <c r="K129" s="13">
        <v>0.08</v>
      </c>
      <c r="L129" s="166">
        <f t="shared" si="12"/>
        <v>0</v>
      </c>
      <c r="M129" s="112">
        <f t="shared" si="14"/>
        <v>0</v>
      </c>
      <c r="N129" s="419"/>
    </row>
    <row r="130" spans="1:14" s="30" customFormat="1">
      <c r="A130" s="12">
        <v>127</v>
      </c>
      <c r="B130" s="10"/>
      <c r="C130" s="11"/>
      <c r="D130" s="12"/>
      <c r="E130" s="11"/>
      <c r="F130" s="11"/>
      <c r="G130" s="165" t="e">
        <f t="shared" si="13"/>
        <v>#DIV/0!</v>
      </c>
      <c r="H130" s="11"/>
      <c r="I130" s="43"/>
      <c r="J130" s="149" t="e">
        <f t="shared" si="11"/>
        <v>#DIV/0!</v>
      </c>
      <c r="K130" s="13">
        <v>0.08</v>
      </c>
      <c r="L130" s="166">
        <v>0</v>
      </c>
      <c r="M130" s="202">
        <f t="shared" si="14"/>
        <v>0</v>
      </c>
      <c r="N130" s="419"/>
    </row>
    <row r="131" spans="1:14" s="30" customFormat="1">
      <c r="A131" s="9">
        <v>128</v>
      </c>
      <c r="B131" s="10"/>
      <c r="C131" s="93"/>
      <c r="D131" s="12"/>
      <c r="E131" s="11"/>
      <c r="F131" s="11"/>
      <c r="G131" s="165" t="e">
        <f t="shared" si="13"/>
        <v>#DIV/0!</v>
      </c>
      <c r="H131" s="11"/>
      <c r="I131" s="43"/>
      <c r="J131" s="6" t="e">
        <f t="shared" si="11"/>
        <v>#DIV/0!</v>
      </c>
      <c r="K131" s="13">
        <v>0.06</v>
      </c>
      <c r="L131" s="166">
        <f>I131*0.05</f>
        <v>0</v>
      </c>
      <c r="M131" s="112">
        <f t="shared" si="14"/>
        <v>0</v>
      </c>
      <c r="N131" s="419"/>
    </row>
    <row r="132" spans="1:14" s="30" customFormat="1">
      <c r="A132" s="12">
        <v>129</v>
      </c>
      <c r="B132" s="10"/>
      <c r="C132" s="11"/>
      <c r="D132" s="12"/>
      <c r="E132" s="11"/>
      <c r="F132" s="11"/>
      <c r="G132" s="165" t="e">
        <f t="shared" si="13"/>
        <v>#DIV/0!</v>
      </c>
      <c r="H132" s="11"/>
      <c r="I132" s="43"/>
      <c r="J132" s="6" t="e">
        <f t="shared" ref="J132:J163" si="15">(I132/E132)</f>
        <v>#DIV/0!</v>
      </c>
      <c r="K132" s="13">
        <v>0.08</v>
      </c>
      <c r="L132" s="166">
        <f t="shared" ref="L132:L147" si="16">I132*0.05</f>
        <v>0</v>
      </c>
      <c r="M132" s="112">
        <f t="shared" si="14"/>
        <v>0</v>
      </c>
      <c r="N132" s="419"/>
    </row>
    <row r="133" spans="1:14" s="30" customFormat="1">
      <c r="A133" s="9">
        <v>130</v>
      </c>
      <c r="B133" s="10"/>
      <c r="C133" s="93"/>
      <c r="D133" s="12"/>
      <c r="E133" s="11"/>
      <c r="F133" s="11"/>
      <c r="G133" s="165" t="e">
        <f t="shared" si="13"/>
        <v>#DIV/0!</v>
      </c>
      <c r="H133" s="11"/>
      <c r="I133" s="43"/>
      <c r="J133" s="6" t="e">
        <f t="shared" si="15"/>
        <v>#DIV/0!</v>
      </c>
      <c r="K133" s="13">
        <v>0.08</v>
      </c>
      <c r="L133" s="166">
        <f t="shared" si="16"/>
        <v>0</v>
      </c>
      <c r="M133" s="112">
        <f t="shared" si="14"/>
        <v>0</v>
      </c>
      <c r="N133" s="419"/>
    </row>
    <row r="134" spans="1:14" s="30" customFormat="1">
      <c r="A134" s="9">
        <v>131</v>
      </c>
      <c r="B134" s="10"/>
      <c r="C134" s="93"/>
      <c r="D134" s="12"/>
      <c r="E134" s="11"/>
      <c r="F134" s="11"/>
      <c r="G134" s="165" t="e">
        <f t="shared" si="13"/>
        <v>#DIV/0!</v>
      </c>
      <c r="H134" s="11"/>
      <c r="I134" s="43"/>
      <c r="J134" s="149" t="e">
        <f t="shared" si="15"/>
        <v>#DIV/0!</v>
      </c>
      <c r="K134" s="13">
        <v>0.08</v>
      </c>
      <c r="L134" s="166">
        <v>0</v>
      </c>
      <c r="M134" s="202">
        <f t="shared" si="14"/>
        <v>0</v>
      </c>
      <c r="N134" s="419"/>
    </row>
    <row r="135" spans="1:14" s="30" customFormat="1">
      <c r="A135" s="12">
        <v>132</v>
      </c>
      <c r="B135" s="10"/>
      <c r="C135" s="93"/>
      <c r="D135" s="12"/>
      <c r="E135" s="11"/>
      <c r="F135" s="11"/>
      <c r="G135" s="165" t="e">
        <f t="shared" si="13"/>
        <v>#DIV/0!</v>
      </c>
      <c r="H135" s="11"/>
      <c r="I135" s="43"/>
      <c r="J135" s="6" t="e">
        <f t="shared" si="15"/>
        <v>#DIV/0!</v>
      </c>
      <c r="K135" s="13">
        <v>0.08</v>
      </c>
      <c r="L135" s="166">
        <f t="shared" si="16"/>
        <v>0</v>
      </c>
      <c r="M135" s="112">
        <f t="shared" si="14"/>
        <v>0</v>
      </c>
      <c r="N135" s="419"/>
    </row>
    <row r="136" spans="1:14" s="30" customFormat="1">
      <c r="A136" s="9">
        <v>133</v>
      </c>
      <c r="B136" s="10"/>
      <c r="C136" s="93"/>
      <c r="D136" s="12"/>
      <c r="E136" s="11"/>
      <c r="F136" s="11"/>
      <c r="G136" s="165" t="e">
        <f t="shared" si="13"/>
        <v>#DIV/0!</v>
      </c>
      <c r="H136" s="11"/>
      <c r="I136" s="43"/>
      <c r="J136" s="6" t="e">
        <f t="shared" si="15"/>
        <v>#DIV/0!</v>
      </c>
      <c r="K136" s="13">
        <v>0.08</v>
      </c>
      <c r="L136" s="166">
        <f t="shared" si="16"/>
        <v>0</v>
      </c>
      <c r="M136" s="112">
        <f t="shared" si="14"/>
        <v>0</v>
      </c>
      <c r="N136" s="419"/>
    </row>
    <row r="137" spans="1:14" s="30" customFormat="1">
      <c r="A137" s="12">
        <v>134</v>
      </c>
      <c r="B137" s="10"/>
      <c r="C137" s="11"/>
      <c r="D137" s="12"/>
      <c r="E137" s="11"/>
      <c r="F137" s="11"/>
      <c r="G137" s="165" t="e">
        <f t="shared" si="13"/>
        <v>#DIV/0!</v>
      </c>
      <c r="H137" s="11"/>
      <c r="I137" s="43"/>
      <c r="J137" s="149" t="e">
        <f t="shared" si="15"/>
        <v>#DIV/0!</v>
      </c>
      <c r="K137" s="13">
        <v>0.08</v>
      </c>
      <c r="L137" s="166">
        <v>0</v>
      </c>
      <c r="M137" s="202">
        <f t="shared" si="14"/>
        <v>0</v>
      </c>
      <c r="N137" s="419"/>
    </row>
    <row r="138" spans="1:14" s="30" customFormat="1">
      <c r="A138" s="9">
        <v>135</v>
      </c>
      <c r="B138" s="10"/>
      <c r="C138" s="11"/>
      <c r="D138" s="12"/>
      <c r="E138" s="11"/>
      <c r="F138" s="11"/>
      <c r="G138" s="165" t="e">
        <f t="shared" ref="G138:G163" si="17">(I138-L138)/F138</f>
        <v>#DIV/0!</v>
      </c>
      <c r="H138" s="11"/>
      <c r="I138" s="43"/>
      <c r="J138" s="6" t="e">
        <f t="shared" si="15"/>
        <v>#DIV/0!</v>
      </c>
      <c r="K138" s="13">
        <v>0.08</v>
      </c>
      <c r="L138" s="166">
        <f t="shared" si="16"/>
        <v>0</v>
      </c>
      <c r="M138" s="112">
        <f t="shared" si="14"/>
        <v>0</v>
      </c>
      <c r="N138" s="419"/>
    </row>
    <row r="139" spans="1:14" s="30" customFormat="1">
      <c r="A139" s="12">
        <v>136</v>
      </c>
      <c r="B139" s="10"/>
      <c r="C139" s="11"/>
      <c r="D139" s="12"/>
      <c r="E139" s="11"/>
      <c r="F139" s="11"/>
      <c r="G139" s="165" t="e">
        <f t="shared" si="17"/>
        <v>#DIV/0!</v>
      </c>
      <c r="H139" s="11"/>
      <c r="I139" s="43"/>
      <c r="J139" s="6" t="e">
        <f t="shared" si="15"/>
        <v>#DIV/0!</v>
      </c>
      <c r="K139" s="13">
        <v>0.08</v>
      </c>
      <c r="L139" s="166">
        <f t="shared" si="16"/>
        <v>0</v>
      </c>
      <c r="M139" s="112">
        <f t="shared" si="14"/>
        <v>0</v>
      </c>
      <c r="N139" s="419"/>
    </row>
    <row r="140" spans="1:14" s="30" customFormat="1">
      <c r="A140" s="9">
        <v>137</v>
      </c>
      <c r="B140" s="10"/>
      <c r="C140" s="93"/>
      <c r="D140" s="12"/>
      <c r="E140" s="11"/>
      <c r="F140" s="11"/>
      <c r="G140" s="165" t="e">
        <f t="shared" si="17"/>
        <v>#DIV/0!</v>
      </c>
      <c r="H140" s="11"/>
      <c r="I140" s="43"/>
      <c r="J140" s="6" t="e">
        <f t="shared" si="15"/>
        <v>#DIV/0!</v>
      </c>
      <c r="K140" s="13">
        <v>0.06</v>
      </c>
      <c r="L140" s="166">
        <f t="shared" si="16"/>
        <v>0</v>
      </c>
      <c r="M140" s="112">
        <f>(E140*0.06)-I140</f>
        <v>0</v>
      </c>
      <c r="N140" s="419"/>
    </row>
    <row r="141" spans="1:14" s="30" customFormat="1">
      <c r="A141" s="12">
        <v>138</v>
      </c>
      <c r="B141" s="10"/>
      <c r="C141" s="11"/>
      <c r="D141" s="12"/>
      <c r="E141" s="11"/>
      <c r="F141" s="11"/>
      <c r="G141" s="165" t="e">
        <f t="shared" si="17"/>
        <v>#DIV/0!</v>
      </c>
      <c r="H141" s="11"/>
      <c r="I141" s="43"/>
      <c r="J141" s="6" t="e">
        <f t="shared" si="15"/>
        <v>#DIV/0!</v>
      </c>
      <c r="K141" s="13">
        <v>0.08</v>
      </c>
      <c r="L141" s="166">
        <f t="shared" si="16"/>
        <v>0</v>
      </c>
      <c r="M141" s="112">
        <f t="shared" si="14"/>
        <v>0</v>
      </c>
      <c r="N141" s="419"/>
    </row>
    <row r="142" spans="1:14" s="30" customFormat="1">
      <c r="A142" s="9">
        <v>139</v>
      </c>
      <c r="B142" s="10"/>
      <c r="C142" s="93"/>
      <c r="D142" s="12"/>
      <c r="E142" s="11"/>
      <c r="F142" s="11"/>
      <c r="G142" s="165" t="e">
        <f t="shared" si="17"/>
        <v>#DIV/0!</v>
      </c>
      <c r="H142" s="11"/>
      <c r="I142" s="43"/>
      <c r="J142" s="6" t="e">
        <f t="shared" si="15"/>
        <v>#DIV/0!</v>
      </c>
      <c r="K142" s="13">
        <v>0.08</v>
      </c>
      <c r="L142" s="166">
        <f t="shared" si="16"/>
        <v>0</v>
      </c>
      <c r="M142" s="112">
        <f t="shared" si="14"/>
        <v>0</v>
      </c>
      <c r="N142" s="419"/>
    </row>
    <row r="143" spans="1:14" s="30" customFormat="1">
      <c r="A143" s="12">
        <v>140</v>
      </c>
      <c r="B143" s="10"/>
      <c r="C143" s="93"/>
      <c r="D143" s="12"/>
      <c r="E143" s="11"/>
      <c r="F143" s="11"/>
      <c r="G143" s="165" t="e">
        <f t="shared" si="17"/>
        <v>#DIV/0!</v>
      </c>
      <c r="H143" s="11"/>
      <c r="I143" s="43"/>
      <c r="J143" s="6" t="e">
        <f t="shared" si="15"/>
        <v>#DIV/0!</v>
      </c>
      <c r="K143" s="13">
        <v>0.08</v>
      </c>
      <c r="L143" s="166">
        <f t="shared" si="16"/>
        <v>0</v>
      </c>
      <c r="M143" s="112">
        <f t="shared" si="14"/>
        <v>0</v>
      </c>
      <c r="N143" s="419"/>
    </row>
    <row r="144" spans="1:14" s="30" customFormat="1">
      <c r="A144" s="9">
        <v>141</v>
      </c>
      <c r="B144" s="10"/>
      <c r="C144" s="93"/>
      <c r="D144" s="12"/>
      <c r="E144" s="11"/>
      <c r="F144" s="11"/>
      <c r="G144" s="165" t="e">
        <f t="shared" si="17"/>
        <v>#DIV/0!</v>
      </c>
      <c r="H144" s="11"/>
      <c r="I144" s="43"/>
      <c r="J144" s="6" t="e">
        <f t="shared" si="15"/>
        <v>#DIV/0!</v>
      </c>
      <c r="K144" s="13">
        <v>0.08</v>
      </c>
      <c r="L144" s="166">
        <f t="shared" si="16"/>
        <v>0</v>
      </c>
      <c r="M144" s="112">
        <f t="shared" si="14"/>
        <v>0</v>
      </c>
      <c r="N144" s="419"/>
    </row>
    <row r="145" spans="1:29" s="30" customFormat="1">
      <c r="A145" s="12">
        <v>142</v>
      </c>
      <c r="B145" s="10"/>
      <c r="C145" s="11"/>
      <c r="D145" s="12"/>
      <c r="E145" s="11"/>
      <c r="F145" s="11"/>
      <c r="G145" s="165" t="e">
        <f t="shared" si="17"/>
        <v>#DIV/0!</v>
      </c>
      <c r="H145" s="11"/>
      <c r="I145" s="43"/>
      <c r="J145" s="6" t="e">
        <f t="shared" si="15"/>
        <v>#DIV/0!</v>
      </c>
      <c r="K145" s="13">
        <v>0.08</v>
      </c>
      <c r="L145" s="166">
        <f t="shared" si="16"/>
        <v>0</v>
      </c>
      <c r="M145" s="112">
        <f t="shared" ref="M145:M163" si="18">(E145*0.08)-I145</f>
        <v>0</v>
      </c>
      <c r="N145" s="419"/>
      <c r="X145" s="45"/>
      <c r="Y145" s="45"/>
      <c r="Z145" s="45"/>
      <c r="AA145" s="45"/>
      <c r="AB145" s="45"/>
      <c r="AC145" s="45"/>
    </row>
    <row r="146" spans="1:29">
      <c r="A146" s="9">
        <v>143</v>
      </c>
      <c r="B146" s="10"/>
      <c r="C146" s="11"/>
      <c r="D146" s="12"/>
      <c r="E146" s="11"/>
      <c r="F146" s="11"/>
      <c r="G146" s="165" t="e">
        <f t="shared" si="17"/>
        <v>#DIV/0!</v>
      </c>
      <c r="H146" s="11"/>
      <c r="I146" s="43"/>
      <c r="J146" s="6" t="e">
        <f t="shared" si="15"/>
        <v>#DIV/0!</v>
      </c>
      <c r="K146" s="13">
        <v>0.08</v>
      </c>
      <c r="L146" s="166">
        <f t="shared" si="16"/>
        <v>0</v>
      </c>
      <c r="M146" s="112">
        <f t="shared" si="18"/>
        <v>0</v>
      </c>
      <c r="N146" s="419"/>
    </row>
    <row r="147" spans="1:29" ht="15.75" thickBot="1">
      <c r="A147" s="48">
        <v>144</v>
      </c>
      <c r="B147" s="49"/>
      <c r="C147" s="16"/>
      <c r="D147" s="48"/>
      <c r="E147" s="16"/>
      <c r="F147" s="16"/>
      <c r="G147" s="50" t="e">
        <f t="shared" si="17"/>
        <v>#DIV/0!</v>
      </c>
      <c r="H147" s="16"/>
      <c r="I147" s="51"/>
      <c r="J147" s="52" t="e">
        <f t="shared" si="15"/>
        <v>#DIV/0!</v>
      </c>
      <c r="K147" s="106">
        <v>0.08</v>
      </c>
      <c r="L147" s="16">
        <f t="shared" si="16"/>
        <v>0</v>
      </c>
      <c r="M147" s="116">
        <f t="shared" si="18"/>
        <v>0</v>
      </c>
      <c r="N147" s="419"/>
    </row>
    <row r="148" spans="1:29">
      <c r="A148" s="103">
        <v>145</v>
      </c>
      <c r="B148" s="92"/>
      <c r="C148" s="93"/>
      <c r="D148" s="91"/>
      <c r="E148" s="93"/>
      <c r="F148" s="93"/>
      <c r="G148" s="165" t="e">
        <f t="shared" si="17"/>
        <v>#DIV/0!</v>
      </c>
      <c r="H148" s="93"/>
      <c r="I148" s="105"/>
      <c r="J148" s="47" t="e">
        <f t="shared" si="15"/>
        <v>#DIV/0!</v>
      </c>
      <c r="K148" s="118">
        <v>0.06</v>
      </c>
      <c r="L148" s="166">
        <f>I148*0.045</f>
        <v>0</v>
      </c>
      <c r="M148" s="114">
        <f>(E148*0.06)-I148</f>
        <v>0</v>
      </c>
      <c r="N148" s="419" t="s">
        <v>87</v>
      </c>
    </row>
    <row r="149" spans="1:29">
      <c r="A149" s="12">
        <v>146</v>
      </c>
      <c r="B149" s="10"/>
      <c r="C149" s="11"/>
      <c r="D149" s="12"/>
      <c r="E149" s="11"/>
      <c r="F149" s="11"/>
      <c r="G149" s="165" t="e">
        <f t="shared" si="17"/>
        <v>#DIV/0!</v>
      </c>
      <c r="H149" s="11"/>
      <c r="I149" s="43"/>
      <c r="J149" s="6" t="e">
        <f t="shared" si="15"/>
        <v>#DIV/0!</v>
      </c>
      <c r="K149" s="13">
        <v>0.08</v>
      </c>
      <c r="L149" s="166">
        <f t="shared" ref="L149:L163" si="19">I149*0.045</f>
        <v>0</v>
      </c>
      <c r="M149" s="112">
        <f t="shared" si="18"/>
        <v>0</v>
      </c>
      <c r="N149" s="419"/>
    </row>
    <row r="150" spans="1:29">
      <c r="A150" s="9">
        <v>147</v>
      </c>
      <c r="B150" s="10"/>
      <c r="C150" s="93"/>
      <c r="D150" s="12"/>
      <c r="E150" s="11"/>
      <c r="F150" s="11"/>
      <c r="G150" s="165" t="e">
        <f t="shared" si="17"/>
        <v>#DIV/0!</v>
      </c>
      <c r="H150" s="11"/>
      <c r="I150" s="43"/>
      <c r="J150" s="6" t="e">
        <f t="shared" si="15"/>
        <v>#DIV/0!</v>
      </c>
      <c r="K150" s="13">
        <v>0.08</v>
      </c>
      <c r="L150" s="166">
        <f t="shared" si="19"/>
        <v>0</v>
      </c>
      <c r="M150" s="112">
        <f t="shared" si="18"/>
        <v>0</v>
      </c>
      <c r="N150" s="419"/>
    </row>
    <row r="151" spans="1:29">
      <c r="A151" s="12">
        <v>148</v>
      </c>
      <c r="B151" s="10"/>
      <c r="C151" s="93"/>
      <c r="D151" s="12"/>
      <c r="E151" s="11"/>
      <c r="F151" s="11"/>
      <c r="G151" s="165" t="e">
        <f t="shared" si="17"/>
        <v>#DIV/0!</v>
      </c>
      <c r="H151" s="11"/>
      <c r="I151" s="43"/>
      <c r="J151" s="6" t="e">
        <f t="shared" si="15"/>
        <v>#DIV/0!</v>
      </c>
      <c r="K151" s="13">
        <v>0.08</v>
      </c>
      <c r="L151" s="166">
        <f t="shared" si="19"/>
        <v>0</v>
      </c>
      <c r="M151" s="112">
        <f t="shared" si="18"/>
        <v>0</v>
      </c>
      <c r="N151" s="419"/>
    </row>
    <row r="152" spans="1:29">
      <c r="A152" s="9">
        <v>149</v>
      </c>
      <c r="B152" s="10"/>
      <c r="C152" s="93"/>
      <c r="D152" s="12"/>
      <c r="E152" s="11"/>
      <c r="F152" s="11"/>
      <c r="G152" s="165" t="e">
        <f t="shared" si="17"/>
        <v>#DIV/0!</v>
      </c>
      <c r="H152" s="11"/>
      <c r="I152" s="43"/>
      <c r="J152" s="6" t="e">
        <f t="shared" si="15"/>
        <v>#DIV/0!</v>
      </c>
      <c r="K152" s="13">
        <v>0.08</v>
      </c>
      <c r="L152" s="166">
        <f t="shared" si="19"/>
        <v>0</v>
      </c>
      <c r="M152" s="112">
        <f t="shared" si="18"/>
        <v>0</v>
      </c>
      <c r="N152" s="419"/>
    </row>
    <row r="153" spans="1:29">
      <c r="A153" s="12">
        <v>150</v>
      </c>
      <c r="B153" s="10"/>
      <c r="C153" s="93"/>
      <c r="D153" s="12"/>
      <c r="E153" s="11"/>
      <c r="F153" s="11"/>
      <c r="G153" s="165" t="e">
        <f t="shared" si="17"/>
        <v>#DIV/0!</v>
      </c>
      <c r="H153" s="11"/>
      <c r="I153" s="43"/>
      <c r="J153" s="172" t="e">
        <f t="shared" si="15"/>
        <v>#DIV/0!</v>
      </c>
      <c r="K153" s="13">
        <v>0.08</v>
      </c>
      <c r="L153" s="166">
        <v>0</v>
      </c>
      <c r="M153" s="202">
        <f t="shared" si="18"/>
        <v>0</v>
      </c>
      <c r="N153" s="419"/>
    </row>
    <row r="154" spans="1:29">
      <c r="A154" s="9">
        <v>151</v>
      </c>
      <c r="B154" s="10"/>
      <c r="C154" s="93"/>
      <c r="D154" s="12"/>
      <c r="E154" s="11"/>
      <c r="F154" s="11"/>
      <c r="G154" s="165" t="e">
        <f t="shared" si="17"/>
        <v>#DIV/0!</v>
      </c>
      <c r="H154" s="11"/>
      <c r="I154" s="43"/>
      <c r="J154" s="173" t="e">
        <f t="shared" si="15"/>
        <v>#DIV/0!</v>
      </c>
      <c r="K154" s="13">
        <v>0.06</v>
      </c>
      <c r="L154" s="166">
        <f t="shared" si="19"/>
        <v>0</v>
      </c>
      <c r="M154" s="112">
        <f>(E154*0.06)-I154</f>
        <v>0</v>
      </c>
      <c r="N154" s="419"/>
    </row>
    <row r="155" spans="1:29">
      <c r="A155" s="12">
        <v>152</v>
      </c>
      <c r="B155" s="10"/>
      <c r="C155" s="11"/>
      <c r="D155" s="12"/>
      <c r="E155" s="11"/>
      <c r="F155" s="11"/>
      <c r="G155" s="165" t="e">
        <f t="shared" si="17"/>
        <v>#DIV/0!</v>
      </c>
      <c r="H155" s="11"/>
      <c r="I155" s="43"/>
      <c r="J155" s="173" t="e">
        <f t="shared" si="15"/>
        <v>#DIV/0!</v>
      </c>
      <c r="K155" s="13">
        <v>0.08</v>
      </c>
      <c r="L155" s="166">
        <f t="shared" si="19"/>
        <v>0</v>
      </c>
      <c r="M155" s="112">
        <f t="shared" si="18"/>
        <v>0</v>
      </c>
      <c r="N155" s="419"/>
    </row>
    <row r="156" spans="1:29">
      <c r="A156" s="9">
        <v>153</v>
      </c>
      <c r="B156" s="10"/>
      <c r="C156" s="93"/>
      <c r="D156" s="12"/>
      <c r="E156" s="11"/>
      <c r="F156" s="11"/>
      <c r="G156" s="165" t="e">
        <f t="shared" si="17"/>
        <v>#DIV/0!</v>
      </c>
      <c r="H156" s="11"/>
      <c r="I156" s="43"/>
      <c r="J156" s="173" t="e">
        <f t="shared" si="15"/>
        <v>#DIV/0!</v>
      </c>
      <c r="K156" s="13">
        <v>0.08</v>
      </c>
      <c r="L156" s="166">
        <f t="shared" si="19"/>
        <v>0</v>
      </c>
      <c r="M156" s="112">
        <f t="shared" si="18"/>
        <v>0</v>
      </c>
      <c r="N156" s="419"/>
    </row>
    <row r="157" spans="1:29">
      <c r="A157" s="12">
        <v>154</v>
      </c>
      <c r="B157" s="10"/>
      <c r="C157" s="93"/>
      <c r="D157" s="12"/>
      <c r="E157" s="11"/>
      <c r="F157" s="11"/>
      <c r="G157" s="165" t="e">
        <f t="shared" si="17"/>
        <v>#DIV/0!</v>
      </c>
      <c r="H157" s="11"/>
      <c r="I157" s="43"/>
      <c r="J157" s="173" t="e">
        <f t="shared" si="15"/>
        <v>#DIV/0!</v>
      </c>
      <c r="K157" s="13">
        <v>0.08</v>
      </c>
      <c r="L157" s="166">
        <f t="shared" si="19"/>
        <v>0</v>
      </c>
      <c r="M157" s="112">
        <f t="shared" si="18"/>
        <v>0</v>
      </c>
      <c r="N157" s="419"/>
    </row>
    <row r="158" spans="1:29">
      <c r="A158" s="9">
        <v>155</v>
      </c>
      <c r="B158" s="10"/>
      <c r="C158" s="93"/>
      <c r="D158" s="12"/>
      <c r="E158" s="11"/>
      <c r="F158" s="11"/>
      <c r="G158" s="165" t="e">
        <f t="shared" si="17"/>
        <v>#DIV/0!</v>
      </c>
      <c r="H158" s="11"/>
      <c r="I158" s="43"/>
      <c r="J158" s="173" t="e">
        <f t="shared" si="15"/>
        <v>#DIV/0!</v>
      </c>
      <c r="K158" s="13">
        <v>0.08</v>
      </c>
      <c r="L158" s="166">
        <f t="shared" si="19"/>
        <v>0</v>
      </c>
      <c r="M158" s="112">
        <f t="shared" si="18"/>
        <v>0</v>
      </c>
      <c r="N158" s="419"/>
    </row>
    <row r="159" spans="1:29">
      <c r="A159" s="12">
        <v>156</v>
      </c>
      <c r="B159" s="10"/>
      <c r="C159" s="39"/>
      <c r="D159" s="12"/>
      <c r="E159" s="11"/>
      <c r="F159" s="11"/>
      <c r="G159" s="165" t="e">
        <f t="shared" si="17"/>
        <v>#DIV/0!</v>
      </c>
      <c r="H159" s="11"/>
      <c r="I159" s="43"/>
      <c r="J159" s="173" t="e">
        <f t="shared" si="15"/>
        <v>#DIV/0!</v>
      </c>
      <c r="K159" s="13">
        <v>0.08</v>
      </c>
      <c r="L159" s="166">
        <f t="shared" si="19"/>
        <v>0</v>
      </c>
      <c r="M159" s="112">
        <f t="shared" si="18"/>
        <v>0</v>
      </c>
      <c r="N159" s="419"/>
    </row>
    <row r="160" spans="1:29">
      <c r="A160" s="9">
        <v>157</v>
      </c>
      <c r="B160" s="10"/>
      <c r="C160" s="39"/>
      <c r="D160" s="12"/>
      <c r="E160" s="11"/>
      <c r="F160" s="11"/>
      <c r="G160" s="165" t="e">
        <f t="shared" si="17"/>
        <v>#DIV/0!</v>
      </c>
      <c r="H160" s="11"/>
      <c r="I160" s="43"/>
      <c r="J160" s="173" t="e">
        <f t="shared" si="15"/>
        <v>#DIV/0!</v>
      </c>
      <c r="K160" s="13">
        <v>0.08</v>
      </c>
      <c r="L160" s="166">
        <f t="shared" si="19"/>
        <v>0</v>
      </c>
      <c r="M160" s="112">
        <f t="shared" si="18"/>
        <v>0</v>
      </c>
      <c r="N160" s="419"/>
    </row>
    <row r="161" spans="1:14">
      <c r="A161" s="12">
        <v>158</v>
      </c>
      <c r="B161" s="10"/>
      <c r="C161" s="93"/>
      <c r="D161" s="12"/>
      <c r="E161" s="11"/>
      <c r="F161" s="11"/>
      <c r="G161" s="165" t="e">
        <f t="shared" si="17"/>
        <v>#DIV/0!</v>
      </c>
      <c r="H161" s="11"/>
      <c r="I161" s="43"/>
      <c r="J161" s="173" t="e">
        <f t="shared" si="15"/>
        <v>#DIV/0!</v>
      </c>
      <c r="K161" s="13">
        <v>0.06</v>
      </c>
      <c r="L161" s="166">
        <f t="shared" si="19"/>
        <v>0</v>
      </c>
      <c r="M161" s="112">
        <f>(E161*0.06)-I161</f>
        <v>0</v>
      </c>
      <c r="N161" s="419"/>
    </row>
    <row r="162" spans="1:14">
      <c r="A162" s="9">
        <v>159</v>
      </c>
      <c r="B162" s="10"/>
      <c r="C162" s="93"/>
      <c r="D162" s="12"/>
      <c r="E162" s="11"/>
      <c r="F162" s="11"/>
      <c r="G162" s="165" t="e">
        <f t="shared" si="17"/>
        <v>#DIV/0!</v>
      </c>
      <c r="H162" s="11"/>
      <c r="I162" s="43"/>
      <c r="J162" s="173" t="e">
        <f t="shared" si="15"/>
        <v>#DIV/0!</v>
      </c>
      <c r="K162" s="13">
        <v>0.08</v>
      </c>
      <c r="L162" s="166">
        <f t="shared" si="19"/>
        <v>0</v>
      </c>
      <c r="M162" s="112">
        <f t="shared" si="18"/>
        <v>0</v>
      </c>
      <c r="N162" s="419"/>
    </row>
    <row r="163" spans="1:14">
      <c r="A163" s="12">
        <v>160</v>
      </c>
      <c r="B163" s="10"/>
      <c r="C163" s="93"/>
      <c r="D163" s="12"/>
      <c r="E163" s="11"/>
      <c r="F163" s="11"/>
      <c r="G163" s="165" t="e">
        <f t="shared" si="17"/>
        <v>#DIV/0!</v>
      </c>
      <c r="H163" s="11"/>
      <c r="I163" s="43"/>
      <c r="J163" s="173" t="e">
        <f t="shared" si="15"/>
        <v>#DIV/0!</v>
      </c>
      <c r="K163" s="13">
        <v>0.08</v>
      </c>
      <c r="L163" s="166">
        <f t="shared" si="19"/>
        <v>0</v>
      </c>
      <c r="M163" s="112">
        <f t="shared" si="18"/>
        <v>0</v>
      </c>
      <c r="N163" s="419"/>
    </row>
    <row r="164" spans="1:14">
      <c r="A164" s="9">
        <v>161</v>
      </c>
      <c r="B164" s="10"/>
      <c r="C164" s="93"/>
      <c r="D164" s="12"/>
      <c r="E164" s="11"/>
      <c r="F164" s="11"/>
      <c r="G164" s="165" t="e">
        <f>(I164-L164)/F164</f>
        <v>#DIV/0!</v>
      </c>
      <c r="H164" s="11"/>
      <c r="I164" s="43"/>
      <c r="J164" s="173" t="e">
        <f>(I164/E164)</f>
        <v>#DIV/0!</v>
      </c>
      <c r="K164" s="13">
        <v>0.06</v>
      </c>
      <c r="L164" s="166">
        <f>I164*0.045</f>
        <v>0</v>
      </c>
      <c r="M164" s="112">
        <f>(E164*0.06)-I164</f>
        <v>0</v>
      </c>
      <c r="N164" s="419"/>
    </row>
    <row r="165" spans="1:14">
      <c r="A165" s="12">
        <v>162</v>
      </c>
      <c r="B165" s="10"/>
      <c r="C165" s="93"/>
      <c r="D165" s="12"/>
      <c r="E165" s="11"/>
      <c r="F165" s="11"/>
      <c r="G165" s="165" t="e">
        <f>(I165-L165)/F165</f>
        <v>#DIV/0!</v>
      </c>
      <c r="H165" s="11"/>
      <c r="I165" s="43"/>
      <c r="J165" s="173" t="e">
        <f>(I165/E165)</f>
        <v>#DIV/0!</v>
      </c>
      <c r="K165" s="13">
        <v>0.08</v>
      </c>
      <c r="L165" s="166">
        <f>I165*0.045</f>
        <v>0</v>
      </c>
      <c r="M165" s="112">
        <f>(E165*0.08)-I165</f>
        <v>0</v>
      </c>
      <c r="N165" s="419"/>
    </row>
    <row r="166" spans="1:14">
      <c r="A166" s="9">
        <v>163</v>
      </c>
      <c r="B166" s="10"/>
      <c r="C166" s="93"/>
      <c r="D166" s="12"/>
      <c r="E166" s="11"/>
      <c r="F166" s="11"/>
      <c r="G166" s="165" t="e">
        <f>(I166-L166)/F166</f>
        <v>#DIV/0!</v>
      </c>
      <c r="H166" s="11"/>
      <c r="I166" s="43"/>
      <c r="J166" s="173" t="e">
        <f>(I166/E166)</f>
        <v>#DIV/0!</v>
      </c>
      <c r="K166" s="13">
        <v>0.08</v>
      </c>
      <c r="L166" s="166">
        <f>I166*0.045</f>
        <v>0</v>
      </c>
      <c r="M166" s="112">
        <f>(E166*0.08)-I166</f>
        <v>0</v>
      </c>
      <c r="N166" s="419"/>
    </row>
    <row r="167" spans="1:14">
      <c r="A167" s="12">
        <v>164</v>
      </c>
      <c r="B167" s="10"/>
      <c r="C167" s="39"/>
      <c r="D167" s="12"/>
      <c r="E167" s="11"/>
      <c r="F167" s="11"/>
      <c r="G167" s="165" t="e">
        <f>(I167-L167)/F167</f>
        <v>#DIV/0!</v>
      </c>
      <c r="H167" s="11"/>
      <c r="I167" s="43"/>
      <c r="J167" s="172" t="e">
        <f>(I167/E167)</f>
        <v>#DIV/0!</v>
      </c>
      <c r="K167" s="13">
        <v>0.08</v>
      </c>
      <c r="L167" s="166">
        <v>0</v>
      </c>
      <c r="M167" s="202">
        <f>(E167*0.08)-I167</f>
        <v>0</v>
      </c>
      <c r="N167" s="419"/>
    </row>
    <row r="168" spans="1:14">
      <c r="A168" s="9">
        <v>165</v>
      </c>
      <c r="B168" s="10"/>
      <c r="C168" s="39"/>
      <c r="D168" s="12"/>
      <c r="E168" s="11"/>
      <c r="F168" s="11"/>
      <c r="G168" s="165" t="e">
        <f>(I168-L168)/F168</f>
        <v>#DIV/0!</v>
      </c>
      <c r="H168" s="11"/>
      <c r="I168" s="43"/>
      <c r="J168" s="149" t="e">
        <f>(I168/E168)</f>
        <v>#DIV/0!</v>
      </c>
      <c r="K168" s="13">
        <v>0.08</v>
      </c>
      <c r="L168" s="166">
        <v>0</v>
      </c>
      <c r="M168" s="202">
        <f>(E168*0.08)-I168</f>
        <v>0</v>
      </c>
      <c r="N168" s="419"/>
    </row>
    <row r="169" spans="1:14">
      <c r="A169" s="12">
        <v>166</v>
      </c>
      <c r="B169" s="10"/>
      <c r="C169" s="93"/>
      <c r="D169" s="12"/>
      <c r="E169" s="11"/>
      <c r="F169" s="11"/>
      <c r="G169" s="165" t="e">
        <f t="shared" ref="G169:G184" si="20">(I169-L169)/F169</f>
        <v>#DIV/0!</v>
      </c>
      <c r="H169" s="11"/>
      <c r="I169" s="43"/>
      <c r="J169" s="6" t="e">
        <f t="shared" ref="J169:J184" si="21">(I169/E169)</f>
        <v>#DIV/0!</v>
      </c>
      <c r="K169" s="13">
        <v>0.06</v>
      </c>
      <c r="L169" s="166">
        <f t="shared" ref="L169:L183" si="22">I169*0.045</f>
        <v>0</v>
      </c>
      <c r="M169" s="112">
        <f>(E169*0.06)-I169</f>
        <v>0</v>
      </c>
      <c r="N169" s="419"/>
    </row>
    <row r="170" spans="1:14">
      <c r="A170" s="12">
        <v>167</v>
      </c>
      <c r="B170" s="10"/>
      <c r="C170" s="11"/>
      <c r="D170" s="12"/>
      <c r="E170" s="11"/>
      <c r="F170" s="11"/>
      <c r="G170" s="165" t="e">
        <f t="shared" si="20"/>
        <v>#DIV/0!</v>
      </c>
      <c r="H170" s="11"/>
      <c r="I170" s="43"/>
      <c r="J170" s="6" t="e">
        <f t="shared" si="21"/>
        <v>#DIV/0!</v>
      </c>
      <c r="K170" s="13">
        <v>0.08</v>
      </c>
      <c r="L170" s="166">
        <f t="shared" si="22"/>
        <v>0</v>
      </c>
      <c r="M170" s="112">
        <f t="shared" ref="M170:M184" si="23">(E170*0.08)-I170</f>
        <v>0</v>
      </c>
      <c r="N170" s="419"/>
    </row>
    <row r="171" spans="1:14">
      <c r="A171" s="9">
        <v>168</v>
      </c>
      <c r="B171" s="10"/>
      <c r="C171" s="93"/>
      <c r="D171" s="12"/>
      <c r="E171" s="11"/>
      <c r="F171" s="11"/>
      <c r="G171" s="165" t="e">
        <f t="shared" si="20"/>
        <v>#DIV/0!</v>
      </c>
      <c r="H171" s="11"/>
      <c r="I171" s="43"/>
      <c r="J171" s="6" t="e">
        <f t="shared" si="21"/>
        <v>#DIV/0!</v>
      </c>
      <c r="K171" s="13">
        <v>0.08</v>
      </c>
      <c r="L171" s="166">
        <f t="shared" si="22"/>
        <v>0</v>
      </c>
      <c r="M171" s="112">
        <f t="shared" si="23"/>
        <v>0</v>
      </c>
      <c r="N171" s="419"/>
    </row>
    <row r="172" spans="1:14">
      <c r="A172" s="12">
        <v>169</v>
      </c>
      <c r="B172" s="10"/>
      <c r="C172" s="93"/>
      <c r="D172" s="12"/>
      <c r="E172" s="11"/>
      <c r="F172" s="11"/>
      <c r="G172" s="165" t="e">
        <f t="shared" si="20"/>
        <v>#DIV/0!</v>
      </c>
      <c r="H172" s="11"/>
      <c r="I172" s="43"/>
      <c r="J172" s="6" t="e">
        <f t="shared" si="21"/>
        <v>#DIV/0!</v>
      </c>
      <c r="K172" s="13">
        <v>0.08</v>
      </c>
      <c r="L172" s="166">
        <f t="shared" si="22"/>
        <v>0</v>
      </c>
      <c r="M172" s="112">
        <f t="shared" si="23"/>
        <v>0</v>
      </c>
      <c r="N172" s="419"/>
    </row>
    <row r="173" spans="1:14">
      <c r="A173" s="9">
        <v>170</v>
      </c>
      <c r="B173" s="10"/>
      <c r="C173" s="93"/>
      <c r="D173" s="12"/>
      <c r="E173" s="11"/>
      <c r="F173" s="11"/>
      <c r="G173" s="165" t="e">
        <f t="shared" si="20"/>
        <v>#DIV/0!</v>
      </c>
      <c r="H173" s="11"/>
      <c r="I173" s="43"/>
      <c r="J173" s="149" t="e">
        <f t="shared" si="21"/>
        <v>#DIV/0!</v>
      </c>
      <c r="K173" s="13">
        <v>0.08</v>
      </c>
      <c r="L173" s="166">
        <v>0</v>
      </c>
      <c r="M173" s="202">
        <f t="shared" si="23"/>
        <v>0</v>
      </c>
      <c r="N173" s="419"/>
    </row>
    <row r="174" spans="1:14">
      <c r="A174" s="12">
        <v>171</v>
      </c>
      <c r="B174" s="10"/>
      <c r="C174" s="93"/>
      <c r="D174" s="12"/>
      <c r="E174" s="11"/>
      <c r="F174" s="11"/>
      <c r="G174" s="165" t="e">
        <f t="shared" si="20"/>
        <v>#DIV/0!</v>
      </c>
      <c r="H174" s="11"/>
      <c r="I174" s="43"/>
      <c r="J174" s="6" t="e">
        <f t="shared" si="21"/>
        <v>#DIV/0!</v>
      </c>
      <c r="K174" s="13">
        <v>0.08</v>
      </c>
      <c r="L174" s="166">
        <f t="shared" si="22"/>
        <v>0</v>
      </c>
      <c r="M174" s="112">
        <f t="shared" si="23"/>
        <v>0</v>
      </c>
      <c r="N174" s="419"/>
    </row>
    <row r="175" spans="1:14">
      <c r="A175" s="9">
        <v>172</v>
      </c>
      <c r="B175" s="10"/>
      <c r="C175" s="93"/>
      <c r="D175" s="12"/>
      <c r="E175" s="11"/>
      <c r="F175" s="11"/>
      <c r="G175" s="165" t="e">
        <f t="shared" si="20"/>
        <v>#DIV/0!</v>
      </c>
      <c r="H175" s="11"/>
      <c r="I175" s="43"/>
      <c r="J175" s="6" t="e">
        <f t="shared" si="21"/>
        <v>#DIV/0!</v>
      </c>
      <c r="K175" s="13">
        <v>0.06</v>
      </c>
      <c r="L175" s="166">
        <f t="shared" si="22"/>
        <v>0</v>
      </c>
      <c r="M175" s="112">
        <f>(E175*0.06)-I175</f>
        <v>0</v>
      </c>
      <c r="N175" s="419"/>
    </row>
    <row r="176" spans="1:14">
      <c r="A176" s="12">
        <v>173</v>
      </c>
      <c r="B176" s="10"/>
      <c r="C176" s="93"/>
      <c r="D176" s="12"/>
      <c r="E176" s="11"/>
      <c r="F176" s="11"/>
      <c r="G176" s="165" t="e">
        <f t="shared" si="20"/>
        <v>#DIV/0!</v>
      </c>
      <c r="H176" s="11"/>
      <c r="I176" s="43"/>
      <c r="J176" s="6" t="e">
        <f t="shared" si="21"/>
        <v>#DIV/0!</v>
      </c>
      <c r="K176" s="13">
        <v>0.08</v>
      </c>
      <c r="L176" s="166">
        <f t="shared" si="22"/>
        <v>0</v>
      </c>
      <c r="M176" s="112">
        <f t="shared" si="23"/>
        <v>0</v>
      </c>
      <c r="N176" s="419"/>
    </row>
    <row r="177" spans="1:14">
      <c r="A177" s="12">
        <v>174</v>
      </c>
      <c r="B177" s="10"/>
      <c r="C177" s="93"/>
      <c r="D177" s="12"/>
      <c r="E177" s="11"/>
      <c r="F177" s="11"/>
      <c r="G177" s="165" t="e">
        <f t="shared" si="20"/>
        <v>#DIV/0!</v>
      </c>
      <c r="H177" s="11"/>
      <c r="I177" s="43"/>
      <c r="J177" s="6" t="e">
        <f t="shared" si="21"/>
        <v>#DIV/0!</v>
      </c>
      <c r="K177" s="13">
        <v>0.08</v>
      </c>
      <c r="L177" s="166">
        <f t="shared" si="22"/>
        <v>0</v>
      </c>
      <c r="M177" s="112">
        <f t="shared" si="23"/>
        <v>0</v>
      </c>
      <c r="N177" s="419"/>
    </row>
    <row r="178" spans="1:14">
      <c r="A178" s="9">
        <v>175</v>
      </c>
      <c r="B178" s="10"/>
      <c r="C178" s="93"/>
      <c r="D178" s="12"/>
      <c r="E178" s="11"/>
      <c r="F178" s="11"/>
      <c r="G178" s="165" t="e">
        <f t="shared" si="20"/>
        <v>#DIV/0!</v>
      </c>
      <c r="H178" s="11"/>
      <c r="I178" s="43"/>
      <c r="J178" s="6" t="e">
        <f t="shared" si="21"/>
        <v>#DIV/0!</v>
      </c>
      <c r="K178" s="13">
        <v>0.06</v>
      </c>
      <c r="L178" s="166">
        <f t="shared" si="22"/>
        <v>0</v>
      </c>
      <c r="M178" s="112">
        <f>(E178*0.06)-I178</f>
        <v>0</v>
      </c>
      <c r="N178" s="419"/>
    </row>
    <row r="179" spans="1:14">
      <c r="A179" s="12">
        <v>176</v>
      </c>
      <c r="B179" s="10"/>
      <c r="C179" s="93"/>
      <c r="D179" s="12"/>
      <c r="E179" s="11"/>
      <c r="F179" s="11"/>
      <c r="G179" s="165" t="e">
        <f t="shared" si="20"/>
        <v>#DIV/0!</v>
      </c>
      <c r="H179" s="11"/>
      <c r="I179" s="43"/>
      <c r="J179" s="6" t="e">
        <f t="shared" si="21"/>
        <v>#DIV/0!</v>
      </c>
      <c r="K179" s="13">
        <v>0.08</v>
      </c>
      <c r="L179" s="166">
        <f t="shared" si="22"/>
        <v>0</v>
      </c>
      <c r="M179" s="112">
        <f t="shared" si="23"/>
        <v>0</v>
      </c>
      <c r="N179" s="419"/>
    </row>
    <row r="180" spans="1:14">
      <c r="A180" s="9">
        <v>177</v>
      </c>
      <c r="B180" s="10"/>
      <c r="C180" s="39"/>
      <c r="D180" s="12"/>
      <c r="E180" s="11"/>
      <c r="F180" s="11"/>
      <c r="G180" s="165" t="e">
        <f t="shared" si="20"/>
        <v>#DIV/0!</v>
      </c>
      <c r="H180" s="11"/>
      <c r="I180" s="43"/>
      <c r="J180" s="149" t="e">
        <f t="shared" si="21"/>
        <v>#DIV/0!</v>
      </c>
      <c r="K180" s="13">
        <v>0.08</v>
      </c>
      <c r="L180" s="166">
        <v>0</v>
      </c>
      <c r="M180" s="202">
        <f t="shared" si="23"/>
        <v>0</v>
      </c>
      <c r="N180" s="419"/>
    </row>
    <row r="181" spans="1:14">
      <c r="A181" s="12">
        <v>178</v>
      </c>
      <c r="B181" s="10"/>
      <c r="C181" s="39"/>
      <c r="D181" s="12"/>
      <c r="E181" s="11"/>
      <c r="F181" s="11"/>
      <c r="G181" s="165" t="e">
        <f t="shared" si="20"/>
        <v>#DIV/0!</v>
      </c>
      <c r="H181" s="11"/>
      <c r="I181" s="43"/>
      <c r="J181" s="149" t="e">
        <f t="shared" si="21"/>
        <v>#DIV/0!</v>
      </c>
      <c r="K181" s="13">
        <v>0.08</v>
      </c>
      <c r="L181" s="166">
        <v>0</v>
      </c>
      <c r="M181" s="202">
        <f t="shared" si="23"/>
        <v>0</v>
      </c>
      <c r="N181" s="419"/>
    </row>
    <row r="182" spans="1:14">
      <c r="A182" s="9">
        <v>179</v>
      </c>
      <c r="B182" s="10"/>
      <c r="C182" s="11"/>
      <c r="D182" s="12"/>
      <c r="E182" s="11"/>
      <c r="F182" s="11"/>
      <c r="G182" s="165" t="e">
        <f t="shared" si="20"/>
        <v>#DIV/0!</v>
      </c>
      <c r="H182" s="11"/>
      <c r="I182" s="43"/>
      <c r="J182" s="6" t="e">
        <f t="shared" si="21"/>
        <v>#DIV/0!</v>
      </c>
      <c r="K182" s="13">
        <v>0.08</v>
      </c>
      <c r="L182" s="166">
        <f t="shared" si="22"/>
        <v>0</v>
      </c>
      <c r="M182" s="112">
        <f t="shared" si="23"/>
        <v>0</v>
      </c>
      <c r="N182" s="419"/>
    </row>
    <row r="183" spans="1:14">
      <c r="A183" s="12">
        <v>180</v>
      </c>
      <c r="B183" s="10"/>
      <c r="C183" s="11"/>
      <c r="D183" s="12"/>
      <c r="E183" s="11"/>
      <c r="F183" s="11"/>
      <c r="G183" s="165" t="e">
        <f t="shared" si="20"/>
        <v>#DIV/0!</v>
      </c>
      <c r="H183" s="11"/>
      <c r="I183" s="43"/>
      <c r="J183" s="6" t="e">
        <f t="shared" si="21"/>
        <v>#DIV/0!</v>
      </c>
      <c r="K183" s="13">
        <v>0.08</v>
      </c>
      <c r="L183" s="166">
        <f t="shared" si="22"/>
        <v>0</v>
      </c>
      <c r="M183" s="112">
        <f t="shared" si="23"/>
        <v>0</v>
      </c>
      <c r="N183" s="419"/>
    </row>
    <row r="184" spans="1:14" ht="15.75" thickBot="1">
      <c r="A184" s="48">
        <v>181</v>
      </c>
      <c r="B184" s="49"/>
      <c r="C184" s="16"/>
      <c r="D184" s="48"/>
      <c r="E184" s="16"/>
      <c r="F184" s="16"/>
      <c r="G184" s="50" t="e">
        <f t="shared" si="20"/>
        <v>#DIV/0!</v>
      </c>
      <c r="H184" s="16"/>
      <c r="I184" s="51"/>
      <c r="J184" s="167" t="e">
        <f t="shared" si="21"/>
        <v>#DIV/0!</v>
      </c>
      <c r="K184" s="106">
        <v>0.08</v>
      </c>
      <c r="L184" s="168">
        <v>0</v>
      </c>
      <c r="M184" s="169">
        <f t="shared" si="23"/>
        <v>0</v>
      </c>
      <c r="N184" s="419"/>
    </row>
    <row r="185" spans="1:14">
      <c r="A185" s="213"/>
      <c r="B185" s="214"/>
      <c r="C185" s="215"/>
      <c r="D185" s="213"/>
      <c r="E185" s="215"/>
      <c r="F185" s="215"/>
      <c r="G185" s="215"/>
      <c r="H185" s="215"/>
      <c r="I185" s="216"/>
      <c r="J185" s="217"/>
      <c r="K185" s="218"/>
      <c r="L185" s="218"/>
      <c r="M185" s="219"/>
    </row>
  </sheetData>
  <mergeCells count="33">
    <mergeCell ref="N104:N147"/>
    <mergeCell ref="N148:N184"/>
    <mergeCell ref="V21:V32"/>
    <mergeCell ref="O32:R32"/>
    <mergeCell ref="O34:U34"/>
    <mergeCell ref="V36:V47"/>
    <mergeCell ref="O45:U45"/>
    <mergeCell ref="N50:N103"/>
    <mergeCell ref="V51:V62"/>
    <mergeCell ref="V66:V77"/>
    <mergeCell ref="N4:N49"/>
    <mergeCell ref="O5:Q5"/>
    <mergeCell ref="S5:S6"/>
    <mergeCell ref="T5:T8"/>
    <mergeCell ref="A1:M1"/>
    <mergeCell ref="A2:B2"/>
    <mergeCell ref="C2:E2"/>
    <mergeCell ref="F2:H2"/>
    <mergeCell ref="I2:M2"/>
    <mergeCell ref="O3:AB3"/>
    <mergeCell ref="S11:S12"/>
    <mergeCell ref="T11:T14"/>
    <mergeCell ref="U11:U14"/>
    <mergeCell ref="O12:Q12"/>
    <mergeCell ref="O13:Q13"/>
    <mergeCell ref="S13:S14"/>
    <mergeCell ref="U5:U8"/>
    <mergeCell ref="O7:Q7"/>
    <mergeCell ref="S7:S8"/>
    <mergeCell ref="O8:Q8"/>
    <mergeCell ref="O11:Q11"/>
    <mergeCell ref="O6:Q6"/>
    <mergeCell ref="O14:Q14"/>
  </mergeCells>
  <conditionalFormatting sqref="C76:C78">
    <cfRule type="duplicateValues" dxfId="26" priority="25"/>
  </conditionalFormatting>
  <conditionalFormatting sqref="C85:C87">
    <cfRule type="duplicateValues" dxfId="25" priority="24"/>
  </conditionalFormatting>
  <conditionalFormatting sqref="C91:C93">
    <cfRule type="duplicateValues" dxfId="24" priority="23"/>
  </conditionalFormatting>
  <conditionalFormatting sqref="C97:C98">
    <cfRule type="duplicateValues" dxfId="23" priority="22"/>
  </conditionalFormatting>
  <conditionalFormatting sqref="C99">
    <cfRule type="duplicateValues" dxfId="22" priority="21"/>
  </conditionalFormatting>
  <conditionalFormatting sqref="C104:C106">
    <cfRule type="duplicateValues" dxfId="21" priority="20"/>
  </conditionalFormatting>
  <conditionalFormatting sqref="C113:C115">
    <cfRule type="duplicateValues" dxfId="20" priority="19"/>
  </conditionalFormatting>
  <conditionalFormatting sqref="C123:C124">
    <cfRule type="duplicateValues" dxfId="19" priority="18"/>
  </conditionalFormatting>
  <conditionalFormatting sqref="C125">
    <cfRule type="duplicateValues" dxfId="18" priority="17"/>
  </conditionalFormatting>
  <conditionalFormatting sqref="C131:C132">
    <cfRule type="duplicateValues" dxfId="17" priority="16"/>
  </conditionalFormatting>
  <conditionalFormatting sqref="C133">
    <cfRule type="duplicateValues" dxfId="16" priority="15"/>
  </conditionalFormatting>
  <conditionalFormatting sqref="C140:C141">
    <cfRule type="duplicateValues" dxfId="15" priority="14"/>
  </conditionalFormatting>
  <conditionalFormatting sqref="C142">
    <cfRule type="duplicateValues" dxfId="14" priority="13"/>
  </conditionalFormatting>
  <conditionalFormatting sqref="C148:C149">
    <cfRule type="duplicateValues" dxfId="13" priority="12"/>
  </conditionalFormatting>
  <conditionalFormatting sqref="C150">
    <cfRule type="duplicateValues" dxfId="12" priority="11"/>
  </conditionalFormatting>
  <conditionalFormatting sqref="C154:C155">
    <cfRule type="duplicateValues" dxfId="11" priority="10"/>
  </conditionalFormatting>
  <conditionalFormatting sqref="C156">
    <cfRule type="duplicateValues" dxfId="10" priority="9"/>
  </conditionalFormatting>
  <conditionalFormatting sqref="C161">
    <cfRule type="duplicateValues" dxfId="9" priority="8"/>
  </conditionalFormatting>
  <conditionalFormatting sqref="C162:C166">
    <cfRule type="duplicateValues" dxfId="8" priority="7"/>
  </conditionalFormatting>
  <conditionalFormatting sqref="C169:C170">
    <cfRule type="duplicateValues" dxfId="7" priority="6"/>
  </conditionalFormatting>
  <conditionalFormatting sqref="C171">
    <cfRule type="duplicateValues" dxfId="6" priority="5"/>
  </conditionalFormatting>
  <conditionalFormatting sqref="C174">
    <cfRule type="duplicateValues" dxfId="5" priority="4"/>
  </conditionalFormatting>
  <conditionalFormatting sqref="C175">
    <cfRule type="duplicateValues" dxfId="4" priority="3"/>
  </conditionalFormatting>
  <conditionalFormatting sqref="C176:C179">
    <cfRule type="duplicateValues" dxfId="3" priority="2"/>
  </conditionalFormatting>
  <conditionalFormatting sqref="C184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E57"/>
  <sheetViews>
    <sheetView zoomScale="80" zoomScaleNormal="80" workbookViewId="0">
      <pane xSplit="2" ySplit="22" topLeftCell="C44" activePane="bottomRight" state="frozen"/>
      <selection pane="topRight" activeCell="C1" sqref="C1"/>
      <selection pane="bottomLeft" activeCell="A19" sqref="A19"/>
      <selection pane="bottomRight" activeCell="L55" sqref="L55"/>
    </sheetView>
  </sheetViews>
  <sheetFormatPr defaultColWidth="9.140625" defaultRowHeight="15" outlineLevelRow="1"/>
  <cols>
    <col min="1" max="1" width="57" style="45" customWidth="1"/>
    <col min="2" max="2" width="17.7109375" style="133" customWidth="1"/>
    <col min="3" max="3" width="9.28515625" style="133" customWidth="1"/>
    <col min="4" max="4" width="9.85546875" style="133" customWidth="1"/>
    <col min="5" max="5" width="13.85546875" style="133" customWidth="1"/>
    <col min="6" max="6" width="13.140625" style="45" bestFit="1" customWidth="1"/>
    <col min="7" max="7" width="9.28515625" style="133" customWidth="1"/>
    <col min="8" max="8" width="9.85546875" style="133" customWidth="1"/>
    <col min="9" max="9" width="13.85546875" style="133" customWidth="1"/>
    <col min="10" max="10" width="13.85546875" style="45" bestFit="1" customWidth="1"/>
    <col min="11" max="11" width="11" style="133" bestFit="1" customWidth="1"/>
    <col min="12" max="12" width="10" style="133" bestFit="1" customWidth="1"/>
    <col min="13" max="13" width="13.42578125" style="133" bestFit="1" customWidth="1"/>
    <col min="14" max="14" width="14.5703125" style="45" customWidth="1"/>
    <col min="15" max="15" width="10" style="45" bestFit="1" customWidth="1"/>
    <col min="16" max="16" width="11.28515625" style="45" bestFit="1" customWidth="1"/>
    <col min="17" max="17" width="9.28515625" style="128" customWidth="1"/>
    <col min="18" max="18" width="9.85546875" style="128" customWidth="1"/>
    <col min="19" max="19" width="13.85546875" style="128" customWidth="1"/>
    <col min="20" max="20" width="14.5703125" style="128" customWidth="1"/>
    <col min="21" max="21" width="9.140625" style="45" customWidth="1"/>
    <col min="22" max="22" width="10" style="45" bestFit="1" customWidth="1"/>
    <col min="23" max="23" width="13.42578125" style="45" bestFit="1" customWidth="1"/>
    <col min="24" max="24" width="13.140625" style="45" bestFit="1" customWidth="1"/>
    <col min="25" max="25" width="9.140625" style="45" customWidth="1"/>
    <col min="26" max="26" width="10" style="45" bestFit="1" customWidth="1"/>
    <col min="27" max="27" width="13.42578125" style="45" bestFit="1" customWidth="1"/>
    <col min="28" max="28" width="13.140625" style="45" bestFit="1" customWidth="1"/>
    <col min="29" max="29" width="10.140625" style="45" bestFit="1" customWidth="1"/>
    <col min="30" max="30" width="11.28515625" style="45" customWidth="1"/>
    <col min="31" max="31" width="4.85546875" style="45" customWidth="1"/>
    <col min="32" max="32" width="9.140625" style="45"/>
    <col min="33" max="33" width="10" style="45" bestFit="1" customWidth="1"/>
    <col min="34" max="34" width="13.42578125" style="45" bestFit="1" customWidth="1"/>
    <col min="35" max="35" width="13.85546875" style="45" customWidth="1"/>
    <col min="36" max="36" width="9.140625" style="45"/>
    <col min="37" max="37" width="10" style="45" bestFit="1" customWidth="1"/>
    <col min="38" max="38" width="13.42578125" style="45" bestFit="1" customWidth="1"/>
    <col min="39" max="39" width="13.140625" style="45" customWidth="1"/>
    <col min="40" max="40" width="9.140625" style="45"/>
    <col min="41" max="41" width="10" style="45" bestFit="1" customWidth="1"/>
    <col min="42" max="42" width="13.42578125" style="45" bestFit="1" customWidth="1"/>
    <col min="43" max="43" width="13.140625" style="45" bestFit="1" customWidth="1"/>
    <col min="44" max="44" width="10" style="45" bestFit="1" customWidth="1"/>
    <col min="45" max="45" width="11.28515625" style="45" bestFit="1" customWidth="1"/>
    <col min="46" max="46" width="9.140625" style="45"/>
    <col min="47" max="47" width="10" style="45" bestFit="1" customWidth="1"/>
    <col min="48" max="48" width="13.42578125" style="45" bestFit="1" customWidth="1"/>
    <col min="49" max="49" width="13.140625" style="45" bestFit="1" customWidth="1"/>
    <col min="50" max="50" width="9.140625" style="45"/>
    <col min="51" max="51" width="10" style="45" bestFit="1" customWidth="1"/>
    <col min="52" max="52" width="13.42578125" style="45" bestFit="1" customWidth="1"/>
    <col min="53" max="53" width="13.140625" style="45" bestFit="1" customWidth="1"/>
    <col min="54" max="54" width="9.140625" style="45"/>
    <col min="55" max="55" width="10" style="45" bestFit="1" customWidth="1"/>
    <col min="56" max="56" width="13.42578125" style="45" bestFit="1" customWidth="1"/>
    <col min="57" max="57" width="13.140625" style="45" bestFit="1" customWidth="1"/>
    <col min="58" max="16384" width="9.140625" style="45"/>
  </cols>
  <sheetData>
    <row r="1" spans="1:57" ht="31.5" customHeight="1" thickBot="1">
      <c r="A1" s="387"/>
      <c r="B1" s="388"/>
      <c r="C1" s="391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2"/>
      <c r="W1" s="392"/>
      <c r="X1" s="392"/>
      <c r="Y1" s="392"/>
      <c r="Z1" s="392"/>
      <c r="AA1" s="392"/>
      <c r="AB1" s="392"/>
      <c r="AC1" s="392"/>
      <c r="AD1" s="392"/>
      <c r="AE1" s="392"/>
      <c r="AF1" s="392"/>
      <c r="AG1" s="392"/>
      <c r="AH1" s="392"/>
      <c r="AI1" s="392"/>
      <c r="AJ1" s="392"/>
      <c r="AK1" s="392"/>
      <c r="AL1" s="392"/>
      <c r="AM1" s="392"/>
      <c r="AN1" s="392"/>
      <c r="AO1" s="392"/>
      <c r="AP1" s="392"/>
      <c r="AQ1" s="392"/>
      <c r="AR1" s="392"/>
      <c r="AS1" s="392"/>
      <c r="AT1" s="392"/>
      <c r="AU1" s="392"/>
      <c r="AV1" s="392"/>
      <c r="AW1" s="392"/>
      <c r="AX1" s="124"/>
      <c r="AY1" s="124"/>
      <c r="AZ1" s="124"/>
      <c r="BA1" s="124"/>
      <c r="BB1" s="124"/>
      <c r="BC1" s="124"/>
      <c r="BD1" s="124"/>
      <c r="BE1" s="124"/>
    </row>
    <row r="2" spans="1:57" ht="24" customHeight="1" thickBot="1">
      <c r="A2" s="389"/>
      <c r="B2" s="390"/>
      <c r="C2" s="381" t="s">
        <v>200</v>
      </c>
      <c r="D2" s="381"/>
      <c r="E2" s="381"/>
      <c r="F2" s="382"/>
      <c r="G2" s="380" t="s">
        <v>201</v>
      </c>
      <c r="H2" s="381"/>
      <c r="I2" s="381"/>
      <c r="J2" s="382"/>
      <c r="K2" s="380" t="s">
        <v>202</v>
      </c>
      <c r="L2" s="381"/>
      <c r="M2" s="381"/>
      <c r="N2" s="382"/>
      <c r="O2" s="381" t="s">
        <v>0</v>
      </c>
      <c r="P2" s="382"/>
      <c r="Q2" s="380" t="s">
        <v>214</v>
      </c>
      <c r="R2" s="381"/>
      <c r="S2" s="381"/>
      <c r="T2" s="382"/>
      <c r="U2" s="380" t="s">
        <v>213</v>
      </c>
      <c r="V2" s="381"/>
      <c r="W2" s="381"/>
      <c r="X2" s="382"/>
      <c r="Y2" s="380" t="s">
        <v>212</v>
      </c>
      <c r="Z2" s="381"/>
      <c r="AA2" s="381"/>
      <c r="AB2" s="382"/>
      <c r="AC2" s="381" t="s">
        <v>1</v>
      </c>
      <c r="AD2" s="382"/>
      <c r="AE2" s="108"/>
      <c r="AF2" s="380" t="s">
        <v>211</v>
      </c>
      <c r="AG2" s="381"/>
      <c r="AH2" s="381"/>
      <c r="AI2" s="382"/>
      <c r="AJ2" s="380" t="s">
        <v>210</v>
      </c>
      <c r="AK2" s="381"/>
      <c r="AL2" s="381"/>
      <c r="AM2" s="382"/>
      <c r="AN2" s="380" t="s">
        <v>209</v>
      </c>
      <c r="AO2" s="381"/>
      <c r="AP2" s="381"/>
      <c r="AQ2" s="382"/>
      <c r="AR2" s="381" t="s">
        <v>2</v>
      </c>
      <c r="AS2" s="382"/>
      <c r="AT2" s="380" t="s">
        <v>208</v>
      </c>
      <c r="AU2" s="381"/>
      <c r="AV2" s="381"/>
      <c r="AW2" s="382"/>
      <c r="AX2" s="380" t="s">
        <v>207</v>
      </c>
      <c r="AY2" s="381"/>
      <c r="AZ2" s="381"/>
      <c r="BA2" s="382"/>
      <c r="BB2" s="380" t="s">
        <v>206</v>
      </c>
      <c r="BC2" s="381"/>
      <c r="BD2" s="381"/>
      <c r="BE2" s="382"/>
    </row>
    <row r="3" spans="1:57" ht="26.25" thickBot="1">
      <c r="A3" s="78" t="s">
        <v>37</v>
      </c>
      <c r="B3" s="79" t="s">
        <v>38</v>
      </c>
      <c r="C3" s="54" t="s">
        <v>51</v>
      </c>
      <c r="D3" s="29" t="s">
        <v>50</v>
      </c>
      <c r="E3" s="29" t="s">
        <v>52</v>
      </c>
      <c r="F3" s="147" t="s">
        <v>55</v>
      </c>
      <c r="G3" s="28" t="s">
        <v>51</v>
      </c>
      <c r="H3" s="29" t="s">
        <v>50</v>
      </c>
      <c r="I3" s="29" t="s">
        <v>52</v>
      </c>
      <c r="J3" s="147" t="s">
        <v>55</v>
      </c>
      <c r="K3" s="28" t="s">
        <v>51</v>
      </c>
      <c r="L3" s="29" t="s">
        <v>50</v>
      </c>
      <c r="M3" s="29" t="s">
        <v>52</v>
      </c>
      <c r="N3" s="147" t="s">
        <v>55</v>
      </c>
      <c r="O3" s="4" t="s">
        <v>65</v>
      </c>
      <c r="P3" s="146" t="s">
        <v>55</v>
      </c>
      <c r="Q3" s="28" t="s">
        <v>51</v>
      </c>
      <c r="R3" s="29" t="s">
        <v>50</v>
      </c>
      <c r="S3" s="29" t="s">
        <v>52</v>
      </c>
      <c r="T3" s="147" t="s">
        <v>55</v>
      </c>
      <c r="U3" s="28" t="s">
        <v>51</v>
      </c>
      <c r="V3" s="29" t="s">
        <v>50</v>
      </c>
      <c r="W3" s="29" t="s">
        <v>52</v>
      </c>
      <c r="X3" s="147" t="s">
        <v>55</v>
      </c>
      <c r="Y3" s="28" t="s">
        <v>51</v>
      </c>
      <c r="Z3" s="29" t="s">
        <v>50</v>
      </c>
      <c r="AA3" s="29" t="s">
        <v>52</v>
      </c>
      <c r="AB3" s="147" t="s">
        <v>55</v>
      </c>
      <c r="AC3" s="190" t="s">
        <v>65</v>
      </c>
      <c r="AD3" s="198" t="s">
        <v>55</v>
      </c>
      <c r="AE3" s="109"/>
      <c r="AF3" s="28" t="s">
        <v>51</v>
      </c>
      <c r="AG3" s="29" t="s">
        <v>50</v>
      </c>
      <c r="AH3" s="29" t="s">
        <v>52</v>
      </c>
      <c r="AI3" s="147" t="s">
        <v>55</v>
      </c>
      <c r="AJ3" s="28" t="s">
        <v>51</v>
      </c>
      <c r="AK3" s="29" t="s">
        <v>50</v>
      </c>
      <c r="AL3" s="29" t="s">
        <v>52</v>
      </c>
      <c r="AM3" s="147" t="s">
        <v>55</v>
      </c>
      <c r="AN3" s="28" t="s">
        <v>51</v>
      </c>
      <c r="AO3" s="29" t="s">
        <v>50</v>
      </c>
      <c r="AP3" s="29" t="s">
        <v>52</v>
      </c>
      <c r="AQ3" s="147" t="s">
        <v>55</v>
      </c>
      <c r="AR3" s="4" t="s">
        <v>65</v>
      </c>
      <c r="AS3" s="146" t="s">
        <v>55</v>
      </c>
      <c r="AT3" s="28" t="s">
        <v>51</v>
      </c>
      <c r="AU3" s="29" t="s">
        <v>50</v>
      </c>
      <c r="AV3" s="29" t="s">
        <v>52</v>
      </c>
      <c r="AW3" s="147" t="s">
        <v>55</v>
      </c>
      <c r="AX3" s="28" t="s">
        <v>51</v>
      </c>
      <c r="AY3" s="29" t="s">
        <v>50</v>
      </c>
      <c r="AZ3" s="29" t="s">
        <v>52</v>
      </c>
      <c r="BA3" s="147" t="s">
        <v>55</v>
      </c>
      <c r="BB3" s="28" t="s">
        <v>51</v>
      </c>
      <c r="BC3" s="29" t="s">
        <v>50</v>
      </c>
      <c r="BD3" s="29" t="s">
        <v>52</v>
      </c>
      <c r="BE3" s="147" t="s">
        <v>55</v>
      </c>
    </row>
    <row r="4" spans="1:57" ht="22.5" customHeight="1" thickBot="1">
      <c r="A4" s="235" t="s">
        <v>48</v>
      </c>
      <c r="B4" s="236" t="s">
        <v>39</v>
      </c>
      <c r="C4" s="243"/>
      <c r="D4" s="243">
        <v>45</v>
      </c>
      <c r="E4" s="244">
        <v>55</v>
      </c>
      <c r="F4" s="291">
        <f>D4/E4</f>
        <v>0.81818181818181823</v>
      </c>
      <c r="G4" s="243"/>
      <c r="H4" s="243">
        <v>45</v>
      </c>
      <c r="I4" s="244"/>
      <c r="J4" s="245" t="e">
        <f>H4/I4</f>
        <v>#DIV/0!</v>
      </c>
      <c r="K4" s="243"/>
      <c r="L4" s="243">
        <v>45</v>
      </c>
      <c r="M4" s="244"/>
      <c r="N4" s="245" t="e">
        <f>L4/M4</f>
        <v>#DIV/0!</v>
      </c>
      <c r="O4" s="246">
        <f>AVERAGE(E4,I4,M4)</f>
        <v>55</v>
      </c>
      <c r="P4" s="247">
        <v>1</v>
      </c>
      <c r="Q4" s="243"/>
      <c r="R4" s="243">
        <v>45</v>
      </c>
      <c r="S4" s="244"/>
      <c r="T4" s="245">
        <v>1</v>
      </c>
      <c r="U4" s="243"/>
      <c r="V4" s="243">
        <v>45</v>
      </c>
      <c r="W4" s="244"/>
      <c r="X4" s="245">
        <v>1</v>
      </c>
      <c r="Y4" s="243"/>
      <c r="Z4" s="243">
        <v>45</v>
      </c>
      <c r="AA4" s="244"/>
      <c r="AB4" s="245">
        <v>1</v>
      </c>
      <c r="AC4" s="248" t="e">
        <f>AVERAGE(S4,W4,AA4)</f>
        <v>#DIV/0!</v>
      </c>
      <c r="AD4" s="249">
        <v>1</v>
      </c>
      <c r="AE4" s="250"/>
      <c r="AF4" s="243"/>
      <c r="AG4" s="243">
        <v>45</v>
      </c>
      <c r="AH4" s="244"/>
      <c r="AI4" s="245">
        <v>1</v>
      </c>
      <c r="AJ4" s="243"/>
      <c r="AK4" s="243">
        <v>45</v>
      </c>
      <c r="AL4" s="244"/>
      <c r="AM4" s="245">
        <v>1</v>
      </c>
      <c r="AN4" s="243"/>
      <c r="AO4" s="243">
        <v>45</v>
      </c>
      <c r="AP4" s="244"/>
      <c r="AQ4" s="245">
        <v>1</v>
      </c>
      <c r="AR4" s="246"/>
      <c r="AS4" s="247"/>
      <c r="AT4" s="243"/>
      <c r="AU4" s="243">
        <v>45</v>
      </c>
      <c r="AV4" s="244"/>
      <c r="AW4" s="245">
        <v>1</v>
      </c>
      <c r="AX4" s="243"/>
      <c r="AY4" s="243">
        <v>45</v>
      </c>
      <c r="AZ4" s="244"/>
      <c r="BA4" s="245">
        <v>1</v>
      </c>
      <c r="BB4" s="243"/>
      <c r="BC4" s="243">
        <v>45</v>
      </c>
      <c r="BD4" s="244"/>
      <c r="BE4" s="245">
        <v>1</v>
      </c>
    </row>
    <row r="5" spans="1:57" ht="22.5" customHeight="1">
      <c r="A5" s="282" t="s">
        <v>215</v>
      </c>
      <c r="B5" s="288" t="s">
        <v>205</v>
      </c>
      <c r="C5" s="285"/>
      <c r="D5" s="257"/>
      <c r="E5" s="258">
        <v>73</v>
      </c>
      <c r="F5" s="259"/>
      <c r="G5" s="257"/>
      <c r="H5" s="257"/>
      <c r="I5" s="258"/>
      <c r="J5" s="259"/>
      <c r="K5" s="257"/>
      <c r="L5" s="257"/>
      <c r="M5" s="258"/>
      <c r="N5" s="259"/>
      <c r="O5" s="260"/>
      <c r="P5" s="259"/>
      <c r="Q5" s="257"/>
      <c r="R5" s="257"/>
      <c r="S5" s="258"/>
      <c r="T5" s="259"/>
      <c r="U5" s="257"/>
      <c r="V5" s="257"/>
      <c r="W5" s="258"/>
      <c r="X5" s="259"/>
      <c r="Y5" s="257"/>
      <c r="Z5" s="257"/>
      <c r="AA5" s="258"/>
      <c r="AB5" s="259"/>
      <c r="AC5" s="260"/>
      <c r="AD5" s="261"/>
      <c r="AE5" s="262"/>
      <c r="AF5" s="257"/>
      <c r="AG5" s="257"/>
      <c r="AH5" s="258"/>
      <c r="AI5" s="259"/>
      <c r="AJ5" s="257"/>
      <c r="AK5" s="257"/>
      <c r="AL5" s="258"/>
      <c r="AM5" s="259"/>
      <c r="AN5" s="257"/>
      <c r="AO5" s="257"/>
      <c r="AP5" s="258"/>
      <c r="AQ5" s="259"/>
      <c r="AR5" s="260"/>
      <c r="AS5" s="259"/>
      <c r="AT5" s="257"/>
      <c r="AU5" s="257"/>
      <c r="AV5" s="258"/>
      <c r="AW5" s="259"/>
      <c r="AX5" s="257"/>
      <c r="AY5" s="257"/>
      <c r="AZ5" s="258"/>
      <c r="BA5" s="259"/>
      <c r="BB5" s="257"/>
      <c r="BC5" s="257"/>
      <c r="BD5" s="258"/>
      <c r="BE5" s="263"/>
    </row>
    <row r="6" spans="1:57" ht="22.5" customHeight="1">
      <c r="A6" s="283" t="s">
        <v>216</v>
      </c>
      <c r="B6" s="289" t="s">
        <v>205</v>
      </c>
      <c r="C6" s="286"/>
      <c r="D6" s="241"/>
      <c r="E6" s="252">
        <v>65</v>
      </c>
      <c r="F6" s="253"/>
      <c r="G6" s="241"/>
      <c r="H6" s="241"/>
      <c r="I6" s="252"/>
      <c r="J6" s="253"/>
      <c r="K6" s="241"/>
      <c r="L6" s="241"/>
      <c r="M6" s="252"/>
      <c r="N6" s="253"/>
      <c r="O6" s="254"/>
      <c r="P6" s="253"/>
      <c r="Q6" s="241"/>
      <c r="R6" s="241"/>
      <c r="S6" s="252"/>
      <c r="T6" s="253"/>
      <c r="U6" s="241"/>
      <c r="V6" s="241"/>
      <c r="W6" s="252"/>
      <c r="X6" s="253"/>
      <c r="Y6" s="241"/>
      <c r="Z6" s="241"/>
      <c r="AA6" s="252"/>
      <c r="AB6" s="253"/>
      <c r="AC6" s="254"/>
      <c r="AD6" s="255"/>
      <c r="AE6" s="256"/>
      <c r="AF6" s="241"/>
      <c r="AG6" s="241"/>
      <c r="AH6" s="252"/>
      <c r="AI6" s="253"/>
      <c r="AJ6" s="241"/>
      <c r="AK6" s="241"/>
      <c r="AL6" s="252"/>
      <c r="AM6" s="253"/>
      <c r="AN6" s="241"/>
      <c r="AO6" s="241"/>
      <c r="AP6" s="252"/>
      <c r="AQ6" s="253"/>
      <c r="AR6" s="254"/>
      <c r="AS6" s="253"/>
      <c r="AT6" s="241"/>
      <c r="AU6" s="241"/>
      <c r="AV6" s="252"/>
      <c r="AW6" s="253"/>
      <c r="AX6" s="241"/>
      <c r="AY6" s="241"/>
      <c r="AZ6" s="252"/>
      <c r="BA6" s="253"/>
      <c r="BB6" s="241"/>
      <c r="BC6" s="241"/>
      <c r="BD6" s="252"/>
      <c r="BE6" s="242"/>
    </row>
    <row r="7" spans="1:57" ht="22.5" customHeight="1">
      <c r="A7" s="283" t="s">
        <v>217</v>
      </c>
      <c r="B7" s="289" t="s">
        <v>205</v>
      </c>
      <c r="C7" s="286"/>
      <c r="D7" s="241"/>
      <c r="E7" s="252">
        <v>114</v>
      </c>
      <c r="F7" s="253"/>
      <c r="G7" s="241"/>
      <c r="H7" s="241"/>
      <c r="I7" s="252"/>
      <c r="J7" s="253"/>
      <c r="K7" s="241"/>
      <c r="L7" s="241"/>
      <c r="M7" s="252"/>
      <c r="N7" s="253"/>
      <c r="O7" s="254"/>
      <c r="P7" s="253"/>
      <c r="Q7" s="241"/>
      <c r="R7" s="241"/>
      <c r="S7" s="252"/>
      <c r="T7" s="253"/>
      <c r="U7" s="241"/>
      <c r="V7" s="241"/>
      <c r="W7" s="252"/>
      <c r="X7" s="253"/>
      <c r="Y7" s="241"/>
      <c r="Z7" s="241"/>
      <c r="AA7" s="252"/>
      <c r="AB7" s="253"/>
      <c r="AC7" s="254"/>
      <c r="AD7" s="255"/>
      <c r="AE7" s="256"/>
      <c r="AF7" s="241"/>
      <c r="AG7" s="241"/>
      <c r="AH7" s="252"/>
      <c r="AI7" s="253"/>
      <c r="AJ7" s="241"/>
      <c r="AK7" s="241"/>
      <c r="AL7" s="252"/>
      <c r="AM7" s="253"/>
      <c r="AN7" s="241"/>
      <c r="AO7" s="241"/>
      <c r="AP7" s="252"/>
      <c r="AQ7" s="253"/>
      <c r="AR7" s="254"/>
      <c r="AS7" s="253"/>
      <c r="AT7" s="241"/>
      <c r="AU7" s="241"/>
      <c r="AV7" s="252"/>
      <c r="AW7" s="253"/>
      <c r="AX7" s="241"/>
      <c r="AY7" s="241"/>
      <c r="AZ7" s="252"/>
      <c r="BA7" s="253"/>
      <c r="BB7" s="241"/>
      <c r="BC7" s="241"/>
      <c r="BD7" s="252"/>
      <c r="BE7" s="242"/>
    </row>
    <row r="8" spans="1:57" ht="22.5" customHeight="1">
      <c r="A8" s="283" t="s">
        <v>218</v>
      </c>
      <c r="B8" s="289"/>
      <c r="C8" s="286"/>
      <c r="D8" s="241"/>
      <c r="E8" s="252">
        <v>20</v>
      </c>
      <c r="F8" s="253"/>
      <c r="G8" s="241"/>
      <c r="H8" s="241"/>
      <c r="I8" s="252"/>
      <c r="J8" s="253"/>
      <c r="K8" s="241"/>
      <c r="L8" s="241"/>
      <c r="M8" s="252"/>
      <c r="N8" s="253"/>
      <c r="O8" s="254"/>
      <c r="P8" s="253"/>
      <c r="Q8" s="241"/>
      <c r="R8" s="241"/>
      <c r="S8" s="252"/>
      <c r="T8" s="253"/>
      <c r="U8" s="241"/>
      <c r="V8" s="241"/>
      <c r="W8" s="252"/>
      <c r="X8" s="253"/>
      <c r="Y8" s="241"/>
      <c r="Z8" s="241"/>
      <c r="AA8" s="252"/>
      <c r="AB8" s="253"/>
      <c r="AC8" s="254"/>
      <c r="AD8" s="255"/>
      <c r="AE8" s="256"/>
      <c r="AF8" s="241"/>
      <c r="AG8" s="241"/>
      <c r="AH8" s="252"/>
      <c r="AI8" s="253"/>
      <c r="AJ8" s="241"/>
      <c r="AK8" s="241"/>
      <c r="AL8" s="252"/>
      <c r="AM8" s="253"/>
      <c r="AN8" s="241"/>
      <c r="AO8" s="241"/>
      <c r="AP8" s="252"/>
      <c r="AQ8" s="253"/>
      <c r="AR8" s="254"/>
      <c r="AS8" s="253"/>
      <c r="AT8" s="241"/>
      <c r="AU8" s="241"/>
      <c r="AV8" s="252"/>
      <c r="AW8" s="253"/>
      <c r="AX8" s="241"/>
      <c r="AY8" s="241"/>
      <c r="AZ8" s="252"/>
      <c r="BA8" s="253"/>
      <c r="BB8" s="241"/>
      <c r="BC8" s="241"/>
      <c r="BD8" s="252"/>
      <c r="BE8" s="242"/>
    </row>
    <row r="9" spans="1:57" ht="22.5" customHeight="1">
      <c r="A9" s="283" t="s">
        <v>219</v>
      </c>
      <c r="B9" s="289" t="s">
        <v>226</v>
      </c>
      <c r="C9" s="286"/>
      <c r="D9" s="241"/>
      <c r="E9" s="252">
        <v>118</v>
      </c>
      <c r="F9" s="253"/>
      <c r="G9" s="241"/>
      <c r="H9" s="241"/>
      <c r="I9" s="252"/>
      <c r="J9" s="253"/>
      <c r="K9" s="241"/>
      <c r="L9" s="241"/>
      <c r="M9" s="252"/>
      <c r="N9" s="253"/>
      <c r="O9" s="254"/>
      <c r="P9" s="253"/>
      <c r="Q9" s="241"/>
      <c r="R9" s="241"/>
      <c r="S9" s="252"/>
      <c r="T9" s="253"/>
      <c r="U9" s="241"/>
      <c r="V9" s="241"/>
      <c r="W9" s="252"/>
      <c r="X9" s="253"/>
      <c r="Y9" s="241"/>
      <c r="Z9" s="241"/>
      <c r="AA9" s="252"/>
      <c r="AB9" s="253"/>
      <c r="AC9" s="254"/>
      <c r="AD9" s="255"/>
      <c r="AE9" s="256"/>
      <c r="AF9" s="241"/>
      <c r="AG9" s="241"/>
      <c r="AH9" s="252"/>
      <c r="AI9" s="253"/>
      <c r="AJ9" s="241"/>
      <c r="AK9" s="241"/>
      <c r="AL9" s="252"/>
      <c r="AM9" s="253"/>
      <c r="AN9" s="241"/>
      <c r="AO9" s="241"/>
      <c r="AP9" s="252"/>
      <c r="AQ9" s="253"/>
      <c r="AR9" s="254"/>
      <c r="AS9" s="253"/>
      <c r="AT9" s="241"/>
      <c r="AU9" s="241"/>
      <c r="AV9" s="252"/>
      <c r="AW9" s="253"/>
      <c r="AX9" s="241"/>
      <c r="AY9" s="241"/>
      <c r="AZ9" s="252"/>
      <c r="BA9" s="253"/>
      <c r="BB9" s="241"/>
      <c r="BC9" s="241"/>
      <c r="BD9" s="252"/>
      <c r="BE9" s="242"/>
    </row>
    <row r="10" spans="1:57" ht="22.5" customHeight="1">
      <c r="A10" s="283" t="s">
        <v>220</v>
      </c>
      <c r="B10" s="289" t="s">
        <v>39</v>
      </c>
      <c r="C10" s="286"/>
      <c r="D10" s="241"/>
      <c r="E10" s="252">
        <v>17</v>
      </c>
      <c r="F10" s="253"/>
      <c r="G10" s="241"/>
      <c r="H10" s="241"/>
      <c r="I10" s="252"/>
      <c r="J10" s="253"/>
      <c r="K10" s="241"/>
      <c r="L10" s="241"/>
      <c r="M10" s="252"/>
      <c r="N10" s="253"/>
      <c r="O10" s="254"/>
      <c r="P10" s="253"/>
      <c r="Q10" s="241"/>
      <c r="R10" s="241"/>
      <c r="S10" s="252"/>
      <c r="T10" s="253"/>
      <c r="U10" s="241"/>
      <c r="V10" s="241"/>
      <c r="W10" s="252"/>
      <c r="X10" s="253"/>
      <c r="Y10" s="241"/>
      <c r="Z10" s="241"/>
      <c r="AA10" s="252"/>
      <c r="AB10" s="253"/>
      <c r="AC10" s="254"/>
      <c r="AD10" s="255"/>
      <c r="AE10" s="256"/>
      <c r="AF10" s="241"/>
      <c r="AG10" s="241"/>
      <c r="AH10" s="252"/>
      <c r="AI10" s="253"/>
      <c r="AJ10" s="241"/>
      <c r="AK10" s="241"/>
      <c r="AL10" s="252"/>
      <c r="AM10" s="253"/>
      <c r="AN10" s="241"/>
      <c r="AO10" s="241"/>
      <c r="AP10" s="252"/>
      <c r="AQ10" s="253"/>
      <c r="AR10" s="254"/>
      <c r="AS10" s="253"/>
      <c r="AT10" s="241"/>
      <c r="AU10" s="241"/>
      <c r="AV10" s="252"/>
      <c r="AW10" s="253"/>
      <c r="AX10" s="241"/>
      <c r="AY10" s="241"/>
      <c r="AZ10" s="252"/>
      <c r="BA10" s="253"/>
      <c r="BB10" s="241"/>
      <c r="BC10" s="241"/>
      <c r="BD10" s="252"/>
      <c r="BE10" s="242"/>
    </row>
    <row r="11" spans="1:57" ht="22.5" customHeight="1">
      <c r="A11" s="283" t="s">
        <v>221</v>
      </c>
      <c r="B11" s="289" t="s">
        <v>39</v>
      </c>
      <c r="C11" s="286"/>
      <c r="D11" s="241"/>
      <c r="E11" s="252">
        <v>29</v>
      </c>
      <c r="F11" s="253"/>
      <c r="G11" s="241"/>
      <c r="H11" s="241"/>
      <c r="I11" s="252"/>
      <c r="J11" s="253"/>
      <c r="K11" s="241"/>
      <c r="L11" s="241"/>
      <c r="M11" s="252"/>
      <c r="N11" s="253"/>
      <c r="O11" s="254"/>
      <c r="P11" s="253"/>
      <c r="Q11" s="241"/>
      <c r="R11" s="241"/>
      <c r="S11" s="252"/>
      <c r="T11" s="253"/>
      <c r="U11" s="241"/>
      <c r="V11" s="241"/>
      <c r="W11" s="252"/>
      <c r="X11" s="253"/>
      <c r="Y11" s="241"/>
      <c r="Z11" s="241"/>
      <c r="AA11" s="252"/>
      <c r="AB11" s="253"/>
      <c r="AC11" s="254"/>
      <c r="AD11" s="255"/>
      <c r="AE11" s="256"/>
      <c r="AF11" s="241"/>
      <c r="AG11" s="241"/>
      <c r="AH11" s="252"/>
      <c r="AI11" s="253"/>
      <c r="AJ11" s="241"/>
      <c r="AK11" s="241"/>
      <c r="AL11" s="252"/>
      <c r="AM11" s="253"/>
      <c r="AN11" s="241"/>
      <c r="AO11" s="241"/>
      <c r="AP11" s="252"/>
      <c r="AQ11" s="253"/>
      <c r="AR11" s="254"/>
      <c r="AS11" s="253"/>
      <c r="AT11" s="241"/>
      <c r="AU11" s="241"/>
      <c r="AV11" s="252"/>
      <c r="AW11" s="253"/>
      <c r="AX11" s="241"/>
      <c r="AY11" s="241"/>
      <c r="AZ11" s="252"/>
      <c r="BA11" s="253"/>
      <c r="BB11" s="241"/>
      <c r="BC11" s="241"/>
      <c r="BD11" s="252"/>
      <c r="BE11" s="242"/>
    </row>
    <row r="12" spans="1:57" ht="22.5" customHeight="1">
      <c r="A12" s="283" t="s">
        <v>222</v>
      </c>
      <c r="B12" s="289" t="s">
        <v>39</v>
      </c>
      <c r="C12" s="286"/>
      <c r="D12" s="241"/>
      <c r="E12" s="252">
        <v>34</v>
      </c>
      <c r="F12" s="253"/>
      <c r="G12" s="241"/>
      <c r="H12" s="241"/>
      <c r="I12" s="252"/>
      <c r="J12" s="253"/>
      <c r="K12" s="241"/>
      <c r="L12" s="241"/>
      <c r="M12" s="252"/>
      <c r="N12" s="253"/>
      <c r="O12" s="254"/>
      <c r="P12" s="253"/>
      <c r="Q12" s="241"/>
      <c r="R12" s="241"/>
      <c r="S12" s="252"/>
      <c r="T12" s="253"/>
      <c r="U12" s="241"/>
      <c r="V12" s="241"/>
      <c r="W12" s="252"/>
      <c r="X12" s="253"/>
      <c r="Y12" s="241"/>
      <c r="Z12" s="241"/>
      <c r="AA12" s="252"/>
      <c r="AB12" s="253"/>
      <c r="AC12" s="254"/>
      <c r="AD12" s="255"/>
      <c r="AE12" s="256"/>
      <c r="AF12" s="241"/>
      <c r="AG12" s="241"/>
      <c r="AH12" s="252"/>
      <c r="AI12" s="253"/>
      <c r="AJ12" s="241"/>
      <c r="AK12" s="241"/>
      <c r="AL12" s="252"/>
      <c r="AM12" s="253"/>
      <c r="AN12" s="241"/>
      <c r="AO12" s="241"/>
      <c r="AP12" s="252"/>
      <c r="AQ12" s="253"/>
      <c r="AR12" s="254"/>
      <c r="AS12" s="253"/>
      <c r="AT12" s="241"/>
      <c r="AU12" s="241"/>
      <c r="AV12" s="252"/>
      <c r="AW12" s="253"/>
      <c r="AX12" s="241"/>
      <c r="AY12" s="241"/>
      <c r="AZ12" s="252"/>
      <c r="BA12" s="253"/>
      <c r="BB12" s="241"/>
      <c r="BC12" s="241"/>
      <c r="BD12" s="252"/>
      <c r="BE12" s="242"/>
    </row>
    <row r="13" spans="1:57" ht="22.5" customHeight="1">
      <c r="A13" s="283" t="s">
        <v>223</v>
      </c>
      <c r="B13" s="289" t="s">
        <v>226</v>
      </c>
      <c r="C13" s="286"/>
      <c r="D13" s="241"/>
      <c r="E13" s="252">
        <v>993</v>
      </c>
      <c r="F13" s="253"/>
      <c r="G13" s="241"/>
      <c r="H13" s="241"/>
      <c r="I13" s="252"/>
      <c r="J13" s="253"/>
      <c r="K13" s="241"/>
      <c r="L13" s="241"/>
      <c r="M13" s="252"/>
      <c r="N13" s="253"/>
      <c r="O13" s="254"/>
      <c r="P13" s="253"/>
      <c r="Q13" s="241"/>
      <c r="R13" s="241"/>
      <c r="S13" s="252"/>
      <c r="T13" s="253"/>
      <c r="U13" s="241"/>
      <c r="V13" s="241"/>
      <c r="W13" s="252"/>
      <c r="X13" s="253"/>
      <c r="Y13" s="241"/>
      <c r="Z13" s="241"/>
      <c r="AA13" s="252"/>
      <c r="AB13" s="253"/>
      <c r="AC13" s="254"/>
      <c r="AD13" s="255"/>
      <c r="AE13" s="256"/>
      <c r="AF13" s="241"/>
      <c r="AG13" s="241"/>
      <c r="AH13" s="252"/>
      <c r="AI13" s="253"/>
      <c r="AJ13" s="241"/>
      <c r="AK13" s="241"/>
      <c r="AL13" s="252"/>
      <c r="AM13" s="253"/>
      <c r="AN13" s="241"/>
      <c r="AO13" s="241"/>
      <c r="AP13" s="252"/>
      <c r="AQ13" s="253"/>
      <c r="AR13" s="254"/>
      <c r="AS13" s="253"/>
      <c r="AT13" s="241"/>
      <c r="AU13" s="241"/>
      <c r="AV13" s="252"/>
      <c r="AW13" s="253"/>
      <c r="AX13" s="241"/>
      <c r="AY13" s="241"/>
      <c r="AZ13" s="252"/>
      <c r="BA13" s="253"/>
      <c r="BB13" s="241"/>
      <c r="BC13" s="241"/>
      <c r="BD13" s="252"/>
      <c r="BE13" s="242"/>
    </row>
    <row r="14" spans="1:57" ht="22.5" customHeight="1">
      <c r="A14" s="283" t="s">
        <v>224</v>
      </c>
      <c r="B14" s="289" t="s">
        <v>226</v>
      </c>
      <c r="C14" s="286"/>
      <c r="D14" s="241"/>
      <c r="E14" s="252">
        <v>178</v>
      </c>
      <c r="F14" s="253"/>
      <c r="G14" s="241"/>
      <c r="H14" s="241"/>
      <c r="I14" s="252"/>
      <c r="J14" s="253"/>
      <c r="K14" s="241"/>
      <c r="L14" s="241"/>
      <c r="M14" s="252"/>
      <c r="N14" s="253"/>
      <c r="O14" s="254"/>
      <c r="P14" s="253"/>
      <c r="Q14" s="241"/>
      <c r="R14" s="241"/>
      <c r="S14" s="252"/>
      <c r="T14" s="253"/>
      <c r="U14" s="241"/>
      <c r="V14" s="241"/>
      <c r="W14" s="252"/>
      <c r="X14" s="253"/>
      <c r="Y14" s="241"/>
      <c r="Z14" s="241"/>
      <c r="AA14" s="252"/>
      <c r="AB14" s="253"/>
      <c r="AC14" s="254"/>
      <c r="AD14" s="255"/>
      <c r="AE14" s="256"/>
      <c r="AF14" s="241"/>
      <c r="AG14" s="241"/>
      <c r="AH14" s="252"/>
      <c r="AI14" s="253"/>
      <c r="AJ14" s="241"/>
      <c r="AK14" s="241"/>
      <c r="AL14" s="252"/>
      <c r="AM14" s="253"/>
      <c r="AN14" s="241"/>
      <c r="AO14" s="241"/>
      <c r="AP14" s="252"/>
      <c r="AQ14" s="253"/>
      <c r="AR14" s="254"/>
      <c r="AS14" s="253"/>
      <c r="AT14" s="241"/>
      <c r="AU14" s="241"/>
      <c r="AV14" s="252"/>
      <c r="AW14" s="253"/>
      <c r="AX14" s="241"/>
      <c r="AY14" s="241"/>
      <c r="AZ14" s="252"/>
      <c r="BA14" s="253"/>
      <c r="BB14" s="241"/>
      <c r="BC14" s="241"/>
      <c r="BD14" s="252"/>
      <c r="BE14" s="242"/>
    </row>
    <row r="15" spans="1:57" ht="22.5" customHeight="1" thickBot="1">
      <c r="A15" s="284" t="s">
        <v>225</v>
      </c>
      <c r="B15" s="290" t="s">
        <v>227</v>
      </c>
      <c r="C15" s="287"/>
      <c r="D15" s="266"/>
      <c r="E15" s="267">
        <v>264</v>
      </c>
      <c r="F15" s="268"/>
      <c r="G15" s="266"/>
      <c r="H15" s="266"/>
      <c r="I15" s="267"/>
      <c r="J15" s="268"/>
      <c r="K15" s="266"/>
      <c r="L15" s="266"/>
      <c r="M15" s="267"/>
      <c r="N15" s="268"/>
      <c r="O15" s="269"/>
      <c r="P15" s="268"/>
      <c r="Q15" s="266"/>
      <c r="R15" s="266"/>
      <c r="S15" s="267"/>
      <c r="T15" s="268"/>
      <c r="U15" s="266"/>
      <c r="V15" s="266"/>
      <c r="W15" s="267"/>
      <c r="X15" s="268"/>
      <c r="Y15" s="266"/>
      <c r="Z15" s="266"/>
      <c r="AA15" s="267"/>
      <c r="AB15" s="268"/>
      <c r="AC15" s="269"/>
      <c r="AD15" s="270"/>
      <c r="AE15" s="271"/>
      <c r="AF15" s="266"/>
      <c r="AG15" s="266"/>
      <c r="AH15" s="267"/>
      <c r="AI15" s="268"/>
      <c r="AJ15" s="266"/>
      <c r="AK15" s="266"/>
      <c r="AL15" s="267"/>
      <c r="AM15" s="268"/>
      <c r="AN15" s="266"/>
      <c r="AO15" s="266"/>
      <c r="AP15" s="267"/>
      <c r="AQ15" s="268"/>
      <c r="AR15" s="269"/>
      <c r="AS15" s="268"/>
      <c r="AT15" s="266"/>
      <c r="AU15" s="266"/>
      <c r="AV15" s="267"/>
      <c r="AW15" s="268"/>
      <c r="AX15" s="266"/>
      <c r="AY15" s="266"/>
      <c r="AZ15" s="267"/>
      <c r="BA15" s="268"/>
      <c r="BB15" s="266"/>
      <c r="BC15" s="266"/>
      <c r="BD15" s="267"/>
      <c r="BE15" s="272"/>
    </row>
    <row r="16" spans="1:57" ht="24.75" customHeight="1" thickBot="1">
      <c r="A16" s="237" t="s">
        <v>203</v>
      </c>
      <c r="B16" s="238" t="s">
        <v>205</v>
      </c>
      <c r="C16" s="273"/>
      <c r="D16" s="274">
        <v>98</v>
      </c>
      <c r="E16" s="275" t="e">
        <f>AVERAGE(E17,#REF!)</f>
        <v>#REF!</v>
      </c>
      <c r="F16" s="276">
        <v>1</v>
      </c>
      <c r="G16" s="273"/>
      <c r="H16" s="274">
        <v>98</v>
      </c>
      <c r="I16" s="275" t="e">
        <f>AVERAGE(I17,#REF!)</f>
        <v>#REF!</v>
      </c>
      <c r="J16" s="276">
        <v>1</v>
      </c>
      <c r="K16" s="273"/>
      <c r="L16" s="274">
        <v>98</v>
      </c>
      <c r="M16" s="275" t="e">
        <f>AVERAGE(M17,#REF!)</f>
        <v>#REF!</v>
      </c>
      <c r="N16" s="276">
        <v>1</v>
      </c>
      <c r="O16" s="277" t="e">
        <f>AVERAGE(E16,I16,M16)</f>
        <v>#REF!</v>
      </c>
      <c r="P16" s="278">
        <v>0.99</v>
      </c>
      <c r="Q16" s="273"/>
      <c r="R16" s="274">
        <v>98</v>
      </c>
      <c r="S16" s="275" t="e">
        <f>AVERAGE(#REF!)</f>
        <v>#REF!</v>
      </c>
      <c r="T16" s="276">
        <v>1</v>
      </c>
      <c r="U16" s="273"/>
      <c r="V16" s="274">
        <v>98</v>
      </c>
      <c r="W16" s="275" t="e">
        <f>AVERAGE(#REF!,#REF!)</f>
        <v>#REF!</v>
      </c>
      <c r="X16" s="276">
        <v>1</v>
      </c>
      <c r="Y16" s="273"/>
      <c r="Z16" s="274">
        <v>98</v>
      </c>
      <c r="AA16" s="275" t="e">
        <f>AVERAGE(#REF!,#REF!)</f>
        <v>#REF!</v>
      </c>
      <c r="AB16" s="276">
        <v>1</v>
      </c>
      <c r="AC16" s="279" t="e">
        <f>AVERAGE(S16,W16,AA16)</f>
        <v>#REF!</v>
      </c>
      <c r="AD16" s="234">
        <v>1</v>
      </c>
      <c r="AE16" s="251"/>
      <c r="AF16" s="273"/>
      <c r="AG16" s="274">
        <v>98</v>
      </c>
      <c r="AH16" s="275" t="e">
        <f>AVERAGE(#REF!,#REF!)</f>
        <v>#REF!</v>
      </c>
      <c r="AI16" s="276">
        <v>1</v>
      </c>
      <c r="AJ16" s="273"/>
      <c r="AK16" s="274">
        <v>98</v>
      </c>
      <c r="AL16" s="275" t="e">
        <f>AVERAGE(AL17,#REF!)</f>
        <v>#REF!</v>
      </c>
      <c r="AM16" s="276">
        <v>1</v>
      </c>
      <c r="AN16" s="273"/>
      <c r="AO16" s="274">
        <v>98</v>
      </c>
      <c r="AP16" s="275" t="e">
        <f>AVERAGE(#REF!,#REF!)</f>
        <v>#REF!</v>
      </c>
      <c r="AQ16" s="276">
        <v>1</v>
      </c>
      <c r="AR16" s="280"/>
      <c r="AS16" s="281"/>
      <c r="AT16" s="273"/>
      <c r="AU16" s="274">
        <v>98</v>
      </c>
      <c r="AV16" s="275" t="e">
        <f>AVERAGE(AV17,#REF!)</f>
        <v>#REF!</v>
      </c>
      <c r="AW16" s="276">
        <v>1</v>
      </c>
      <c r="AX16" s="273"/>
      <c r="AY16" s="274">
        <v>98</v>
      </c>
      <c r="AZ16" s="275" t="e">
        <f>AVERAGE(AZ17,#REF!)</f>
        <v>#REF!</v>
      </c>
      <c r="BA16" s="276">
        <v>1</v>
      </c>
      <c r="BB16" s="273"/>
      <c r="BC16" s="274">
        <v>98</v>
      </c>
      <c r="BD16" s="275" t="e">
        <f>AVERAGE(BD17,#REF!)</f>
        <v>#REF!</v>
      </c>
      <c r="BE16" s="276">
        <v>1</v>
      </c>
    </row>
    <row r="17" spans="1:57" ht="17.25" customHeight="1" outlineLevel="1" thickBot="1">
      <c r="A17" s="81" t="s">
        <v>204</v>
      </c>
      <c r="B17" s="82" t="s">
        <v>40</v>
      </c>
      <c r="C17" s="56"/>
      <c r="D17" s="24"/>
      <c r="E17" s="25"/>
      <c r="F17" s="26"/>
      <c r="G17" s="56"/>
      <c r="H17" s="24"/>
      <c r="I17" s="25"/>
      <c r="J17" s="26"/>
      <c r="K17" s="56"/>
      <c r="L17" s="24"/>
      <c r="M17" s="25"/>
      <c r="N17" s="26"/>
      <c r="O17" s="107"/>
      <c r="P17" s="63"/>
      <c r="Q17" s="56"/>
      <c r="R17" s="24"/>
      <c r="S17" s="25"/>
      <c r="T17" s="26"/>
      <c r="U17" s="56"/>
      <c r="V17" s="24"/>
      <c r="W17" s="25"/>
      <c r="X17" s="26"/>
      <c r="Y17" s="56"/>
      <c r="Z17" s="24"/>
      <c r="AA17" s="25"/>
      <c r="AB17" s="26"/>
      <c r="AC17" s="193"/>
      <c r="AD17" s="194"/>
      <c r="AE17" s="189"/>
      <c r="AF17" s="56"/>
      <c r="AG17" s="24"/>
      <c r="AH17" s="203"/>
      <c r="AI17" s="26"/>
      <c r="AJ17" s="56"/>
      <c r="AK17" s="24"/>
      <c r="AL17" s="25"/>
      <c r="AM17" s="26"/>
      <c r="AN17" s="56"/>
      <c r="AO17" s="24"/>
      <c r="AP17" s="25"/>
      <c r="AQ17" s="26"/>
      <c r="AR17" s="107"/>
      <c r="AS17" s="63"/>
      <c r="AT17" s="56"/>
      <c r="AU17" s="24"/>
      <c r="AV17" s="25"/>
      <c r="AW17" s="26"/>
      <c r="AX17" s="56"/>
      <c r="AY17" s="24"/>
      <c r="AZ17" s="25"/>
      <c r="BA17" s="26"/>
      <c r="BB17" s="56"/>
      <c r="BC17" s="24"/>
      <c r="BD17" s="25"/>
      <c r="BE17" s="26"/>
    </row>
    <row r="18" spans="1:57" ht="23.25" customHeight="1" thickBot="1">
      <c r="A18" s="21" t="s">
        <v>54</v>
      </c>
      <c r="B18" s="80" t="s">
        <v>47</v>
      </c>
      <c r="C18" s="18"/>
      <c r="D18" s="18">
        <v>10000</v>
      </c>
      <c r="E18" s="19">
        <f>SUM(E19:E21)</f>
        <v>0</v>
      </c>
      <c r="F18" s="22" t="str">
        <f>IF(E18&lt;D18,"100%",(D18*100%)/E18)</f>
        <v>100%</v>
      </c>
      <c r="G18" s="18"/>
      <c r="H18" s="18">
        <v>10000</v>
      </c>
      <c r="I18" s="19">
        <f>SUM(I19:I21)</f>
        <v>0</v>
      </c>
      <c r="J18" s="22" t="str">
        <f>IF(I18&lt;H18,"100%",(H18*100%)/I18)</f>
        <v>100%</v>
      </c>
      <c r="K18" s="18"/>
      <c r="L18" s="18">
        <v>10000</v>
      </c>
      <c r="M18" s="19">
        <f>SUM(M19:M21)</f>
        <v>0</v>
      </c>
      <c r="N18" s="22" t="str">
        <f>IF(M18&lt;L18,"100%",(L18*100%)/M18)</f>
        <v>100%</v>
      </c>
      <c r="O18" s="58">
        <f>M18+I18+E18</f>
        <v>0</v>
      </c>
      <c r="P18" s="59">
        <v>1</v>
      </c>
      <c r="Q18" s="18"/>
      <c r="R18" s="18">
        <v>10000</v>
      </c>
      <c r="S18" s="19">
        <v>0</v>
      </c>
      <c r="T18" s="22" t="str">
        <f>IF(S18&lt;R18,"100%",(R18*100%)/S18)</f>
        <v>100%</v>
      </c>
      <c r="U18" s="18"/>
      <c r="V18" s="18">
        <v>10000</v>
      </c>
      <c r="W18" s="19">
        <f>SUM(W19:W21)</f>
        <v>0</v>
      </c>
      <c r="X18" s="22" t="str">
        <f>IF(W18&lt;V18,"100%",(V18*100%)/W18)</f>
        <v>100%</v>
      </c>
      <c r="Y18" s="18"/>
      <c r="Z18" s="18">
        <v>10000</v>
      </c>
      <c r="AA18" s="19">
        <f>SUM(AA19:AA21)</f>
        <v>0</v>
      </c>
      <c r="AB18" s="22" t="str">
        <f>IF(AA18&lt;Z18,"100%",(Z18*100%)/AA18)</f>
        <v>100%</v>
      </c>
      <c r="AC18" s="195">
        <v>0</v>
      </c>
      <c r="AD18" s="200">
        <v>1</v>
      </c>
      <c r="AE18" s="188"/>
      <c r="AF18" s="18"/>
      <c r="AG18" s="18">
        <v>10000</v>
      </c>
      <c r="AH18" s="19">
        <f>SUM(AH19:AH21)</f>
        <v>0</v>
      </c>
      <c r="AI18" s="22" t="str">
        <f>IF(AH18&lt;AG18,"100%",(AG18*100%)/AH18)</f>
        <v>100%</v>
      </c>
      <c r="AJ18" s="18"/>
      <c r="AK18" s="18">
        <v>10000</v>
      </c>
      <c r="AL18" s="19">
        <f>SUM(AL19:AL21)</f>
        <v>0</v>
      </c>
      <c r="AM18" s="22" t="str">
        <f>IF(AL18&lt;AK18,"100%",(AK18*100%)/AL18)</f>
        <v>100%</v>
      </c>
      <c r="AN18" s="18"/>
      <c r="AO18" s="18">
        <v>10000</v>
      </c>
      <c r="AP18" s="19">
        <f>SUM(AP19:AP21)</f>
        <v>0</v>
      </c>
      <c r="AQ18" s="22" t="str">
        <f>IF(AP18&lt;AO18,"100%",(AO18*100%)/AP18)</f>
        <v>100%</v>
      </c>
      <c r="AR18" s="58"/>
      <c r="AS18" s="59"/>
      <c r="AT18" s="18"/>
      <c r="AU18" s="18">
        <v>10000</v>
      </c>
      <c r="AV18" s="19"/>
      <c r="AW18" s="22" t="str">
        <f>IF(AV18&lt;AU18,"100%",(AU18*100%)/AV18)</f>
        <v>100%</v>
      </c>
      <c r="AX18" s="18"/>
      <c r="AY18" s="18">
        <v>10000</v>
      </c>
      <c r="AZ18" s="19"/>
      <c r="BA18" s="22" t="str">
        <f>IF(AZ18&lt;AY18,"100%",(AY18*100%)/AZ18)</f>
        <v>100%</v>
      </c>
      <c r="BB18" s="18"/>
      <c r="BC18" s="18">
        <v>10000</v>
      </c>
      <c r="BD18" s="19">
        <f>SUM(BD19:BD21)</f>
        <v>0</v>
      </c>
      <c r="BE18" s="22" t="str">
        <f>IF(BD18&lt;BC18,"100%",(BC18*100%)/BD18)</f>
        <v>100%</v>
      </c>
    </row>
    <row r="19" spans="1:57" ht="15" hidden="1" customHeight="1" outlineLevel="1">
      <c r="A19" s="81" t="s">
        <v>66</v>
      </c>
      <c r="B19" s="82" t="s">
        <v>53</v>
      </c>
      <c r="C19" s="230" t="s">
        <v>29</v>
      </c>
      <c r="D19" s="230">
        <v>0</v>
      </c>
      <c r="E19" s="230"/>
      <c r="F19" s="231"/>
      <c r="G19" s="230" t="s">
        <v>29</v>
      </c>
      <c r="H19" s="230">
        <v>0</v>
      </c>
      <c r="I19" s="230"/>
      <c r="J19" s="231"/>
      <c r="K19" s="230" t="s">
        <v>29</v>
      </c>
      <c r="L19" s="230">
        <v>0</v>
      </c>
      <c r="M19" s="230"/>
      <c r="N19" s="231"/>
      <c r="O19" s="5"/>
      <c r="P19" s="3"/>
      <c r="Q19" s="230" t="s">
        <v>29</v>
      </c>
      <c r="R19" s="230">
        <v>0</v>
      </c>
      <c r="S19" s="230"/>
      <c r="T19" s="231"/>
      <c r="U19" s="230" t="s">
        <v>29</v>
      </c>
      <c r="V19" s="230">
        <v>0</v>
      </c>
      <c r="W19" s="230"/>
      <c r="X19" s="231"/>
      <c r="Y19" s="230" t="s">
        <v>29</v>
      </c>
      <c r="Z19" s="230">
        <v>0</v>
      </c>
      <c r="AA19" s="230"/>
      <c r="AB19" s="231"/>
      <c r="AC19" s="2"/>
      <c r="AD19" s="2"/>
      <c r="AE19" s="189"/>
      <c r="AF19" s="230" t="s">
        <v>29</v>
      </c>
      <c r="AG19" s="230">
        <v>0</v>
      </c>
      <c r="AH19" s="230"/>
      <c r="AI19" s="231"/>
      <c r="AJ19" s="230" t="s">
        <v>29</v>
      </c>
      <c r="AK19" s="230">
        <v>0</v>
      </c>
      <c r="AL19" s="230"/>
      <c r="AM19" s="231"/>
      <c r="AN19" s="230" t="s">
        <v>29</v>
      </c>
      <c r="AO19" s="230">
        <v>0</v>
      </c>
      <c r="AP19" s="230"/>
      <c r="AQ19" s="231"/>
      <c r="AR19" s="5"/>
      <c r="AS19" s="3"/>
      <c r="AT19" s="230" t="s">
        <v>29</v>
      </c>
      <c r="AU19" s="230">
        <v>0</v>
      </c>
      <c r="AV19" s="230"/>
      <c r="AW19" s="231"/>
      <c r="AX19" s="230" t="s">
        <v>29</v>
      </c>
      <c r="AY19" s="230">
        <v>0</v>
      </c>
      <c r="AZ19" s="230"/>
      <c r="BA19" s="231"/>
      <c r="BB19" s="230" t="s">
        <v>29</v>
      </c>
      <c r="BC19" s="230">
        <v>0</v>
      </c>
      <c r="BD19" s="230"/>
      <c r="BE19" s="231"/>
    </row>
    <row r="20" spans="1:57" ht="15" hidden="1" customHeight="1" outlineLevel="1">
      <c r="A20" s="81" t="s">
        <v>67</v>
      </c>
      <c r="B20" s="82" t="s">
        <v>40</v>
      </c>
      <c r="C20" s="230" t="s">
        <v>29</v>
      </c>
      <c r="D20" s="230">
        <v>0</v>
      </c>
      <c r="E20" s="230"/>
      <c r="F20" s="231"/>
      <c r="G20" s="230" t="s">
        <v>29</v>
      </c>
      <c r="H20" s="230">
        <v>0</v>
      </c>
      <c r="I20" s="230"/>
      <c r="J20" s="231"/>
      <c r="K20" s="230" t="s">
        <v>29</v>
      </c>
      <c r="L20" s="230">
        <v>0</v>
      </c>
      <c r="M20" s="230"/>
      <c r="N20" s="231"/>
      <c r="O20" s="5"/>
      <c r="P20" s="3"/>
      <c r="Q20" s="230" t="s">
        <v>29</v>
      </c>
      <c r="R20" s="230">
        <v>0</v>
      </c>
      <c r="S20" s="230"/>
      <c r="T20" s="231"/>
      <c r="U20" s="230" t="s">
        <v>29</v>
      </c>
      <c r="V20" s="230">
        <v>0</v>
      </c>
      <c r="W20" s="230"/>
      <c r="X20" s="231"/>
      <c r="Y20" s="230">
        <v>0</v>
      </c>
      <c r="Z20" s="230">
        <v>0</v>
      </c>
      <c r="AA20" s="230"/>
      <c r="AB20" s="231"/>
      <c r="AC20" s="2"/>
      <c r="AD20" s="2"/>
      <c r="AE20" s="189"/>
      <c r="AF20" s="230">
        <v>0</v>
      </c>
      <c r="AG20" s="230">
        <v>0</v>
      </c>
      <c r="AH20" s="230"/>
      <c r="AI20" s="231"/>
      <c r="AJ20" s="230">
        <v>0</v>
      </c>
      <c r="AK20" s="230">
        <v>0</v>
      </c>
      <c r="AL20" s="230"/>
      <c r="AM20" s="231"/>
      <c r="AN20" s="230">
        <v>0</v>
      </c>
      <c r="AO20" s="230">
        <v>0</v>
      </c>
      <c r="AP20" s="230"/>
      <c r="AQ20" s="231"/>
      <c r="AR20" s="5"/>
      <c r="AS20" s="3"/>
      <c r="AT20" s="230" t="s">
        <v>29</v>
      </c>
      <c r="AU20" s="230">
        <v>0</v>
      </c>
      <c r="AV20" s="230"/>
      <c r="AW20" s="231"/>
      <c r="AX20" s="230" t="s">
        <v>29</v>
      </c>
      <c r="AY20" s="230">
        <v>0</v>
      </c>
      <c r="AZ20" s="230"/>
      <c r="BA20" s="231"/>
      <c r="BB20" s="230" t="s">
        <v>29</v>
      </c>
      <c r="BC20" s="230">
        <v>0</v>
      </c>
      <c r="BD20" s="230"/>
      <c r="BE20" s="231"/>
    </row>
    <row r="21" spans="1:57" ht="15.75" hidden="1" outlineLevel="1" thickBot="1">
      <c r="A21" s="81" t="s">
        <v>68</v>
      </c>
      <c r="B21" s="82" t="s">
        <v>47</v>
      </c>
      <c r="C21" s="230" t="s">
        <v>29</v>
      </c>
      <c r="D21" s="230">
        <v>0</v>
      </c>
      <c r="E21" s="230"/>
      <c r="F21" s="231"/>
      <c r="G21" s="230" t="s">
        <v>29</v>
      </c>
      <c r="H21" s="230">
        <v>0</v>
      </c>
      <c r="I21" s="230"/>
      <c r="J21" s="231"/>
      <c r="K21" s="230" t="s">
        <v>29</v>
      </c>
      <c r="L21" s="230">
        <v>0</v>
      </c>
      <c r="M21" s="230"/>
      <c r="N21" s="231"/>
      <c r="O21" s="5"/>
      <c r="P21" s="3"/>
      <c r="Q21" s="230" t="s">
        <v>29</v>
      </c>
      <c r="R21" s="230">
        <v>0</v>
      </c>
      <c r="S21" s="230"/>
      <c r="T21" s="231"/>
      <c r="U21" s="230" t="s">
        <v>29</v>
      </c>
      <c r="V21" s="230">
        <v>0</v>
      </c>
      <c r="W21" s="230"/>
      <c r="X21" s="231"/>
      <c r="Y21" s="230" t="s">
        <v>29</v>
      </c>
      <c r="Z21" s="230">
        <v>0</v>
      </c>
      <c r="AA21" s="230"/>
      <c r="AB21" s="231"/>
      <c r="AC21" s="2"/>
      <c r="AD21" s="2"/>
      <c r="AE21" s="189"/>
      <c r="AF21" s="230" t="s">
        <v>29</v>
      </c>
      <c r="AG21" s="230">
        <v>0</v>
      </c>
      <c r="AH21" s="230"/>
      <c r="AI21" s="231"/>
      <c r="AJ21" s="230" t="s">
        <v>29</v>
      </c>
      <c r="AK21" s="230">
        <v>0</v>
      </c>
      <c r="AL21" s="230"/>
      <c r="AM21" s="231"/>
      <c r="AN21" s="230" t="s">
        <v>29</v>
      </c>
      <c r="AO21" s="230">
        <v>0</v>
      </c>
      <c r="AP21" s="230"/>
      <c r="AQ21" s="231"/>
      <c r="AR21" s="5"/>
      <c r="AS21" s="3"/>
      <c r="AT21" s="230" t="s">
        <v>29</v>
      </c>
      <c r="AU21" s="230">
        <v>0</v>
      </c>
      <c r="AV21" s="230"/>
      <c r="AW21" s="231"/>
      <c r="AX21" s="230" t="s">
        <v>29</v>
      </c>
      <c r="AY21" s="230">
        <v>0</v>
      </c>
      <c r="AZ21" s="230"/>
      <c r="BA21" s="231"/>
      <c r="BB21" s="230" t="s">
        <v>29</v>
      </c>
      <c r="BC21" s="230">
        <v>0</v>
      </c>
      <c r="BD21" s="230"/>
      <c r="BE21" s="231"/>
    </row>
    <row r="22" spans="1:57" ht="30.75" collapsed="1" thickBot="1">
      <c r="A22" s="21" t="s">
        <v>56</v>
      </c>
      <c r="B22" s="80" t="s">
        <v>47</v>
      </c>
      <c r="C22" s="57"/>
      <c r="D22" s="23">
        <f>SUM(D23:D24)</f>
        <v>7.1500000000000008E-2</v>
      </c>
      <c r="E22" s="20">
        <f>SUM(E23:E24)</f>
        <v>0</v>
      </c>
      <c r="F22" s="22" t="str">
        <f>IF(E22&lt;D22,"100%",(D22*100%)/E22)</f>
        <v>100%</v>
      </c>
      <c r="G22" s="57"/>
      <c r="H22" s="23">
        <f>SUM(H23:H24)</f>
        <v>7.1500000000000008E-2</v>
      </c>
      <c r="I22" s="20">
        <f>SUM(I23:I24)</f>
        <v>0</v>
      </c>
      <c r="J22" s="22" t="str">
        <f>IF(I22&lt;H22,"100%",(H22*100%)/I22)</f>
        <v>100%</v>
      </c>
      <c r="K22" s="57"/>
      <c r="L22" s="23">
        <f>SUM(L23:L24)</f>
        <v>7.1500000000000008E-2</v>
      </c>
      <c r="M22" s="20">
        <f>SUM(M23:M24)</f>
        <v>0</v>
      </c>
      <c r="N22" s="22" t="str">
        <f>IF(M22&lt;L22,"100%",(L22*100%)/M22)</f>
        <v>100%</v>
      </c>
      <c r="O22" s="64">
        <f>AVERAGE(E22,I22,M22)</f>
        <v>0</v>
      </c>
      <c r="P22" s="65">
        <v>1</v>
      </c>
      <c r="Q22" s="57"/>
      <c r="R22" s="23">
        <f>SUM(R23:R24)</f>
        <v>7.1500000000000008E-2</v>
      </c>
      <c r="S22" s="20">
        <f>SUM(S23:S24)</f>
        <v>0</v>
      </c>
      <c r="T22" s="22" t="str">
        <f>IF(S22&lt;R22,"100%",(R22*100%)/S22)</f>
        <v>100%</v>
      </c>
      <c r="U22" s="57"/>
      <c r="V22" s="23">
        <f>SUM(V23:V24)</f>
        <v>7.1500000000000008E-2</v>
      </c>
      <c r="W22" s="20">
        <f>SUM(W23:W24)</f>
        <v>0</v>
      </c>
      <c r="X22" s="22" t="str">
        <f>IF(W22&lt;V22,"100%",(V22*100%)/W22)</f>
        <v>100%</v>
      </c>
      <c r="Y22" s="57"/>
      <c r="Z22" s="23">
        <f>SUM(Z23:Z24)</f>
        <v>7.1500000000000008E-2</v>
      </c>
      <c r="AA22" s="20">
        <f>SUM(AA23:AA24)</f>
        <v>0</v>
      </c>
      <c r="AB22" s="22" t="str">
        <f>IF(AA22&lt;Z22,"100%",(Z22*100%)/AA22)</f>
        <v>100%</v>
      </c>
      <c r="AC22" s="196">
        <f>AVERAGE(S22,W22,AA22)</f>
        <v>0</v>
      </c>
      <c r="AD22" s="200">
        <v>1</v>
      </c>
      <c r="AE22" s="188"/>
      <c r="AF22" s="57"/>
      <c r="AG22" s="23">
        <f>SUM(AG23:AG24)</f>
        <v>7.1500000000000008E-2</v>
      </c>
      <c r="AH22" s="20">
        <f>SUM(AH23:AH24)</f>
        <v>0</v>
      </c>
      <c r="AI22" s="22" t="str">
        <f>IF(AH22&lt;AG22,"100%",(AG22*100%)/AH22)</f>
        <v>100%</v>
      </c>
      <c r="AJ22" s="57"/>
      <c r="AK22" s="23">
        <f>SUM(AK23:AK24)</f>
        <v>7.1500000000000008E-2</v>
      </c>
      <c r="AL22" s="20">
        <f>SUM(AL23:AL24)</f>
        <v>0</v>
      </c>
      <c r="AM22" s="22" t="str">
        <f>IF(AL22&lt;AK22,"100%",(AK22*100%)/AL22)</f>
        <v>100%</v>
      </c>
      <c r="AN22" s="57"/>
      <c r="AO22" s="23">
        <f>SUM(AO23:AO24)</f>
        <v>7.1500000000000008E-2</v>
      </c>
      <c r="AP22" s="20">
        <f>SUM(AP23:AP24)</f>
        <v>0</v>
      </c>
      <c r="AQ22" s="22" t="str">
        <f>IF(AP22&lt;AO22,"100%",(AO22*100%)/AP22)</f>
        <v>100%</v>
      </c>
      <c r="AR22" s="64"/>
      <c r="AS22" s="65"/>
      <c r="AT22" s="57"/>
      <c r="AU22" s="23">
        <f>SUM(AU23:AU24)</f>
        <v>7.1500000000000008E-2</v>
      </c>
      <c r="AV22" s="20">
        <f>SUM(AV23:AV24)</f>
        <v>0</v>
      </c>
      <c r="AW22" s="22" t="str">
        <f>IF(AV22&lt;AU22,"100%",(AU22*100%)/AV22)</f>
        <v>100%</v>
      </c>
      <c r="AX22" s="57"/>
      <c r="AY22" s="23">
        <f>SUM(AY23:AY24)</f>
        <v>7.1500000000000008E-2</v>
      </c>
      <c r="AZ22" s="20">
        <f>SUM(AZ23:AZ24)</f>
        <v>0</v>
      </c>
      <c r="BA22" s="22" t="str">
        <f>IF(AZ22&lt;AY22,"100%",(AY22*100%)/AZ22)</f>
        <v>100%</v>
      </c>
      <c r="BB22" s="57"/>
      <c r="BC22" s="23">
        <f>SUM(BC23:BC24)</f>
        <v>7.1500000000000008E-2</v>
      </c>
      <c r="BD22" s="20">
        <f>SUM(BD23:BD24)</f>
        <v>0</v>
      </c>
      <c r="BE22" s="22" t="str">
        <f>IF(BD22&lt;BC22,"100%",(BC22*100%)/BD22)</f>
        <v>100%</v>
      </c>
    </row>
    <row r="23" spans="1:57" ht="14.25" customHeight="1">
      <c r="A23" s="83" t="s">
        <v>69</v>
      </c>
      <c r="B23" s="82" t="s">
        <v>39</v>
      </c>
      <c r="C23" s="66" t="s">
        <v>29</v>
      </c>
      <c r="D23" s="67">
        <v>7.0000000000000007E-2</v>
      </c>
      <c r="E23" s="68"/>
      <c r="F23" s="72"/>
      <c r="G23" s="66" t="s">
        <v>29</v>
      </c>
      <c r="H23" s="67">
        <v>7.0000000000000007E-2</v>
      </c>
      <c r="I23" s="68"/>
      <c r="J23" s="72"/>
      <c r="K23" s="66" t="s">
        <v>29</v>
      </c>
      <c r="L23" s="67">
        <v>7.0000000000000007E-2</v>
      </c>
      <c r="M23" s="68"/>
      <c r="N23" s="72"/>
      <c r="O23" s="75"/>
      <c r="P23" s="72"/>
      <c r="Q23" s="66" t="s">
        <v>29</v>
      </c>
      <c r="R23" s="67">
        <v>7.0000000000000007E-2</v>
      </c>
      <c r="S23" s="68"/>
      <c r="T23" s="72"/>
      <c r="U23" s="66" t="s">
        <v>29</v>
      </c>
      <c r="V23" s="67">
        <v>7.0000000000000007E-2</v>
      </c>
      <c r="W23" s="68"/>
      <c r="X23" s="72"/>
      <c r="Y23" s="66" t="s">
        <v>29</v>
      </c>
      <c r="Z23" s="67">
        <v>7.0000000000000007E-2</v>
      </c>
      <c r="AA23" s="68"/>
      <c r="AB23" s="72"/>
      <c r="AC23" s="197"/>
      <c r="AD23" s="201"/>
      <c r="AE23" s="110"/>
      <c r="AF23" s="66" t="s">
        <v>29</v>
      </c>
      <c r="AG23" s="67">
        <v>7.0000000000000007E-2</v>
      </c>
      <c r="AH23" s="68"/>
      <c r="AI23" s="72"/>
      <c r="AJ23" s="66" t="s">
        <v>29</v>
      </c>
      <c r="AK23" s="67">
        <v>7.0000000000000007E-2</v>
      </c>
      <c r="AL23" s="68"/>
      <c r="AM23" s="72"/>
      <c r="AN23" s="66" t="s">
        <v>29</v>
      </c>
      <c r="AO23" s="67">
        <v>7.0000000000000007E-2</v>
      </c>
      <c r="AP23" s="68"/>
      <c r="AQ23" s="72"/>
      <c r="AR23" s="75"/>
      <c r="AS23" s="72"/>
      <c r="AT23" s="66" t="s">
        <v>29</v>
      </c>
      <c r="AU23" s="67">
        <v>7.0000000000000007E-2</v>
      </c>
      <c r="AV23" s="68"/>
      <c r="AW23" s="72"/>
      <c r="AX23" s="66" t="s">
        <v>29</v>
      </c>
      <c r="AY23" s="67">
        <v>7.0000000000000007E-2</v>
      </c>
      <c r="AZ23" s="68"/>
      <c r="BA23" s="72"/>
      <c r="BB23" s="66" t="s">
        <v>29</v>
      </c>
      <c r="BC23" s="67">
        <v>7.0000000000000007E-2</v>
      </c>
      <c r="BD23" s="68"/>
      <c r="BE23" s="72"/>
    </row>
    <row r="24" spans="1:57" ht="15" customHeight="1" thickBot="1">
      <c r="A24" s="70" t="s">
        <v>70</v>
      </c>
      <c r="B24" s="71" t="s">
        <v>53</v>
      </c>
      <c r="C24" s="77" t="s">
        <v>29</v>
      </c>
      <c r="D24" s="73">
        <v>1.5E-3</v>
      </c>
      <c r="E24" s="73"/>
      <c r="F24" s="74"/>
      <c r="G24" s="77" t="s">
        <v>29</v>
      </c>
      <c r="H24" s="73">
        <v>1.5E-3</v>
      </c>
      <c r="I24" s="73"/>
      <c r="J24" s="74"/>
      <c r="K24" s="77" t="s">
        <v>29</v>
      </c>
      <c r="L24" s="73">
        <v>1.5E-3</v>
      </c>
      <c r="M24" s="73"/>
      <c r="N24" s="74"/>
      <c r="O24" s="76"/>
      <c r="P24" s="74"/>
      <c r="Q24" s="77" t="s">
        <v>29</v>
      </c>
      <c r="R24" s="73">
        <v>1.5E-3</v>
      </c>
      <c r="S24" s="73"/>
      <c r="T24" s="74"/>
      <c r="U24" s="77" t="s">
        <v>29</v>
      </c>
      <c r="V24" s="73">
        <v>1.5E-3</v>
      </c>
      <c r="W24" s="73"/>
      <c r="X24" s="74"/>
      <c r="Y24" s="77" t="s">
        <v>29</v>
      </c>
      <c r="Z24" s="73">
        <v>1.5E-3</v>
      </c>
      <c r="AA24" s="73"/>
      <c r="AB24" s="74"/>
      <c r="AC24" s="111"/>
      <c r="AD24" s="111"/>
      <c r="AE24" s="111"/>
      <c r="AF24" s="77" t="s">
        <v>29</v>
      </c>
      <c r="AG24" s="73">
        <v>1.5E-3</v>
      </c>
      <c r="AH24" s="73"/>
      <c r="AI24" s="74"/>
      <c r="AJ24" s="77" t="s">
        <v>29</v>
      </c>
      <c r="AK24" s="73">
        <v>1.5E-3</v>
      </c>
      <c r="AL24" s="73"/>
      <c r="AM24" s="74"/>
      <c r="AN24" s="77" t="s">
        <v>29</v>
      </c>
      <c r="AO24" s="73">
        <v>1.5E-3</v>
      </c>
      <c r="AP24" s="73"/>
      <c r="AQ24" s="74"/>
      <c r="AR24" s="76"/>
      <c r="AS24" s="74"/>
      <c r="AT24" s="77" t="s">
        <v>29</v>
      </c>
      <c r="AU24" s="73">
        <v>1.5E-3</v>
      </c>
      <c r="AV24" s="73"/>
      <c r="AW24" s="74"/>
      <c r="AX24" s="77" t="s">
        <v>29</v>
      </c>
      <c r="AY24" s="73">
        <v>1.5E-3</v>
      </c>
      <c r="AZ24" s="73"/>
      <c r="BA24" s="74"/>
      <c r="BB24" s="77" t="s">
        <v>29</v>
      </c>
      <c r="BC24" s="73">
        <v>1.5E-3</v>
      </c>
      <c r="BD24" s="73"/>
      <c r="BE24" s="74"/>
    </row>
    <row r="25" spans="1:57" ht="16.5" customHeight="1" thickBot="1">
      <c r="A25" s="132"/>
    </row>
    <row r="26" spans="1:57">
      <c r="C26" s="383" t="s">
        <v>57</v>
      </c>
      <c r="D26" s="384"/>
      <c r="E26" s="384"/>
      <c r="F26" s="385"/>
      <c r="H26" s="145"/>
      <c r="I26" s="145"/>
      <c r="J26" s="145"/>
      <c r="K26" s="145"/>
      <c r="L26" s="145"/>
      <c r="Q26" s="45"/>
      <c r="R26" s="45"/>
    </row>
    <row r="27" spans="1:57">
      <c r="C27" s="143">
        <v>2018</v>
      </c>
      <c r="D27" s="134" t="s">
        <v>58</v>
      </c>
      <c r="E27" s="134">
        <v>2019</v>
      </c>
      <c r="F27" s="129"/>
      <c r="H27" s="134"/>
      <c r="I27" s="135"/>
      <c r="J27" s="134"/>
      <c r="K27" s="122"/>
      <c r="L27" s="135"/>
      <c r="R27" s="135"/>
    </row>
    <row r="28" spans="1:57">
      <c r="C28" s="135">
        <v>96</v>
      </c>
      <c r="D28" s="135" t="s">
        <v>5</v>
      </c>
      <c r="E28" s="135"/>
      <c r="F28" s="130">
        <f t="shared" ref="F28:F38" si="0">E28/C28</f>
        <v>0</v>
      </c>
      <c r="H28" s="135"/>
      <c r="I28" s="122"/>
      <c r="J28" s="135"/>
      <c r="K28" s="135"/>
      <c r="L28" s="136"/>
      <c r="R28" s="136"/>
    </row>
    <row r="29" spans="1:57">
      <c r="C29" s="135">
        <v>109</v>
      </c>
      <c r="D29" s="135" t="s">
        <v>113</v>
      </c>
      <c r="E29" s="135"/>
      <c r="F29" s="130">
        <f t="shared" si="0"/>
        <v>0</v>
      </c>
      <c r="H29" s="135"/>
      <c r="I29" s="122"/>
      <c r="J29" s="135"/>
      <c r="K29" s="135"/>
      <c r="L29" s="136"/>
      <c r="R29" s="136"/>
    </row>
    <row r="30" spans="1:57">
      <c r="C30" s="135">
        <v>100</v>
      </c>
      <c r="D30" s="135" t="s">
        <v>114</v>
      </c>
      <c r="E30" s="135"/>
      <c r="F30" s="130">
        <f t="shared" si="0"/>
        <v>0</v>
      </c>
      <c r="H30" s="135"/>
      <c r="I30" s="122"/>
      <c r="J30" s="135"/>
      <c r="K30" s="135"/>
      <c r="L30" s="136"/>
      <c r="R30" s="136"/>
    </row>
    <row r="31" spans="1:57">
      <c r="C31" s="135">
        <v>116</v>
      </c>
      <c r="D31" s="135" t="s">
        <v>115</v>
      </c>
      <c r="E31" s="135"/>
      <c r="F31" s="130">
        <f t="shared" si="0"/>
        <v>0</v>
      </c>
      <c r="H31" s="135"/>
      <c r="I31" s="122"/>
      <c r="J31" s="135"/>
      <c r="K31" s="135"/>
      <c r="L31" s="136"/>
      <c r="R31" s="135"/>
    </row>
    <row r="32" spans="1:57">
      <c r="C32" s="135">
        <v>112</v>
      </c>
      <c r="D32" s="135" t="s">
        <v>6</v>
      </c>
      <c r="E32" s="135"/>
      <c r="F32" s="130">
        <f t="shared" si="0"/>
        <v>0</v>
      </c>
      <c r="H32" s="135"/>
      <c r="I32" s="122"/>
      <c r="J32" s="135"/>
      <c r="K32" s="135"/>
      <c r="L32" s="136"/>
      <c r="R32" s="135"/>
    </row>
    <row r="33" spans="3:18">
      <c r="C33" s="135">
        <v>103</v>
      </c>
      <c r="D33" s="135" t="s">
        <v>116</v>
      </c>
      <c r="E33" s="135"/>
      <c r="F33" s="130">
        <f t="shared" si="0"/>
        <v>0</v>
      </c>
      <c r="H33" s="135"/>
      <c r="I33" s="122"/>
      <c r="J33" s="135"/>
      <c r="K33" s="135"/>
      <c r="L33" s="136"/>
      <c r="R33" s="135"/>
    </row>
    <row r="34" spans="3:18">
      <c r="C34" s="135">
        <v>95</v>
      </c>
      <c r="D34" s="135" t="s">
        <v>117</v>
      </c>
      <c r="E34" s="135"/>
      <c r="F34" s="130">
        <f t="shared" si="0"/>
        <v>0</v>
      </c>
      <c r="H34" s="135"/>
      <c r="I34" s="122"/>
      <c r="J34" s="135"/>
      <c r="K34" s="135"/>
      <c r="L34" s="136"/>
      <c r="R34" s="135"/>
    </row>
    <row r="35" spans="3:18">
      <c r="C35" s="135">
        <v>82</v>
      </c>
      <c r="D35" s="135" t="s">
        <v>7</v>
      </c>
      <c r="E35" s="135"/>
      <c r="F35" s="130">
        <f t="shared" si="0"/>
        <v>0</v>
      </c>
      <c r="H35" s="135"/>
      <c r="I35" s="122"/>
      <c r="J35" s="135"/>
      <c r="K35" s="135"/>
      <c r="L35" s="136"/>
      <c r="R35" s="135"/>
    </row>
    <row r="36" spans="3:18">
      <c r="C36" s="135">
        <v>105</v>
      </c>
      <c r="D36" s="135" t="s">
        <v>118</v>
      </c>
      <c r="E36" s="135"/>
      <c r="F36" s="130">
        <f t="shared" si="0"/>
        <v>0</v>
      </c>
      <c r="H36" s="135"/>
      <c r="I36" s="122"/>
      <c r="J36" s="135"/>
      <c r="K36" s="135"/>
      <c r="L36" s="136"/>
      <c r="R36" s="135"/>
    </row>
    <row r="37" spans="3:18">
      <c r="C37" s="135">
        <v>126</v>
      </c>
      <c r="D37" s="135" t="s">
        <v>8</v>
      </c>
      <c r="E37" s="135"/>
      <c r="F37" s="130">
        <f t="shared" si="0"/>
        <v>0</v>
      </c>
      <c r="H37" s="135"/>
      <c r="I37" s="122"/>
      <c r="J37" s="135"/>
      <c r="K37" s="135"/>
      <c r="L37" s="136"/>
      <c r="R37" s="135"/>
    </row>
    <row r="38" spans="3:18">
      <c r="C38" s="135">
        <v>110</v>
      </c>
      <c r="D38" s="135" t="s">
        <v>9</v>
      </c>
      <c r="E38" s="135"/>
      <c r="F38" s="130">
        <f t="shared" si="0"/>
        <v>0</v>
      </c>
      <c r="H38" s="135"/>
      <c r="I38" s="122"/>
      <c r="J38" s="135"/>
      <c r="K38" s="135"/>
      <c r="L38" s="136"/>
      <c r="R38" s="135"/>
    </row>
    <row r="39" spans="3:18" ht="15.75" thickBot="1">
      <c r="C39" s="135">
        <v>120</v>
      </c>
      <c r="D39" s="135" t="s">
        <v>10</v>
      </c>
      <c r="E39" s="135"/>
      <c r="F39" s="137" t="e">
        <f>C39/#REF!</f>
        <v>#REF!</v>
      </c>
      <c r="H39" s="135"/>
      <c r="I39" s="122"/>
      <c r="J39" s="135"/>
      <c r="K39" s="135"/>
      <c r="L39" s="136"/>
      <c r="R39" s="135"/>
    </row>
    <row r="40" spans="3:18" ht="15.75" thickBot="1">
      <c r="C40" s="138"/>
      <c r="D40" s="131"/>
      <c r="E40" s="139"/>
      <c r="F40" s="140" t="e">
        <f>AVERAGE(F28:F39)</f>
        <v>#REF!</v>
      </c>
      <c r="H40" s="135"/>
      <c r="I40" s="135"/>
      <c r="J40" s="122"/>
      <c r="K40" s="135"/>
      <c r="L40" s="141"/>
      <c r="Q40" s="135"/>
      <c r="R40" s="142"/>
    </row>
    <row r="42" spans="3:18" ht="16.5">
      <c r="C42" s="386" t="s">
        <v>94</v>
      </c>
      <c r="D42" s="386"/>
      <c r="E42" s="386"/>
      <c r="F42" s="386"/>
      <c r="G42" s="386"/>
      <c r="H42" s="386"/>
      <c r="I42" s="386"/>
      <c r="J42" s="386"/>
    </row>
    <row r="43" spans="3:18" ht="16.5">
      <c r="C43" s="150">
        <v>2018</v>
      </c>
      <c r="D43" s="150"/>
      <c r="E43" s="150"/>
      <c r="F43" s="151">
        <v>2019</v>
      </c>
      <c r="G43" s="151"/>
      <c r="H43" s="151"/>
      <c r="I43" s="150"/>
      <c r="J43" s="184"/>
    </row>
    <row r="44" spans="3:18" ht="16.5">
      <c r="C44" s="150"/>
      <c r="D44" s="150" t="s">
        <v>119</v>
      </c>
      <c r="E44" s="150" t="s">
        <v>120</v>
      </c>
      <c r="F44" s="150"/>
      <c r="G44" s="150" t="s">
        <v>119</v>
      </c>
      <c r="H44" s="150" t="s">
        <v>120</v>
      </c>
      <c r="I44" s="152" t="s">
        <v>172</v>
      </c>
      <c r="J44" s="185" t="s">
        <v>173</v>
      </c>
      <c r="K44" s="133" t="s">
        <v>174</v>
      </c>
    </row>
    <row r="45" spans="3:18" ht="16.5">
      <c r="C45" s="135" t="s">
        <v>5</v>
      </c>
      <c r="D45" s="150">
        <v>3</v>
      </c>
      <c r="E45" s="150">
        <v>16</v>
      </c>
      <c r="F45" s="135" t="s">
        <v>5</v>
      </c>
      <c r="G45" s="150">
        <v>4</v>
      </c>
      <c r="H45" s="150">
        <v>20</v>
      </c>
      <c r="I45" s="154">
        <f>D45/G45</f>
        <v>0.75</v>
      </c>
      <c r="J45" s="154">
        <f t="shared" ref="J45:J56" si="1">H45/E45</f>
        <v>1.25</v>
      </c>
      <c r="K45" s="133">
        <f>G45+H45</f>
        <v>24</v>
      </c>
    </row>
    <row r="46" spans="3:18" ht="16.5">
      <c r="C46" s="135" t="s">
        <v>113</v>
      </c>
      <c r="D46" s="150">
        <v>4</v>
      </c>
      <c r="E46" s="150">
        <v>15</v>
      </c>
      <c r="F46" s="135" t="s">
        <v>113</v>
      </c>
      <c r="G46" s="150"/>
      <c r="H46" s="150"/>
      <c r="I46" s="154">
        <f t="shared" ref="I46:I56" si="2">G46/D46</f>
        <v>0</v>
      </c>
      <c r="J46" s="154">
        <f t="shared" si="1"/>
        <v>0</v>
      </c>
      <c r="K46" s="133">
        <f t="shared" ref="K46:K56" si="3">G46+H46</f>
        <v>0</v>
      </c>
    </row>
    <row r="47" spans="3:18" ht="16.5">
      <c r="C47" s="135" t="s">
        <v>114</v>
      </c>
      <c r="D47" s="150">
        <v>5</v>
      </c>
      <c r="E47" s="150">
        <v>20</v>
      </c>
      <c r="F47" s="135" t="s">
        <v>114</v>
      </c>
      <c r="G47" s="150"/>
      <c r="H47" s="150"/>
      <c r="I47" s="155">
        <f t="shared" si="2"/>
        <v>0</v>
      </c>
      <c r="J47" s="154">
        <f t="shared" si="1"/>
        <v>0</v>
      </c>
      <c r="K47" s="133">
        <f t="shared" si="3"/>
        <v>0</v>
      </c>
    </row>
    <row r="48" spans="3:18" ht="16.5">
      <c r="C48" s="135" t="s">
        <v>115</v>
      </c>
      <c r="D48" s="150">
        <v>6</v>
      </c>
      <c r="E48" s="150">
        <v>28</v>
      </c>
      <c r="F48" s="135" t="s">
        <v>115</v>
      </c>
      <c r="G48" s="150"/>
      <c r="H48" s="150"/>
      <c r="I48" s="154">
        <f t="shared" si="2"/>
        <v>0</v>
      </c>
      <c r="J48" s="154">
        <f t="shared" si="1"/>
        <v>0</v>
      </c>
      <c r="K48" s="133">
        <f t="shared" si="3"/>
        <v>0</v>
      </c>
    </row>
    <row r="49" spans="3:11" ht="16.5">
      <c r="C49" s="135" t="s">
        <v>6</v>
      </c>
      <c r="D49" s="150">
        <v>4</v>
      </c>
      <c r="E49" s="150">
        <v>19</v>
      </c>
      <c r="F49" s="135" t="s">
        <v>6</v>
      </c>
      <c r="G49" s="150"/>
      <c r="H49" s="150"/>
      <c r="I49" s="154">
        <f t="shared" si="2"/>
        <v>0</v>
      </c>
      <c r="J49" s="154">
        <f t="shared" si="1"/>
        <v>0</v>
      </c>
      <c r="K49" s="133">
        <f t="shared" si="3"/>
        <v>0</v>
      </c>
    </row>
    <row r="50" spans="3:11" ht="16.5">
      <c r="C50" s="135" t="s">
        <v>116</v>
      </c>
      <c r="D50" s="150">
        <v>4</v>
      </c>
      <c r="E50" s="150">
        <v>14</v>
      </c>
      <c r="F50" s="135" t="s">
        <v>116</v>
      </c>
      <c r="G50" s="150"/>
      <c r="H50" s="150"/>
      <c r="I50" s="155">
        <f t="shared" si="2"/>
        <v>0</v>
      </c>
      <c r="J50" s="154">
        <f t="shared" si="1"/>
        <v>0</v>
      </c>
      <c r="K50" s="133">
        <f t="shared" si="3"/>
        <v>0</v>
      </c>
    </row>
    <row r="51" spans="3:11" ht="16.5">
      <c r="C51" s="135" t="s">
        <v>117</v>
      </c>
      <c r="D51" s="150">
        <v>6</v>
      </c>
      <c r="E51" s="150">
        <v>15</v>
      </c>
      <c r="F51" s="135" t="s">
        <v>117</v>
      </c>
      <c r="G51" s="150"/>
      <c r="H51" s="150"/>
      <c r="I51" s="155">
        <f t="shared" si="2"/>
        <v>0</v>
      </c>
      <c r="J51" s="154">
        <f t="shared" si="1"/>
        <v>0</v>
      </c>
      <c r="K51" s="133">
        <f t="shared" si="3"/>
        <v>0</v>
      </c>
    </row>
    <row r="52" spans="3:11" ht="16.5">
      <c r="C52" s="135" t="s">
        <v>7</v>
      </c>
      <c r="D52" s="150">
        <v>6</v>
      </c>
      <c r="E52" s="150">
        <v>19</v>
      </c>
      <c r="F52" s="135" t="s">
        <v>7</v>
      </c>
      <c r="G52" s="150"/>
      <c r="H52" s="150"/>
      <c r="I52" s="155">
        <f t="shared" si="2"/>
        <v>0</v>
      </c>
      <c r="J52" s="154">
        <f t="shared" si="1"/>
        <v>0</v>
      </c>
      <c r="K52" s="133">
        <f t="shared" si="3"/>
        <v>0</v>
      </c>
    </row>
    <row r="53" spans="3:11" ht="16.5">
      <c r="C53" s="135" t="s">
        <v>118</v>
      </c>
      <c r="D53" s="150">
        <v>4</v>
      </c>
      <c r="E53" s="150">
        <v>18</v>
      </c>
      <c r="F53" s="135" t="s">
        <v>118</v>
      </c>
      <c r="G53" s="150"/>
      <c r="H53" s="150"/>
      <c r="I53" s="155">
        <f t="shared" si="2"/>
        <v>0</v>
      </c>
      <c r="J53" s="154">
        <f t="shared" si="1"/>
        <v>0</v>
      </c>
      <c r="K53" s="133">
        <f t="shared" si="3"/>
        <v>0</v>
      </c>
    </row>
    <row r="54" spans="3:11" ht="16.5">
      <c r="C54" s="135" t="s">
        <v>8</v>
      </c>
      <c r="D54" s="150">
        <v>5</v>
      </c>
      <c r="E54" s="150">
        <v>17</v>
      </c>
      <c r="F54" s="135" t="s">
        <v>8</v>
      </c>
      <c r="G54" s="150"/>
      <c r="H54" s="150"/>
      <c r="I54" s="155">
        <f t="shared" si="2"/>
        <v>0</v>
      </c>
      <c r="J54" s="232">
        <f t="shared" si="1"/>
        <v>0</v>
      </c>
      <c r="K54" s="133">
        <f t="shared" si="3"/>
        <v>0</v>
      </c>
    </row>
    <row r="55" spans="3:11" ht="16.5">
      <c r="C55" s="135" t="s">
        <v>9</v>
      </c>
      <c r="D55" s="150">
        <v>3</v>
      </c>
      <c r="E55" s="150">
        <v>22</v>
      </c>
      <c r="F55" s="135" t="s">
        <v>9</v>
      </c>
      <c r="G55" s="150"/>
      <c r="H55" s="150"/>
      <c r="I55" s="156">
        <f t="shared" si="2"/>
        <v>0</v>
      </c>
      <c r="J55" s="154">
        <f t="shared" si="1"/>
        <v>0</v>
      </c>
      <c r="K55" s="133">
        <f t="shared" si="3"/>
        <v>0</v>
      </c>
    </row>
    <row r="56" spans="3:11" ht="16.5">
      <c r="C56" s="135" t="s">
        <v>10</v>
      </c>
      <c r="D56" s="233">
        <v>1</v>
      </c>
      <c r="E56" s="233">
        <v>7</v>
      </c>
      <c r="F56" s="135" t="s">
        <v>10</v>
      </c>
      <c r="G56" s="150"/>
      <c r="H56" s="150"/>
      <c r="I56" s="156">
        <f t="shared" si="2"/>
        <v>0</v>
      </c>
      <c r="J56" s="156">
        <f t="shared" si="1"/>
        <v>0</v>
      </c>
      <c r="K56" s="133">
        <f t="shared" si="3"/>
        <v>0</v>
      </c>
    </row>
    <row r="57" spans="3:11" ht="16.5">
      <c r="C57" s="150"/>
      <c r="D57" s="150"/>
      <c r="E57" s="150"/>
      <c r="F57" s="184"/>
      <c r="G57" s="150"/>
      <c r="H57" s="150"/>
      <c r="I57" s="154"/>
      <c r="J57" s="186"/>
    </row>
  </sheetData>
  <dataConsolidate/>
  <mergeCells count="19">
    <mergeCell ref="BB2:BE2"/>
    <mergeCell ref="C26:F26"/>
    <mergeCell ref="C42:J42"/>
    <mergeCell ref="AF2:AI2"/>
    <mergeCell ref="AJ2:AM2"/>
    <mergeCell ref="AN2:AQ2"/>
    <mergeCell ref="AR2:AS2"/>
    <mergeCell ref="AT2:AW2"/>
    <mergeCell ref="AX2:BA2"/>
    <mergeCell ref="A1:B2"/>
    <mergeCell ref="C1:AW1"/>
    <mergeCell ref="C2:F2"/>
    <mergeCell ref="G2:J2"/>
    <mergeCell ref="K2:N2"/>
    <mergeCell ref="O2:P2"/>
    <mergeCell ref="Q2:T2"/>
    <mergeCell ref="U2:X2"/>
    <mergeCell ref="Y2:AB2"/>
    <mergeCell ref="AC2:AD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zoomScaleNormal="100" workbookViewId="0">
      <selection activeCell="S35" sqref="S35"/>
    </sheetView>
  </sheetViews>
  <sheetFormatPr defaultRowHeight="15"/>
  <cols>
    <col min="4" max="4" width="9.140625" customWidth="1"/>
    <col min="6" max="6" width="9.140625" customWidth="1"/>
    <col min="11" max="11" width="10.42578125" customWidth="1"/>
    <col min="15" max="15" width="4.7109375" customWidth="1"/>
  </cols>
  <sheetData>
    <row r="1" spans="1:16" ht="21.75" customHeight="1">
      <c r="A1" s="431"/>
      <c r="B1" s="427"/>
      <c r="C1" s="427"/>
      <c r="D1" s="427"/>
      <c r="E1" s="423" t="s">
        <v>112</v>
      </c>
      <c r="F1" s="423"/>
      <c r="G1" s="423"/>
      <c r="H1" s="423"/>
      <c r="I1" s="423"/>
      <c r="J1" s="425">
        <v>43466</v>
      </c>
      <c r="K1" s="425"/>
      <c r="L1" s="427" t="s">
        <v>30</v>
      </c>
      <c r="M1" s="427"/>
      <c r="N1" s="427"/>
      <c r="O1" s="427"/>
      <c r="P1" s="428"/>
    </row>
    <row r="2" spans="1:16" ht="17.25" customHeight="1">
      <c r="A2" s="432"/>
      <c r="B2" s="429"/>
      <c r="C2" s="429"/>
      <c r="D2" s="429"/>
      <c r="E2" s="424"/>
      <c r="F2" s="424"/>
      <c r="G2" s="424"/>
      <c r="H2" s="424"/>
      <c r="I2" s="424"/>
      <c r="J2" s="426"/>
      <c r="K2" s="426"/>
      <c r="L2" s="429" t="s">
        <v>111</v>
      </c>
      <c r="M2" s="429"/>
      <c r="N2" s="429"/>
      <c r="O2" s="429"/>
      <c r="P2" s="430"/>
    </row>
    <row r="3" spans="1:16">
      <c r="A3" s="178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79"/>
    </row>
    <row r="4" spans="1:16" ht="15" customHeight="1">
      <c r="A4" s="180"/>
      <c r="B4" s="434" t="s">
        <v>37</v>
      </c>
      <c r="C4" s="434"/>
      <c r="D4" s="434"/>
      <c r="E4" s="433" t="s">
        <v>50</v>
      </c>
      <c r="F4" s="433"/>
      <c r="G4" s="433" t="s">
        <v>52</v>
      </c>
      <c r="H4" s="433"/>
      <c r="I4" s="433" t="s">
        <v>86</v>
      </c>
      <c r="J4" s="433"/>
      <c r="K4" s="122"/>
      <c r="L4" s="122"/>
      <c r="M4" s="122"/>
      <c r="N4" s="122"/>
      <c r="O4" s="122"/>
      <c r="P4" s="179"/>
    </row>
    <row r="5" spans="1:16" ht="15" customHeight="1">
      <c r="A5" s="180"/>
      <c r="B5" s="434"/>
      <c r="C5" s="434"/>
      <c r="D5" s="434"/>
      <c r="E5" s="433"/>
      <c r="F5" s="433"/>
      <c r="G5" s="433"/>
      <c r="H5" s="433"/>
      <c r="I5" s="433"/>
      <c r="J5" s="433"/>
      <c r="K5" s="122"/>
      <c r="L5" s="122"/>
      <c r="M5" s="122"/>
      <c r="N5" s="122"/>
      <c r="O5" s="122"/>
      <c r="P5" s="179"/>
    </row>
    <row r="6" spans="1:16" ht="15" customHeight="1">
      <c r="A6" s="180"/>
      <c r="B6" s="434" t="s">
        <v>48</v>
      </c>
      <c r="C6" s="434"/>
      <c r="D6" s="434"/>
      <c r="E6" s="433">
        <v>45</v>
      </c>
      <c r="F6" s="433"/>
      <c r="G6" s="433">
        <v>33.24</v>
      </c>
      <c r="H6" s="433"/>
      <c r="I6" s="433">
        <v>100</v>
      </c>
      <c r="J6" s="433"/>
      <c r="K6" s="122"/>
      <c r="L6" s="122"/>
      <c r="M6" s="122"/>
      <c r="N6" s="122"/>
      <c r="O6" s="122"/>
      <c r="P6" s="179"/>
    </row>
    <row r="7" spans="1:16" ht="15" customHeight="1">
      <c r="A7" s="180"/>
      <c r="B7" s="434"/>
      <c r="C7" s="434"/>
      <c r="D7" s="434"/>
      <c r="E7" s="433"/>
      <c r="F7" s="433"/>
      <c r="G7" s="433"/>
      <c r="H7" s="433"/>
      <c r="I7" s="433"/>
      <c r="J7" s="433"/>
      <c r="K7" s="122"/>
      <c r="L7" s="122"/>
      <c r="M7" s="122"/>
      <c r="N7" s="122"/>
      <c r="O7" s="122"/>
      <c r="P7" s="179"/>
    </row>
    <row r="8" spans="1:16" ht="15" customHeight="1">
      <c r="A8" s="180"/>
      <c r="B8" s="434" t="s">
        <v>49</v>
      </c>
      <c r="C8" s="434"/>
      <c r="D8" s="434"/>
      <c r="E8" s="433">
        <v>98</v>
      </c>
      <c r="F8" s="433"/>
      <c r="G8" s="433">
        <v>99.14</v>
      </c>
      <c r="H8" s="433"/>
      <c r="I8" s="433">
        <v>100</v>
      </c>
      <c r="J8" s="433"/>
      <c r="K8" s="122"/>
      <c r="L8" s="122"/>
      <c r="M8" s="122"/>
      <c r="N8" s="122"/>
      <c r="O8" s="122"/>
      <c r="P8" s="179"/>
    </row>
    <row r="9" spans="1:16">
      <c r="A9" s="180"/>
      <c r="B9" s="434"/>
      <c r="C9" s="434"/>
      <c r="D9" s="434"/>
      <c r="E9" s="433"/>
      <c r="F9" s="433"/>
      <c r="G9" s="433"/>
      <c r="H9" s="433"/>
      <c r="I9" s="433"/>
      <c r="J9" s="433"/>
      <c r="K9" s="122"/>
      <c r="L9" s="122"/>
      <c r="M9" s="122"/>
      <c r="N9" s="122"/>
      <c r="O9" s="122"/>
      <c r="P9" s="179"/>
    </row>
    <row r="10" spans="1:16" ht="15" customHeight="1">
      <c r="A10" s="180"/>
      <c r="B10" s="434" t="s">
        <v>54</v>
      </c>
      <c r="C10" s="434"/>
      <c r="D10" s="434"/>
      <c r="E10" s="433">
        <v>10000</v>
      </c>
      <c r="F10" s="433"/>
      <c r="G10" s="433">
        <v>11937.89</v>
      </c>
      <c r="H10" s="433"/>
      <c r="I10" s="433">
        <v>83.8</v>
      </c>
      <c r="J10" s="433"/>
      <c r="K10" s="122"/>
      <c r="L10" s="122"/>
      <c r="M10" s="122"/>
      <c r="N10" s="122"/>
      <c r="O10" s="122"/>
      <c r="P10" s="179"/>
    </row>
    <row r="11" spans="1:16">
      <c r="A11" s="180"/>
      <c r="B11" s="434"/>
      <c r="C11" s="434"/>
      <c r="D11" s="434"/>
      <c r="E11" s="433"/>
      <c r="F11" s="433"/>
      <c r="G11" s="433"/>
      <c r="H11" s="433"/>
      <c r="I11" s="433"/>
      <c r="J11" s="433"/>
      <c r="K11" s="122"/>
      <c r="L11" s="122"/>
      <c r="M11" s="122"/>
      <c r="N11" s="122"/>
      <c r="O11" s="122"/>
      <c r="P11" s="179"/>
    </row>
    <row r="12" spans="1:16" ht="15" customHeight="1">
      <c r="A12" s="180"/>
      <c r="B12" s="434" t="s">
        <v>85</v>
      </c>
      <c r="C12" s="434"/>
      <c r="D12" s="434"/>
      <c r="E12" s="433">
        <v>7</v>
      </c>
      <c r="F12" s="433"/>
      <c r="G12" s="433">
        <v>5.75</v>
      </c>
      <c r="H12" s="433"/>
      <c r="I12" s="433">
        <v>100</v>
      </c>
      <c r="J12" s="433"/>
      <c r="K12" s="122"/>
      <c r="L12" s="122"/>
      <c r="M12" s="122"/>
      <c r="N12" s="122"/>
      <c r="O12" s="122"/>
      <c r="P12" s="179"/>
    </row>
    <row r="13" spans="1:16" ht="16.5" customHeight="1">
      <c r="A13" s="180"/>
      <c r="B13" s="434"/>
      <c r="C13" s="434"/>
      <c r="D13" s="434"/>
      <c r="E13" s="433"/>
      <c r="F13" s="433"/>
      <c r="G13" s="433"/>
      <c r="H13" s="433"/>
      <c r="I13" s="433"/>
      <c r="J13" s="433"/>
      <c r="K13" s="122"/>
      <c r="L13" s="122"/>
      <c r="M13" s="122"/>
      <c r="N13" s="122"/>
      <c r="O13" s="122"/>
      <c r="P13" s="179"/>
    </row>
    <row r="14" spans="1:16">
      <c r="A14" s="180"/>
      <c r="B14" s="123"/>
      <c r="C14" s="123"/>
      <c r="D14" s="123"/>
      <c r="E14" s="123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79"/>
    </row>
    <row r="15" spans="1:16">
      <c r="A15" s="180"/>
      <c r="B15" s="174"/>
      <c r="C15" s="174"/>
      <c r="D15" s="174"/>
      <c r="E15" s="436"/>
      <c r="F15" s="436"/>
      <c r="G15" s="122"/>
      <c r="H15" s="122"/>
      <c r="I15" s="122"/>
      <c r="J15" s="122"/>
      <c r="K15" s="122"/>
      <c r="L15" s="122"/>
      <c r="M15" s="122"/>
      <c r="N15" s="122"/>
      <c r="O15" s="122"/>
      <c r="P15" s="179"/>
    </row>
    <row r="16" spans="1:16" ht="15" customHeight="1">
      <c r="A16" s="180"/>
      <c r="B16" s="174"/>
      <c r="C16" s="174"/>
      <c r="D16" s="174"/>
      <c r="E16" s="436"/>
      <c r="F16" s="436"/>
      <c r="G16" s="122"/>
      <c r="H16" s="122"/>
      <c r="I16" s="122"/>
      <c r="J16" s="122"/>
      <c r="K16" s="122"/>
      <c r="L16" s="122"/>
      <c r="M16" s="122"/>
      <c r="N16" s="122"/>
      <c r="O16" s="122"/>
      <c r="P16" s="179"/>
    </row>
    <row r="17" spans="1:20" ht="15" customHeight="1">
      <c r="A17" s="180"/>
      <c r="B17" s="174"/>
      <c r="C17" s="175"/>
      <c r="D17" s="176"/>
      <c r="E17" s="435"/>
      <c r="F17" s="435"/>
      <c r="G17" s="122"/>
      <c r="H17" s="122"/>
      <c r="I17" s="122"/>
      <c r="J17" s="122"/>
      <c r="K17" s="122"/>
      <c r="L17" s="122"/>
      <c r="M17" s="122"/>
      <c r="N17" s="122"/>
      <c r="O17" s="122"/>
      <c r="P17" s="179"/>
    </row>
    <row r="18" spans="1:20">
      <c r="A18" s="180"/>
      <c r="B18" s="174"/>
      <c r="C18" s="175"/>
      <c r="D18" s="176"/>
      <c r="E18" s="435"/>
      <c r="F18" s="435"/>
      <c r="G18" s="122"/>
      <c r="H18" s="122"/>
      <c r="I18" s="122"/>
      <c r="J18" s="122"/>
      <c r="K18" s="122"/>
      <c r="L18" s="122"/>
      <c r="M18" s="122"/>
      <c r="N18" s="122"/>
      <c r="O18" s="122"/>
      <c r="P18" s="179"/>
    </row>
    <row r="19" spans="1:20">
      <c r="A19" s="180"/>
      <c r="B19" s="174"/>
      <c r="C19" s="175"/>
      <c r="D19" s="176"/>
      <c r="E19" s="435"/>
      <c r="F19" s="435"/>
      <c r="G19" s="122"/>
      <c r="H19" s="122"/>
      <c r="I19" s="122"/>
      <c r="J19" s="122"/>
      <c r="K19" s="122"/>
      <c r="L19" s="122"/>
      <c r="M19" s="122"/>
      <c r="N19" s="122"/>
      <c r="O19" s="122"/>
      <c r="P19" s="179"/>
    </row>
    <row r="20" spans="1:20" ht="15" customHeight="1">
      <c r="A20" s="180"/>
      <c r="B20" s="174"/>
      <c r="C20" s="175"/>
      <c r="D20" s="177"/>
      <c r="E20" s="435"/>
      <c r="F20" s="435"/>
      <c r="G20" s="122"/>
      <c r="H20" s="122"/>
      <c r="I20" s="122"/>
      <c r="J20" s="122"/>
      <c r="K20" s="122"/>
      <c r="L20" s="122"/>
      <c r="M20" s="122"/>
      <c r="N20" s="122"/>
      <c r="O20" s="122"/>
      <c r="P20" s="179"/>
    </row>
    <row r="21" spans="1:20" ht="15" customHeight="1">
      <c r="A21" s="180"/>
      <c r="B21" s="174"/>
      <c r="C21" s="175"/>
      <c r="D21" s="176"/>
      <c r="E21" s="435"/>
      <c r="F21" s="435"/>
      <c r="G21" s="122"/>
      <c r="H21" s="122"/>
      <c r="I21" s="122"/>
      <c r="J21" s="122"/>
      <c r="K21" s="122"/>
      <c r="L21" s="122"/>
      <c r="M21" s="122"/>
      <c r="N21" s="122"/>
      <c r="O21" s="122"/>
      <c r="P21" s="179"/>
      <c r="S21" s="121">
        <v>43466</v>
      </c>
      <c r="T21">
        <v>1</v>
      </c>
    </row>
    <row r="22" spans="1:20">
      <c r="A22" s="180"/>
      <c r="B22" s="174"/>
      <c r="C22" s="175"/>
      <c r="D22" s="176"/>
      <c r="E22" s="435"/>
      <c r="F22" s="435"/>
      <c r="G22" s="122"/>
      <c r="H22" s="122"/>
      <c r="I22" s="122"/>
      <c r="J22" s="122"/>
      <c r="K22" s="122"/>
      <c r="L22" s="122"/>
      <c r="M22" s="122"/>
      <c r="N22" s="122"/>
      <c r="O22" s="122"/>
      <c r="P22" s="179"/>
      <c r="S22" s="121">
        <v>43497</v>
      </c>
      <c r="T22">
        <v>2</v>
      </c>
    </row>
    <row r="23" spans="1:20">
      <c r="A23" s="180"/>
      <c r="B23" s="174"/>
      <c r="C23" s="175"/>
      <c r="D23" s="176"/>
      <c r="E23" s="435"/>
      <c r="F23" s="435"/>
      <c r="G23" s="122"/>
      <c r="H23" s="122"/>
      <c r="I23" s="122"/>
      <c r="J23" s="122"/>
      <c r="K23" s="122"/>
      <c r="L23" s="122"/>
      <c r="M23" s="122"/>
      <c r="N23" s="122"/>
      <c r="O23" s="122"/>
      <c r="P23" s="179"/>
      <c r="S23" s="121">
        <v>43525</v>
      </c>
      <c r="T23">
        <v>3</v>
      </c>
    </row>
    <row r="24" spans="1:20">
      <c r="A24" s="180"/>
      <c r="B24" s="174"/>
      <c r="C24" s="175"/>
      <c r="D24" s="177"/>
      <c r="E24" s="435"/>
      <c r="F24" s="435"/>
      <c r="G24" s="122"/>
      <c r="H24" s="122"/>
      <c r="I24" s="122"/>
      <c r="J24" s="122"/>
      <c r="K24" s="122"/>
      <c r="L24" s="122"/>
      <c r="M24" s="122"/>
      <c r="N24" s="122"/>
      <c r="O24" s="122"/>
      <c r="P24" s="179"/>
      <c r="S24" s="121">
        <v>43556</v>
      </c>
      <c r="T24">
        <v>4</v>
      </c>
    </row>
    <row r="25" spans="1:20">
      <c r="A25" s="180"/>
      <c r="B25" s="123"/>
      <c r="C25" s="123"/>
      <c r="D25" s="123"/>
      <c r="E25" s="123"/>
      <c r="F25" s="123"/>
      <c r="G25" s="123"/>
      <c r="H25" s="123"/>
      <c r="I25" s="123"/>
      <c r="J25" s="123"/>
      <c r="K25" s="122"/>
      <c r="L25" s="122"/>
      <c r="M25" s="122"/>
      <c r="N25" s="122"/>
      <c r="O25" s="122"/>
      <c r="P25" s="179"/>
      <c r="S25" s="121">
        <v>43586</v>
      </c>
      <c r="T25">
        <v>5</v>
      </c>
    </row>
    <row r="26" spans="1:20">
      <c r="A26" s="178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79"/>
      <c r="S26" s="121">
        <v>43617</v>
      </c>
      <c r="T26">
        <v>6</v>
      </c>
    </row>
    <row r="27" spans="1:20">
      <c r="A27" s="178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79"/>
      <c r="S27" s="121">
        <v>43647</v>
      </c>
      <c r="T27">
        <v>7</v>
      </c>
    </row>
    <row r="28" spans="1:20">
      <c r="A28" s="178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79"/>
      <c r="S28" s="121">
        <v>43678</v>
      </c>
      <c r="T28">
        <v>8</v>
      </c>
    </row>
    <row r="29" spans="1:20">
      <c r="A29" s="178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79"/>
      <c r="S29" s="121">
        <v>43709</v>
      </c>
      <c r="T29">
        <v>9</v>
      </c>
    </row>
    <row r="30" spans="1:20">
      <c r="A30" s="178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79"/>
      <c r="S30" s="121">
        <v>43739</v>
      </c>
      <c r="T30">
        <v>10</v>
      </c>
    </row>
    <row r="31" spans="1:20">
      <c r="A31" s="178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79"/>
      <c r="S31" s="121">
        <v>43770</v>
      </c>
      <c r="T31">
        <v>11</v>
      </c>
    </row>
    <row r="32" spans="1:20">
      <c r="A32" s="178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79"/>
      <c r="S32" s="121">
        <v>43800</v>
      </c>
      <c r="T32">
        <v>12</v>
      </c>
    </row>
    <row r="33" spans="1:16">
      <c r="A33" s="178"/>
      <c r="B33" s="122"/>
      <c r="C33" s="122"/>
      <c r="D33" s="122"/>
      <c r="E33" s="122"/>
      <c r="F33" s="122"/>
      <c r="G33" s="122"/>
      <c r="H33" s="122"/>
      <c r="I33" s="122"/>
      <c r="J33" s="122"/>
      <c r="K33" s="1"/>
      <c r="L33" s="122"/>
      <c r="M33" s="122"/>
      <c r="N33" s="122"/>
      <c r="O33" s="122"/>
      <c r="P33" s="179"/>
    </row>
    <row r="34" spans="1:16">
      <c r="A34" s="178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79"/>
    </row>
    <row r="35" spans="1:16">
      <c r="A35" s="178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79"/>
    </row>
    <row r="36" spans="1:16">
      <c r="A36" s="178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79"/>
    </row>
    <row r="37" spans="1:16">
      <c r="A37" s="178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79"/>
    </row>
    <row r="38" spans="1:16" ht="15.75" thickBot="1">
      <c r="A38" s="181"/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3"/>
    </row>
    <row r="39" spans="1:16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spans="1:16">
      <c r="A40" s="69"/>
      <c r="B40" s="69"/>
      <c r="C40" s="69"/>
      <c r="D40" s="69"/>
      <c r="E40" s="69"/>
      <c r="F40" s="69"/>
      <c r="G40" s="69"/>
      <c r="H40" s="69"/>
      <c r="I40" s="69"/>
      <c r="J40" s="69"/>
    </row>
    <row r="41" spans="1:16">
      <c r="A41" s="69"/>
      <c r="B41" s="69"/>
      <c r="C41" s="69"/>
      <c r="D41" s="69"/>
      <c r="E41" s="69"/>
      <c r="F41" s="69"/>
      <c r="G41" s="69"/>
      <c r="H41" s="69"/>
      <c r="I41" s="69"/>
      <c r="J41" s="69"/>
    </row>
    <row r="42" spans="1:16">
      <c r="A42" s="69"/>
      <c r="B42" s="69"/>
      <c r="C42" s="69"/>
      <c r="D42" s="69"/>
      <c r="E42" s="69"/>
      <c r="F42" s="69"/>
      <c r="G42" s="69"/>
      <c r="H42" s="69"/>
      <c r="I42" s="69"/>
      <c r="J42" s="69"/>
    </row>
    <row r="43" spans="1:16">
      <c r="A43" s="69"/>
      <c r="B43" s="69"/>
      <c r="C43" s="69"/>
      <c r="D43" s="69"/>
      <c r="E43" s="69"/>
      <c r="F43" s="69"/>
      <c r="G43" s="69"/>
      <c r="H43" s="69"/>
      <c r="I43" s="69"/>
      <c r="J43" s="69"/>
    </row>
    <row r="44" spans="1:16">
      <c r="A44" s="69"/>
      <c r="B44" s="69"/>
      <c r="C44" s="69"/>
      <c r="D44" s="69"/>
      <c r="E44" s="69"/>
      <c r="F44" s="69"/>
      <c r="G44" s="69"/>
      <c r="H44" s="69"/>
      <c r="I44" s="69"/>
      <c r="J44" s="69"/>
    </row>
    <row r="45" spans="1:16">
      <c r="A45" s="69"/>
      <c r="B45" s="69"/>
      <c r="C45" s="69"/>
      <c r="D45" s="69"/>
      <c r="E45" s="69"/>
      <c r="F45" s="69"/>
      <c r="G45" s="69"/>
      <c r="H45" s="69"/>
      <c r="I45" s="69"/>
      <c r="J45" s="69"/>
    </row>
    <row r="46" spans="1:16">
      <c r="A46" s="69"/>
      <c r="B46" s="69"/>
      <c r="C46" s="69"/>
      <c r="D46" s="69"/>
      <c r="E46" s="69"/>
      <c r="F46" s="69"/>
      <c r="G46" s="69"/>
      <c r="H46" s="69"/>
      <c r="I46" s="69"/>
      <c r="J46" s="69"/>
    </row>
    <row r="47" spans="1:16">
      <c r="A47" s="69"/>
      <c r="B47" s="69"/>
      <c r="C47" s="69"/>
      <c r="D47" s="69"/>
      <c r="E47" s="69"/>
      <c r="F47" s="69"/>
      <c r="G47" s="69"/>
      <c r="H47" s="69"/>
      <c r="I47" s="69"/>
      <c r="J47" s="69"/>
    </row>
    <row r="48" spans="1:16">
      <c r="A48" s="69"/>
      <c r="B48" s="69"/>
      <c r="C48" s="69"/>
      <c r="D48" s="69"/>
      <c r="E48" s="69"/>
      <c r="F48" s="69"/>
      <c r="G48" s="69"/>
      <c r="H48" s="69"/>
      <c r="I48" s="69"/>
      <c r="J48" s="69"/>
    </row>
    <row r="49" spans="1:10">
      <c r="A49" s="69"/>
      <c r="B49" s="69"/>
      <c r="C49" s="69"/>
      <c r="D49" s="69"/>
      <c r="E49" s="69"/>
      <c r="F49" s="69"/>
      <c r="G49" s="69"/>
      <c r="H49" s="69"/>
      <c r="I49" s="69"/>
      <c r="J49" s="69"/>
    </row>
    <row r="50" spans="1:10">
      <c r="A50" s="69"/>
      <c r="B50" s="69"/>
      <c r="C50" s="69"/>
      <c r="D50" s="69"/>
      <c r="E50" s="69"/>
      <c r="F50" s="69"/>
      <c r="G50" s="69"/>
      <c r="H50" s="69"/>
      <c r="I50" s="69"/>
      <c r="J50" s="69"/>
    </row>
  </sheetData>
  <mergeCells count="30">
    <mergeCell ref="B12:D13"/>
    <mergeCell ref="E12:F13"/>
    <mergeCell ref="G12:H13"/>
    <mergeCell ref="I12:J13"/>
    <mergeCell ref="F17:F24"/>
    <mergeCell ref="E17:E24"/>
    <mergeCell ref="E15:E16"/>
    <mergeCell ref="F15:F16"/>
    <mergeCell ref="I8:J9"/>
    <mergeCell ref="G8:H9"/>
    <mergeCell ref="E8:F9"/>
    <mergeCell ref="B8:D9"/>
    <mergeCell ref="B10:D11"/>
    <mergeCell ref="E10:F11"/>
    <mergeCell ref="G10:H11"/>
    <mergeCell ref="I10:J11"/>
    <mergeCell ref="G6:H7"/>
    <mergeCell ref="I6:J7"/>
    <mergeCell ref="B4:D5"/>
    <mergeCell ref="E4:F5"/>
    <mergeCell ref="G4:H5"/>
    <mergeCell ref="I4:J5"/>
    <mergeCell ref="B6:D7"/>
    <mergeCell ref="E6:F7"/>
    <mergeCell ref="E1:I2"/>
    <mergeCell ref="J1:K2"/>
    <mergeCell ref="L1:P1"/>
    <mergeCell ref="N2:P2"/>
    <mergeCell ref="A1:D2"/>
    <mergeCell ref="L2:M2"/>
  </mergeCells>
  <conditionalFormatting sqref="I6:J13">
    <cfRule type="cellIs" dxfId="1" priority="1" operator="greaterThanOrEqual">
      <formula>100</formula>
    </cfRule>
    <cfRule type="cellIs" dxfId="0" priority="2" operator="lessThan">
      <formula>100</formula>
    </cfRule>
  </conditionalFormatting>
  <dataValidations count="1">
    <dataValidation type="list" allowBlank="1" showInputMessage="1" showErrorMessage="1" sqref="J1:K2">
      <formula1>$S$21:$S$32</formula1>
    </dataValidation>
  </dataValidations>
  <pageMargins left="0" right="0" top="0" bottom="0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zoomScale="85" zoomScaleNormal="85" workbookViewId="0">
      <selection activeCell="X22" sqref="X22"/>
    </sheetView>
  </sheetViews>
  <sheetFormatPr defaultRowHeight="15"/>
  <cols>
    <col min="4" max="4" width="9.140625" customWidth="1"/>
    <col min="6" max="6" width="9.140625" customWidth="1"/>
    <col min="11" max="11" width="10.42578125" customWidth="1"/>
    <col min="15" max="15" width="4.7109375" customWidth="1"/>
  </cols>
  <sheetData>
    <row r="1" spans="1:16" ht="21.75" customHeight="1">
      <c r="A1" s="431"/>
      <c r="B1" s="427"/>
      <c r="C1" s="427"/>
      <c r="D1" s="427"/>
      <c r="E1" s="423" t="s">
        <v>112</v>
      </c>
      <c r="F1" s="423"/>
      <c r="G1" s="423"/>
      <c r="H1" s="423"/>
      <c r="I1" s="423"/>
      <c r="J1" s="425">
        <v>43374</v>
      </c>
      <c r="K1" s="425"/>
      <c r="L1" s="427" t="s">
        <v>30</v>
      </c>
      <c r="M1" s="427"/>
      <c r="N1" s="427"/>
      <c r="O1" s="427"/>
      <c r="P1" s="428"/>
    </row>
    <row r="2" spans="1:16" ht="17.25" customHeight="1">
      <c r="A2" s="432"/>
      <c r="B2" s="429"/>
      <c r="C2" s="429"/>
      <c r="D2" s="429"/>
      <c r="E2" s="424"/>
      <c r="F2" s="424"/>
      <c r="G2" s="424"/>
      <c r="H2" s="424"/>
      <c r="I2" s="424"/>
      <c r="J2" s="426"/>
      <c r="K2" s="426"/>
      <c r="L2" s="429" t="s">
        <v>111</v>
      </c>
      <c r="M2" s="429"/>
      <c r="N2" s="429"/>
      <c r="O2" s="429"/>
      <c r="P2" s="430"/>
    </row>
    <row r="3" spans="1:16">
      <c r="A3" s="437" t="s">
        <v>137</v>
      </c>
      <c r="B3" s="438"/>
      <c r="C3" s="438"/>
      <c r="D3" s="438"/>
      <c r="E3" s="438"/>
      <c r="F3" s="438"/>
      <c r="G3" s="438"/>
      <c r="H3" s="122"/>
      <c r="I3" s="438" t="s">
        <v>138</v>
      </c>
      <c r="J3" s="438"/>
      <c r="K3" s="438"/>
      <c r="L3" s="438"/>
      <c r="M3" s="438"/>
      <c r="N3" s="438"/>
      <c r="O3" s="438"/>
      <c r="P3" s="441"/>
    </row>
    <row r="4" spans="1:16" ht="15" customHeight="1">
      <c r="A4" s="439"/>
      <c r="B4" s="440"/>
      <c r="C4" s="440"/>
      <c r="D4" s="440"/>
      <c r="E4" s="440"/>
      <c r="F4" s="440"/>
      <c r="G4" s="440"/>
      <c r="H4" s="210"/>
      <c r="I4" s="440"/>
      <c r="J4" s="440"/>
      <c r="K4" s="440"/>
      <c r="L4" s="440"/>
      <c r="M4" s="440"/>
      <c r="N4" s="440"/>
      <c r="O4" s="440"/>
      <c r="P4" s="442"/>
    </row>
    <row r="5" spans="1:16" ht="15" customHeight="1">
      <c r="A5" s="180"/>
      <c r="B5" s="210"/>
      <c r="C5" s="210"/>
      <c r="D5" s="210"/>
      <c r="E5" s="210"/>
      <c r="F5" s="210"/>
      <c r="G5" s="210"/>
      <c r="H5" s="210"/>
      <c r="I5" s="210"/>
      <c r="J5" s="210"/>
      <c r="K5" s="122"/>
      <c r="L5" s="122"/>
      <c r="M5" s="122"/>
      <c r="N5" s="122"/>
      <c r="O5" s="122"/>
      <c r="P5" s="179"/>
    </row>
    <row r="6" spans="1:16" ht="15" customHeight="1">
      <c r="A6" s="180"/>
      <c r="B6" s="210"/>
      <c r="C6" s="210"/>
      <c r="D6" s="210"/>
      <c r="E6" s="210"/>
      <c r="F6" s="210"/>
      <c r="G6" s="210"/>
      <c r="H6" s="210"/>
      <c r="I6" s="122"/>
      <c r="J6" s="122"/>
      <c r="K6" s="122"/>
      <c r="L6" s="122"/>
      <c r="M6" s="122"/>
      <c r="N6" s="45"/>
      <c r="O6" s="45"/>
      <c r="P6" s="179"/>
    </row>
    <row r="7" spans="1:16" ht="15" customHeight="1">
      <c r="A7" s="180"/>
      <c r="B7" s="210"/>
      <c r="C7" s="210"/>
      <c r="D7" s="210"/>
      <c r="E7" s="210"/>
      <c r="F7" s="210"/>
      <c r="G7" s="210"/>
      <c r="H7" s="210"/>
      <c r="I7" s="122"/>
      <c r="J7" s="122"/>
      <c r="K7" s="122"/>
      <c r="L7" s="122"/>
      <c r="M7" s="122"/>
      <c r="N7" s="45"/>
      <c r="O7" s="45"/>
      <c r="P7" s="179"/>
    </row>
    <row r="8" spans="1:16" ht="15" customHeight="1">
      <c r="A8" s="180"/>
      <c r="B8" s="210"/>
      <c r="C8" s="210"/>
      <c r="D8" s="210"/>
      <c r="E8" s="210"/>
      <c r="F8" s="210"/>
      <c r="G8" s="210"/>
      <c r="H8" s="210"/>
      <c r="I8" s="122"/>
      <c r="J8" s="122"/>
      <c r="K8" s="122"/>
      <c r="L8" s="122"/>
      <c r="M8" s="122"/>
      <c r="N8" s="45"/>
      <c r="O8" s="45"/>
      <c r="P8" s="179"/>
    </row>
    <row r="9" spans="1:16">
      <c r="A9" s="180"/>
      <c r="B9" s="210"/>
      <c r="C9" s="210"/>
      <c r="D9" s="210"/>
      <c r="E9" s="210"/>
      <c r="F9" s="210"/>
      <c r="G9" s="210"/>
      <c r="H9" s="210"/>
      <c r="I9" s="122"/>
      <c r="J9" s="122"/>
      <c r="K9" s="122"/>
      <c r="L9" s="122"/>
      <c r="M9" s="122"/>
      <c r="N9" s="45"/>
      <c r="O9" s="45"/>
      <c r="P9" s="179"/>
    </row>
    <row r="10" spans="1:16" ht="15" customHeight="1">
      <c r="A10" s="180"/>
      <c r="B10" s="210"/>
      <c r="C10" s="210"/>
      <c r="D10" s="210"/>
      <c r="E10" s="210"/>
      <c r="F10" s="210"/>
      <c r="G10" s="210"/>
      <c r="H10" s="210"/>
      <c r="I10" s="122"/>
      <c r="J10" s="122"/>
      <c r="K10" s="122"/>
      <c r="L10" s="122"/>
      <c r="M10" s="122"/>
      <c r="N10" s="45"/>
      <c r="O10" s="45"/>
      <c r="P10" s="179"/>
    </row>
    <row r="11" spans="1:16">
      <c r="A11" s="180"/>
      <c r="B11" s="210"/>
      <c r="C11" s="210"/>
      <c r="D11" s="210"/>
      <c r="E11" s="210"/>
      <c r="F11" s="210"/>
      <c r="G11" s="210"/>
      <c r="H11" s="210"/>
      <c r="I11" s="122"/>
      <c r="J11" s="122"/>
      <c r="K11" s="122"/>
      <c r="L11" s="122"/>
      <c r="M11" s="122"/>
      <c r="N11" s="45"/>
      <c r="O11" s="45"/>
      <c r="P11" s="179"/>
    </row>
    <row r="12" spans="1:16" ht="15" customHeight="1">
      <c r="A12" s="180"/>
      <c r="B12" s="210"/>
      <c r="C12" s="210"/>
      <c r="D12" s="210"/>
      <c r="E12" s="210"/>
      <c r="F12" s="210"/>
      <c r="G12" s="210"/>
      <c r="H12" s="210"/>
      <c r="I12" s="122"/>
      <c r="J12" s="122"/>
      <c r="K12" s="122"/>
      <c r="L12" s="122"/>
      <c r="M12" s="122"/>
      <c r="N12" s="45"/>
      <c r="O12" s="45"/>
      <c r="P12" s="179"/>
    </row>
    <row r="13" spans="1:16" ht="16.5" customHeight="1">
      <c r="A13" s="180"/>
      <c r="B13" s="210"/>
      <c r="C13" s="210"/>
      <c r="D13" s="210"/>
      <c r="E13" s="210"/>
      <c r="F13" s="210"/>
      <c r="G13" s="210"/>
      <c r="H13" s="210"/>
      <c r="I13" s="122"/>
      <c r="J13" s="122"/>
      <c r="K13" s="122"/>
      <c r="L13" s="122"/>
      <c r="M13" s="122"/>
      <c r="N13" s="45"/>
      <c r="O13" s="45"/>
      <c r="P13" s="179"/>
    </row>
    <row r="14" spans="1:16">
      <c r="A14" s="180"/>
      <c r="B14" s="123"/>
      <c r="C14" s="123"/>
      <c r="D14" s="123"/>
      <c r="E14" s="123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79"/>
    </row>
    <row r="15" spans="1:16">
      <c r="A15" s="180"/>
      <c r="B15" s="209"/>
      <c r="C15" s="209"/>
      <c r="D15" s="209"/>
      <c r="E15" s="210"/>
      <c r="F15" s="210"/>
      <c r="G15" s="122"/>
      <c r="H15" s="122"/>
      <c r="I15" s="122"/>
      <c r="J15" s="122"/>
      <c r="K15" s="122"/>
      <c r="L15" s="122"/>
      <c r="M15" s="122"/>
      <c r="N15" s="122"/>
      <c r="O15" s="122"/>
      <c r="P15" s="179"/>
    </row>
    <row r="16" spans="1:16" ht="15" customHeight="1">
      <c r="A16" s="180"/>
      <c r="B16" s="209"/>
      <c r="C16" s="209"/>
      <c r="D16" s="209"/>
      <c r="E16" s="210"/>
      <c r="F16" s="210"/>
      <c r="G16" s="122"/>
      <c r="H16" s="122"/>
      <c r="I16" s="122"/>
      <c r="J16" s="122"/>
      <c r="K16" s="122"/>
      <c r="L16" s="122"/>
      <c r="M16" s="122"/>
      <c r="N16" s="122"/>
      <c r="O16" s="122"/>
      <c r="P16" s="179"/>
    </row>
    <row r="17" spans="1:20" ht="15" customHeight="1">
      <c r="A17" s="180"/>
      <c r="B17" s="209"/>
      <c r="C17" s="175"/>
      <c r="D17" s="176"/>
      <c r="E17" s="211"/>
      <c r="F17" s="211"/>
      <c r="G17" s="122"/>
      <c r="H17" s="122"/>
      <c r="I17" s="122"/>
      <c r="J17" s="122"/>
      <c r="K17" s="122"/>
      <c r="L17" s="122"/>
      <c r="M17" s="122"/>
      <c r="N17" s="122"/>
      <c r="O17" s="122"/>
      <c r="P17" s="179"/>
    </row>
    <row r="18" spans="1:20">
      <c r="A18" s="180"/>
      <c r="B18" s="209"/>
      <c r="C18" s="175"/>
      <c r="D18" s="176"/>
      <c r="E18" s="211"/>
      <c r="F18" s="211"/>
      <c r="G18" s="122"/>
      <c r="H18" s="122"/>
      <c r="I18" s="122"/>
      <c r="J18" s="122"/>
      <c r="K18" s="122"/>
      <c r="L18" s="122"/>
      <c r="M18" s="122"/>
      <c r="N18" s="122"/>
      <c r="O18" s="122"/>
      <c r="P18" s="179"/>
    </row>
    <row r="19" spans="1:20">
      <c r="A19" s="180"/>
      <c r="B19" s="209"/>
      <c r="C19" s="175"/>
      <c r="D19" s="176"/>
      <c r="E19" s="211"/>
      <c r="F19" s="211"/>
      <c r="G19" s="122"/>
      <c r="H19" s="122"/>
      <c r="I19" s="122"/>
      <c r="J19" s="122"/>
      <c r="K19" s="122"/>
      <c r="L19" s="122"/>
      <c r="M19" s="122"/>
      <c r="N19" s="122"/>
      <c r="O19" s="122"/>
      <c r="P19" s="179"/>
    </row>
    <row r="20" spans="1:20" ht="15" customHeight="1">
      <c r="A20" s="180"/>
      <c r="B20" s="209"/>
      <c r="C20" s="175"/>
      <c r="D20" s="208"/>
      <c r="E20" s="211"/>
      <c r="F20" s="211"/>
      <c r="G20" s="122"/>
      <c r="H20" s="122"/>
      <c r="I20" s="122"/>
      <c r="J20" s="122"/>
      <c r="K20" s="122"/>
      <c r="L20" s="122"/>
      <c r="M20" s="122"/>
      <c r="N20" s="122"/>
      <c r="O20" s="122"/>
      <c r="P20" s="179"/>
    </row>
    <row r="21" spans="1:20" ht="15" customHeight="1">
      <c r="A21" s="443" t="s">
        <v>139</v>
      </c>
      <c r="B21" s="444"/>
      <c r="C21" s="444"/>
      <c r="D21" s="444"/>
      <c r="E21" s="444"/>
      <c r="F21" s="444"/>
      <c r="G21" s="444"/>
      <c r="H21" s="122"/>
      <c r="I21" s="440" t="s">
        <v>140</v>
      </c>
      <c r="J21" s="440"/>
      <c r="K21" s="440"/>
      <c r="L21" s="440"/>
      <c r="M21" s="440"/>
      <c r="N21" s="440"/>
      <c r="O21" s="440"/>
      <c r="P21" s="442"/>
      <c r="S21" s="121">
        <v>43101</v>
      </c>
      <c r="T21">
        <v>1</v>
      </c>
    </row>
    <row r="22" spans="1:20">
      <c r="A22" s="180"/>
      <c r="B22" s="209"/>
      <c r="C22" s="175"/>
      <c r="D22" s="176"/>
      <c r="E22" s="211"/>
      <c r="F22" s="211"/>
      <c r="G22" s="122"/>
      <c r="H22" s="122"/>
      <c r="I22" s="122"/>
      <c r="J22" s="122"/>
      <c r="K22" s="122"/>
      <c r="L22" s="122"/>
      <c r="M22" s="122"/>
      <c r="N22" s="122"/>
      <c r="O22" s="122"/>
      <c r="P22" s="179"/>
      <c r="S22" s="121">
        <v>43132</v>
      </c>
      <c r="T22">
        <v>2</v>
      </c>
    </row>
    <row r="23" spans="1:20">
      <c r="A23" s="180"/>
      <c r="B23" s="209"/>
      <c r="C23" s="175"/>
      <c r="D23" s="176"/>
      <c r="E23" s="211"/>
      <c r="F23" s="211"/>
      <c r="G23" s="122"/>
      <c r="H23" s="122"/>
      <c r="I23" s="122"/>
      <c r="J23" s="122"/>
      <c r="K23" s="122"/>
      <c r="L23" s="122"/>
      <c r="M23" s="122"/>
      <c r="N23" s="122"/>
      <c r="O23" s="122"/>
      <c r="P23" s="179"/>
      <c r="S23" s="121">
        <v>43160</v>
      </c>
      <c r="T23">
        <v>3</v>
      </c>
    </row>
    <row r="24" spans="1:20">
      <c r="A24" s="180"/>
      <c r="B24" s="209"/>
      <c r="C24" s="175"/>
      <c r="D24" s="208"/>
      <c r="E24" s="211"/>
      <c r="F24" s="211"/>
      <c r="G24" s="122"/>
      <c r="H24" s="122"/>
      <c r="I24" s="122"/>
      <c r="J24" s="122"/>
      <c r="K24" s="122"/>
      <c r="L24" s="122"/>
      <c r="M24" s="122"/>
      <c r="N24" s="122"/>
      <c r="O24" s="122"/>
      <c r="P24" s="179"/>
      <c r="S24" s="121">
        <v>43191</v>
      </c>
      <c r="T24">
        <v>4</v>
      </c>
    </row>
    <row r="25" spans="1:20">
      <c r="A25" s="180"/>
      <c r="B25" s="123"/>
      <c r="C25" s="123"/>
      <c r="D25" s="123"/>
      <c r="E25" s="123"/>
      <c r="F25" s="123"/>
      <c r="G25" s="123"/>
      <c r="H25" s="123"/>
      <c r="I25" s="123"/>
      <c r="J25" s="123"/>
      <c r="K25" s="122"/>
      <c r="L25" s="122"/>
      <c r="M25" s="122"/>
      <c r="N25" s="122"/>
      <c r="O25" s="122"/>
      <c r="P25" s="179"/>
      <c r="S25" s="121">
        <v>43221</v>
      </c>
      <c r="T25">
        <v>5</v>
      </c>
    </row>
    <row r="26" spans="1:20">
      <c r="A26" s="178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79"/>
      <c r="S26" s="121">
        <v>43252</v>
      </c>
      <c r="T26">
        <v>6</v>
      </c>
    </row>
    <row r="27" spans="1:20">
      <c r="A27" s="178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79"/>
      <c r="S27" s="121">
        <v>43282</v>
      </c>
      <c r="T27">
        <v>7</v>
      </c>
    </row>
    <row r="28" spans="1:20">
      <c r="A28" s="178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79"/>
      <c r="S28" s="121">
        <v>43313</v>
      </c>
      <c r="T28">
        <v>8</v>
      </c>
    </row>
    <row r="29" spans="1:20">
      <c r="A29" s="178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79"/>
      <c r="S29" s="121">
        <v>43344</v>
      </c>
      <c r="T29">
        <v>9</v>
      </c>
    </row>
    <row r="30" spans="1:20">
      <c r="A30" s="178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79"/>
      <c r="S30" s="121">
        <v>43374</v>
      </c>
      <c r="T30">
        <v>10</v>
      </c>
    </row>
    <row r="31" spans="1:20">
      <c r="A31" s="178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79"/>
      <c r="S31" s="121">
        <v>43040</v>
      </c>
      <c r="T31">
        <v>11</v>
      </c>
    </row>
    <row r="32" spans="1:20">
      <c r="A32" s="178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79"/>
      <c r="S32" s="121">
        <v>43070</v>
      </c>
      <c r="T32">
        <v>12</v>
      </c>
    </row>
    <row r="33" spans="1:16">
      <c r="A33" s="178"/>
      <c r="B33" s="122"/>
      <c r="C33" s="122"/>
      <c r="D33" s="122"/>
      <c r="E33" s="122"/>
      <c r="F33" s="122"/>
      <c r="G33" s="122"/>
      <c r="H33" s="122"/>
      <c r="I33" s="122"/>
      <c r="J33" s="122"/>
      <c r="K33" s="1"/>
      <c r="L33" s="122"/>
      <c r="M33" s="122"/>
      <c r="N33" s="122"/>
      <c r="O33" s="122"/>
      <c r="P33" s="179"/>
    </row>
    <row r="34" spans="1:16">
      <c r="A34" s="178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79"/>
    </row>
    <row r="35" spans="1:16">
      <c r="A35" s="178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79"/>
    </row>
    <row r="36" spans="1:16">
      <c r="A36" s="178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79"/>
    </row>
    <row r="37" spans="1:16">
      <c r="A37" s="178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79"/>
    </row>
    <row r="38" spans="1:16" ht="15.75" thickBot="1">
      <c r="A38" s="181"/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3"/>
    </row>
    <row r="39" spans="1:16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spans="1:16">
      <c r="A40" s="69"/>
      <c r="B40" s="69"/>
      <c r="C40" s="69"/>
      <c r="D40" s="69"/>
      <c r="E40" s="69"/>
      <c r="F40" s="69"/>
      <c r="G40" s="69"/>
      <c r="H40" s="69"/>
      <c r="I40" s="69"/>
      <c r="J40" s="69"/>
    </row>
    <row r="41" spans="1:16">
      <c r="A41" s="69"/>
      <c r="B41" s="69"/>
      <c r="C41" s="69"/>
      <c r="D41" s="69"/>
      <c r="E41" s="69"/>
      <c r="F41" s="69"/>
      <c r="G41" s="69"/>
      <c r="H41" s="69"/>
      <c r="I41" s="69"/>
      <c r="J41" s="69"/>
    </row>
    <row r="42" spans="1:16">
      <c r="A42" s="69"/>
      <c r="B42" s="69"/>
      <c r="C42" s="69"/>
      <c r="D42" s="69"/>
      <c r="E42" s="69"/>
      <c r="F42" s="69"/>
      <c r="G42" s="69"/>
      <c r="H42" s="69"/>
      <c r="I42" s="69"/>
      <c r="J42" s="69"/>
    </row>
    <row r="43" spans="1:16">
      <c r="A43" s="69"/>
      <c r="B43" s="69"/>
      <c r="C43" s="69"/>
      <c r="D43" s="69"/>
      <c r="E43" s="69"/>
      <c r="F43" s="69"/>
      <c r="G43" s="69"/>
      <c r="H43" s="69"/>
      <c r="I43" s="69"/>
      <c r="J43" s="69"/>
    </row>
    <row r="44" spans="1:16">
      <c r="A44" s="69"/>
      <c r="B44" s="69"/>
      <c r="C44" s="69"/>
      <c r="D44" s="69"/>
      <c r="E44" s="69"/>
      <c r="F44" s="69"/>
      <c r="G44" s="69"/>
      <c r="H44" s="69"/>
      <c r="I44" s="69"/>
      <c r="J44" s="69"/>
    </row>
    <row r="45" spans="1:16">
      <c r="A45" s="69"/>
      <c r="B45" s="69"/>
      <c r="C45" s="69"/>
      <c r="D45" s="69"/>
      <c r="E45" s="69"/>
      <c r="F45" s="69"/>
      <c r="G45" s="69"/>
      <c r="H45" s="69"/>
      <c r="I45" s="69"/>
      <c r="J45" s="69"/>
    </row>
    <row r="46" spans="1:16">
      <c r="A46" s="69"/>
      <c r="B46" s="69"/>
      <c r="C46" s="69"/>
      <c r="D46" s="69"/>
      <c r="E46" s="69"/>
      <c r="F46" s="69"/>
      <c r="G46" s="69"/>
      <c r="H46" s="69"/>
      <c r="I46" s="69"/>
      <c r="J46" s="69"/>
    </row>
    <row r="47" spans="1:16">
      <c r="A47" s="69"/>
      <c r="B47" s="69"/>
      <c r="C47" s="69"/>
      <c r="D47" s="69"/>
      <c r="E47" s="69"/>
      <c r="F47" s="69"/>
      <c r="G47" s="69"/>
      <c r="H47" s="69"/>
      <c r="I47" s="69"/>
      <c r="J47" s="69"/>
    </row>
    <row r="48" spans="1:16">
      <c r="A48" s="69"/>
      <c r="B48" s="69"/>
      <c r="C48" s="69"/>
      <c r="D48" s="69"/>
      <c r="E48" s="69"/>
      <c r="F48" s="69"/>
      <c r="G48" s="69"/>
      <c r="H48" s="69"/>
      <c r="I48" s="69"/>
      <c r="J48" s="69"/>
    </row>
    <row r="49" spans="1:10">
      <c r="A49" s="69"/>
      <c r="B49" s="69"/>
      <c r="C49" s="69"/>
      <c r="D49" s="69"/>
      <c r="E49" s="69"/>
      <c r="F49" s="69"/>
      <c r="G49" s="69"/>
      <c r="H49" s="69"/>
      <c r="I49" s="69"/>
      <c r="J49" s="69"/>
    </row>
    <row r="50" spans="1:10">
      <c r="A50" s="69"/>
      <c r="B50" s="69"/>
      <c r="C50" s="69"/>
      <c r="D50" s="69"/>
      <c r="E50" s="69"/>
      <c r="F50" s="69"/>
      <c r="G50" s="69"/>
      <c r="H50" s="69"/>
      <c r="I50" s="69"/>
      <c r="J50" s="69"/>
    </row>
  </sheetData>
  <mergeCells count="10">
    <mergeCell ref="A3:G4"/>
    <mergeCell ref="I3:P4"/>
    <mergeCell ref="A21:G21"/>
    <mergeCell ref="I21:P21"/>
    <mergeCell ref="A1:D2"/>
    <mergeCell ref="E1:I2"/>
    <mergeCell ref="J1:K2"/>
    <mergeCell ref="L1:P1"/>
    <mergeCell ref="L2:M2"/>
    <mergeCell ref="N2:P2"/>
  </mergeCells>
  <dataValidations count="1">
    <dataValidation type="list" allowBlank="1" showInputMessage="1" showErrorMessage="1" sqref="J1:K2">
      <formula1>$S$21:$S$32</formula1>
    </dataValidation>
  </dataValidations>
  <pageMargins left="0" right="0" top="0" bottom="0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AA14" sqref="AA14"/>
    </sheetView>
  </sheetViews>
  <sheetFormatPr defaultRowHeight="15"/>
  <sheetData>
    <row r="1" spans="1:21" ht="21.75" customHeight="1">
      <c r="A1" s="445"/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6" t="s">
        <v>201</v>
      </c>
      <c r="P1" s="446"/>
      <c r="Q1" s="446"/>
      <c r="R1" s="446"/>
      <c r="S1" s="446"/>
      <c r="T1" s="446"/>
      <c r="U1" s="446"/>
    </row>
    <row r="2" spans="1:21" ht="23.25" customHeight="1">
      <c r="A2" s="445"/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  <c r="O2" s="446"/>
      <c r="P2" s="446"/>
      <c r="Q2" s="446"/>
      <c r="R2" s="446"/>
      <c r="S2" s="446"/>
      <c r="T2" s="446"/>
      <c r="U2" s="446"/>
    </row>
    <row r="3" spans="1:21">
      <c r="A3" s="366"/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</row>
    <row r="4" spans="1:21">
      <c r="A4" s="366"/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</row>
    <row r="5" spans="1:21">
      <c r="A5" s="366"/>
      <c r="B5" s="366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</row>
    <row r="6" spans="1:21">
      <c r="A6" s="366"/>
      <c r="B6" s="366"/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6"/>
      <c r="R6" s="366"/>
      <c r="S6" s="366"/>
      <c r="T6" s="366"/>
      <c r="U6" s="366"/>
    </row>
    <row r="7" spans="1:21">
      <c r="A7" s="366"/>
      <c r="B7" s="366"/>
      <c r="C7" s="366"/>
      <c r="D7" s="366"/>
      <c r="E7" s="366"/>
      <c r="F7" s="366"/>
      <c r="G7" s="366"/>
      <c r="H7" s="366"/>
      <c r="I7" s="366"/>
      <c r="J7" s="366"/>
      <c r="K7" s="366"/>
      <c r="L7" s="366"/>
      <c r="M7" s="366"/>
      <c r="N7" s="366"/>
      <c r="O7" s="366"/>
      <c r="P7" s="366"/>
      <c r="Q7" s="366"/>
      <c r="R7" s="366"/>
      <c r="S7" s="366"/>
      <c r="T7" s="366"/>
      <c r="U7" s="366"/>
    </row>
    <row r="8" spans="1:21">
      <c r="A8" s="366"/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  <c r="O8" s="366"/>
      <c r="P8" s="366"/>
      <c r="Q8" s="366"/>
      <c r="R8" s="366"/>
      <c r="S8" s="366"/>
      <c r="T8" s="366"/>
      <c r="U8" s="366"/>
    </row>
    <row r="9" spans="1:21">
      <c r="A9" s="366"/>
      <c r="B9" s="366"/>
      <c r="C9" s="366"/>
      <c r="D9" s="366"/>
      <c r="E9" s="366"/>
      <c r="F9" s="366"/>
      <c r="G9" s="366"/>
      <c r="H9" s="366"/>
      <c r="I9" s="366"/>
      <c r="J9" s="366"/>
      <c r="K9" s="366"/>
      <c r="L9" s="366"/>
      <c r="M9" s="366"/>
      <c r="N9" s="366"/>
      <c r="O9" s="366"/>
      <c r="P9" s="366"/>
      <c r="Q9" s="366"/>
      <c r="R9" s="366"/>
      <c r="S9" s="366"/>
      <c r="T9" s="366"/>
      <c r="U9" s="366"/>
    </row>
    <row r="10" spans="1:21">
      <c r="A10" s="366"/>
      <c r="B10" s="366"/>
      <c r="C10" s="366"/>
      <c r="D10" s="366"/>
      <c r="E10" s="366"/>
      <c r="F10" s="366"/>
      <c r="G10" s="366"/>
      <c r="H10" s="366"/>
      <c r="I10" s="366"/>
      <c r="J10" s="366"/>
      <c r="K10" s="366"/>
      <c r="L10" s="366"/>
      <c r="M10" s="366"/>
      <c r="N10" s="366"/>
      <c r="O10" s="366"/>
      <c r="P10" s="366"/>
      <c r="Q10" s="366"/>
      <c r="R10" s="366"/>
      <c r="S10" s="366"/>
      <c r="T10" s="366"/>
      <c r="U10" s="366"/>
    </row>
    <row r="11" spans="1:21">
      <c r="A11" s="366"/>
      <c r="B11" s="366"/>
      <c r="C11" s="366"/>
      <c r="D11" s="366"/>
      <c r="E11" s="366"/>
      <c r="F11" s="366"/>
      <c r="G11" s="366"/>
      <c r="H11" s="366"/>
      <c r="I11" s="366"/>
      <c r="J11" s="366"/>
      <c r="K11" s="366"/>
      <c r="L11" s="366"/>
      <c r="M11" s="366"/>
      <c r="N11" s="366"/>
      <c r="O11" s="366"/>
      <c r="P11" s="366"/>
      <c r="Q11" s="366"/>
      <c r="R11" s="366"/>
      <c r="S11" s="366"/>
      <c r="T11" s="366"/>
      <c r="U11" s="366"/>
    </row>
    <row r="12" spans="1:21">
      <c r="A12" s="366"/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6"/>
      <c r="M12" s="366"/>
      <c r="N12" s="366"/>
      <c r="O12" s="366"/>
      <c r="P12" s="366"/>
      <c r="Q12" s="366"/>
      <c r="R12" s="366"/>
      <c r="S12" s="366"/>
      <c r="T12" s="366"/>
      <c r="U12" s="366"/>
    </row>
    <row r="13" spans="1:21">
      <c r="A13" s="366"/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6"/>
      <c r="R13" s="366"/>
      <c r="S13" s="366"/>
      <c r="T13" s="366"/>
      <c r="U13" s="366"/>
    </row>
    <row r="14" spans="1:21">
      <c r="A14" s="366"/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6"/>
      <c r="M14" s="366"/>
      <c r="N14" s="366"/>
      <c r="O14" s="366"/>
      <c r="P14" s="366"/>
      <c r="Q14" s="366"/>
      <c r="R14" s="366"/>
      <c r="S14" s="366"/>
      <c r="T14" s="366"/>
      <c r="U14" s="366"/>
    </row>
    <row r="15" spans="1:21">
      <c r="A15" s="366"/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66"/>
      <c r="N15" s="366"/>
      <c r="O15" s="366"/>
      <c r="P15" s="366"/>
      <c r="Q15" s="366"/>
      <c r="R15" s="366"/>
      <c r="S15" s="366"/>
      <c r="T15" s="366"/>
      <c r="U15" s="366"/>
    </row>
    <row r="16" spans="1:21">
      <c r="A16" s="366"/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s="366"/>
      <c r="P16" s="366"/>
      <c r="Q16" s="366"/>
      <c r="R16" s="366"/>
      <c r="S16" s="366"/>
      <c r="T16" s="366"/>
      <c r="U16" s="366"/>
    </row>
    <row r="17" spans="1:21">
      <c r="A17" s="366"/>
      <c r="B17" s="366"/>
      <c r="C17" s="366"/>
      <c r="D17" s="366"/>
      <c r="E17" s="366"/>
      <c r="F17" s="366"/>
      <c r="G17" s="366"/>
      <c r="H17" s="366"/>
      <c r="I17" s="366"/>
      <c r="J17" s="366"/>
      <c r="K17" s="366"/>
      <c r="L17" s="366"/>
      <c r="M17" s="366"/>
      <c r="N17" s="366"/>
      <c r="O17" s="366"/>
      <c r="P17" s="366"/>
      <c r="Q17" s="366"/>
      <c r="R17" s="366"/>
      <c r="S17" s="366"/>
      <c r="T17" s="366"/>
      <c r="U17" s="366"/>
    </row>
    <row r="18" spans="1:21">
      <c r="A18" s="366"/>
      <c r="B18" s="366"/>
      <c r="C18" s="366"/>
      <c r="D18" s="366"/>
      <c r="E18" s="366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366"/>
      <c r="Q18" s="366"/>
      <c r="R18" s="366"/>
      <c r="S18" s="366"/>
      <c r="T18" s="366"/>
      <c r="U18" s="366"/>
    </row>
    <row r="19" spans="1:21">
      <c r="A19" s="366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</row>
    <row r="20" spans="1:21">
      <c r="A20" s="366"/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</row>
    <row r="21" spans="1:21">
      <c r="A21" s="366"/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>
      <c r="A22" s="366"/>
      <c r="B22" s="366"/>
      <c r="C22" s="366"/>
      <c r="D22" s="366"/>
      <c r="E22" s="366"/>
      <c r="F22" s="366"/>
      <c r="G22" s="366"/>
      <c r="H22" s="366"/>
      <c r="I22" s="366"/>
      <c r="J22" s="366"/>
      <c r="K22" s="366"/>
      <c r="L22" s="366"/>
      <c r="M22" s="366"/>
      <c r="N22" s="366"/>
      <c r="O22" s="366"/>
      <c r="P22" s="366"/>
      <c r="Q22" s="366"/>
      <c r="R22" s="366"/>
      <c r="S22" s="366"/>
      <c r="T22" s="366"/>
      <c r="U22" s="366"/>
    </row>
    <row r="23" spans="1:21">
      <c r="A23" s="366"/>
      <c r="B23" s="366"/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  <c r="U23" s="366"/>
    </row>
    <row r="24" spans="1:21">
      <c r="A24" s="366"/>
      <c r="B24" s="366"/>
      <c r="C24" s="366"/>
      <c r="D24" s="366"/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</row>
    <row r="25" spans="1:21">
      <c r="A25" s="366"/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</row>
    <row r="26" spans="1:21">
      <c r="A26" s="366"/>
      <c r="B26" s="366"/>
      <c r="C26" s="366"/>
      <c r="D26" s="366"/>
      <c r="E26" s="366"/>
      <c r="F26" s="366"/>
      <c r="G26" s="366"/>
      <c r="H26" s="366"/>
      <c r="I26" s="366"/>
      <c r="J26" s="366"/>
      <c r="K26" s="366"/>
      <c r="L26" s="366"/>
      <c r="M26" s="366"/>
      <c r="N26" s="366"/>
      <c r="O26" s="366"/>
      <c r="P26" s="366"/>
      <c r="Q26" s="366"/>
      <c r="R26" s="366"/>
      <c r="S26" s="366"/>
      <c r="T26" s="366"/>
      <c r="U26" s="366"/>
    </row>
    <row r="27" spans="1:21">
      <c r="A27" s="366"/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</row>
    <row r="28" spans="1:21">
      <c r="A28" s="366"/>
      <c r="B28" s="366"/>
      <c r="C28" s="366"/>
      <c r="D28" s="366"/>
      <c r="E28" s="366"/>
      <c r="F28" s="366"/>
      <c r="G28" s="366"/>
      <c r="H28" s="366"/>
      <c r="I28" s="366"/>
      <c r="J28" s="366"/>
      <c r="K28" s="366"/>
      <c r="L28" s="366"/>
      <c r="M28" s="366"/>
      <c r="N28" s="366"/>
      <c r="O28" s="366"/>
      <c r="P28" s="366"/>
      <c r="Q28" s="366"/>
      <c r="R28" s="366"/>
      <c r="S28" s="366"/>
      <c r="T28" s="366"/>
      <c r="U28" s="366"/>
    </row>
    <row r="29" spans="1:21">
      <c r="A29" s="366"/>
      <c r="B29" s="366"/>
      <c r="C29" s="366"/>
      <c r="D29" s="366"/>
      <c r="E29" s="366"/>
      <c r="F29" s="366"/>
      <c r="G29" s="366"/>
      <c r="H29" s="366"/>
      <c r="I29" s="366"/>
      <c r="J29" s="366"/>
      <c r="K29" s="366"/>
      <c r="L29" s="366"/>
      <c r="M29" s="366"/>
      <c r="N29" s="366"/>
      <c r="O29" s="366"/>
      <c r="P29" s="366"/>
      <c r="Q29" s="366"/>
      <c r="R29" s="366"/>
      <c r="S29" s="366"/>
      <c r="T29" s="366"/>
      <c r="U29" s="366"/>
    </row>
    <row r="30" spans="1:21">
      <c r="A30" s="366"/>
      <c r="B30" s="366"/>
      <c r="C30" s="366"/>
      <c r="D30" s="366"/>
      <c r="E30" s="366"/>
      <c r="F30" s="366"/>
      <c r="G30" s="366"/>
      <c r="H30" s="366"/>
      <c r="I30" s="366"/>
      <c r="J30" s="366"/>
      <c r="K30" s="366"/>
      <c r="L30" s="366"/>
      <c r="M30" s="366"/>
      <c r="N30" s="366"/>
      <c r="O30" s="366"/>
      <c r="P30" s="366"/>
      <c r="Q30" s="366"/>
      <c r="R30" s="366"/>
      <c r="S30" s="366"/>
      <c r="T30" s="366"/>
      <c r="U30" s="366"/>
    </row>
    <row r="31" spans="1:21">
      <c r="A31" s="366"/>
      <c r="B31" s="366"/>
      <c r="C31" s="366"/>
      <c r="D31" s="366"/>
      <c r="E31" s="366"/>
      <c r="F31" s="366"/>
      <c r="G31" s="366"/>
      <c r="H31" s="366"/>
      <c r="I31" s="366"/>
      <c r="J31" s="366"/>
      <c r="K31" s="366"/>
      <c r="L31" s="366"/>
      <c r="M31" s="366"/>
      <c r="N31" s="366"/>
      <c r="O31" s="366"/>
      <c r="P31" s="366"/>
      <c r="Q31" s="366"/>
      <c r="R31" s="366"/>
      <c r="S31" s="366"/>
      <c r="T31" s="366"/>
      <c r="U31" s="366"/>
    </row>
    <row r="32" spans="1:21">
      <c r="A32" s="366"/>
      <c r="B32" s="366"/>
      <c r="C32" s="366"/>
      <c r="D32" s="366"/>
      <c r="E32" s="366"/>
      <c r="F32" s="366"/>
      <c r="G32" s="366"/>
      <c r="H32" s="366"/>
      <c r="I32" s="366"/>
      <c r="J32" s="366"/>
      <c r="K32" s="366"/>
      <c r="L32" s="366"/>
      <c r="M32" s="366"/>
      <c r="N32" s="366"/>
      <c r="O32" s="366"/>
      <c r="P32" s="366"/>
      <c r="Q32" s="366"/>
      <c r="R32" s="366"/>
      <c r="S32" s="366"/>
      <c r="T32" s="366"/>
      <c r="U32" s="366"/>
    </row>
    <row r="33" spans="1:21">
      <c r="A33" s="366"/>
      <c r="B33" s="366"/>
      <c r="C33" s="366"/>
      <c r="D33" s="366"/>
      <c r="E33" s="366"/>
      <c r="F33" s="366"/>
      <c r="G33" s="366"/>
      <c r="H33" s="366"/>
      <c r="I33" s="366"/>
      <c r="J33" s="366"/>
      <c r="K33" s="366"/>
      <c r="L33" s="366"/>
      <c r="M33" s="366"/>
      <c r="N33" s="366"/>
      <c r="O33" s="366"/>
      <c r="P33" s="366"/>
      <c r="Q33" s="366"/>
      <c r="R33" s="366"/>
      <c r="S33" s="366"/>
      <c r="T33" s="366"/>
      <c r="U33" s="366"/>
    </row>
    <row r="34" spans="1:21">
      <c r="A34" s="366"/>
      <c r="B34" s="366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66"/>
      <c r="N34" s="366"/>
      <c r="O34" s="366"/>
      <c r="P34" s="366"/>
      <c r="Q34" s="366"/>
      <c r="R34" s="366"/>
      <c r="S34" s="366"/>
      <c r="T34" s="366"/>
      <c r="U34" s="366"/>
    </row>
    <row r="35" spans="1:21">
      <c r="A35" s="366"/>
      <c r="B35" s="366"/>
      <c r="C35" s="366"/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</row>
    <row r="36" spans="1:21">
      <c r="A36" s="366"/>
      <c r="B36" s="366"/>
      <c r="C36" s="366"/>
      <c r="D36" s="366"/>
      <c r="E36" s="366"/>
      <c r="F36" s="366"/>
      <c r="G36" s="366"/>
      <c r="H36" s="366"/>
      <c r="I36" s="366"/>
      <c r="J36" s="366"/>
      <c r="K36" s="366"/>
      <c r="L36" s="366"/>
      <c r="M36" s="366"/>
      <c r="N36" s="366"/>
      <c r="O36" s="366"/>
      <c r="P36" s="366"/>
      <c r="Q36" s="366"/>
      <c r="R36" s="366"/>
      <c r="S36" s="366"/>
      <c r="T36" s="366"/>
      <c r="U36" s="366"/>
    </row>
    <row r="37" spans="1:21">
      <c r="A37" s="366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66"/>
      <c r="N37" s="366"/>
      <c r="O37" s="366"/>
      <c r="P37" s="366"/>
      <c r="Q37" s="366"/>
      <c r="R37" s="366"/>
      <c r="S37" s="366"/>
      <c r="T37" s="366"/>
      <c r="U37" s="366"/>
    </row>
    <row r="38" spans="1:21">
      <c r="A38" s="366"/>
      <c r="B38" s="366"/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66"/>
      <c r="N38" s="366"/>
      <c r="O38" s="366"/>
      <c r="P38" s="366"/>
      <c r="Q38" s="366"/>
      <c r="R38" s="366"/>
      <c r="S38" s="366"/>
      <c r="T38" s="366"/>
      <c r="U38" s="366"/>
    </row>
    <row r="39" spans="1:21">
      <c r="A39" s="366"/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  <c r="U39" s="366"/>
    </row>
    <row r="40" spans="1:21">
      <c r="A40" s="366"/>
      <c r="B40" s="366"/>
      <c r="C40" s="366"/>
      <c r="D40" s="366"/>
      <c r="E40" s="366"/>
      <c r="F40" s="366"/>
      <c r="G40" s="366"/>
      <c r="H40" s="366"/>
      <c r="I40" s="366"/>
      <c r="J40" s="366"/>
      <c r="K40" s="366"/>
      <c r="L40" s="366"/>
      <c r="M40" s="366"/>
      <c r="N40" s="366"/>
      <c r="O40" s="366"/>
      <c r="P40" s="366"/>
      <c r="Q40" s="366"/>
      <c r="R40" s="366"/>
      <c r="S40" s="366"/>
      <c r="T40" s="366"/>
      <c r="U40" s="366"/>
    </row>
    <row r="41" spans="1:21">
      <c r="A41" s="366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6"/>
      <c r="T41" s="366"/>
      <c r="U41" s="366"/>
    </row>
    <row r="42" spans="1:21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66"/>
      <c r="N42" s="366"/>
      <c r="O42" s="366"/>
      <c r="P42" s="366"/>
      <c r="Q42" s="366"/>
      <c r="R42" s="366"/>
      <c r="S42" s="366"/>
      <c r="T42" s="366"/>
      <c r="U42" s="366"/>
    </row>
    <row r="43" spans="1:21">
      <c r="A43" s="366"/>
      <c r="B43" s="366"/>
      <c r="C43" s="366"/>
      <c r="D43" s="366"/>
      <c r="E43" s="366"/>
      <c r="F43" s="366"/>
      <c r="G43" s="366"/>
      <c r="H43" s="366"/>
      <c r="I43" s="366"/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366"/>
      <c r="U43" s="366"/>
    </row>
    <row r="44" spans="1:21">
      <c r="A44" s="366"/>
      <c r="B44" s="366"/>
      <c r="C44" s="366"/>
      <c r="D44" s="366"/>
      <c r="E44" s="366"/>
      <c r="F44" s="366"/>
      <c r="G44" s="366"/>
      <c r="H44" s="366"/>
      <c r="I44" s="366"/>
      <c r="J44" s="366"/>
      <c r="K44" s="366"/>
      <c r="L44" s="366"/>
      <c r="M44" s="366"/>
      <c r="N44" s="366"/>
      <c r="O44" s="366"/>
      <c r="P44" s="366"/>
      <c r="Q44" s="366"/>
      <c r="R44" s="366"/>
      <c r="S44" s="366"/>
      <c r="T44" s="366"/>
      <c r="U44" s="366"/>
    </row>
    <row r="45" spans="1:21">
      <c r="A45" s="366"/>
      <c r="B45" s="366"/>
      <c r="C45" s="366"/>
      <c r="D45" s="366"/>
      <c r="E45" s="366"/>
      <c r="F45" s="366"/>
      <c r="G45" s="366"/>
      <c r="H45" s="366"/>
      <c r="I45" s="366"/>
      <c r="J45" s="366"/>
      <c r="K45" s="366"/>
      <c r="L45" s="366"/>
      <c r="M45" s="366"/>
      <c r="N45" s="366"/>
      <c r="O45" s="366"/>
      <c r="P45" s="366"/>
      <c r="Q45" s="366"/>
      <c r="R45" s="366"/>
      <c r="S45" s="366"/>
      <c r="T45" s="366"/>
      <c r="U45" s="366"/>
    </row>
    <row r="46" spans="1:21">
      <c r="A46" s="366"/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</row>
    <row r="47" spans="1:21">
      <c r="A47" s="366"/>
      <c r="B47" s="366"/>
      <c r="C47" s="366"/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6"/>
      <c r="T47" s="366"/>
      <c r="U47" s="366"/>
    </row>
    <row r="48" spans="1:21">
      <c r="A48" s="366"/>
      <c r="B48" s="366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</row>
    <row r="49" spans="1:21">
      <c r="A49" s="366"/>
      <c r="B49" s="366"/>
      <c r="C49" s="366"/>
      <c r="D49" s="366"/>
      <c r="E49" s="366"/>
      <c r="F49" s="366"/>
      <c r="G49" s="366"/>
      <c r="H49" s="366"/>
      <c r="I49" s="366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  <c r="U49" s="366"/>
    </row>
  </sheetData>
  <mergeCells count="3">
    <mergeCell ref="A1:F2"/>
    <mergeCell ref="G1:N2"/>
    <mergeCell ref="O1:U2"/>
  </mergeCells>
  <pageMargins left="0.7" right="0.7" top="0.75" bottom="0.75" header="0.3" footer="0.3"/>
  <pageSetup paperSize="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7" workbookViewId="0">
      <selection activeCell="D18" sqref="D18:E19"/>
    </sheetView>
  </sheetViews>
  <sheetFormatPr defaultRowHeight="15"/>
  <cols>
    <col min="1" max="1" width="31.5703125" customWidth="1"/>
    <col min="2" max="2" width="18.140625" customWidth="1"/>
    <col min="3" max="3" width="11.28515625" customWidth="1"/>
    <col min="5" max="5" width="15" customWidth="1"/>
    <col min="6" max="6" width="13.42578125" customWidth="1"/>
    <col min="7" max="7" width="12.140625" customWidth="1"/>
    <col min="8" max="8" width="11.5703125" bestFit="1" customWidth="1"/>
    <col min="9" max="9" width="13.42578125" customWidth="1"/>
    <col min="10" max="10" width="15.5703125" customWidth="1"/>
    <col min="13" max="13" width="15" customWidth="1"/>
    <col min="14" max="14" width="18.28515625" customWidth="1"/>
  </cols>
  <sheetData>
    <row r="1" spans="1:14">
      <c r="A1" s="387"/>
      <c r="B1" s="459"/>
      <c r="C1" s="459"/>
      <c r="D1" s="388"/>
    </row>
    <row r="2" spans="1:14">
      <c r="A2" s="389"/>
      <c r="B2" s="460"/>
      <c r="C2" s="460"/>
      <c r="D2" s="390"/>
    </row>
    <row r="3" spans="1:14" ht="15.75" thickBot="1">
      <c r="A3" s="461"/>
      <c r="B3" s="462"/>
      <c r="C3" s="460"/>
      <c r="D3" s="390"/>
    </row>
    <row r="4" spans="1:14" ht="15.75" thickBot="1">
      <c r="C4" s="457" t="s">
        <v>200</v>
      </c>
      <c r="D4" s="458"/>
      <c r="E4" s="458"/>
      <c r="F4" s="315">
        <f>D6/C6</f>
        <v>0.81818181818181823</v>
      </c>
      <c r="G4" s="457" t="s">
        <v>201</v>
      </c>
      <c r="H4" s="458"/>
      <c r="I4" s="458"/>
      <c r="J4" s="316">
        <v>1</v>
      </c>
      <c r="K4" s="457" t="s">
        <v>202</v>
      </c>
      <c r="L4" s="458"/>
      <c r="M4" s="458"/>
      <c r="N4" s="316">
        <v>1</v>
      </c>
    </row>
    <row r="5" spans="1:14" ht="18" customHeight="1" thickBot="1">
      <c r="A5" s="314" t="s">
        <v>260</v>
      </c>
      <c r="B5" s="292" t="s">
        <v>38</v>
      </c>
      <c r="C5" s="301" t="s">
        <v>228</v>
      </c>
      <c r="D5" s="302" t="s">
        <v>229</v>
      </c>
      <c r="E5" s="302" t="s">
        <v>230</v>
      </c>
      <c r="F5" s="311" t="s">
        <v>231</v>
      </c>
      <c r="G5" s="301" t="s">
        <v>228</v>
      </c>
      <c r="H5" s="302" t="s">
        <v>229</v>
      </c>
      <c r="I5" s="302" t="s">
        <v>230</v>
      </c>
      <c r="J5" s="303" t="s">
        <v>231</v>
      </c>
      <c r="K5" s="301" t="s">
        <v>228</v>
      </c>
      <c r="L5" s="302" t="s">
        <v>229</v>
      </c>
      <c r="M5" s="302" t="s">
        <v>230</v>
      </c>
      <c r="N5" s="303" t="s">
        <v>231</v>
      </c>
    </row>
    <row r="6" spans="1:14" ht="15.75" thickBot="1">
      <c r="A6" s="309" t="s">
        <v>232</v>
      </c>
      <c r="B6" s="243" t="s">
        <v>39</v>
      </c>
      <c r="C6" s="299">
        <v>55</v>
      </c>
      <c r="D6" s="239">
        <v>45</v>
      </c>
      <c r="E6" s="306">
        <v>64377689.939999998</v>
      </c>
      <c r="F6" s="312">
        <v>1</v>
      </c>
      <c r="G6" s="299">
        <v>30</v>
      </c>
      <c r="H6" s="239">
        <v>45</v>
      </c>
      <c r="I6" s="306">
        <v>55660923.780000001</v>
      </c>
      <c r="J6" s="307">
        <v>1</v>
      </c>
      <c r="K6" s="299"/>
      <c r="L6" s="239">
        <v>45</v>
      </c>
      <c r="M6" s="306"/>
      <c r="N6" s="307">
        <v>1</v>
      </c>
    </row>
    <row r="7" spans="1:14">
      <c r="A7" s="282" t="s">
        <v>215</v>
      </c>
      <c r="B7" s="293" t="s">
        <v>205</v>
      </c>
      <c r="C7" s="295">
        <v>73</v>
      </c>
      <c r="D7" s="117"/>
      <c r="E7" s="14">
        <v>9278438.6300000008</v>
      </c>
      <c r="F7" s="313">
        <f>E7/$E$6</f>
        <v>0.1441250631802338</v>
      </c>
      <c r="G7" s="295">
        <v>40</v>
      </c>
      <c r="H7" s="117"/>
      <c r="I7" s="14">
        <v>7003255.8700000001</v>
      </c>
      <c r="J7" s="308">
        <f>I7/$E$6</f>
        <v>0.10878389511222031</v>
      </c>
      <c r="K7" s="295"/>
      <c r="L7" s="117"/>
      <c r="M7" s="14"/>
      <c r="N7" s="308">
        <f>M7/$E$6</f>
        <v>0</v>
      </c>
    </row>
    <row r="8" spans="1:14">
      <c r="A8" s="283" t="s">
        <v>216</v>
      </c>
      <c r="B8" s="294" t="s">
        <v>205</v>
      </c>
      <c r="C8" s="295">
        <v>65</v>
      </c>
      <c r="D8" s="117"/>
      <c r="E8" s="14">
        <v>7949853.0599999996</v>
      </c>
      <c r="F8" s="313">
        <f t="shared" ref="F8:F17" si="0">E8/$E$6</f>
        <v>0.12348770307554158</v>
      </c>
      <c r="G8" s="295">
        <v>26</v>
      </c>
      <c r="H8" s="117"/>
      <c r="I8" s="14">
        <v>6190556.29</v>
      </c>
      <c r="J8" s="308">
        <f t="shared" ref="J8:J17" si="1">I8/$E$6</f>
        <v>9.6159963114078775E-2</v>
      </c>
      <c r="K8" s="295"/>
      <c r="L8" s="117"/>
      <c r="M8" s="14"/>
      <c r="N8" s="308">
        <f t="shared" ref="N8:N17" si="2">M8/$E$6</f>
        <v>0</v>
      </c>
    </row>
    <row r="9" spans="1:14">
      <c r="A9" s="283" t="s">
        <v>217</v>
      </c>
      <c r="B9" s="294" t="s">
        <v>205</v>
      </c>
      <c r="C9" s="295">
        <v>114</v>
      </c>
      <c r="D9" s="117"/>
      <c r="E9" s="14">
        <v>17856789.989999998</v>
      </c>
      <c r="F9" s="313">
        <f t="shared" si="0"/>
        <v>0.27737543870621212</v>
      </c>
      <c r="G9" s="295">
        <v>64</v>
      </c>
      <c r="H9" s="117"/>
      <c r="I9" s="14">
        <v>13087450.640000001</v>
      </c>
      <c r="J9" s="308">
        <f t="shared" si="1"/>
        <v>0.20329170947571285</v>
      </c>
      <c r="K9" s="295"/>
      <c r="L9" s="117"/>
      <c r="M9" s="14"/>
      <c r="N9" s="308">
        <f t="shared" si="2"/>
        <v>0</v>
      </c>
    </row>
    <row r="10" spans="1:14">
      <c r="A10" s="283" t="s">
        <v>218</v>
      </c>
      <c r="B10" s="294"/>
      <c r="C10" s="295">
        <v>20</v>
      </c>
      <c r="D10" s="117"/>
      <c r="E10" s="14">
        <v>673.68</v>
      </c>
      <c r="F10" s="313">
        <f t="shared" si="0"/>
        <v>1.0464494774942525E-5</v>
      </c>
      <c r="G10" s="295">
        <v>232</v>
      </c>
      <c r="H10" s="117"/>
      <c r="I10" s="14">
        <v>10657</v>
      </c>
      <c r="J10" s="308">
        <f t="shared" si="1"/>
        <v>1.6553871395404718E-4</v>
      </c>
      <c r="K10" s="295"/>
      <c r="L10" s="117"/>
      <c r="M10" s="14"/>
      <c r="N10" s="308">
        <f t="shared" si="2"/>
        <v>0</v>
      </c>
    </row>
    <row r="11" spans="1:14">
      <c r="A11" s="283" t="s">
        <v>219</v>
      </c>
      <c r="B11" s="294" t="s">
        <v>226</v>
      </c>
      <c r="C11" s="295">
        <v>118</v>
      </c>
      <c r="D11" s="117"/>
      <c r="E11" s="14">
        <v>4317365.18</v>
      </c>
      <c r="F11" s="313">
        <f t="shared" si="0"/>
        <v>6.7063064611727813E-2</v>
      </c>
      <c r="G11" s="295">
        <v>76</v>
      </c>
      <c r="H11" s="117"/>
      <c r="I11" s="14">
        <v>4485151.57</v>
      </c>
      <c r="J11" s="308">
        <f t="shared" si="1"/>
        <v>6.966934623128232E-2</v>
      </c>
      <c r="K11" s="295"/>
      <c r="L11" s="117"/>
      <c r="M11" s="14"/>
      <c r="N11" s="308">
        <f t="shared" si="2"/>
        <v>0</v>
      </c>
    </row>
    <row r="12" spans="1:14">
      <c r="A12" s="283" t="s">
        <v>220</v>
      </c>
      <c r="B12" s="294" t="s">
        <v>39</v>
      </c>
      <c r="C12" s="295">
        <v>17</v>
      </c>
      <c r="D12" s="117"/>
      <c r="E12" s="14">
        <v>2213754.36</v>
      </c>
      <c r="F12" s="313">
        <f t="shared" si="0"/>
        <v>3.4386980366384982E-2</v>
      </c>
      <c r="G12" s="295">
        <v>16</v>
      </c>
      <c r="H12" s="117"/>
      <c r="I12" s="14">
        <v>2682183.09</v>
      </c>
      <c r="J12" s="308">
        <f t="shared" si="1"/>
        <v>4.1663239120567921E-2</v>
      </c>
      <c r="K12" s="295"/>
      <c r="L12" s="117"/>
      <c r="M12" s="14"/>
      <c r="N12" s="308">
        <f t="shared" si="2"/>
        <v>0</v>
      </c>
    </row>
    <row r="13" spans="1:14">
      <c r="A13" s="283" t="s">
        <v>221</v>
      </c>
      <c r="B13" s="294" t="s">
        <v>39</v>
      </c>
      <c r="C13" s="295">
        <v>29</v>
      </c>
      <c r="D13" s="117"/>
      <c r="E13" s="14">
        <v>3914437.07</v>
      </c>
      <c r="F13" s="313">
        <f t="shared" si="0"/>
        <v>6.0804248702434879E-2</v>
      </c>
      <c r="G13" s="295">
        <v>18</v>
      </c>
      <c r="H13" s="117"/>
      <c r="I13" s="14">
        <v>4261690.3899999997</v>
      </c>
      <c r="J13" s="308">
        <f t="shared" si="1"/>
        <v>6.6198249641636647E-2</v>
      </c>
      <c r="K13" s="295"/>
      <c r="L13" s="117"/>
      <c r="M13" s="14"/>
      <c r="N13" s="308">
        <f t="shared" si="2"/>
        <v>0</v>
      </c>
    </row>
    <row r="14" spans="1:14">
      <c r="A14" s="283" t="s">
        <v>222</v>
      </c>
      <c r="B14" s="294" t="s">
        <v>39</v>
      </c>
      <c r="C14" s="295">
        <v>34</v>
      </c>
      <c r="D14" s="117"/>
      <c r="E14" s="14">
        <v>5221606.76</v>
      </c>
      <c r="F14" s="313">
        <f t="shared" si="0"/>
        <v>8.1108948843404249E-2</v>
      </c>
      <c r="G14" s="295">
        <v>11</v>
      </c>
      <c r="H14" s="117"/>
      <c r="I14" s="14">
        <v>3060121.81</v>
      </c>
      <c r="J14" s="308">
        <f t="shared" si="1"/>
        <v>4.7533886550636305E-2</v>
      </c>
      <c r="K14" s="295"/>
      <c r="L14" s="117"/>
      <c r="M14" s="14"/>
      <c r="N14" s="308">
        <f t="shared" si="2"/>
        <v>0</v>
      </c>
    </row>
    <row r="15" spans="1:14">
      <c r="A15" s="283" t="s">
        <v>223</v>
      </c>
      <c r="B15" s="294" t="s">
        <v>226</v>
      </c>
      <c r="C15" s="295">
        <v>993</v>
      </c>
      <c r="D15" s="117"/>
      <c r="E15" s="14">
        <v>599592.59</v>
      </c>
      <c r="F15" s="313">
        <f t="shared" si="0"/>
        <v>9.3136704743338912E-3</v>
      </c>
      <c r="G15" s="295">
        <v>76</v>
      </c>
      <c r="H15" s="117"/>
      <c r="I15" s="14">
        <v>615648.94999999995</v>
      </c>
      <c r="J15" s="308">
        <f t="shared" si="1"/>
        <v>9.5630792371361063E-3</v>
      </c>
      <c r="K15" s="295"/>
      <c r="L15" s="117"/>
      <c r="M15" s="14"/>
      <c r="N15" s="308">
        <f t="shared" si="2"/>
        <v>0</v>
      </c>
    </row>
    <row r="16" spans="1:14">
      <c r="A16" s="283" t="s">
        <v>224</v>
      </c>
      <c r="B16" s="294" t="s">
        <v>226</v>
      </c>
      <c r="C16" s="295">
        <v>178</v>
      </c>
      <c r="D16" s="117"/>
      <c r="E16" s="14">
        <v>11210255.26</v>
      </c>
      <c r="F16" s="313">
        <f t="shared" si="0"/>
        <v>0.17413261131997679</v>
      </c>
      <c r="G16" s="295">
        <v>127</v>
      </c>
      <c r="H16" s="117"/>
      <c r="I16" s="14">
        <v>12426265.41</v>
      </c>
      <c r="J16" s="308">
        <f t="shared" si="1"/>
        <v>0.19302130010538246</v>
      </c>
      <c r="K16" s="295"/>
      <c r="L16" s="117"/>
      <c r="M16" s="14"/>
      <c r="N16" s="308">
        <f t="shared" si="2"/>
        <v>0</v>
      </c>
    </row>
    <row r="17" spans="1:14" ht="15.75" thickBot="1">
      <c r="A17" s="317" t="s">
        <v>225</v>
      </c>
      <c r="B17" s="318" t="s">
        <v>227</v>
      </c>
      <c r="C17" s="319">
        <v>264</v>
      </c>
      <c r="D17" s="328"/>
      <c r="E17" s="329">
        <v>1814923.36</v>
      </c>
      <c r="F17" s="330">
        <f t="shared" si="0"/>
        <v>2.8191806224974966E-2</v>
      </c>
      <c r="G17" s="319">
        <v>770</v>
      </c>
      <c r="H17" s="328"/>
      <c r="I17" s="329">
        <v>1837942.76</v>
      </c>
      <c r="J17" s="331">
        <f t="shared" si="1"/>
        <v>2.854937419644853E-2</v>
      </c>
      <c r="K17" s="296"/>
      <c r="L17" s="300"/>
      <c r="M17" s="15"/>
      <c r="N17" s="310">
        <f t="shared" si="2"/>
        <v>0</v>
      </c>
    </row>
    <row r="18" spans="1:14">
      <c r="A18" s="332" t="s">
        <v>246</v>
      </c>
      <c r="B18" s="333">
        <v>2018</v>
      </c>
      <c r="C18" s="334">
        <v>2019</v>
      </c>
      <c r="D18" s="455" t="s">
        <v>247</v>
      </c>
      <c r="E18" s="455"/>
      <c r="F18" s="335">
        <v>2019</v>
      </c>
      <c r="G18" s="333" t="s">
        <v>235</v>
      </c>
      <c r="H18" s="334" t="s">
        <v>236</v>
      </c>
      <c r="I18" s="334" t="s">
        <v>237</v>
      </c>
      <c r="J18" s="336" t="s">
        <v>238</v>
      </c>
    </row>
    <row r="19" spans="1:14">
      <c r="A19" s="264" t="s">
        <v>233</v>
      </c>
      <c r="B19" s="324">
        <v>34.24</v>
      </c>
      <c r="C19" s="324">
        <v>55</v>
      </c>
      <c r="D19" s="455"/>
      <c r="E19" s="455"/>
      <c r="F19" s="240" t="s">
        <v>233</v>
      </c>
      <c r="G19" s="327">
        <f>SUM(E7:E9)</f>
        <v>35085081.68</v>
      </c>
      <c r="H19" s="327">
        <f>SUM(E12:E14)</f>
        <v>11349798.189999999</v>
      </c>
      <c r="I19" s="327">
        <f>E16</f>
        <v>11210255.26</v>
      </c>
      <c r="J19" s="304">
        <f>E11</f>
        <v>4317365.18</v>
      </c>
    </row>
    <row r="20" spans="1:14">
      <c r="A20" s="264" t="s">
        <v>82</v>
      </c>
      <c r="B20" s="324">
        <v>26.74</v>
      </c>
      <c r="C20" s="324">
        <v>30</v>
      </c>
      <c r="D20" s="1"/>
      <c r="E20" s="1"/>
      <c r="F20" s="240" t="s">
        <v>82</v>
      </c>
      <c r="G20" s="327">
        <f>SUM(I7:I9)</f>
        <v>26281262.800000001</v>
      </c>
      <c r="H20" s="327">
        <f>SUM(I12:I14)</f>
        <v>10003995.289999999</v>
      </c>
      <c r="I20" s="327">
        <f>I16</f>
        <v>12426265.41</v>
      </c>
      <c r="J20" s="304">
        <f>I11</f>
        <v>4485151.57</v>
      </c>
    </row>
    <row r="21" spans="1:14">
      <c r="A21" s="264" t="s">
        <v>71</v>
      </c>
      <c r="B21" s="324">
        <v>32.28</v>
      </c>
      <c r="C21" s="325">
        <f>K6</f>
        <v>0</v>
      </c>
      <c r="D21" s="1"/>
      <c r="E21" s="1"/>
      <c r="F21" s="240" t="s">
        <v>71</v>
      </c>
      <c r="G21" s="326"/>
      <c r="H21" s="327"/>
      <c r="I21" s="327"/>
      <c r="J21" s="305"/>
    </row>
    <row r="22" spans="1:14">
      <c r="A22" s="264" t="s">
        <v>72</v>
      </c>
      <c r="B22" s="298">
        <v>39.22</v>
      </c>
      <c r="C22" s="325">
        <f t="shared" ref="C22:C30" si="3">K7</f>
        <v>0</v>
      </c>
      <c r="D22" s="1"/>
      <c r="E22" s="1"/>
      <c r="F22" s="240" t="s">
        <v>72</v>
      </c>
      <c r="G22" s="323"/>
      <c r="H22" s="327"/>
      <c r="I22" s="327"/>
      <c r="J22" s="305"/>
    </row>
    <row r="23" spans="1:14">
      <c r="A23" s="264" t="s">
        <v>73</v>
      </c>
      <c r="B23" s="298">
        <v>35.380000000000003</v>
      </c>
      <c r="C23" s="325">
        <f t="shared" si="3"/>
        <v>0</v>
      </c>
      <c r="D23" s="1"/>
      <c r="E23" s="1"/>
      <c r="F23" s="240" t="s">
        <v>73</v>
      </c>
      <c r="G23" s="323"/>
      <c r="H23" s="327"/>
      <c r="I23" s="327"/>
      <c r="J23" s="305"/>
    </row>
    <row r="24" spans="1:14">
      <c r="A24" s="264" t="s">
        <v>234</v>
      </c>
      <c r="B24" s="298">
        <v>35.18</v>
      </c>
      <c r="C24" s="325">
        <f t="shared" si="3"/>
        <v>0</v>
      </c>
      <c r="D24" s="1"/>
      <c r="E24" s="1"/>
      <c r="F24" s="240" t="s">
        <v>234</v>
      </c>
      <c r="G24" s="323"/>
      <c r="H24" s="327"/>
      <c r="I24" s="327"/>
      <c r="J24" s="305"/>
    </row>
    <row r="25" spans="1:14">
      <c r="A25" s="264" t="s">
        <v>76</v>
      </c>
      <c r="B25" s="298">
        <v>35.18</v>
      </c>
      <c r="C25" s="325">
        <f t="shared" si="3"/>
        <v>0</v>
      </c>
      <c r="D25" s="1"/>
      <c r="E25" s="1"/>
      <c r="F25" s="240" t="s">
        <v>76</v>
      </c>
      <c r="G25" s="323"/>
      <c r="H25" s="327"/>
      <c r="I25" s="327"/>
      <c r="J25" s="305"/>
    </row>
    <row r="26" spans="1:14">
      <c r="A26" s="264" t="s">
        <v>77</v>
      </c>
      <c r="B26" s="298">
        <v>46.48</v>
      </c>
      <c r="C26" s="325">
        <f t="shared" si="3"/>
        <v>0</v>
      </c>
      <c r="D26" s="1"/>
      <c r="E26" s="1"/>
      <c r="F26" s="240" t="s">
        <v>77</v>
      </c>
      <c r="G26" s="323"/>
      <c r="H26" s="327"/>
      <c r="I26" s="327"/>
      <c r="J26" s="305"/>
    </row>
    <row r="27" spans="1:14">
      <c r="A27" s="264" t="s">
        <v>78</v>
      </c>
      <c r="B27" s="298">
        <v>34.409999999999997</v>
      </c>
      <c r="C27" s="325">
        <f t="shared" si="3"/>
        <v>0</v>
      </c>
      <c r="D27" s="1"/>
      <c r="E27" s="1"/>
      <c r="F27" s="240" t="s">
        <v>78</v>
      </c>
      <c r="G27" s="323"/>
      <c r="H27" s="327"/>
      <c r="I27" s="327"/>
      <c r="J27" s="305"/>
    </row>
    <row r="28" spans="1:14">
      <c r="A28" s="264" t="s">
        <v>79</v>
      </c>
      <c r="B28" s="298">
        <v>30.78</v>
      </c>
      <c r="C28" s="325">
        <f t="shared" si="3"/>
        <v>0</v>
      </c>
      <c r="D28" s="1"/>
      <c r="E28" s="1"/>
      <c r="F28" s="240" t="s">
        <v>79</v>
      </c>
      <c r="G28" s="323"/>
      <c r="H28" s="327"/>
      <c r="I28" s="327"/>
      <c r="J28" s="305"/>
    </row>
    <row r="29" spans="1:14">
      <c r="A29" s="264" t="s">
        <v>80</v>
      </c>
      <c r="B29" s="298">
        <v>33.24</v>
      </c>
      <c r="C29" s="325">
        <f t="shared" si="3"/>
        <v>0</v>
      </c>
      <c r="D29" s="1"/>
      <c r="E29" s="1"/>
      <c r="F29" s="240" t="s">
        <v>80</v>
      </c>
      <c r="G29" s="323"/>
      <c r="H29" s="327"/>
      <c r="I29" s="327"/>
      <c r="J29" s="305"/>
    </row>
    <row r="30" spans="1:14" ht="15.75" thickBot="1">
      <c r="A30" s="265" t="s">
        <v>81</v>
      </c>
      <c r="B30" s="337">
        <v>56</v>
      </c>
      <c r="C30" s="338">
        <f t="shared" si="3"/>
        <v>0</v>
      </c>
      <c r="D30" s="297"/>
      <c r="E30" s="297"/>
      <c r="F30" s="339" t="s">
        <v>81</v>
      </c>
      <c r="G30" s="340"/>
      <c r="H30" s="341"/>
      <c r="I30" s="341"/>
      <c r="J30" s="342"/>
    </row>
    <row r="31" spans="1:14" ht="15.75" thickBot="1"/>
    <row r="32" spans="1:14">
      <c r="C32" s="449" t="s">
        <v>200</v>
      </c>
      <c r="D32" s="450"/>
      <c r="E32" s="349">
        <f>C34/D34</f>
        <v>0.98348862456184116</v>
      </c>
      <c r="F32" s="449" t="s">
        <v>201</v>
      </c>
      <c r="G32" s="450"/>
      <c r="H32" s="349">
        <v>1</v>
      </c>
      <c r="I32" s="449" t="s">
        <v>202</v>
      </c>
      <c r="J32" s="450"/>
      <c r="K32" s="345" t="e">
        <f>I34/J34</f>
        <v>#DIV/0!</v>
      </c>
    </row>
    <row r="33" spans="1:12" ht="15.75" thickBot="1">
      <c r="A33" s="314" t="s">
        <v>239</v>
      </c>
      <c r="B33" s="292" t="s">
        <v>38</v>
      </c>
      <c r="C33" s="346" t="s">
        <v>228</v>
      </c>
      <c r="D33" s="447" t="s">
        <v>229</v>
      </c>
      <c r="E33" s="452"/>
      <c r="F33" s="346" t="s">
        <v>228</v>
      </c>
      <c r="G33" s="447" t="s">
        <v>229</v>
      </c>
      <c r="H33" s="452"/>
      <c r="I33" s="346" t="s">
        <v>228</v>
      </c>
      <c r="J33" s="447" t="s">
        <v>229</v>
      </c>
      <c r="K33" s="448"/>
    </row>
    <row r="34" spans="1:12">
      <c r="A34" s="343" t="s">
        <v>232</v>
      </c>
      <c r="B34" s="243" t="s">
        <v>205</v>
      </c>
      <c r="C34" s="299">
        <f>AVERAGE(C35:C40)</f>
        <v>83.596533087756498</v>
      </c>
      <c r="D34" s="453">
        <v>85</v>
      </c>
      <c r="E34" s="456"/>
      <c r="F34" s="299">
        <f>AVERAGE(F35:F40)</f>
        <v>92.15645848731215</v>
      </c>
      <c r="G34" s="453">
        <v>85</v>
      </c>
      <c r="H34" s="456"/>
      <c r="I34" s="299" t="e">
        <f>AVERAGE(I35:I40)</f>
        <v>#DIV/0!</v>
      </c>
      <c r="J34" s="453">
        <v>85</v>
      </c>
      <c r="K34" s="454"/>
    </row>
    <row r="35" spans="1:12">
      <c r="A35" s="240" t="s">
        <v>240</v>
      </c>
      <c r="B35" s="344" t="s">
        <v>205</v>
      </c>
      <c r="C35" s="347">
        <v>82.5</v>
      </c>
      <c r="D35" s="351">
        <v>1</v>
      </c>
      <c r="E35" s="352"/>
      <c r="F35" s="347">
        <v>95.92</v>
      </c>
      <c r="G35" s="357">
        <v>2</v>
      </c>
      <c r="H35" s="358"/>
      <c r="I35" s="347"/>
      <c r="J35" s="357">
        <v>3</v>
      </c>
      <c r="K35" s="361"/>
    </row>
    <row r="36" spans="1:12">
      <c r="A36" s="240" t="s">
        <v>241</v>
      </c>
      <c r="B36" s="344" t="s">
        <v>205</v>
      </c>
      <c r="C36" s="347">
        <v>89.473684210526315</v>
      </c>
      <c r="D36" s="353">
        <v>1</v>
      </c>
      <c r="E36" s="354"/>
      <c r="F36" s="347">
        <v>96.94</v>
      </c>
      <c r="G36" s="357">
        <v>2</v>
      </c>
      <c r="H36" s="358"/>
      <c r="I36" s="347"/>
      <c r="J36" s="357">
        <v>3</v>
      </c>
      <c r="K36" s="361"/>
    </row>
    <row r="37" spans="1:12">
      <c r="A37" s="240" t="s">
        <v>242</v>
      </c>
      <c r="B37" s="344" t="s">
        <v>205</v>
      </c>
      <c r="C37" s="347">
        <v>96</v>
      </c>
      <c r="D37" s="353">
        <v>1</v>
      </c>
      <c r="E37" s="354"/>
      <c r="F37" s="347">
        <v>98.484848484848484</v>
      </c>
      <c r="G37" s="357">
        <v>2</v>
      </c>
      <c r="H37" s="358"/>
      <c r="I37" s="347"/>
      <c r="J37" s="357">
        <v>3</v>
      </c>
      <c r="K37" s="361"/>
    </row>
    <row r="38" spans="1:12">
      <c r="A38" s="240" t="s">
        <v>243</v>
      </c>
      <c r="B38" s="344" t="s">
        <v>39</v>
      </c>
      <c r="C38" s="347">
        <v>73.170731707317074</v>
      </c>
      <c r="D38" s="353">
        <v>1</v>
      </c>
      <c r="E38" s="354"/>
      <c r="F38" s="347">
        <v>79.55</v>
      </c>
      <c r="G38" s="357">
        <v>2</v>
      </c>
      <c r="H38" s="358"/>
      <c r="I38" s="347"/>
      <c r="J38" s="357">
        <v>3</v>
      </c>
      <c r="K38" s="361"/>
    </row>
    <row r="39" spans="1:12">
      <c r="A39" s="240" t="s">
        <v>244</v>
      </c>
      <c r="B39" s="344" t="s">
        <v>39</v>
      </c>
      <c r="C39" s="347">
        <v>80.434782608695656</v>
      </c>
      <c r="D39" s="353">
        <v>1</v>
      </c>
      <c r="E39" s="354"/>
      <c r="F39" s="347">
        <v>91.8</v>
      </c>
      <c r="G39" s="357">
        <v>2</v>
      </c>
      <c r="H39" s="358"/>
      <c r="I39" s="347"/>
      <c r="J39" s="357">
        <v>3</v>
      </c>
      <c r="K39" s="361"/>
    </row>
    <row r="40" spans="1:12" ht="15.75" thickBot="1">
      <c r="A40" s="240" t="s">
        <v>245</v>
      </c>
      <c r="B40" s="344" t="s">
        <v>39</v>
      </c>
      <c r="C40" s="348">
        <v>80</v>
      </c>
      <c r="D40" s="355">
        <v>1</v>
      </c>
      <c r="E40" s="356"/>
      <c r="F40" s="363">
        <v>90.243902439024396</v>
      </c>
      <c r="G40" s="364">
        <v>2</v>
      </c>
      <c r="H40" s="351"/>
      <c r="I40" s="363"/>
      <c r="J40" s="364">
        <v>3</v>
      </c>
      <c r="K40" s="369"/>
    </row>
    <row r="41" spans="1:12">
      <c r="A41" s="332" t="s">
        <v>248</v>
      </c>
      <c r="B41" s="333">
        <v>2018</v>
      </c>
      <c r="C41" s="334">
        <v>2019</v>
      </c>
      <c r="F41" s="320" t="s">
        <v>249</v>
      </c>
      <c r="G41" s="321" t="s">
        <v>250</v>
      </c>
      <c r="H41" s="322" t="s">
        <v>251</v>
      </c>
      <c r="I41" s="365" t="s">
        <v>252</v>
      </c>
      <c r="J41" s="365" t="s">
        <v>253</v>
      </c>
      <c r="K41" s="134"/>
      <c r="L41" s="134"/>
    </row>
    <row r="42" spans="1:12">
      <c r="A42" s="264" t="s">
        <v>233</v>
      </c>
      <c r="B42" s="324">
        <v>96</v>
      </c>
      <c r="C42" s="324">
        <v>156</v>
      </c>
      <c r="F42" s="240" t="s">
        <v>233</v>
      </c>
      <c r="G42" s="367">
        <v>16</v>
      </c>
      <c r="H42" s="367">
        <v>3</v>
      </c>
      <c r="I42" s="117">
        <v>20</v>
      </c>
      <c r="J42" s="117">
        <v>4</v>
      </c>
      <c r="K42" s="1"/>
      <c r="L42" s="1"/>
    </row>
    <row r="43" spans="1:12">
      <c r="A43" s="264" t="s">
        <v>82</v>
      </c>
      <c r="B43" s="324">
        <v>109</v>
      </c>
      <c r="C43" s="324">
        <v>162</v>
      </c>
      <c r="F43" s="240" t="s">
        <v>82</v>
      </c>
      <c r="G43" s="367">
        <v>15</v>
      </c>
      <c r="H43" s="367">
        <v>4</v>
      </c>
      <c r="I43" s="117">
        <v>20</v>
      </c>
      <c r="J43" s="117">
        <v>5</v>
      </c>
      <c r="K43" s="1"/>
      <c r="L43" s="1"/>
    </row>
    <row r="44" spans="1:12">
      <c r="A44" s="264" t="s">
        <v>71</v>
      </c>
      <c r="B44" s="324">
        <v>100</v>
      </c>
      <c r="C44" s="325">
        <v>0</v>
      </c>
      <c r="F44" s="240" t="s">
        <v>71</v>
      </c>
      <c r="G44" s="367">
        <v>20</v>
      </c>
      <c r="H44" s="367">
        <v>5</v>
      </c>
      <c r="I44" s="117"/>
      <c r="J44" s="117"/>
      <c r="K44" s="1"/>
      <c r="L44" s="1"/>
    </row>
    <row r="45" spans="1:12">
      <c r="A45" s="264" t="s">
        <v>72</v>
      </c>
      <c r="B45" s="298">
        <v>116</v>
      </c>
      <c r="C45" s="325">
        <v>0</v>
      </c>
      <c r="F45" s="240" t="s">
        <v>72</v>
      </c>
      <c r="G45" s="368">
        <v>28</v>
      </c>
      <c r="H45" s="367">
        <v>6</v>
      </c>
      <c r="I45" s="117"/>
      <c r="J45" s="117"/>
      <c r="K45" s="1"/>
      <c r="L45" s="1"/>
    </row>
    <row r="46" spans="1:12">
      <c r="A46" s="264" t="s">
        <v>73</v>
      </c>
      <c r="B46" s="298">
        <v>112</v>
      </c>
      <c r="C46" s="325">
        <v>0</v>
      </c>
      <c r="F46" s="240" t="s">
        <v>73</v>
      </c>
      <c r="G46" s="368">
        <v>19</v>
      </c>
      <c r="H46" s="367">
        <v>4</v>
      </c>
      <c r="I46" s="117"/>
      <c r="J46" s="117"/>
      <c r="K46" s="1"/>
      <c r="L46" s="1"/>
    </row>
    <row r="47" spans="1:12">
      <c r="A47" s="264" t="s">
        <v>234</v>
      </c>
      <c r="B47" s="298">
        <v>103</v>
      </c>
      <c r="C47" s="325">
        <v>0</v>
      </c>
      <c r="F47" s="240" t="s">
        <v>234</v>
      </c>
      <c r="G47" s="368">
        <v>14</v>
      </c>
      <c r="H47" s="367">
        <v>4</v>
      </c>
      <c r="I47" s="117"/>
      <c r="J47" s="117"/>
      <c r="K47" s="1"/>
      <c r="L47" s="1"/>
    </row>
    <row r="48" spans="1:12">
      <c r="A48" s="264" t="s">
        <v>76</v>
      </c>
      <c r="B48" s="298">
        <v>95</v>
      </c>
      <c r="C48" s="325">
        <v>0</v>
      </c>
      <c r="F48" s="240" t="s">
        <v>76</v>
      </c>
      <c r="G48" s="368">
        <v>15</v>
      </c>
      <c r="H48" s="367">
        <v>6</v>
      </c>
      <c r="I48" s="117"/>
      <c r="J48" s="117"/>
      <c r="K48" s="1"/>
      <c r="L48" s="1"/>
    </row>
    <row r="49" spans="1:12">
      <c r="A49" s="264" t="s">
        <v>77</v>
      </c>
      <c r="B49" s="298">
        <v>82</v>
      </c>
      <c r="C49" s="325">
        <v>0</v>
      </c>
      <c r="F49" s="240" t="s">
        <v>77</v>
      </c>
      <c r="G49" s="368">
        <v>19</v>
      </c>
      <c r="H49" s="367">
        <v>6</v>
      </c>
      <c r="I49" s="117"/>
      <c r="J49" s="117"/>
      <c r="K49" s="1"/>
      <c r="L49" s="1"/>
    </row>
    <row r="50" spans="1:12">
      <c r="A50" s="264" t="s">
        <v>78</v>
      </c>
      <c r="B50" s="298">
        <v>105</v>
      </c>
      <c r="C50" s="325">
        <v>0</v>
      </c>
      <c r="F50" s="240" t="s">
        <v>78</v>
      </c>
      <c r="G50" s="368">
        <v>18</v>
      </c>
      <c r="H50" s="367">
        <v>4</v>
      </c>
      <c r="I50" s="117"/>
      <c r="J50" s="117"/>
      <c r="K50" s="1"/>
      <c r="L50" s="1"/>
    </row>
    <row r="51" spans="1:12">
      <c r="A51" s="264" t="s">
        <v>79</v>
      </c>
      <c r="B51" s="298">
        <v>126</v>
      </c>
      <c r="C51" s="325">
        <v>0</v>
      </c>
      <c r="F51" s="240" t="s">
        <v>79</v>
      </c>
      <c r="G51" s="368">
        <v>17</v>
      </c>
      <c r="H51" s="367">
        <v>5</v>
      </c>
      <c r="I51" s="117"/>
      <c r="J51" s="117"/>
      <c r="K51" s="1"/>
      <c r="L51" s="1"/>
    </row>
    <row r="52" spans="1:12">
      <c r="A52" s="264" t="s">
        <v>80</v>
      </c>
      <c r="B52" s="298">
        <v>110</v>
      </c>
      <c r="C52" s="325">
        <v>0</v>
      </c>
      <c r="F52" s="240" t="s">
        <v>80</v>
      </c>
      <c r="G52" s="368">
        <v>22</v>
      </c>
      <c r="H52" s="367">
        <v>3</v>
      </c>
      <c r="I52" s="117"/>
      <c r="J52" s="117"/>
      <c r="K52" s="1"/>
      <c r="L52" s="1"/>
    </row>
    <row r="53" spans="1:12" ht="15.75" thickBot="1">
      <c r="A53" s="265" t="s">
        <v>81</v>
      </c>
      <c r="B53" s="337">
        <v>120</v>
      </c>
      <c r="C53" s="325">
        <v>0</v>
      </c>
      <c r="F53" s="240" t="s">
        <v>81</v>
      </c>
      <c r="G53" s="368">
        <v>7</v>
      </c>
      <c r="H53" s="367">
        <v>1</v>
      </c>
      <c r="I53" s="117"/>
      <c r="J53" s="117"/>
      <c r="K53" s="1"/>
      <c r="L53" s="1"/>
    </row>
    <row r="54" spans="1:12" ht="15.75" thickBot="1"/>
    <row r="55" spans="1:12">
      <c r="C55" s="449" t="s">
        <v>200</v>
      </c>
      <c r="D55" s="450"/>
      <c r="E55" s="345">
        <f>10000/17960</f>
        <v>0.55679287305122493</v>
      </c>
      <c r="F55" s="451" t="s">
        <v>201</v>
      </c>
      <c r="G55" s="450"/>
      <c r="H55" s="349"/>
      <c r="I55" s="449" t="s">
        <v>202</v>
      </c>
      <c r="J55" s="450"/>
      <c r="K55" s="345"/>
    </row>
    <row r="56" spans="1:12" ht="30">
      <c r="A56" s="314" t="s">
        <v>255</v>
      </c>
      <c r="B56" s="292" t="s">
        <v>38</v>
      </c>
      <c r="C56" s="346" t="s">
        <v>228</v>
      </c>
      <c r="D56" s="447" t="s">
        <v>229</v>
      </c>
      <c r="E56" s="448"/>
      <c r="F56" s="370" t="s">
        <v>228</v>
      </c>
      <c r="G56" s="447" t="s">
        <v>229</v>
      </c>
      <c r="H56" s="452"/>
      <c r="I56" s="346" t="s">
        <v>228</v>
      </c>
      <c r="J56" s="447" t="s">
        <v>229</v>
      </c>
      <c r="K56" s="448"/>
    </row>
    <row r="57" spans="1:12">
      <c r="A57" s="240" t="s">
        <v>254</v>
      </c>
      <c r="B57" s="344" t="s">
        <v>259</v>
      </c>
      <c r="C57" s="347">
        <v>80000</v>
      </c>
      <c r="D57" s="357">
        <v>10000</v>
      </c>
      <c r="E57" s="375">
        <f>C58-C57</f>
        <v>-17960</v>
      </c>
      <c r="F57" s="373">
        <v>10000</v>
      </c>
      <c r="G57" s="357"/>
      <c r="H57" s="358"/>
      <c r="I57" s="371">
        <v>10000</v>
      </c>
      <c r="J57" s="357"/>
      <c r="K57" s="361"/>
    </row>
    <row r="58" spans="1:12" ht="15.75" thickBot="1">
      <c r="A58" s="240" t="s">
        <v>256</v>
      </c>
      <c r="B58" s="344" t="s">
        <v>257</v>
      </c>
      <c r="C58" s="348">
        <v>62040</v>
      </c>
      <c r="D58" s="350" t="s">
        <v>258</v>
      </c>
      <c r="E58" s="362"/>
      <c r="F58" s="374" t="s">
        <v>258</v>
      </c>
      <c r="G58" s="359"/>
      <c r="H58" s="360"/>
      <c r="I58" s="372" t="s">
        <v>258</v>
      </c>
      <c r="J58" s="359"/>
      <c r="K58" s="362"/>
    </row>
    <row r="59" spans="1:12" ht="15.75" thickBot="1"/>
    <row r="60" spans="1:12">
      <c r="C60" s="449" t="s">
        <v>200</v>
      </c>
      <c r="D60" s="450"/>
      <c r="E60" s="379">
        <v>1</v>
      </c>
      <c r="F60" s="449" t="s">
        <v>201</v>
      </c>
      <c r="G60" s="450"/>
      <c r="H60" s="345"/>
      <c r="I60" s="449" t="s">
        <v>202</v>
      </c>
      <c r="J60" s="450"/>
      <c r="K60" s="345"/>
    </row>
    <row r="61" spans="1:12">
      <c r="A61" s="314" t="s">
        <v>261</v>
      </c>
      <c r="B61" s="292" t="s">
        <v>38</v>
      </c>
      <c r="C61" s="346" t="s">
        <v>228</v>
      </c>
      <c r="D61" s="447" t="s">
        <v>229</v>
      </c>
      <c r="E61" s="448"/>
      <c r="F61" s="346" t="s">
        <v>228</v>
      </c>
      <c r="G61" s="447" t="s">
        <v>229</v>
      </c>
      <c r="H61" s="448"/>
      <c r="I61" s="346" t="s">
        <v>228</v>
      </c>
      <c r="J61" s="447" t="s">
        <v>229</v>
      </c>
      <c r="K61" s="448"/>
    </row>
    <row r="62" spans="1:12">
      <c r="A62" s="240" t="s">
        <v>262</v>
      </c>
      <c r="B62" s="344" t="s">
        <v>257</v>
      </c>
      <c r="C62" s="378">
        <v>0.06</v>
      </c>
      <c r="D62" s="376">
        <v>7.0000000000000007E-2</v>
      </c>
      <c r="E62" s="375"/>
      <c r="F62" s="371">
        <v>10000</v>
      </c>
      <c r="G62" s="357"/>
      <c r="H62" s="361"/>
      <c r="I62" s="371">
        <v>10000</v>
      </c>
      <c r="J62" s="357"/>
      <c r="K62" s="361"/>
    </row>
    <row r="63" spans="1:12">
      <c r="A63" s="240" t="s">
        <v>263</v>
      </c>
      <c r="B63" s="344" t="s">
        <v>257</v>
      </c>
      <c r="C63" s="378">
        <v>7.0000000000000007E-2</v>
      </c>
      <c r="D63" s="376">
        <v>0.08</v>
      </c>
      <c r="E63" s="361"/>
      <c r="F63" s="377" t="s">
        <v>258</v>
      </c>
      <c r="G63" s="357"/>
      <c r="H63" s="361"/>
      <c r="I63" s="377" t="s">
        <v>258</v>
      </c>
      <c r="J63" s="357"/>
      <c r="K63" s="361"/>
    </row>
  </sheetData>
  <mergeCells count="26">
    <mergeCell ref="G4:I4"/>
    <mergeCell ref="K4:M4"/>
    <mergeCell ref="C32:D32"/>
    <mergeCell ref="I32:J32"/>
    <mergeCell ref="A1:D3"/>
    <mergeCell ref="C4:E4"/>
    <mergeCell ref="J33:K33"/>
    <mergeCell ref="J34:K34"/>
    <mergeCell ref="D18:E19"/>
    <mergeCell ref="D33:E33"/>
    <mergeCell ref="D34:E34"/>
    <mergeCell ref="F32:G32"/>
    <mergeCell ref="G33:H33"/>
    <mergeCell ref="G34:H34"/>
    <mergeCell ref="C55:D55"/>
    <mergeCell ref="F55:G55"/>
    <mergeCell ref="I55:J55"/>
    <mergeCell ref="D56:E56"/>
    <mergeCell ref="G56:H56"/>
    <mergeCell ref="J56:K56"/>
    <mergeCell ref="D61:E61"/>
    <mergeCell ref="G61:H61"/>
    <mergeCell ref="J61:K61"/>
    <mergeCell ref="C60:D60"/>
    <mergeCell ref="F60:G60"/>
    <mergeCell ref="I60:J6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17>@  1 "   I d = " { E 3 D 8 0 2 3 A - 9 C C D - 4 7 5 A - B 1 1 D - 2 8 4 4 7 5 A 6 F A A D } "   T o u r I d = " b c 2 d e 9 b 3 - 7 e d b - 4 3 4 c - b c 4 0 - c 9 f 6 1 2 c 2 d e f 1 "   X m l V e r = " 5 " 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m I A A A J i A W y J d J c A A E a O S U R B V H h e 7 X 3 3 d 1 z J l d 7 t B D R y z j k D z G G Y w 5 D D G U 1 U W q 3 k T V p p d 7 3 e l e 0 / w n + B j 3 / w L z 7 H 6 7 V 9 f F Y r r T T S J A 7 D k M O c A D A T k S A C k X M O n e D 7 3 X r V / b r R S O S M h A b 5 z R R f v d e N 7 t e v 6 q s b 6 t Y t y + f X a h f p N d a N x I R E c j s r y e X y k d f r J Z / P R 4 u L i 1 K q s t y U H j 1 F M T E x 8 t 6 u U R s V p H i k 7 n K 5 q X U 4 h r b m e u h c Y 7 R c s 1 i I D p W 4 K D 4 a f 0 / k 8 b j I a r W R z W a T 1 8 N h b H S U U l J T j b O V M T 8 / x / c S a 5 z h + / g L j S M K 7 t 3 h c M j 3 W W 0 O q m 1 o p 8 G x C X n P a 6 w P r w m 1 T j i d 0 W R L 2 E 5 z C 9 4 l R D p R v k D D Q 3 2 U k 5 M t 7 3 3 S a 6 O h a S u 9 W e G i k R k L p c W p 9 6 E T e 3 1 E F 5 q j 6 e 3 q B b K q / k 1 g E z 4 T D F v k z 7 X Z 7 c Y L w d C f 4 e P 3 W q 1 W W p i f J w s f 7 Q Y p l o O 8 n 1 / X h A J 0 X R / x 9 1 L s D r r 2 o J U m p m f l + m u s D a 8 J t U a g w 0 W n 7 W U J E 0 y k 3 f k u S o / 3 0 e z s r E i k O T f R l d Y o 2 l f k o p R Y J p D x 9 1 N z T K L 5 M U p J S W a J Z W W J 5 R P J 4 X Q 6 j X c E M D 0 1 R b F x c U K W c H C 7 3 S J R V o I m y P j o C E s 8 D 6 W m p / M 9 z p G d y e I 0 J O d y x E L B d y t i R d F X d x 7 T g l t J 2 N d Y G U y o u t e E W g V x W X u 5 8 w d U O 5 S S V A + V Z a C T L d L c 3 L x I L q 3 C F b J 6 V 5 3 N k s b A o 4 Y O G l z M p 4 Q 4 J 5 X H 9 1 P P i J u 2 V S o p Z o b + b H T t 6 e k p S k p O k e s g L q 6 D S C B g f 2 8 v Z e f m 0 i i T J T U 1 T d 6 z G s z k G R 4 c p P T M T O N M w U w o f Q S p N L G s t m j 6 4 v o 9 e e 0 1 l o f l i + u v C b U c 0 o v 3 0 v g 4 b B p P k F T 6 T s 2 C H H t 7 + y g r W x E D a p s m l M M G A l j I 4 1 u k 4 j Q v Z U c P k z M + m a J M 2 p j L Y 6 E o + 9 J H v 7 C w Q N H R 6 n M m + c s T k 5 N p f G y U k l M C 9 h L u Q 0 s v q I Z Q 9 z S m J y d F r Y O E 0 5 i c 4 M 9 J S j b O F F n c L h e 5 3 C 6 K i 4 s 3 r i q Y C T U 5 M c G k T g 5 I K y 6 z C 0 S X 7 z 2 R 9 7 z G U o T X K V 6 D n O l 7 a X j Y Q 1 s y p / 2 E A o k O l y z Q 2 Y Y o J g S r c 7 F 5 T B o L f d W k p J P V s k j R d h + d q F i g t 6 r m h X i p 1 E v x i S l + M o 0 M D 9 H A 4 A g 9 6 H D T F H d + L 3 + 2 G f N z c 0 a N h E w 4 B 2 m A h n 5 t U w W I q M k 0 O z M j x / j E R C E T C A O 4 + G g m E 4 D f A X s r N j Z A O g 2 8 p o u N P x t H / H Y 8 A 3 y W a 3 a U P j i 8 0 0 + 8 1 w j G a 0 K F I C m 7 h m x J e 1 h S u O i t i h m q 7 7 T 5 J R O K i / u / j Y n j Y I I k x / j o Z p u y Z X Y X u K g q y 0 N H y 1 z S A e v r l H q U n J J C 0 x N j U g f S 0 j P I s u i h f e V 2 m p l m E n D H 7 O p o l 8 4 K O K I C t t E c 2 2 W w d 1 L S 0 q l 1 y E b V / P k A 3 8 Y S m C U S A J s O i I q K k u P Y y I i f d G b o 3 9 X T 1 W V c U c C 1 G P 5 M H 0 v Z C b b / 8 A x Q o p 0 x b J c N 0 6 n d 5 b S 3 p t x 4 9 2 t o M K E w 0 r w u K L G Z e 2 l q 1 s l S Y 4 F O l s / R m S c O f 4 f L S f R S D E u f R C Z R d q J y e V 9 r i 6 J 5 7 u O F 1 i e U H u e j Z P s k 3 b 9 3 n 0 Z G R q U j g l h Q k y B p z P C 4 W G 9 i Z O f m y D c X F p d I x 4 c X z j W / Q B 6 2 l b h L s 4 Q c I R e r g L C d K j L Y J l v 0 U X d X J 0 u f B b G j n n d 2 C O k 0 c J 8 a U N X M S E x O W k I 6 o L + n R 4 6 5 B Q X 8 W Y p w C 4 b Q V J + 3 S A n R X m o f V t I K A M l R y 0 i M Y m m 1 h 2 t L n + W r W q x h r r 2 S J T p t D 1 W m z p F 1 k c l U M R 9 E J g t 3 n 9 E Z C 3 m 5 F 0 G 9 6 x 6 3 s 2 3 k E V X s n e p 5 H v m n + E O I p q a m a O f O H Z S Z m U H 7 9 u + h w c E h v 0 o 2 O j z s l 3 Q 5 + Q V C l K H B Q b F 3 A K h o / v f O R f N 3 W a i g s I C i D H s K g C 0 D s q F f w y l R U F Q s H k E N q G G Q d N e v 3 a T e n j 6 6 d f O O 8 Q r c 4 U p d v P c 8 2 D u Y k Z N n 1 E C U W L m / s V E 2 H B n 4 P K i l Q F G q h x b c 6 n n g d 3 i 9 y k n i c c / S e w e 3 8 L 3 z Q w x 5 p q 9 i s Z y + U a + G n V c U j u h 4 8 j k r 6 V j p N N 1 q s 9 F B w 0 Z C x 0 E n K k r 1 s l 2 k H l F P T y / l s l Q J R V 3 t X d q 6 b Q v F x A S 7 w C 9 9 f Z l 2 7 d o u a t / U x C Q l J C U Z r y i I Y 4 C l T V x 8 g q h j W o I M j n s o z j Z H c Q k J N D Y 2 S n H c 0 a N C 3 O s g K D 6 v u b m F O 7 W H 8 g v y K T U 1 R U h g t m / G x 8 e p u a m F S s t K q e F x I y W l J t H O H d u F m A 6 W i t N T k / L 9 + B u z 8 0 M G E u O z h o c G 5 f r 8 / D z F y 3 u J v m 6 y 0 6 k t T C y 2 r a L 5 3 j A R f b e l m 4 Y n A g R / F f F K E y o h s 4 q m 5 2 L I a X P T G w X z Z L X 4 q H P U K v N E e 3 O n x B W u 4 e Z O a 7 c v n T T t 6 n p O h S x J Q n H + 3 E U 6 c f K Y z B e N j 4 0 Z p J o Q p w G 8 d 0 l 8 j p F e e + u A q c k J V v t 8 N G d L o 8 w E f i 3 A i y W e P g B / / + X p c / T h R + 8 Z V 4 i e N j d R e V W 1 2 E R 5 h Y V y D Z 9 r 4 Q 4 f H x / w 6 L W 2 P K W K y q U 2 0 E B f n 6 i L e q 5 K A 8 S C S h g T G y f k j 4 q J F z s S 1 / E b t C d w Z H K W 6 p u D 7 b F X C a + s D R W b X i N k g t p S m c k 2 C W s 2 N 5 4 5 K M k 6 R o 6 h G 0 F k w m g 9 a 9 g X Z n g 8 X p Y A E 9 T X 1 0 8 3 r t + i 0 d E x I V 5 j Q x M d P X a I C W i n w Q G M 7 i k i j e A o Q O d e M G y o 8 d F R O f o R l S x E y 0 7 0 y Y S s V h G B U D I B I O 0 H H 7 5 r n C k k s t T C 3 2 k y A Q m J S U K m v u 7 n x h U S M u G + Q 4 H o D J A J 0 g i f o 4 H 7 A J n w m + / 1 x t P I k P p b X M f 7 t C c w N S G G d p V B j Q z / 3 D d 7 s Z y + e f e V k 1 A J 2 b t p e l r Z A L r T H i + b J 4 9 r h h 7 c f 0 S H D h + Q 9 6 G T g D B Q p W p v 1 9 E b + / f K i K z R w q N 8 Z Z h R 3 o y e 7 l 5 K S 0 + V C V k Q K N m I v 8 N 8 k c W Y 2 4 H a l Z C c R d E O 1 R S X v r 4 i 9 6 A 9 d O 3 t H X I v R U V F 1 P C k k a Z Z Q u z b t 0 f u u 7 X 1 G d V U l 5 P d o d 7 b y 6 T J Z R v N D K h 3 c J P j 9 5 o j L B A P q N X M O 3 f q q a q q n J J Z O u n v B S b Z R p u a m u e / n a f s 7 E y K 5 t d A H L x n e n p a B o 1 u / o 0 V F W V 0 / / 5 D y m L 7 E e o l O t f Z 2 k b 1 I a 8 Q L F + + Y o S K Z z J N T a n R d H f + g r j B s x I 8 f k k A S X P 4 y E E 5 P 3 v m K / r O u 6 e E R O i M V y 9 f p 9 L y U s r K U l E G o T Z T O O B z p q d n 6 N 7 d + x J 2 t H 3 H N p Z a / Z S Z F Y i U 6 B i 1 U V 6 S h / p 7 e 2 R i t 7 y 8 z H g l A H y O m c y h w M B g V h 9 B r J i U I k q J C 0 g Z D Z 8 P M Y B q O s D 8 N x q 3 b t 4 W k r x 1 6 g T d v / u A j h 0 / L P a W j x 9 R 7 / N O i k 9 I F A m O i d + s n F z 5 H E j U 9 M w s c Y r M z y 9 Q R k a 6 f N b 5 u m Y 5 v i p 4 p Q i V k L O b J i c V m d A J 4 K F D R 9 V k e v 6 8 m / L z l d c L H r r Y 2 F g e i R 0 0 N z d H i Y k J L K 0 m J T q i p K R I X g P w O e j o 5 s 7 u 9 l o k W i I U I B b m t 9 L S l A q I T q r f C / V L B 9 W a g c 8 f 6 O + j n N y A N 2 4 1 I F g W j o L V A P U T 6 m A 4 g B Q g 9 w S T B j Y i n h G C o m w m T s P N D x V R f x 8 i M q C a z k x P y W Q y I u s h m S / c b T H + Y v P j l b G h 4 t I r W T L 5 / G T K T V R S K U C m H k p P T 6 f m 5 l Y a Y L s H r u / 4 + D g a G R n j 9 0 M 6 W E X C z L C 6 N c n q 2 r W r 1 + l Z W 7 s Q r K v z u f 9 z g H B k w v c O D Q 0 J m Q C r o a I N 9 S k D H h P B c F H j 3 q C i 4 f 0 A J A j I N D o 8 J O c r A R I D W A u Z g O X I N L N g o e j o K I q L i x U y 4 Z 7 u s M r L F X k d 6 i c c F M O D A 0 y e a X k d g O R 6 3 t H B T 1 t N B L e I B 9 J F u 8 p f H Z v K 8 u W t e 0 t b f 5 M h K j a F X J a C I J t J S y f g 0 a P H 3 J m n p Q P t 2 L m d r j J Z M t L T q L G x h X 7 4 J 9 + T 9 4 B U C E Y F 6 c w 4 x 2 r h / o P 7 K C k p c V m V r K 9 / i E Z 9 2 b Q 1 N x A w i 3 s Z 7 O s T 5 w H C i z D S j 4 2 N k 5 P V y M S E B O N d A e C + w 6 l n G g P 9 / R T P 9 h B c 7 W v B v J t J Y + f f x E S N Y W k L W 0 j P e V 2 9 c o N S 0 5 I p j 6 V 1 s s n V 3 / 6 s g 0 p K i 6 m / p 5 u y 8 / L l m p Z S e J a Q V O L Q m J t l 2 y x e H B t x E m 3 B 5 O o e p r 6 x a f m b z Y x N T y i b I 5 p 8 0 d W i 2 4 c j E y Q O G l 2 f n 2 + w U / L M b d q + f a u o e l c u X 6 N D h w + K T R B K G H w e p B n c y G 3 u L e J U 2 J X n o a Q Y n 6 y D 0 p O o O / P c l J n g p T 7 u i H A Y d H d 1 8 T E / i C C I e H B E R d P V W 4 / J l r 1 P O j y A z z p Q j M g J u M 6 V + 1 1 j Z m a a r n e l B a 2 p w r w Q y B r q 9 j a D N T G 6 2 9 h D + 7 Y p N V K r n T a + H T y F h o Y W 2 r q l U l 4 L B U g S u u Q E z 0 7 / F k i s u P h 4 e V Z P n j T K c 8 R r k G r X G 7 r J y / b b Z g a 3 w + b + j 2 J q y O J z 0 9 t V c 9 J p z G Q C H j 5 4 Q g O T q j c i C m L R Y q P S k m K J + M Y q 1 x M n 3 2 T p k y S 2 T y h G R 8 e p h 1 X F N n e N n C 8 w C U A A 4 D 6 T a X K 0 j y o z P Z S V q O w s 7 X 3 L Z 6 m E T o a 5 J Q 2 Q 9 1 6 P k 9 x p + / 1 k A i o z A x 0 Q Z O r u 7 G B 1 0 E t X 6 j u E T L l J 3 q D 5 K u 3 2 B n Q 8 H w h m h s P O D Z 9 Y J A R C c f J A g C O A e b X B / l 4 a H h l R F 0 K A 5 w L P H w a o x 4 9 V 1 D l + m 3 6 m 8 F g C O N + 6 t Y Y 6 O j r 9 0 v V Q d a 6 p Z T b n f 8 Z j 3 J y w J + 8 U w 3 h P 9 r A 0 8 L 7 c U X r a 2 k a 3 O 6 L o U k s U n W + K o s n k o z w q o 0 P w + 4 1 5 W 3 R u d J I x l g h Q 5 W B P X L 5 0 x d 9 p I N V c T L D U t F Q a T T j M V w I 9 + l l 7 l 8 T 5 4 Z 3 x S R k U Z 0 x n w Y M H J 4 C O H A d g w A 8 O D M g k b N 1 g L o 3 N B p p j d 7 5 b o t V T Y g P v H x o a J o v Y X o s 0 H 1 t F E 8 M 9 1 P C 0 T 7 0 Y B n C c 4 J 7 h K h / i 7 9 G A o N 1 f 7 P H b X G a k p 6 b K I J K e F n 6 d F Z 4 L V F K 4 z b d t 2 y q S B 0 A o F e r w + m m A S N 3 P u + U e U E D C P S U Z x q u b E 5 s 2 l i 8 + G 2 T y 0 v G S C b G N 0 K D o Y D m 5 O R I 9 7 W I 1 Z 9 H o q x n x X u l k c K E D z a P J 9 O D B I w n Z m Z 6 a F k / X q b d P 0 u T k l M x L Q U W c 4 d H / z C N 8 W T C e z l c Y N X 6 4 N j u r f X a q 7 X C I h E N Q q 4 7 X g / o H 2 F g 0 J K e m B E k Z A K u A l 2 K R 8 n J z x d 7 J S v R S U n o e p W T m 0 / U b 9 e L E Q I d G p 5 1 i t c s P Y x A w q 4 o a m A S e N b + X E R c f R 9 e v 3 j D O V g f m 0 W B f 3 r h x m + r q 7 l J n Z y d L / c c i H b 8 6 f 5 E O H z n k J x R U R Y 8 l m s r g s T T a a b M V y 5 n b 9 9 U T 3 0 R w x q X S 3 G I e V a f P c s d T X j 3 g X C N i 9 K Q q D Z z B n R a 2 D p Z c x E Y t 0 v 1 u O w 1 O c Q f h j p k + X y v e t p 7 e f j p 1 6 k 1 K T g 7 2 i O n F h G t F d u w s p T u G 6 G 7 9 P d q z d 6 e M 8 o i + w H w U 7 u + r 5 m C b J y / Z Q 1 t z g u 0 N R L G n s V Q M B w T m w r u H N U x Q r z B n d u z N I 6 L u 6 Y n a A V b l 0 t I z x Q 6 y 2 x 3 0 8 P 5 D G R g W m R D J K U n 0 r H e a i n P i Z V n J m y e O y t + s H Y s s g a c o I T F R z i D J Q H A Q D n U A b n i R W p N O 6 h s d I + v i 0 u i T S I f l 7 O 0 H m 4 5 Q l o Q d t O h Z o K O l y o Y A e R D w q o H z E x U u u t Q a u A b 1 i g U a q 4 K K K K c q 5 7 j x v S I N M E e E 0 T W B S X D 9 + k 0 2 r N n I z n l L 3 r d e 4 H v Q y U E O 2 E I e 9 w I V l 5 T Q N J t o N 9 q W k v R I 0 T g t S O 6 J G A l Z 0 l 6 3 3 / 3 2 E 4 p P i J f o j d Q w 0 g f 4 7 J M v 6 L v f / 9 A 4 U 7 / 7 f / 3 T / 6 G f / 8 1 P Z W A B C T E V A M B V D l u K F r 1 0 9 s v z 9 I E p P n A 1 6 J X F A C Q k 1 F q Q W x M J Q F 0 F A M f T 5 W Y m l 8 t H c T a 1 d G Q z w f b T v / / F f z H q m w L R a T v Y B n J T q a N Z 7 B 9 N p k S n j x Y 8 q o H x L 5 Z i T M 4 H b J b S d C 9 L J 1 a / Y h Z p l G 2 Z N M e o d A 6 M s D H x K X S h k W 2 q 9 j o 6 / u Z R N u h L a G + h m y b 4 7 2 d d F i F J W Y b X X / A 9 5 s / W m G r 7 i v q f t 1 N J S b F M F G P E h o 3 3 1 b m L V F 1 Z Q g 8 e t V B M U p b x b n T U I S p J 8 0 m n h z c R t h D u H e u k 9 h 9 4 g 8 r K S 6 m p u Z U y M 9 L 9 X j Y z 8 v J z R R r B k a C j N T B A T E 5 M y i Q y V G G N K D u J P X f x w q U g E q 4 F I A p c 7 w C e F 7 4 D A I n w / D W x c P 9 W 1 m 0 L U 3 3 U O m i l h B g n S 7 H N J a U s Z + 9 s H g l l j 4 o l t 7 2 M t m f x y M v G P N S L C 8 1 R x I L A D z R w M r 8 2 b n I A A C C F V u N 8 E 2 3 0 z r 4 c 6 R y 3 2 f 6 Z m F P v x e J C 2 O C p c T 6 q M S V h W Q 8 g G X 7 / 8 a d 0 k t X I p q Y m q q q u E v U P 5 I K N F 6 p K 7 s h 1 U 3 a S U l m R D G a R D T 8 d p a E B B 0 l f f z + l M 7 H i T K + N 8 G 9 s 6 b N Q l H W W 2 m t P U 3 F p E c X G x F B 1 T Z X E B C b y g F N Q k E + 3 b 9 d R t M N O l X w v Z p K 9 L D A B D g 8 p g I l g T A u A V L C v c H z c v c i S a o w l f r A X M p K x d F i L Y C w 6 y 1 V E A t t F I A 4 6 Z y i Z g F A y A X c 6 A 0 G j M W m l Q q Y n f X Y / m Z z 2 R T p Y 7 K Y j Z e 4 X J h O A w T o h M V 7 s i 9 L S U r J a 1 L I H T Z L Q x C 2 a T A B i B 0 P J B E R F R 1 F R U S G 1 s r T S E R Z A G g 8 c h 8 q 8 t L c k m r b t 2 K K k B 3 f k z z 8 7 T W k Z a R I F U V 9 X T / t Z b d y 9 d / c L k w l L P s z Q 9 4 C U Z X j m m J u C n a a l K H 4 D B j t k h h q e C V 5 Z H O m w n L v z c F N I q P j s 7 T Q 2 5 p H G x C g O z x M a E / N C k C o z r J r x J Z l v Q Z J J K C G n q h e k g 1 9 v i x L V T Q O 1 d 1 h i 9 Y x b m V S K a H B g 7 C 7 4 Z k b S e / c e S N Q 2 b J i 2 p 8 + o k M k w M T 5 B 7 3 / 4 7 h L n B P C O c Z 9 r A S L T M Q + V k x 1 Q H R s a G i k t L U 2 k h c f r E R U N z + c p f z f u Y 8 / e X U K 2 b w s g V D x L Y d h W k E 5 C K G 4 b 2 J I X m m x k I x 8 l O c P P e 0 U a L O d q N w e h F m O 3 i 8 1 z r H S O H v V Y J R 1 y j L E c A g C 5 M H O P y U a t V m 3 P 9 d C j X p 1 J K A D t 9 T O r X z j H 9 Z c B b D R I z y z H g N h 3 W I a B 5 J N 5 u T n 0 m 3 / 7 H d l L P + D O p r x k Z p S m e 6 g c O S X W C A w q T U 3 N E t 2 R m p o q 6 t W V S 9 f o y L F D Q h w 4 W S A t E D U P Y k 1 M T t A 8 q 5 P h g n N f F m 6 + b S x E B B B i B V s L N h X u E V J 6 s H + A 7 g 5 m U E Z C y N q w C M W m U P m c a d u l g Z J j P N x 4 P k r 2 s H E f Q i a Q D W R C + m O N c G Q C e C A V q W X G n C l 6 4 U W B V b h b c z z 0 4 P 5 D M d x T k p O F T M C f / O j 7 L C 3 C h w s h B R k m k 3 / 5 L 7 + m u t p 6 u n z p K v V z R 4 T b X a u x Z u C z M e m K u E P M S Y 2 M j F B 5 V b n Y a a O j o 9 T B U g z 2 D Z 6 Z x B G y 2 j n A n / c y g P M j H D S Z M F m u H R d Q 9 + A Z B L k R c X + i 0 k X D k + E D d S M N m 0 J C + W K 2 U V H y L B W l B I J f z c C 5 D u w M N f r X C 6 i C T w d s 1 D 9 l o 2 P l S y V W V 1 e 3 q G e Q C u g w G I U f P 2 q Q D o d J X D c b d Q h R O f 7 m Y b / B b k b v h I 0 e h x B 9 s v U s H d x b Q f l 5 w U s 4 0 E m v X r 1 B b 7 3 1 p t + z p o H v / f i 3 n 9 A O x C Q y k Z 5 3 d p G N 7 2 n b t h q 2 n Q q F o E 0 N T d T H R I K n M T U l m e b m X X T 8 x J E g x 8 Z y 0 D F 7 A B L F Q K V b C W 6 3 i 6 K i 1 L P X O d Z x j y A 1 v v 9 y s 4 X S E i J / g w I m 1 K O I J l R 0 6 j a 2 R d x 0 q n J W y A R V p 7 I y E K 0 g q p 4 R 7 L k e M k G S N A 3 Y x d 5 a C X b b I t s l S n r V x L N N 4 o w W N z a A 7 w a 3 + / v 7 Z S n 8 r t 0 7 5 T r U r D N f n q U P P l x + r u d 2 e x R b F k Q H i x V p V 7 K h I K 3 u 3 3 t I 7 7 3 / j n G F 1 c u h I Y k + D + f E A E D w p o Z m 2 r F r e 5 D L / c z p s 3 T s z W M S b g W S 4 p n q 1 5 H C G S u O Q Q S d 3 V Y D v 1 W 7 x 8 M B 5 I c N h Y D e l N Q 0 G X D c T C R + Q m J X e X m g u d Z m p 0 w e G C M Z V j y D S C 5 z c 4 s S + I o G x W p b 8 2 p X X A O y C 7 A k G 5 H Y a 3 c q w M M H M o W G B J n h n h 2 m V F v A m E Z G J E 0 m A B 0 M 8 y 5 Y N 6 X J B O D a m y e O 0 W 9 + / b H / H k N x o M Q l W 9 z o 3 7 k S s r O z Z E 4 K H R M E + P 3 v P h U p u B y Z A E x U D w 8 P B 5 E J e O + D d + W + R 4 x 8 F 3 g d n w s g H z p I F k o m I D Q A 1 w y 1 n Y 5 S Z z M y s 7 j N Z s U x Y m W J j e / C z 0 N Q L 5 x G + v d G a o l o G y o m f Z u o D O i U W L y H P A y h H Q S v p c S p a 3 B 3 r 0 S Q c E A j L 4 f S 3 B Q a d C k C z c / N s K R U k d Z m 4 P t T U 5 e 6 h r F g M Y M 7 6 E q j + n r g s N u 4 4 y 5 I P N 3 J U y f 8 S 9 B X g i t k R 4 0 7 d + r o 7 t 0 H I l G z + N 4 Q j I s J 4 Z W I q Y H w J q i B 4 R A d j Q l c r 9 + G S k w M J N 2 U 0 C g m K D y z R 0 o X q G 9 k b Y s j N y o i m l A 8 8 I m q d / / e A 3 E L m 2 E e + V H H s o T i D I u s H f q m 8 H w 8 4 G r + z h Y v P W J b y Q z Y K Z 9 9 e p o q T C q o x p U r 1 + n w E Z U M 5 m W B 3 4 d g X k R U 7 N / / B i U Z 8 X T L A Z 1 7 i K W T 0 y R p I N n w t 3 v 2 7 K T S 0 h K 5 B l K G / q a V o G 0 q h G y Z b V l 8 H 9 Z p 6 c F D X 8 f g J 3 t b 8 X V I K A A u 9 E g G E w o / M v K K L T p Z Y v X Q O F h l C + i G M g M u 4 q 7 n 3 W F z 5 2 k g C y w i J V B e B A 7 X o C x E P H Y M S z l U E O v H H 3 8 q n e p 7 3 / 9 Q 7 I V Q Y L k D j P F v A u i Q U P n W K u 3 g L L n H k g j R G h r o 3 I j E A P A c O 5 + 1 y f H A A W z l E 9 6 D t x y Q A A a f h / v B Z 0 B N N G f A 1 Y D X E V I L U g q 2 B 9 6 3 t 8 h N c x K 2 t b T N I 6 F E r A 1 l d + b T 4 4 c P + U c s J Z L 5 H G m J S 4 q L j D O F U O K Y F / H h t Y J k t b Z n r c i 0 9 1 J e X i 5 N T E z S p 5 9 8 w X / r o w 8 / f F e C a Z f D O 9 9 5 i y Z Z R Q y 9 9 x d F V 0 f X m j 8 L 2 W Y P H d r P z 5 E f p A n o 4 J i r a 2 1 u o q L S M n n 9 7 J n z 1 N D Q Z L x j / T B / B z Y s 0 M C 9 g n S 6 8 D v l m T M F a W i M 7 S p T W 0 d S i V i V 7 2 D h t C x V 0 J 1 o u c 4 E C R E O m l R x 0 U v / b u z Z T X p / m 4 d 2 5 a 8 u Q X b l I l 9 d l h R I p P f Z q I f t U X v n r q y d W g 4 w 0 u G F + + T 3 n 8 v f v S z S M z P W N A h g X R b W P G k n g R l Y o o K 0 Y f l F x c Y V E P / U m t z o a 0 F K i F o O y T 3 C z w p Q H V J J t E W u R y o i k l A x a V t l i T Z c 1 C s B k i K c R 0 o D p D p S G j y X h E 6 J J P 0 A J m L x n l J W C Y + X K Z U Q 5 W T V A p V n e M j d X 0 t W t 4 p K R z J L e B n h O U P C y C N H D 7 L q M k 8 3 b 9 x e l j C Q Y M j 7 h 5 z p L 4 v S s p L g h Y V h g C Q w D x 4 8 F N I s F 2 q E + S I E 0 G p y D v T 2 C g E v X b o i N i E K 0 k W v B x 0 s P Z H n D 5 g Y C 2 z t g 1 R q C Y k J T K w o I R P W a D k c d o l g 6 e i J T F s q I m 2 o Q 4 X c g V N T K Z G N b x n R T N L J X L 9 1 6 7 Z R W z u Q T h k R 2 G a U s 0 r o N A V O O P i p Y b l H d Q E y + y z 4 H S J V 1 R W S f g y 2 A D o I 4 u k Q J / f 5 p 6 d l t W 8 4 w E u 5 X O d e D 7 B k 3 c 6 2 S 3 e 3 W g k c C q i i m I D d t 2 8 v f f T d D + T + Q o H f s v / g f q n j n l o b G y X 2 D 7 k K T 5 w 4 T v O s E n 7 x 2 R l q a X 1 K A 4 O D 8 r 7 V 0 N j U T M X F h R J 4 i 2 k C b H A w M q R S o k H F V M 9 K t R v c 6 W j f R C e r g x a 0 Y 3 C 7 R 0 K J S B s K 6 3 Z g y I Y z 9 s 3 Y u x d 7 F 6 0 P k n 9 u F f S M K c G O V a 5 d n V 2 S D B O O i O a m V r 6 / Y K E P C Y n 1 R V + e P i s 2 V i i w n P 7 W j T s S L P q y Q G z g c t m O 4 F a H 5 A 1 H J I 3 z 5 y 7 Q o n u B R r n D d 7 Q 9 p Y q a G t k y B w 4 K A G m l f / J n P 6 L q 6 k o Z 0 P 7 l / / 2 K 1 V q 1 9 Y 0 Z P S z V d J K X m u o q O U 6 O j 7 F 1 p P J i p G V k C H k Q X Y E Y Q g D 3 h R 0 V s R u J x + O W 9 W v m N o + U Y v v Z P / y n i F p g u K e m n J L j o q m v b 4 A J Z f M v 7 w 4 F O j g W 8 a 0 X W F u U m b V y I p H 6 b g e V p H l p Z s 5 F n e 3 t N D Q 4 R L l 5 O b R t 2 x Z + q P x U Q 4 B r i C N E D B 7 i 6 3 Q a L s T Y Q U X s t W 6 l 5 n 6 i 5 5 N x s t Y q Z u V x I i w W W H 3 C s g y 4 v K F i Q t 3 E 8 n Z E a N y 4 d p v 2 H X h j x e U Z 2 B I H G Y o O H z s i e d K T U 7 C 3 r o 3 G + R 6 R g w / r m T q f P S M b q 2 U J C f E i w Z B W G j b Z 1 x c v 8 3 f N 0 N 2 7 9 6 n u T r 0 s g 8 / O y q T f f v y J P B N 8 b l x s D G X l Z I n z R u L 6 Y m I l d V o c f x a k E + a w b E x 6 c U z w o N T Q a 6 W p K Q 8 l J 7 2 8 9 P 5 D w n L h 7 p O X H x r / g K j O j O V O m S Y P v q 3 t G a s T A Q + e W d 1 r a 2 u n M r Y r 1 g N I P d h D k B o r 4 X x j t I r p G 7 J T W T o 2 Q A u s 9 V k J e N + 1 a z d p i D u 5 7 F b I 6 h 5 2 6 W i d q w g K c d I O k / W i n y W 3 H m A k t w R 3 e i c W 9 Z m 2 G V 0 O I O N b p 9 4 U K Q H M c 2 d 3 x s Z K l A O W 3 2 t A R Y U U h w O j o K h A 5 p E w S M C 1 j o H i 8 t e X + X q h 7 P b x + O E T O s y 2 J K 5 D k m E j A g B 2 p d 6 Q A e R H W 6 L g + S P 6 H v N Y F x v 5 e X l d V F U a X u J u V L C E + s 8 s o T C q R k b Z V p Y v D x 8 N 0 d 3 d I z Z L O G C Z N 0 b Z 9 Q B S b a U M s B r x r I 6 M z 9 m o Z d A u y y p W e 7 8 G 3 l f E n b B m S z V t 4 Z E b m 7 Q 9 e d x A A 2 1 3 y Z m 5 x X g X y M D q Z O z 6 x z k M B B f P f y 3 x c c i O B E / e S v Y Z y I I Y w O g Y p x A c 6 7 I 0 s B C x p 6 u T Z m d m J T u S B g a O g s J 8 W R 0 M G 2 h y f E K c M V B n k f 0 c K i f q I 4 P 9 d I z t L t h L O n A W 9 4 J n g P b T 5 M I Y i C g J Z J a C C o 9 B x + X y U e c I s l J 5 K T 0 V A 0 R w H 9 j I J a L S i G H b S T x w B I M C b i y 2 W Q Z N T e t P U I + / W Y u k y U x Y p I Y + N b P f z K R 6 U e C 7 j h w 9 T D / 5 8 U f G F Q U Q 1 Z z s c q 1 A Z / 3 o e x + w Z C 6 l 8 c n V I 7 c b n j T J b i L 4 u 5 2 7 d h h X A 8 g r L J K k n B 1 t b b J j o h n 4 G z i F i k q K J a H L g Y P 7 K C c n R 9 Z Y 5 R f k U W F J K Y 2 x V I p m K S d Z c U 3 2 r g d B s W A S g z 9 G P q u t 9 a m Q C / D h I g O n 2 G 0 / X F / Y q E V C 2 y K l 7 K m q E M m k U 3 o l J g Z 2 5 N M N p H H q 7 R N G b e 1 A d q G 1 A P e i 0 T n y z e j 4 + 4 y o c o 0 r T 6 P o o m n t 1 n q A 2 D s s K F w N i J Z w s E 2 E r E k r S T I M Z K m s 1 k 2 Y M t 2 a 0 c V 2 J E g B j x 2 e Y V 9 P n y x W R J s 4 W Q W d m F I e T q i L A K I m z p 2 9 4 C f Q 5 c v X q H p L D b X z 5 z w f t d G t d o N 8 / H p n 1 9 S S f r C R C w / H 4 S 5 v z J L k V B I K d g K O U D v C A S E 9 2 N 3 v 0 c P H x p W 1 Y c 8 6 v I J J M c E E f l m k 8 O c d D Z k T 8 7 B d h S U n Y 7 M W 2 Z k d d V 2 W A z o t 7 E c E t 6 6 G n / 7 s L + g G 2 3 Q r A S p b E U s b G b A s V r F v z O j v 6 2 V p p G x V 2 Z F x 0 S L O F t w H i D r M a v Q Y S z f E N G o U s t p 7 4 u R x V v P G Z F 5 r 6 7 Y a s b M K C g q o q d / n 3 z I H T z j K g u 9 b 2 h c 2 a l l d v 9 l I W A x s j A b Y r E t H V a x I x T 5 P 2 C o T 2 1 5 e v X K N z p w 5 L 0 s o V s I M 2 w r w X q 0 V W 3 I C k d r 3 u 1 / A L R c G M V H q t 8 G G M q O 2 M 4 o u t y o S j f Q + l S M S / I c D g o C z c 7 L o 6 H E V V 7 g S M D A l p y a L c 2 c 5 w M W t J R A 8 o P D 8 6 T Z A K u f s n F z x E A J Y K 5 X G g 9 x b p 0 5 K b g s A a u 3 0 z J w E 7 p r V P q y 3 g v c R g 1 + U c R 0 S D p O 7 g Q h / C 8 V G R 9 Y E b 0 T Z U D B e k d h E N 2 h s r N o L V g P b W s I d q 7 1 7 G P U O H T 5 E 7 7 7 7 t h j W y G 2 3 H P r 6 + p Z 1 w Y d D g q m h x + Z w g y 8 P w 3 S g U 1 X L e / n e 2 h 5 N M 9 O T 9 H V L l E i q G 8 + i 6 O m g T Y 4 9 4 z Z q a W m j a V 8 i d b L q N D B p p b p O B 1 1 t Q x 7 3 8 J L t w I F 9 s g 0 q 9 g Y 2 D 1 b w d m K T b U B H m y w s B O a M A K / X Q 9 O T U 9 T Z o Q g J 6 a U d D 3 p w w h q x 8 q o a / 0 Z 2 Z i A p z d 2 6 e 1 K / y m q f l n 5 6 t x H I q P 4 J H j S N 9 o + E E j E 2 l I 0 b C f b T 8 F A g w B I N h 7 T B 6 A i n v z g j + 8 6 G b t M J 9 Q P v S 0 9 P l b 9 f L r 7 u b v 0 D o 7 Z 2 Y H 8 l w O 2 B S o a 7 f H k U x g 5 S 6 / O l U R W p s T 5 6 s 2 y a f v v r 3 8 v z 0 J h e s N C z E b s c s S j S U v g B P e 6 N o u Y B O z 3 o c U j S z j k X V G X 1 f k 0 q P J c z p 8 9 R b W 2 d z A 1 h Q h X P C T t v A B h c s G P 9 x P g 4 Z e W q D Q D g o D A D 8 0 X x i Q l U V q G 2 v o H 0 w p Q A A A c F F i n O 8 3 O p 7 U 2 l x s b w W 4 N i M h o u 9 q P H j 1 B X p 4 r y c H n h p 1 R A b Y H 1 X X N f 2 M g l Y m y o n L Q U c b d m h 2 T m u X v v g e R s w H J y P X K a Y Z Y 6 M J S R W w K T k a E o L S 1 i v V + 5 4 9 c K M 4 k u t y K h 5 t L v X y 8 q 8 u P 5 1 7 p Z O g x T Y Q r / 3 i Q v 5 S V 7 q T r b I 7 F v c Q l x d G z L 8 o v w w j 2 D U H z 1 c I 4 + / u S i d O I d O 3 e I h 0 7 P v W V m 5 8 p m 1 g A + K 8 l w b 4 e D f o 4 Y 0 L D N T s / z L k p J S 5 X 9 f f s n r H T u 3 g x d M d J d 2 5 1 L 1 2 h h J T C i 7 r F r J A j / / P l z f J h I V R x l E O D S 3 4 / s s q o f b P R i + / k / Y h 5 q 4 6 M 8 M 5 6 u f H 2 F y s q D J 2 s R n 4 Y Z + + W A u R I d m Q C A V A g D Q r x e U O g S d x 7 M h d y 6 V S s N j M x A g 4 P D r M J Y p e P g M 8 y d F e m Q Z 3 1 O J l X A j k O K s A I m w c s A N k d K o p M a b n 5 B B 3 e X U G 6 y R Y J 0 k S q 5 t 6 + f d u 3 c T q n 8 u k 7 7 P D b H E m i d L v Z F m 5 O S C 3 Z Q c a a V n F E 2 e j 5 m C 3 K y Y P 6 q u 6 t T 9 s l d D p i E R e Z Z A L Z U Z n a 2 q N W 4 / w d D G d T N 6 m d s Q m B j g z l r K k 2 6 n T w 4 B A a s 2 t p 6 2 d k e z z 0 2 1 i l x l C l x i z S x E C M D m 1 q o 6 K E M 5 y z F G t + 1 0 W H 7 + S + Y U M E k 2 5 A l O z G K q q o r Z T T U B c D I u p L t g 9 W 8 + S H B r l V V F f T 1 x S s S o Q 2 S I B Q G r m b s b I G c F J W V 5 f I a w o n Q u e b m 5 0 S y Y Y a / t v Y u S 8 Q n s t o 1 2 T F N n S M + i o 5 R 9 o L H Z 5 G g 2 Z c F 7 q m w u F B S N k N F h c M E Q a o 3 r t 6 g N / b t N d 6 l k J v k o 3 Z W + Q J 0 W D v g T Y M D I F s 2 h F P X 6 r s c 8 p m D / f 3 i K j c D k 7 + j r C o O 9 P W K d N H S C + 5 0 c 9 a j Y R 5 Y Z k N I 7 o h y s v p n l Q l r 5 D g E E B u Y x 8 8 Y D o r O z i 4 J o o 1 x W K l 7 0 i H f h d 0 O F / k 4 M e f j g Z A / 3 + g L G 7 k o Q k U A E h 1 q f y c z m T C K Y X v / l Y C 3 I v o h F H k F e f T F p 1 9 y p 0 k T O y w 1 N X g H C 3 R q j L Y w s k F a T F g i J / h O l h A 7 W C I i H w S W X w z N 2 G j R q i R g b P S i q G n f B D B I b N u + V S Z J 4 S F D W m M s r c j k 7 w 2 d M w K J 2 4 b X P 8 G M N N P w V v L P 9 K N l w E H F a V 4 a G h z g 3 5 c o G 7 W N j g z L / l L Y 2 w q 5 I J C 1 C G 5 x n W s i N I X Y o 9 7 l v Z 5 w M k C y A s i a i 6 g L A G 2 E 5 w 2 N Y v h Z P S 1 E 5 z K p s B W R l 6 K s b s r M i g w J Z U X O m U j 4 T 1 J O M T s Q E 4 Y d 2 C E x m p Y x d M 3 I Z C K E A y T M d 9 5 7 m y 5 d v C x S a L 2 A K o i R 9 a 2 t A X X S G W b 3 9 5 c B S A 3 y i I O A D f f c v D y J d Q v F n Y 7 l O / B K w N 0 i 8 a d W G W E H Y k s f A O o b t q T J 4 e / E P F Q o d P 6 I 9 r a n k i x T Y 6 U 5 M s D 8 h H b u 3 k k D g 1 j K o Y Z 3 D H 6 Q f J i X Q s J S n K P N F 9 z Y Y z I y / o u Y e a i M T K V + I J n H 9 h 3 b Z S k C g j N X A l z q 6 P T L A W 7 3 L V u q l 0 i n 9 U C r S g B 2 u 1 g p S 9 L L o r 7 u 3 h J p i 0 4 3 b m x o 8 K K 4 + l S 5 4 L W T p f d 5 F x M p W E 3 W a G l s k C 1 M s e 4 H b v P i k j K J 3 2 t 6 8 k i W s q w F U / P w 2 B L V 9 a Y y I d u F N K A a j m g L a B 7 7 C u H w E E a t m h t x I y F i 5 q G Q H B J u W C w b x / o j u 9 1 G C c Y o u R x g 8 6 y G 5 S T Y W j H J n c M M b H z 9 b X Q A z A t B U k F q a c A d f p n J 8 E 0 j K y / Y P a 6 B X H q V N V s o r 7 C Q p i Y n W X r C d l s U A l R v 3 U 7 N c 0 u z O 4 U D N m H o m 7 S y X U i i 0 o J I u j Q 2 N F F P b 5 9 8 p l w z i B a u T 2 z E E j E S C h 0 K k 4 + A 9 s 7 V 1 9 8 L m t g 1 o 6 m x R f Z 3 X Q n Q 1 + P j V 1 6 q s R p k 1 7 8 Q m P O n v w z Q k e A B Q + K U c + c u 0 P 6 D b x i v K G A L H t c 3 N P 9 l h t 5 x J B T o 5 B q I o I B 9 N T E x L h l h O 0 a Q 3 8 N 4 c R V 0 j d m p q Z 9 t T / 7 v a W u H I g 4 X 7 G d c W V V J Z c a a L n 0 d J V I Q M T Y U 0 m 6 l s T o A Y x g h K s h T U F N T T b V 3 6 o 2 f E g B c u l A R V 1 L 3 A C R x N L v U X w R I 5 O 8 M 0 / 8 Q h 7 d e o O O g I y G R P 5 a O f / r p a Z r g e n l 5 C X 3 0 0 f t L d m b X i f i / a Z j 3 1 N K Y l 2 y v w T k r M r K y J O m / l + z U M r g + O 8 6 N y V v + v Y k l h 2 S 3 f d S x n q t 1 U I U 2 Y c 6 R K / 5 i 7 g s b + b + I k V D z C y 6 J U 3 v 0 6 A k N s i E L 4 x U 2 0 O 4 9 O + n 0 F 2 e D R s 9 f f l 5 P i c n h N 3 c 2 A 1 E A 8 C y 9 L A 4 U T N J Q a / D O 6 X V d a + t g U z w q w w 3 / m 1 / / T n 7 H h a + + l m U P w 4 M j 9 P b b J 6 i w o I A H h m D S o 8 P D 5 k F 0 x L e B 4 Z n g Z 4 K J W q h 3 o c / q a U u z O C w e r u D V C w c Q B o V F G w 1 M 2 a j t a R t d b H Z I Y s 2 y D L c M I n D G 4 D 0 + f g 9 C z i I F l s u P W i J C n q b 6 p i g n F / N C T u m A 6 a x y Z B q O C p D p 2 b N 2 M d q R / f S L r + 7 Q e z / 4 M 7 9 7 N h x + 9 c v f U H 5 h P h 0 5 c t C 4 s n 5 A 3 a z j 7 4 x y 2 K l i y w 6 q 7 Q 5 2 G C C 1 M L b V g d q m A j / t 4 h 3 E E Z 1 z e h p k a q A d O 7 f 5 X d A a y G C E 5 e t Y 2 2 Q G x o 2 L L d H f q v M D 0 K u G I Z m i n T F i u 6 l d 3 h P 8 g x d + Q 1 O / n V W 4 9 Y l K q I h w h 8 O p A U l U k 9 B J D 4 e z 5 P x Q 0 b R M m s 9 4 4 6 i x V 2 3 q j X L s y N r s s z 8 2 I o Z Q 1 e l O S k p O k g a 4 e v m 6 R J L r 3 A 8 y 2 h l A J 7 / a M E M u e z p 9 u C P 8 T 0 O D w c B / k Z w T Z j z v 6 q b E p A T / t j T h X M a 7 0 3 v k n l E w W T k 5 O S 0 7 h K T w b + n v H 6 Q f / f g H L I H C 2 1 y / / 9 1 n 9 N 3 v f S C j N X C r P W q J E + T b w v Z c N + W Y t i M F k P c B y z n 0 c o 2 v m d g r r P F c F n g O A U J 5 6 H j p L F 1 o R D 4 J N 1 W m z 5 F 7 q p c e D 6 c x k V y K U K 4 F O n 5 M x Q t u d E S M D b X A D 1 U D S w 6 Q / T Q c Y B P t K I q i Y t s T 4 8 p S X L 1 y / a X J B G B 2 f 6 X s s M D V a 3 U y z 4 U A V L j 6 M c f y o z / 9 A R 1 i y f j j n / x w W T I B y L v w u H 1 C i I r y h y I T g M n Z p 0 3 B G W O n J s b 9 Z A J e R E p q d U 8 X / o f a B u H Q U E 6 I J 7 0 2 i o p L 9 b 8 O a Z Y R j + D Y y P g v Y m w o J A r R 2 6 p g x N 5 / I N j j Z U a U 1 U s 9 3 c E b K W t A U i D c 5 W U B r 2 N 0 T H S Q X V G S F l g j p f H B R + + H j d Q A y b B 7 3 0 q 4 P 5 J P / a 7 A X r l / a F h T g t W s j K z g w O T 4 M F l 3 V 4 M i j i 6 K N E + 7 x / 1 1 X J / h s R N E k s L X U m K W P t e N i o i Z h + o Y d f j n Y e D x W 2 5 k R w M g / k 3 b V 6 H A k o O B A Z V o 8 W W A g N m i w k I J 6 E R e P X j m S l I X q D o 7 O H 3 z i / g 8 f D 4 L 3 W T 1 D r 8 1 N M 9 f K P T q 1 m 8 D T 0 e D 7 b q + 3 h 6 a m 0 H k t 0 K 6 c 3 2 b o w V I Y x S x p X z k 8 h k S S g j k o + Y B d Q 6 H B M o M o k N C + s N G L R E j o c a 8 6 d Q x o r x J 3 B b L A l I M i 9 u G 2 E 4 K B 2 x 2 h s Z 8 W U B C I e s S d n Q v r y o T F / y F C 5 f o 4 f U v a U 9 O I P c C N q p e C 6 A + P e y 1 i 2 r 3 V X O U R B O s h g S W E N 6 X / y k r A u u q N P I L i y g m L k 6 C Y x G N n h C 3 v k l l s 1 T S 5 E G 9 L D e W s l i t U 9 c 1 0 Y z 3 c J l e + J b m B 7 4 F c G u H U G y D F q h W 7 W P R 4 j L u W G G D 4 y u X r 0 u E x L a t N c a V Y K D j v / H G H l H 9 X g Z Y 3 r F r 1 w 4 6 d e q E z A 9 h Z S p W B r / 7 7 l t 0 9 c I F 2 p O r R n K d H W k l I M I b E R a y O n W N w B z U 1 L f k N j c D K 3 / N e N 7 Z Q Z n Z O U K u 3 s m 1 3 2 8 4 I q n i o 2 w m U 3 k m Y j X N r w W O c 1 5 8 z 9 I + s R F L x K z Y 5 S Y R F Q g u 4 9 j M S j r f t H R C F v k J j h 4 7 T E e O H q L U t K X z U G i g c 2 e / k i w + k D B r A V Q S u K 9 1 6 j L g 9 q 1 a y V s X O i 8 D I I o D S 7 t v X T n H 6 t h S 0 m L C F w S 6 w F J I O x t G Q u Z 9 1 o J v I n X z W v G o 6 b l R U 2 5 0 H f 4 0 O r H 2 h J x C E E g d I Y m Z M I t U 1 2 W X 1 x w W p e L 5 S Y d I c 5 u X o u 0 w 9 8 P 3 i 4 1 W I s a G s i + q X R u U X Y G L A a B R W p p b Z C 4 K 6 h 4 C L M 1 J W b D r B P J J t L Q 8 l Y 2 d s c g Q n j 7 8 H X b + W y 6 R P 4 D 3 I B 9 3 r 7 F D B j 4 r L j 5 W l n E 8 7 L H T p G w O F g w s K T l 2 / C g 5 B i / T Q M N 5 W X j Y P 2 U X I i E 1 G A j k Z T v p Z f C y f 7 8 e 9 C 2 W y y J C u M w r q g M J O V e z 7 z Q 0 c R S J N G H 4 H E c u G L R q W 6 c o 0 f W E z 9 V k L q 7 h W J X h o n h M S x j 9 Y K O X 9 Q + N f y T Y K b A N i k a H k R P v y p U b V F Z e R k O D g W S M I A 8 S V 2 K 5 B 9 Q z L H / A K l 0 9 g Y q 4 Q O x u i I n T r 7 + + I t c 0 M O G q d / O D 0 8 E R z T b N 1 D R 3 A p I 8 5 l V V a k 5 k R 5 6 H 4 p f J y g N b r r S s m E 6 c O E L 3 n j v o Y b f t h S S R w 7 Z I 2 Y k v p 5 5 + E x j 3 p o p 0 M s P m W J s N F U Q i o 4 A w f o L x + b Q 3 k Z B 7 v Y I J p I m G M j Y + Q V m 5 4 R 1 M G x H c w m F o t m F L 8 N b 9 y L A K W P g 6 X O n H j N R Z a K y 9 b + y W b U C R O A R 7 3 K K x E K q k A U / h t a s 3 J D j 2 4 M H 9 Y n t d v H B Z w p p u 3 6 q j e 3 f v i z T C I r g K J i s i M 5 A Z a X o 6 O A u q 6 M x h g M / O y s y i K x f O 8 3 e F D + A N h / T 4 Y I I i X V j / O m y V b w t N A 3 b K y Q 8 s l 7 n I K q v d u r r a q c h k E M k g i S a T S C G 5 x g M G v 4 7 F k 1 b S 1 7 3 y 3 L D J g E q p b e 4 H G 7 d Y r j 1 p + 8 M p 4 y + J c X c + P 2 g 1 u q l G U b f u 8 I 3 T C V P i k p 6 e P s r N z V 6 i G p q B v 7 9 x 4 x Y d O X L I / z 5 E n 8 N p g R W y c F o g o g I 7 E + J 1 2 G f / 9 D / / N / 3 j L / 6 e z + X t K w J R F E g 6 k p W V R f 3 W K p p Z W C q d Q E b s k o j s S X F R 2 H B A 2 V g v m j H 2 2 w b C k R D X l 5 V b I L Y s C H W i w i U p y s J B k 0 j l h j C i R V D H k Q u i J F J j F q h / H M G w b t p f M M t 1 D z X 2 I O T I R d b h W k k V X b j z i P G J G x 8 R l Z e P W y c s S b B U 2 w z Y U S u R C Y B D A T n p E H C r g b k t 5 J X A a 5 B C s L X 0 5 y D + D r m 8 1 0 I m A E u 7 q 2 u q h a C H S 9 z 0 R p E q e h d E F O x I D 4 m U g A 3 G D L 4 t J / E 2 A u B C z 2 U p h e U p G M v S 4 1 Q u C n s 4 T R Z k g h Q S l U 4 P g J B G x p F L Y Y q L q j J d 4 n j A d R d 2 n O S 6 l l B V N Z U 0 O 8 9 f h G c S I S X c o 9 i w Q G f T U g k d X X f 2 0 R D b B M T Q a 6 d W A k i D a I V w G 6 G Z A V I 8 e f y Y y b a + l b 1 w j i A z 0 O T k h O T V Q 1 k N 3 1 Q W 2 m 8 D c K E / 7 g n c n 4 6 U e C s o M a e h 3 u k i 5 N B 1 8 z U f t Q 9 b W X I v 0 p 6 C B b Y T X X T n m Y 1 c c 9 N C J r y O L V 1 H 5 t e f K + O P C e 6 J J n p t 8 B L r w K 7 p g Q w 9 Z n Q 9 D 4 Q a Y R 0 U N j L T 6 O 3 t o 7 r a u 8 Z Z M H K R V u y L s 8 Z Z e E A V H B k d p + N v H j O u r B 1 F x Y V i l 2 E x 5 K S R N H 8 l z L r C / L g N h N 7 J w O D V F 2 r b C Y l 0 V R F H E c s k m U A m Q 0 K h X t d h E / I U J n s o N 8 l F D / u i D M I p t b C 8 C t H 2 w f 1 g I x f R M C K l O C w z / L B Z P T A a z Y y s r A z 6 v / / n X 2 S P J w C k Q 9 J 8 e P K Q z A V 7 3 V 6 9 e l 1 e g 0 T C Q k U U 6 P W Y N 2 p 7 u n z u c 6 i B R 4 8 e k u X Z 6 w V y L 1 R U l E u m J G S 9 R d J 8 u P D D T S x j H d J G J 5 Q Z W I + F B C + Y S z N D E U I V I Z L p H E T R 5 1 Z i O 4 q P t e 1 c 4 + e R k + C W j e I 0 m Z 5 z U y J P u 7 k P b P Q S W T Y U C o 9 s Y F S o j X T 3 Y Y s 4 E D A H h I V 6 S H v 1 8 M E j W b S G v H a w i 4 4 e P S z b q N T X 3 Z X d 0 G E / o X 7 m y 3 N 0 7 Z o i 2 3 K A D V V c U i S b i 7 0 I o F 6 W l h b T R 9 9 9 n + t 2 y d z 0 3 / 7 r f 5 c 8 G R p 3 1 7 g o c S M B C V 4 U W B L h X y 1 9 j C J z S v q c y S P X c G T S u D w + y o p 3 0 7 y b 1 T u + J r v 2 w 4 Z i M o F U I 1 P c 1 q H t v 8 G L 5 X p j e 5 j x f u N i d D q J 3 D 4 s 0 E N O A j Q g V I p F 2 p b j p r S Y O Q m g / d 3 H n 8 l W m 9 h Y o K i o U C Q C Q o M 0 Z M e H k G 0 y s Y 4 K W / 8 j 2 a I 0 7 D L L 5 5 E g 8 + R b x 4 2 z F 8 e 1 6 z f p q C n n B Z K t L L z A J m t / f A T U P F S C p Z C y h b T E Q e J K y b W H O t Z C i Y b g l u P e / B l y u d 3 U 0 O 2 l 8 W k m G T J W c R O 9 9 8 F R 4 8 M j A x H l l A B S 4 y e 4 3 b h h e K Q z I z c Z J F C q B 5 b F Q 0 3 D B s 6 Q Z J j f M C O U T A D W U e F v n r U 9 o 8 6 O T u k I o Q B x d + z c T t d X 2 V N p N d S y V D S T i W 3 1 i C S T G s z 8 J w F J 5 K 8 H 7 C c 5 9 x N N l w D h X J B S T L T i 1 A W u 4 3 1 e e v e 9 y H G X a 0 Q c o Q B R H d A 4 / t Y k y a K j g U l c H W e H R s I 2 / W s B 5 p + Q d a e 8 o o w + / + x L k W x Y l o H P Q M P / 6 y 9 / Q 1 9 8 f p p t s R s S g f E i + J d f / h u 9 s X e 3 c a a w U e e d 1 g Z u A y G O K n h O q n 1 M x N G k 8 h c z s f B s v T y g Q H r x 0 Y V r H v 5 M j 8 R c R h o s N 5 o i S + U D + k f j y b u I X c 7 t / N B V M g 8 A c z v Y Q Q N 5 G x D M C p s K L m 9 g v e n C E D o E F R D u d 4 T c g F y Q J O + 9 9 4 5 8 Z 2 3 j M C 0 M N c n O F e Z 0 0 L g X s 3 2 H T K 8 D g 4 N U W J A v W Y x + + M P v G q 8 o I M 4 P o U m R C H n u Z i J B c w B J j A F I k 0 V d M 6 l 6 e J 2 P G O i 8 X H y s 9 t n J R R V p s z K p O z q 5 Q K k x L j r x w T v G N 0 U O m F A d E U c o o H s o l i x M K J s d O 4 e r a 9 j 5 4 u n t T 2 j 3 3 l 2 y 1 W R l Z Q V 1 s P o G O y r U i b E a 0 A n 6 + / o p N 0 / t j Q R g 4 S K u p 6 S k 0 L N h G 6 s n L r p / / x F F s w q J y W R 4 D 7 F 4 E T t J I K E M n C H Y f C B 0 z y o N E B T L N i I R I J E m V E A C K f J A e / A T S s g F I i k S B Y 4 B Q q F 4 2 H 7 K T 5 x l 2 2 m B Y m x z V H X o O z I w R h o i U u U D l L d I N Z j m C r Z l w b w P J B O 8 e 2 h U T N y u l 0 w a H 3 8 R v P E z N s t G z J / + O M Q P 7 m X y b t 2 2 R f b 7 z c v P k / 2 O t m 7 b S j 6 P j 7 Z v 3 7 o s m Y B I I 5 M m k b a T + J 8 g d Q 7 H Y N X O X E A s T T Z V F 7 J x A c l s 5 K G 2 Q a I Y u 5 u e 9 O D Z R m b X j F h C I b k k t j r R j a M 7 u S u + U l z c k C K w o 3 K Y X O s F G v j X v / o t / e W P v y P n i F 5 o G 1 I 2 2 p 4 9 O 2 T + C i n K 0 K c A E B Y 7 d M C p g W v Y G b C o J H w 6 Y 4 3 Q u Z t I Q X j J x E c M c D L I G e f c L m a C q a N B J B R / 2 3 H h + r z Y U B 4 h U 3 b W 6 j k V N y o w 7 y i d M d J K Z u o 8 N 6 J q D N U 4 q n e P u h K Z D B + L e o b t J u E 6 X y + g d r z 9 z l v i p A A Q w J o W r / L r Q c X T a b 1 w H 6 H A t Z T U l K C I d D P 0 b u 6 R C 5 O U M o i i t Q V V X + p w C J J K O G o y + d s O 9 p U q i 1 w / f n J / U F t H U m E J x f 9 G a L E g 1 N 9 o C N U Y a F A m l j N D f t z X F y 7 7 c + a t B / M L 8 + Q 0 V L W x W a s Q A F v G / P 6 L q z I x u 5 o K G S 7 f O m 4 L n 6 N 3 c 4 8 8 K K m k J Z S Z M C h + E n m D r 0 v R x O E i N h S T R j k n j I L 5 K N h S X j d Z m J D h 2 j p S S s S q f E B R D h r P I B Q a D q M m N 3 Z y 5 d t 0 5 1 Y d v f v e 2 8 Y 7 1 4 f J i U m 6 + N U l u v T 1 F T r 9 + W k a 6 X l K M 1 N j N D P v p R v P l r e J N D B x b A b 3 s W W X O G x k a P I o A g V U P E 0 e O R r X g g l m n A u 5 Q l / T D g p V g o j F h P r J X 3 x k f H t k I q I J J R B X L R p H E Y t b V z r A o R P v i C T 5 4 v M v j T e u H U 8 e N 0 p u i r H R M f r B 9 9 + n 1 N w y c Z V n l + + n b M v q 8 X x Q g T T G Z y 3 f 2 G 4 c f 0 g E y B Q g k R Q + B 0 F E j Q s h 0 1 J i m Q r I J S R C O + m j q b C U Y k Y Z 3 x 6 5 i F g b S p f y Q q s 0 C E Y 4 r V K g 0 W 8 8 U 3 n 8 P v z o f Y n b W w 9 y c r O p o 7 O T a r b U S B o w p B 6 L j U s U D 2 J + X q 6 Q d K U k L 3 a 7 s p 9 E V e x c X 6 q t D Q E m k l E R U i n J r 8 k S I J M + B 2 E U m Z S 9 p M k n r 4 E 8 e D 8 0 C R y N c 7 R T q L r 3 5 z / 9 b t g 2 j q Q S 0 T a U v 4 h z Q p P K K G h Y 7 g y Q U p g L W g / S c 0 t o 2 9 Y t 1 N L S S i X p X n q n e o H y k r y 0 t 9 A t I U o g a U N j k y R v C Y e j J 0 / S x 1 d 6 j L N I A 5 N I D r C Z 9 F H Z T M G k M o i F 5 y z X U N e v B 4 i D o s i D a 2 g j r j O J d H t J L B 8 X t K F K + h K m f S O o R L 7 K x 6 g s i f I T S T W S a t C h S X S C R X F p X 7 x 4 S c K I L l + 6 K r u + r 4 S i n G T 6 1 b + d o T d P B N Y / b c 0 N X r C 4 a + c O S a d 8 7 V r w N j Y D k 1 a 6 P 5 B O c W n F x p V I A i Q S + K N U v V A p p I m 0 9 F z V N Y H 8 Z D L a Q Z 8 H S G U U k U 7 c b l z + 8 q 9 / Y N x D Z G N T E A q w W h B c q U Y 7 F c 7 i o d o O q 8 w Z o b F P n n x T d i t H A n 5 0 m A c P H h t / G R 5 z F B M 2 J 7 k Z C G f a t m 0 L j Y 4 F M j L p v Z K w Y 3 r k w C C Q 4 a F T k i e Y K E I c T R Q U w y b S g 5 c u I o H 4 9 Q B 5 j C P I I + 2 D u p v b x c V H V W x r S P Y S K Y i 8 9 V D L l K q y G N Y a 1 G h n l l R z E m y p J B X / I / N D S C W G T E k r w Z k Q v F v g c k h O T i a 7 z S b r q u D N w 9 d E E k Q a + Y z C p A p I I F U P J p c q W t V b t m g S y b l q C 0 U q J p r Y S 6 i j q D i + P 4 d 0 C t O m k V g s t 1 u f b 5 r h Y X L K Q 5 0 9 8 2 S 1 O y R w F r v u x T l t d L T c S 9 j k G v Y U C i I o Z l n t i 2 W V b T m g o / 3 z b 2 7 Q 3 / 5 4 b U s I M B n 8 W d 0 0 J a U F Y v 8 2 J j C w + G v y O 5 k h i l h S Q C L t i A D R c A w Q L O D Z A 1 n U 0 X 8 O 6 Q Q y y V Q G 6 i A T n z N 5 l E S C Z E L c H v Z 9 4 u K a p x M n 9 1 N R S f g d 5 y M R m 0 b l A x I T 7 N w 5 1 M i n 9 f M d O b P S s F r 1 0 x 0 H Z H r 8 u M H 4 y / D Y d + A A j Y 0 H 7 y u 7 H B B x v v H J x D D 4 p M h k k I W f h y K H L m Z H Q 4 A 4 w c W 4 J t J I l W A y 6 e s g l a l I 2 6 C 4 + A a 8 m 4 p M w K Y i F L C 9 J l k a E a o E d P b 6 D o u Q C c s 6 d A 4 J 1 f A + I Q G 2 p Q k F l l z 8 6 l 9 / Q 1 P d 9 f S v v 7 s g n W 9 o D b t o b O j l O 8 Z A I v / h K I R Q 0 k a 7 u g N E U X X 9 n q D r / v k k o / B r f p s J 7 + O j I p M m U O B o j i 5 H + d n f / d i 4 u c 2 D T W N D m U t W e p S / 0 a b m P L I r v K g a 3 K h Y 3 6 Q I 5 q H i 4 i J W 1 e b o z J d n p R N o I M N s c X E x H T 5 8 g H 7 x N 9 + n + r s P K c 4 2 v e o m 0 U W p G 2 V i 0 i C N o Z 4 J M Y z z A E E M M k j n V 6 Q w X / e / h r p B E F 3 U d X 0 e e M 1 P I O N Z 6 z Y Q 9 Q 4 q n 1 b 1 3 A u 0 f W d V 2 L a L 9 M K D 6 u b 7 L z c 7 j v t U o E F H R s e E S G 4 Q i R v d L K k g f Q 4 f P S w p v u 7 W 3 + O O o q I c h k c C c 0 x v 7 N k h E e w X T n 9 G Y 2 N j 0 l n D Y 3 E D e K x A H B w 0 q Y I n Z v 0 E Y 6 K o O s i h j n J d y A K S G M T T 5 6 E F z 4 + P S p V T R z + p d F 2 e M w q 3 g 3 9 Q g 1 e P 1 e n 9 O 0 0 t t n n + 2 3 Q q n 8 a e H Z n c Q R S h 6 n s S q b e 3 l 0 d G J p N I K K X + o d y 4 d p N G h k e k A y F f R P / A o G R G s l u D c 8 4 h 6 u L 7 P / x I N p r + H / / 8 O + N q M C o y 0 c k w V P 2 R I A S S i v y n / l e k M h N J F U 0 e f c 1 0 H k o m H P m a S C a j m O t a U m k y S c F g x k e t 5 m k J 5 e P 6 z / 7 u J 3 K 7 m x G b l l D A G 7 u y u a F V g / b M p 4 v q 9 + z Z M z + Z Q C y s 7 s 3 K y p Q 8 F O h M G e l p k t U I O 2 5 c + O p r 6 u n t U x 1 S 9 V R Z x b v o T J N J 4 n A o z w i e A P 5 D Q N 0 f E 0 Y f D T e 4 n p h d Q q S g c 3 1 N 1 Z d 3 i T N p + K h d 4 V I 3 E 0 h I F D g q T Q D P H i q e a g P U / / 0 / / o V x 1 5 s T m 9 K G M p f t W z O E V C O T P p q Y 9 V B O T o 6 s k e r q 6 h Z S x T i d k h x T k 0 z U Q O 6 Y x 4 8 f E T X v 9 s 0 7 3 H l U Z 8 V x Y n y c D h 3 a T 5 9 8 f p E 6 u 7 r 8 U R f q 9 U V K s g 6 R u / O C j N r f D B S Z g w v u R x W 5 N y G E J o W J L P g t u h 5 y X U r o N T 4 X y e M / V 0 e l 0 h n X h D y K T O o 8 h F h 4 h g Z 5 R D K J q g f p t E B / + u c f h W 2 j z V Q s t W 0 9 a u j d x G h 7 N k K D I 7 N k s T r o W K W P Z t w O S o 2 z U G N j s 2 y c h l 0 y k H I M 8 1 M o i C l D Q G z g q A r 3 Z T p 3 5 j z t O H i S H j w d o w 8 O Z A k J s X c U 5 r X c L p f k M 3 f E J N P 1 Z w i K x V N + c Y A 8 R k 2 + G 0 e B / 8 A V T T K 5 o O r y i r 6 O c z m q Q S F Q F B F 1 X e U f D y a p E N V 4 n y K e c f S r h I p c / r o M S k w m 0 Q q 4 z i q e k l A L V F l Z S i d O B V K n b V Z s a p V P o 6 w 0 j X 8 o j 6 T c u F e a i W J t C 6 L + V V V X S N R 4 R 3 s X 1 d X d k 3 V M S k q h Y 6 i R F + d 9 / Q O S u e j e 3 X u 0 w J 0 k I 4 F o q K 9 b O h N W 7 y L X B H K k w 2 u I H T q c d n R C 7 q D o l N J J d S d e W v g f v k O h Q w D 6 N X 8 9 c E 0 V c w d X J U h V M y S H / 1 y K / h s u / t f V t Q A p g o u o d z g a x N E S S B H J V C C J j C L S C V K J S a T I 5 K L Y m O h X g k z A K y G h N K 7 f f E a L F h t L H R s d r f C R z W 4 j u 8 0 u e + g i S 9 G T J 4 0 s Z R Z o / 4 F 9 E q L U M b B A D b W X K C b O S d t 3 7 a H c r H S R V E i G i Z z p U z E 1 9 M 6 u B I q O d v J 1 4 0 s E F v q q K U R C Q R 3 g o s i h L g m M t y Q 6 F 2 l S 7 / z O r z N t j P d J j Q + B o 1 z D y / 6 6 n M g 7 1 a V g E s t r U s z X Q S Z 9 D Y T U 1 1 D n o 1 x j Q u l z q Y N g m o Q B R 4 S f Y C K h t K q n p J O D n / H f / P 2 f 4 c 5 f C V h q n / W i C V 4 Z X L 3 W y r / a R k X p R I V p F r G T I G U g s R D j B 5 V v Y n K S W p t b K S u / m M q K c u R 1 q H 7 t 7 Z 3 i w I i J T a C x 0 S F J H X b z x h 1 6 + 5 2 T Q j R A H + 8 9 j 6 K R W W W i h i L c A 8 c S k b p O B 4 3 N q r / g 7 u 1 / o 5 B C k 8 W 4 j t f 9 Z N H X / H X 1 m i Y Q z m W T a + M 8 E F o E s h j v 8 5 P I I B X X g 8 g E q e U n l S G 9 D G m u y Q R V T x F J S S i Q 6 W / / Y X M 7 I U L x S q h 8 Z h w 7 W s G d x E 3 t Q 1 6 a W 3 B L P m 2 Q q b O z S 4 5 Q 8 R L i 4 5 k s C V S U l y E d C N d Q s M U o 1 k N d P H 9 e s i r d r b s v U g f q k F I R + S i j t p d q s u e N E d z o f P 6 C T q q c B S g O i 4 e q M 1 g 9 4 v f t y u O / 0 e / T d o q / h J z z + w N 1 0 2 u 4 L s X s N F D n c i 8 o R n i Q F K 7 7 7 9 F 4 X R 3 D q H Y o e B Z y x L M y F z 1 p q 2 y m K I f 9 l S M T Y K l 7 x S S U x q U r j T y W W + l Q m d q f t 4 3 V u J q a a q k r i W Q V g k G C Y Q 5 K O S s s h P T A c J 1 n Z 2 d L w C 0 2 V U 5 l c o F Y S j p Z J L G L f + M 0 Q 2 K F Q 1 a i l / K S F i k l N h B h c Y F V R X + D Q K r g I F J H H + V f d Z T X 1 V F V 8 R r q k D D G e 3 U R q a P P t Q Q y 6 v I a z l V d k 9 c v n X A U 8 m m i K S J i k A H p / L a T Q a q 4 W C f 9 9 d 9 u 3 r m m l W C p a 3 8 1 C Q V c u d I g m 0 I f K F H 2 1 M L 8 A i U m J v g J Z b V Z u V M t + t V C k M l q s U p W W q i H u C 4 k 4 t L c b 6 e B K Z s i E J c A j X A u / 0 t 9 X 5 G b o h 3 8 m V a m s / E m 7 u O C i y 1 s d 0 l d X R B S G F B 1 E E D O 1 D k X u a r r R l H X U T d I p I k j r 4 M 0 6 q h V P F w 3 k 0 n b T n 6 p h 6 I l l y H d t I q n i K R s J 0 z a 4 v n 9 5 c / / B D f 5 S o I J 1 S d N 9 K r i 0 a M O G h i c o r 1 F H t b 5 7 T Q 6 O i 4 5 J b D x l y Y V j o 8 e P q H d u 3 d y 3 U J z c / O y t 9 S W L T X U O 2 G n t m G D W J o 8 u o 5 / 5 a D q C U 4 f 7 S 7 w k E 2 d h m B R U o w p W 0 f + l 2 v q / + C j 1 I Q c O D H V j f c E y I M L 6 h z S i J k i n 6 8 l k t + W M s 6 X S C a R R K r u l 0 x Q 9 3 R h C a 7 t J p C w Z m s l n T i l d u J / V f H K E w p w u T x 0 6 f J j K n A O k C P K z o q g h W Z m Z 6 i 6 u o p H Z B 9 d v 3 q D 3 j x x X L b B w d x V V H S U J P + P Z 1 s L 5 L n a F u 0 n k S a Q O k d V H f W / J y r N + 9 E G g E a 4 z B L K 3 x g g A w 6 4 I v + r o 9 S E K O p a g D R y F q i D K L q + R E J p Y i n C + K / 5 i 5 4 Q 5 r q W S r A R 5 R g g l H J A u E T S / u z v / o y c M Z G c w P O b g a X + N a H 8 O H O 2 n r b k L l K U 1 S v 5 I q D m D Q 0 N y W Z t V q 0 G M k E Q H R E X H 2 e c W 2 l w 2 k a t g 2 w z 8 W u K T y Z C m U g G J L G 9 t C t v a V T 6 v J v o d o f O k I S O r 4 7 y r z p R Z N F H q f O Z r n P B + 3 X d X 4 Q w q B t H O V f E 8 R 9 B H P 8 R R D K K S C h I J 9 Q N I p l V P S Y U B p m / / 8 V f 4 a 5 e g / G a U C E 4 f 7 6 e Y h w + q s w m W d o O I t m s c F Q Y K q B R B p l o O d n Z Q h y U 6 8 + U l B I i 4 Q g C y f + K S L g G H C 8 P n 3 7 s i n 9 r T Q B E k f 9 N d f w j / 8 o x N s p H M y z s N H H k t S X F I B G K Q S B d D 3 K R a 2 l k 1 L X H T 5 E K B A K p 3 I Z 0 U m T C d W T l / a u f / 0 j u 8 j U U L P U d / d J G r x H A x P g 0 1 d 9 5 R N X Z y g M I M i l H h S G l u N y 6 e Y e K i g s o O q W Y P D 4 r D U z Z y e 1 T R F K k M s h k E A n X k m J 8 t D 3 X o 1 4 P g d q r N t A U 6 P h + g A T 8 H 7 b r 6 R q 1 G u f G e 1 A 3 C p + o O o j h v 7 6 U R E o y 4 Z o i k p x r A u F 9 T J b l J B M c D 3 g e P / p 3 3 6 W M z L X l 3 X i V 8 J p Q K + D z z 6 7 T D l b P F K l U T o q n T 9 u Y S E U y V w V 1 s G / E R e 6 E C n l N 5 5 V T d U U m o Y 4 + 8 r 8 H S l x k 1 7 N / 6 k V q H 7 Z T 7 4 S J Z N I i 3 O H N d S E M 1 + S o z t U l X e c T T R 4 p m k i q r o m j i I X r B n l w X e q a T C C S I p S Q i Y m k j m 7 + e 6 9 4 N / / m P / w 5 v v g 1 w u A 1 o V Y B O u W n n 1 y j w r R F S k 9 g S c X S q b 2 9 g w o K 8 i X f X 8 + E n f p Z O o F M m l R L y I R z A e p E h 0 u D c 5 / f k E B a M 0 A C o w p G y f / 4 R / 5 V R 6 k b 1 5 Y U T S y Q R R 9 B J H X U B A N 5 5 L q f U C C R I p S Q S u p K v Y t y s K 3 0 H 3 9 q + i 2 v E Q 6 W u 5 2 v C b U W t D R 1 0 u M n H Z L j f B t L L a v F R o 2 D 8 G o x g Z h k Y Q l l F E 0 k H A 2 W q c M y U A 0 C s k j F R B z j T C r q q A t e D J w b h B L y m F z j I I / U D W k k B D I R y k 8 i J Z U w e Y s B 5 M i x f b R j 9 1 Z 8 + W u s A i b U g N F s r 7 E W 3 L 7 5 i J 5 3 D z F B D C I x w V C H X e U n F d c V i Q x C 4 Q g K a T I Z x 5 U B Y h h V T S L 5 3 0 Q e c 9 1 f Q B j j i H M / i U A c X F M E k n M h j T r X E k m R y s O / x 0 I 1 W y r o 5 D u B 7 L m v s T p e E + o F c f v m Q + r q 6 u e a j Y W U Q S Y 5 g j A m c m l C C Y u C y W S u B w O E M K r + O o 7 q o h x B F l 3 8 x F J k E g I Z d U U g 1 J V U U s R S d U U o k A j n a n 8 t E G n L t u p X f o L 2 x U D 0 / w G d e n q E c L q B 2 A A A A A B J R U 5 E r k J g g g =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5 2 1 a 8 9 5 - f 5 9 e - 4 4 e 0 - 9 c e b - 1 6 b 3 c 3 c 6 7 0 6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 1 8 . 6 3 1 9 8 2 6 1 7 6 8 3 2 0 7 < / L a t i t u d e > < L o n g i t u d e > 5 4 . 3 1 8 3 5 7 5 4 6 2 2 0 3 6 2 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a O S U R B V H h e 7 X 3 3 d 1 z J l d 7 t B D R y z j k D z G G Y w 5 D D G U 1 U W q 3 k T V p p d 7 3 e l e 0 / w n + B j 3 / w L z 7 H 6 7 V 9 f F Y r r T T S J A 7 D k M O c A D A T k S A C k X M O n e D 7 3 X r V / b r R S O S M h A b 5 z R R f v d e N 7 t e v 6 q s b 6 t Y t y + f X a h f p N d a N x I R E c j s r y e X y k d f r J Z / P R 4 u L i 1 K q s t y U H j 1 F M T E x 8 t 6 u U R s V p H i k 7 n K 5 q X U 4 h r b m e u h c Y 7 R c s 1 i I D p W 4 K D 4 a f 0 / k 8 b j I a r W R z W a T 1 8 N h b H S U U l J T j b O V M T 8 / x / c S a 5 z h + / g L j S M K 7 t 3 h c M j 3 W W 0 O q m 1 o p 8 G x C X n P a 6 w P r w m 1 T j i d 0 W R L 2 E 5 z C 9 4 l R D p R v k D D Q 3 2 U k 5 M t 7 3 3 S a 6 O h a S u 9 W e G i k R k L p c W p 9 6 E T e 3 1 E F 5 q j 6 e 3 q B b K q / k 1 g E z 4 T D F v k z 7 X Z 7 c Y L w d C f 4 e P 3 W q 1 W W p i f J w s f 7 Q Y p l o O 8 n 1 / X h A J 0 X R / x 9 1 L s D r r 2 o J U m p m f l + m u s D a 8 J t U a g w 0 W n 7 W U J E 0 y k 3 f k u S o / 3 0 e z s r E i k O T f R l d Y o 2 l f k o p R Y J p D x 9 1 N z T K L 5 M U p J S W a J Z W W J 5 R P J 4 X Q 6 j X c E M D 0 1 R b F x c U K W c H C 7 3 S J R V o I m y P j o C E s 8 D 6 W m p / M 9 z p G d y e I 0 J O d y x E L B d y t i R d F X d x 7 T g l t J 2 N d Y G U y o u t e E W g V x W X u 5 8 w d U O 5 S S V A + V Z a C T L d L c 3 L x I L q 3 C F b J 6 V 5 3 N k s b A o 4 Y O G l z M p 4 Q 4 J 5 X H 9 1 P P i J u 2 V S o p Z o b + b H T t 6 e k p S k p O k e s g L q 6 D S C B g f 2 8 v Z e f m 0 i i T J T U 1 T d 6 z G s z k G R 4 c p P T M T O N M w U w o f Q S p N L G s t m j 6 4 v o 9 e e 0 1 l o f l i + u v C b U c 0 o v 3 0 v g 4 b B p P k F T 6 T s 2 C H H t 7 + y g r W x E D a p s m l M M G A l j I 4 1 u k 4 j Q v Z U c P k z M + m a J M 2 p j L Y 6 E o + 9 J H v 7 C w Q N H R 6 n M m + c s T k 5 N p f G y U k l M C 9 h L u Q 0 s v q I Z Q 9 z S m J y d F r Y O E 0 5 i c 4 M 9 J S j b O F F n c L h e 5 3 C 6 K i 4 s 3 r i q Y C T U 5 M c G k T g 5 I K y 6 z C 0 S X 7 z 2 R 9 7 z G U o T X K V 6 D n O l 7 a X j Y Q 1 s y p / 2 E A o k O l y z Q 2 Y Y o J g S r c 7 F 5 T B o L f d W k p J P V s k j R d h + d q F i g t 6 r m h X i p 1 E v x i S l + M o 0 M D 9 H A 4 A g 9 6 H D T F H d + L 3 + 2 G f N z c 0 a N h E w 4 B 2 m A h n 5 t U w W I q M k 0 O z M j x / j E R C E T C A O 4 + G g m E 4 D f A X s r N j Z A O g 2 8 p o u N P x t H / H Y 8 A 3 y W a 3 a U P j i 8 0 0 + 8 1 w j G a 0 K F I C m 7 h m x J e 1 h S u O i t i h m q 7 7 T 5 J R O K i / u / j Y n j Y I I k x / j o Z p u y Z X Y X u K g q y 0 N H y 1 z S A e v r l H q U n J J C 0 x N j U g f S 0 j P I s u i h f e V 2 m p l m E n D H 7 O p o l 8 4 K O K I C t t E c 2 2 W w d 1 L S 0 q l 1 y E b V / P k A 3 8 Y S m C U S A J s O i I q K k u P Y y I i f d G b o 3 9 X T 1 W V c U c C 1 G P 5 M H 0 v Z C b b / 8 A x Q o p 0 x b J c N 0 6 n d 5 b S 3 p t x 4 9 2 t o M K E w 0 r w u K L G Z e 2 l q 1 s l S Y 4 F O l s / R m S c O f 4 f L S f R S D E u f R C Z R d q J y e V 9 r i 6 J 5 7 u O F 1 i e U H u e j Z P s k 3 b 9 3 n 0 Z G R q U j g l h Q k y B p z P C 4 W G 9 i Z O f m y D c X F p d I x 4 c X z j W / Q B 6 2 l b h L s 4 Q c I R e r g L C d K j L Y J l v 0 U X d X J 0 u f B b G j n n d 2 C O k 0 c J 8 a U N X M S E x O W k I 6 o L + n R 4 6 5 B Q X 8 W Y p w C 4 b Q V J + 3 S A n R X m o f V t I K A M l R y 0 i M Y m m 1 h 2 t L n + W r W q x h r r 2 S J T p t D 1 W m z p F 1 k c l U M R 9 E J g t 3 n 9 E Z C 3 m 5 F 0 G 9 6 x 6 3 s 2 3 k E V X s n e p 5 H v m n + E O I p q a m a O f O H Z S Z m U H 7 9 u + h w c E h v 0 o 2 O j z s l 3 Q 5 + Q V C l K H B Q b F 3 A K h o / v f O R f N 3 W a i g s I C i D H s K g C 0 D s q F f w y l R U F Q s H k E N q G G Q d N e v 3 a T e n j 6 6 d f O O 8 Q r c 4 U p d v P c 8 2 D u Y k Z N n 1 E C U W L m / s V E 2 H B n 4 P K i l Q F G q h x b c 6 n n g d 3 i 9 y k n i c c / S e w e 3 8 L 3 z Q w x 5 p q 9 i s Z y + U a + G n V c U j u h 4 8 j k r 6 V j p N N 1 q s 9 F B w 0 Z C x 0 E n K k r 1 s l 2 k H l F P T y / l s l Q J R V 3 t X d q 6 b Q v F x A S 7 w C 9 9 f Z l 2 7 d o u a t / U x C Q l J C U Z r y i I Y 4 C l T V x 8 g q h j W o I M j n s o z j Z H c Q k J N D Y 2 S n H c 0 a N C 3 O s g K D 6 v u b m F O 7 W H 8 g v y K T U 1 R U h g t m / G x 8 e p u a m F S s t K q e F x I y W l J t H O H d u F m A 6 W i t N T k / L 9 + B u z 8 0 M G E u O z h o c G 5 f r 8 / D z F y 3 u J v m 6 y 0 6 k t T C y 2 r a L 5 3 j A R f b e l m 4 Y n A g R / F f F K E y o h s 4 q m 5 2 L I a X P T G w X z Z L X 4 q H P U K v N E e 3 O n x B W u 4 e Z O a 7 c v n T T t 6 n p O h S x J Q n H + 3 E U 6 c f K Y z B e N j 4 0 Z p J o Q p w G 8 d 0 l 8 j p F e e + u A q c k J V v t 8 N G d L o 8 w E f i 3 A i y W e P g B / / + X p c / T h R + 8 Z V 4 i e N j d R e V W 1 2 E R 5 h Y V y D Z 9 r 4 Q 4 f H x / w 6 L W 2 P K W K y q U 2 0 E B f n 6 i L e q 5 K A 8 S C S h g T G y f k j 4 q J F z s S 1 / E b t C d w Z H K W 6 p u D 7 b F X C a + s D R W b X i N k g t p S m c k 2 C W s 2 N 5 4 5 K M k 6 R o 6 h G 0 F k w m g 9 a 9 g X Z n g 8 X p Y A E 9 T X 1 0 8 3 r t + i 0 d E x I V 5 j Q x M d P X a I C W i n w Q G M 7 i k i j e A o Q O d e M G y o 8 d F R O f o R l S x E y 0 7 0 y Y S s V h G B U D I B I O 0 H H 7 5 r n C k k s t T C 3 2 k y A Q m J S U K m v u 7 n x h U S M u G + Q 4 H o D J A J 0 g i f o 4 H 7 A J n w m + / 1 x t P I k P p b X M f 7 t C c w N S G G d p V B j Q z / 3 D d 7 s Z y + e f e V k 1 A J 2 b t p e l r Z A L r T H i + b J 4 9 r h h 7 c f 0 S H D h + Q 9 6 G T g D B Q p W p v 1 9 E b + / f K i K z R w q N 8 Z Z h R 3 o y e 7 l 5 K S 0 + V C V k Q K N m I v 8 N 8 k c W Y 2 4 H a l Z C c R d E O 1 R S X v r 4 i 9 6 A 9 d O 3 t H X I v R U V F 1 P C k k a Z Z Q u z b t 0 f u u 7 X 1 G d V U l 5 P d o d 7 b y 6 T J Z R v N D K h 3 c J P j 9 5 o j L B A P q N X M O 3 f q q a q q n J J Z O u n v B S b Z R p u a m u e / n a f s 7 E y K 5 t d A H L x n e n p a B o 1 u / o 0 V F W V 0 / / 5 D y m L 7 E e o l O t f Z 2 k b 1 I a 8 Q L F + + Y o S K Z z J N T a n R d H f + g r j B s x I 8 f k k A S X P 4 y E E 5 P 3 v m K / r O u 6 e E R O i M V y 9 f p 9 L y U s r K U l E G o T Z T O O B z p q d n 6 N 7 d + x J 2 t H 3 H N p Z a / Z S Z F Y i U 6 B i 1 U V 6 S h / p 7 e 2 R i t 7 y 8 z H g l A H y O m c y h w M B g V h 9 B r J i U I k q J C 0 g Z D Z 8 P M Y B q O s D 8 N x q 3 b t 4 W k r x 1 6 g T d v / u A j h 0 / L P a W j x 9 R 7 / N O i k 9 I F A m O i d + s n F z 5 H E j U 9 M w s c Y r M z y 9 Q R k a 6 f N b 5 u m Y 5 v i p 4 p Q i V k L O b J i c V m d A J 4 K F D R 9 V k e v 6 8 m / L z l d c L H r r Y 2 F g e i R 0 0 N z d H i Y k J L K 0 m J T q i p K R I X g P w O e j o 5 s 7 u 9 l o k W i I U I B b m t 9 L S l A q I T q r f C / V L B 9 W a g c 8 f 6 O + j n N y A N 2 4 1 I F g W j o L V A P U T 6 m A 4 g B Q g 9 w S T B j Y i n h G C o m w m T s P N D x V R f x 8 i M q C a z k x P y W Q y I u s h m S / c b T H + Y v P j l b G h 4 t I r W T L 5 / G T K T V R S K U C m H k p P T 6 f m 5 l Y a Y L s H r u / 4 + D g a G R n j 9 0 M 6 W E X C z L C 6 N c n q 2 r W r 1 + l Z W 7 s Q r K v z u f 9 z g H B k w v c O D Q 0 J m Q C r o a I N 9 S k D H h P B c F H j 3 q C i 4 f 0 A J A j I N D o 8 J O c r A R I D W A u Z g O X I N L N g o e j o K I q L i x U y 4 Z 7 u s M r L F X k d 6 i c c F M O D A 0 y e a X k d g O R 6 3 t H B T 1 t N B L e I B 9 J F u 8 p f H Z v K 8 u W t e 0 t b f 5 M h K j a F X J a C I J t J S y f g 0 a P H 3 J m n p Q P t 2 L m d r j J Z M t L T q L G x h X 7 4 J 9 + T 9 4 B U C E Y F 6 c w 4 x 2 r h / o P 7 K C k p c V m V r K 9 / i E Z 9 2 b Q 1 N x A w i 3 s Z 7 O s T 5 w H C i z D S j 4 2 N k 5 P V y M S E B O N d A e C + w 6 l n G g P 9 / R T P 9 h B c 7 W v B v J t J Y + f f x E S N Y W k L W 0 j P e V 2 9 c o N S 0 5 I p j 6 V 1 s s n V 3 / 6 s g 0 p K i 6 m / p 5 u y 8 / L l m p Z S e J a Q V O L Q m J t l 2 y x e H B t x E m 3 B 5 O o e p r 6 x a f m b z Y x N T y i b I 5 p 8 0 d W i 2 4 c j E y Q O G l 2 f n 2 + w U / L M b d q + f a u o e l c u X 6 N D h w + K T R B K G H w e p B n c y G 3 u L e J U 2 J X n o a Q Y n 6 y D 0 p O o O / P c l J n g p T 7 u i H A Y d H d 1 8 T E / i C C I e H B E R d P V W 4 / J l r 1 P O j y A z z p Q j M g J u M 6 V + 1 1 j Z m a a r n e l B a 2 p w r w Q y B r q 9 j a D N T G 6 2 9 h D + 7 Y p N V K r n T a + H T y F h o Y W 2 r q l U l 4 L B U g S u u Q E z 0 7 / F k i s u P h 4 e V Z P n j T K c 8 R r k G r X G 7 r J y / b b Z g a 3 w + b + j 2 J q y O J z 0 9 t V c 9 J p z G Q C H j 5 4 Q g O T q j c i C m L R Y q P S k m K J + M Y q 1 x M n 3 2 T p k y S 2 T y h G R 8 e p h 1 X F N n e N n C 8 w C U A A 4 D 6 T a X K 0 j y o z P Z S V q O w s 7 X 3 L Z 6 m E T o a 5 J Q 2 Q 9 1 6 P k 9 x p + / 1 k A i o z A x 0 Q Z O r u 7 G B 1 0 E t X 6 j u E T L l J 3 q D 5 K u 3 2 B n Q 8 H w h m h s P O D Z 9 Y J A R C c f J A g C O A e b X B / l 4 a H h l R F 0 K A 5 w L P H w a o x 4 9 V 1 D l + m 3 6 m 8 F g C O N + 6 t Y Y 6 O j r 9 0 v V Q d a 6 p Z T b n f 8 Z j 3 J y w J + 8 U w 3 h P 9 r A 0 8 L 7 c U X r a 2 k a 3 O 6 L o U k s U n W + K o s n k o z w q o 0 P w + 4 1 5 W 3 R u d J I x l g h Q 5 W B P X L 5 0 x d 9 p I N V c T L D U t F Q a T T j M V w I 9 + l l 7 l 8 T 5 4 Z 3 x S R k U Z 0 x n w Y M H J 4 C O H A d g w A 8 O D M g k b N 1 g L o 3 N B p p j d 7 5 b o t V T Y g P v H x o a J o v Y X o s 0 H 1 t F E 8 M 9 1 P C 0 T 7 0 Y B n C c 4 J 7 h K h / i 7 9 G A o N 1 f 7 P H b X G a k p 6 b K I J K e F n 6 d F Z 4 L V F K 4 z b d t 2 y q S B 0 A o F e r w + m m A S N 3 P u + U e U E D C P S U Z x q u b E 5 s 2 l i 8 + G 2 T y 0 v G S C b G N 0 K D o Y D m 5 O R I 9 7 W I 1 Z 9 H o q x n x X u l k c K E D z a P J 9 O D B I w n Z m Z 6 a F k / X q b d P 0 u T k l M x L Q U W c 4 d H / z C N 8 W T C e z l c Y N X 6 4 N j u r f X a q 7 X C I h E N Q q 4 7 X g / o H 2 F g 0 J K e m B E k Z A K u A l 2 K R 8 n J z x d 7 J S v R S U n o e p W T m 0 / U b 9 e L E Q I d G p 5 1 i t c s P Y x A w q 4 o a m A S e N b + X E R c f R 9 e v 3 j D O V g f m 0 W B f 3 r h x m + r q 7 l J n Z y d L / c c i H b 8 6 f 5 E O H z n k J x R U R Y 8 l m s r g s T T a a b M V y 5 n b 9 9 U T 3 0 R w x q X S 3 G I e V a f P c s d T X j 3 g X C N i 9 K Q q D Z z B n R a 2 D p Z c x E Y t 0 v 1 u O w 1 O c Q f h j p k + X y v e t p 7 e f j p 1 6 k 1 K T g 7 2 i O n F h G t F d u w s p T u G 6 G 7 9 P d q z d 6 e M 8 o i + w H w U 7 u + r 5 m C b J y / Z Q 1 t z g u 0 N R L G n s V Q M B w T m w r u H N U x Q r z B n d u z N I 6 L u 6 Y n a A V b l 0 t I z x Q 6 y 2 x 3 0 8 P 5 D G R g W m R D J K U n 0 r H e a i n P i Z V n J m y e O y t + s H Y s s g a c o I T F R z i D J Q H A Q D n U A b n i R W p N O 6 h s d I + v i 0 u i T S I f l 7 O 0 H m 4 5 Q l o Q d t O h Z o K O l y o Y A e R D w q o H z E x U u u t Q a u A b 1 i g U a q 4 K K K K c q 5 7 j x v S I N M E e E 0 T W B S X D 9 + k 0 2 r N n I z n l L 3 r d e 4 H v Q y U E O 2 E I e 9 w I V l 5 T Q N J t o N 9 q W k v R I 0 T g t S O 6 J G A l Z 0 l 6 3 3 / 3 2 E 4 p P i J f o j d Q w 0 g f 4 7 J M v 6 L v f / 9 A 4 U 7 / 7 f / 3 T / 6 G f / 8 1 P Z W A B C T E V A M B V D l u K F r 1 0 9 s v z 9 I E p P n A 1 6 J X F A C Q k 1 F q Q W x M J Q F 0 F A M f T 5 W Y m l 8 t H c T a 1 d G Q z w f b T v / / F f z H q m w L R a T v Y B n J T q a N Z 7 B 9 N p k S n j x Y 8 q o H x L 5 Z i T M 4 H b J b S d C 9 L J 1 a / Y h Z p l G 2 Z N M e o d A 6 M s D H x K X S h k W 2 q 9 j o 6 / u Z R N u h L a G + h m y b 4 7 2 d d F i F J W Y b X X / A 9 5 s / W m G r 7 i v q f t 1 N J S b F M F G P E h o 3 3 1 b m L V F 1 Z Q g 8 e t V B M U p b x b n T U I S p J 8 0 m n h z c R t h D u H e u k 9 h 9 4 g 8 r K S 6 m p u Z U y M 9 L 9 X j Y z 8 v J z R R r B k a C j N T B A T E 5 M y i Q y V G G N K D u J P X f x w q U g E q 4 F I A p c 7 w C e F 7 4 D A I n w / D W x c P 9 W 1 m 0 L U 3 3 U O m i l h B g n S 7 H N J a U s Z + 9 s H g l l j 4 o l t 7 2 M t m f x y M v G P N S L C 8 1 R x I L A D z R w M r 8 2 b n I A A C C F V u N 8 E 2 3 0 z r 4 c 6 R y 3 2 f 6 Z m F P v x e J C 2 O C p c T 6 q M S V h W Q 8 g G X 7 / 8 a d 0 k t X I p q Y m q q q u E v U P 5 I K N F 6 p K 7 s h 1 U 3 a S U l m R D G a R D T 8 d p a E B B 0 l f f z + l M 7 H i T K + N 8 G 9 s 6 b N Q l H W W 2 m t P U 3 F p E c X G x F B 1 T Z X E B C b y g F N Q k E + 3 b 9 d R t M N O l X w v Z p K 9 L D A B D g 8 p g I l g T A u A V L C v c H z c v c i S a o w l f r A X M p K x d F i L Y C w 6 y 1 V E A t t F I A 4 6 Z y i Z g F A y A X c 6 A 0 G j M W m l Q q Y n f X Y / m Z z 2 R T p Y 7 K Y j Z e 4 X J h O A w T o h M V 7 s i 9 L S U r J a 1 L I H T Z L Q x C 2 a T A B i B 0 P J B E R F R 1 F R U S G 1 s r T S E R Z A G g 8 c h 8 q 8 t L c k m r b t 2 K K k B 3 f k z z 8 7 T W k Z a R I F U V 9 X T / t Z b d y 9 d / c L k w l L P s z Q 9 4 C U Z X j m m J u C n a a l K H 4 D B j t k h h q e C V 5 Z H O m w n L v z c F N I q P j s 7 T Q 2 5 p H G x C g O z x M a E / N C k C o z r J r x J Z l v Q Z J J K C G n q h e k g 1 9 v i x L V T Q O 1 d 1 h i 9 Y x b m V S K a H B g 7 C 7 4 Z k b S e / c e S N Q 2 b J i 2 p 8 + o k M k w M T 5 B 7 3 / 4 7 h L n B P C O c Z 9 r A S L T M Q + V k x 1 Q H R s a G i k t L U 2 k h c f r E R U N z + c p f z f u Y 8 / e X U K 2 b w s g V D x L Y d h W k E 5 C K G 4 b 2 J I X m m x k I x 8 l O c P P e 0 U a L O d q N w e h F m O 3 i 8 1 z r H S O H v V Y J R 1 y j L E c A g C 5 M H O P y U a t V m 3 P 9 d C j X p 1 J K A D t 9 T O r X z j H 9 Z c B b D R I z y z H g N h 3 W I a B 5 J N 5 u T n 0 m 3 / 7 H d l L P + D O p r x k Z p S m e 6 g c O S X W C A w q T U 3 N E t 2 R m p o q 6 t W V S 9 f o y L F D Q h w 4 W S A t E D U P Y k 1 M T t A 8 q 5 P h g n N f F m 6 + b S x E B B B i B V s L N h X u E V J 6 s H + A 7 g 5 m U E Z C y N q w C M W m U P m c a d u l g Z J j P N x 4 P k r 2 s H E f Q i a Q D W R C + m O N c G Q C e C A V q W X G n C l 6 4 U W B V b h b c z z 0 4 P 5 D M d x T k p O F T M C f / O j 7 L C 3 C h w s h B R k m k 3 / 5 L 7 + m u t p 6 u n z p K v V z R 4 T b X a u x Z u C z M e m K u E P M S Y 2 M j F B 5 V b n Y a a O j o 9 T B U g z 2 D Z 6 Z x B G y 2 j n A n / c y g P M j H D S Z M F m u H R d Q 9 + A Z B L k R c X + i 0 k X D k + E D d S M N m 0 J C + W K 2 U V H y L B W l B I J f z c C 5 D u w M N f r X C 6 i C T w d s 1 D 9 l o 2 P l S y V W V 1 e 3 q G e Q C u g w G I U f P 2 q Q D o d J X D c b d Q h R O f 7 m Y b / B b k b v h I 0 e h x B 9 s v U s H d x b Q f l 5 w U s 4 0 E m v X r 1 B b 7 3 1 p t + z p o H v / f i 3 n 9 A O x C Q y k Z 5 3 d p G N 7 2 n b t h q 2 n Q q F o E 0 N T d T H R I K n M T U l m e b m X X T 8 x J E g x 8 Z y 0 D F 7 A B L F Q K V b C W 6 3 i 6 K i 1 L P X O d Z x j y A 1 v v 9 y s 4 X S E i J / g w I m 1 K O I J l R 0 6 j a 2 R d x 0 q n J W y A R V p 7 I y E K 0 g q p 4 R 7 L k e M k G S N A 3 Y x d 5 a C X b b I t s l S n r V x L N N 4 o w W N z a A 7 w a 3 + / v 7 Z S n 8 r t 0 7 5 T r U r D N f n q U P P l x + r u d 2 e x R b F k Q H i x V p V 7 K h I K 3 u 3 3 t I 7 7 3 / j n G F 1 c u h I Y k + D + f E A E D w p o Z m 2 r F r e 5 D L / c z p s 3 T s z W M S b g W S 4 p n q 1 5 H C G S u O Q Q S d 3 V Y D v 1 W 7 x 8 M B 5 I c N h Y D e l N Q 0 G X D c T C R + Q m J X e X m g u d Z m p 0 w e G C M Z V j y D S C 5 z c 4 s S + I o G x W p b 8 2 p X X A O y C 7 A k G 5 H Y a 3 c q w M M H M o W G B J n h n h 2 m V F v A m E Z G J E 0 m A B 0 M 8 y 5 Y N 6 X J B O D a m y e O 0 W 9 + / b H / H k N x o M Q l W 9 z o 3 7 k S s r O z Z E 4 K H R M E + P 3 v P h U p u B y Z A E x U D w 8 P B 5 E J e O + D d + W + R 4 x 8 F 3 g d n w s g H z p I F k o m I D Q A 1 w y 1 n Y 5 S Z z M y s 7 j N Z s U x Y m W J j e / C z 0 N Q L 5 x G + v d G a o l o G y o m f Z u o D O i U W L y H P A y h H Q S v p c S p a 3 B 3 r 0 S Q c E A j L 4 f S 3 B Q a d C k C z c / N s K R U k d Z m 4 P t T U 5 e 6 h r F g M Y M 7 6 E q j + n r g s N u 4 4 y 5 I P N 3 J U y f 8 S 9 B X g i t k R 4 0 7 d + r o 7 t 0 H I l G z + N 4 Q j I s J 4 Z W I q Y H w J q i B 4 R A d j Q l c r 9 + G S k w M J N 2 U 0 C g m K D y z R 0 o X q G 9 k b Y s j N y o i m l A 8 8 I m q d / / e A 3 E L m 2 E e + V H H s o T i D I u s H f q m 8 H w 8 4 G r + z h Y v P W J b y Q z Y K Z 9 9 e p o q T C q o x p U r 1 + n w E Z U M 5 m W B 3 4 d g X k R U 7 N / / B i U Z 8 X T L A Z 1 7 i K W T 0 y R p I N n w t 3 v 2 7 K T S 0 h K 5 B l K G / q a V o G 0 q h G y Z b V l 8 H 9 Z p 6 c F D X 8 f g J 3 t b 8 X V I K A A u 9 E g G E w o / M v K K L T p Z Y v X Q O F h l C + i G M g M u 4 q 7 n 3 W F z 5 2 k g C y w i J V B e B A 7 X o C x E P H Y M S z l U E O v H H 3 8 q n e p 7 3 / 9 Q 7 I V Q Y L k D j P F v A u i Q U P n W K u 3 g L L n H k g j R G h r o 3 I j E A P A c O 5 + 1 y f H A A W z l E 9 6 D t x y Q A A a f h / v B Z 0 B N N G f A 1 Y D X E V I L U g q 2 B 9 6 3 t 8 h N c x K 2 t b T N I 6 F E r A 1 l d + b T 4 4 c P + U c s J Z L 5 H G m J S 4 q L j D O F U O K Y F / H h t Y J k t b Z n r c i 0 9 1 J e X i 5 N T E z S p 5 9 8 w X / r o w 8 / f F e C a Z f D O 9 9 5 i y Z Z R Q y 9 9 x d F V 0 f X m j 8 L 2 W Y P H d r P z 5 E f p A n o 4 J i r a 2 1 u o q L S M n n 9 7 J n z 1 N D Q Z L x j / T B / B z Y s 0 M C 9 g n S 6 8 D v l m T M F a W i M 7 S p T W 0 d S i V i V 7 2 D h t C x V 0 J 1 o u c 4 E C R E O m l R x 0 U v / b u z Z T X p / m 4 d 2 5 a 8 u Q X b l I l 9 d l h R I p P f Z q I f t U X v n r q y d W g 4 w 0 u G F + + T 3 n 8 v f v S z S M z P W N A h g X R b W P G k n g R l Y o o K 0 Y f l F x c Y V E P / U m t z o a 0 F K i F o O y T 3 C z w p Q H V J J t E W u R y o i k l A x a V t l i T Z c 1 C s B k i K c R 0 o D p D p S G j y X h E 6 J J P 0 A J m L x n l J W C Y + X K Z U Q 5 W T V A p V n e M j d X 0 t W t 4 p K R z J L e B n h O U P C y C N H D 7 L q M k 8 3 b 9 x e l j C Q Y M j 7 h 5 z p L 4 v S s p L g h Y V h g C Q w D x 4 8 F N I s F 2 q E + S I E 0 G p y D v T 2 C g E v X b o i N i E K 0 k W v B x 0 s P Z H n D 5 g Y C 2 z t g 1 R q C Y k J T K w o I R P W a D k c d o l g 6 e i J T F s q I m 2 o Q 4 X c g V N T K Z G N b x n R T N L J X L 9 1 6 7 Z R W z u Q T h k R 2 G a U s 0 r o N A V O O P i p Y b l H d Q E y + y z 4 H S J V 1 R W S f g y 2 A D o I 4 u k Q J / f 5 p 6 d l t W 8 4 w E u 5 X O d e D 7 B k 3 c 6 2 S 3 e 3 W g k c C q i i m I D d t 2 8 v f f T d D + T + Q o H f s v / g f q n j n l o b G y X 2 D 7 k K T 5 w 4 T v O s E n 7 x 2 R l q a X 1 K A 4 O D 8 r 7 V 0 N j U T M X F h R J 4 i 2 k C b H A w M q R S o k H F V M 9 K t R v c 6 W j f R C e r g x a 0 Y 3 C 7 R 0 K J S B s K 6 3 Z g y I Y z 9 s 3 Y u x d 7 F 6 0 P k n 9 u F f S M K c G O V a 5 d n V 2 S D B O O i O a m V r 6 / Y K E P C Y n 1 R V + e P i s 2 V i i w n P 7 W j T s S L P q y Q G z g c t m O 4 F a H 5 A 1 H J I 3 z 5 y 7 Q o n u B R r n D d 7 Q 9 p Y q a G t k y B w 4 K A G m l f / J n P 6 L q 6 k o Z 0 P 7 l / / 2 K 1 V q 1 9 Y 0 Z P S z V d J K X m u o q O U 6 O j 7 F 1 p P J i p G V k C H k Q X Y E Y Q g D 3 h R 0 V s R u J x + O W 9 W v m N o + U Y v v Z P / y n i F p g u K e m n J L j o q m v b 4 A J Z f M v 7 w 4 F O j g W 8 a 0 X W F u U m b V y I p H 6 b g e V p H l p Z s 5 F n e 3 t N D Q 4 R L l 5 O b R t 2 x Z + q P x U Q 4 B r i C N E D B 7 i 6 3 Q a L s T Y Q U X s t W 6 l 5 n 6 i 5 5 N x s t Y q Z u V x I i w W W H 3 C s g y 4 v K F i Q t 3 E 8 n Z E a N y 4 d p v 2 H X h j x e U Z 2 B I H G Y o O H z s i e d K T U 7 C 3 r o 3 G + R 6 R g w / r m T q f P S M b q 2 U J C f E i w Z B W G j b Z 1 x c v 8 3 f N 0 N 2 7 9 6 n u T r 0 s g 8 / O y q T f f v y J P B N 8 b l x s D G X l Z I n z R u L 6 Y m I l d V o c f x a k E + a w b E x 6 c U z w o N T Q a 6 W p K Q 8 l J 7 2 8 9 P 5 D w n L h 7 p O X H x r / g K j O j O V O m S Y P v q 3 t G a s T A Q + e W d 1 r a 2 u n M r Y r 1 g N I P d h D k B o r 4 X x j t I r p G 7 J T W T o 2 Q A u s 9 V k J e N + 1 a z d p i D u 5 7 F b I 6 h 5 2 6 W i d q w g K c d I O k / W i n y W 3 H m A k t w R 3 e i c W 9 Z m 2 G V 0 O I O N b p 9 4 U K Q H M c 2 d 3 x s Z K l A O W 3 2 t A R Y U U h w O j o K h A 5 p E w S M C 1 j o H i 8 t e X + X q h 7 P b x + O E T O s y 2 J K 5 D k m E j A g B 2 p d 6 Q A e R H W 6 L g + S P 6 H v N Y F x v 5 e X l d V F U a X u J u V L C E + s 8 s o T C q R k b Z V p Y v D x 8 N 0 d 3 d I z Z L O G C Z N 0 b Z 9 Q B S b a U M s B r x r I 6 M z 9 m o Z d A u y y p W e 7 8 G 3 l f E n b B m S z V t 4 Z E b m 7 Q 9 e d x A A 2 1 3 y Z m 5 x X g X y M D q Z O z 6 x z k M B B f P f y 3 x c c i O B E / e S v Y Z y I I Y w O g Y p x A c 6 7 I 0 s B C x p 6 u T Z m d m J T u S B g a O g s J 8 W R 0 M G 2 h y f E K c M V B n k f 0 c K i f q I 4 P 9 d I z t L t h L O n A W 9 4 J n g P b T 5 M I Y i C g J Z J a C C o 9 B x + X y U e c I s l J 5 K T 0 V A 0 R w H 9 j I J a L S i G H b S T x w B I M C b i y 2 W Q Z N T e t P U I + / W Y u k y U x Y p I Y + N b P f z K R 6 U e C 7 j h w 9 T D / 5 8 U f G F Q U Q 1 Z z s c q 1 A Z / 3 o e x + w Z C 6 l 8 c n V I 7 c b n j T J b i L 4 u 5 2 7 d h h X A 8 g r L J K k n B 1 t b b J j o h n 4 G z i F i k q K J a H L g Y P 7 K C c n R 9 Z Y 5 R f k U W F J K Y 2 x V I p m K S d Z c U 3 2 r g d B s W A S g z 9 G P q u t 9 a m Q C / D h I g O n 2 G 0 / X F / Y q E V C 2 y K l 7 K m q E M m k U 3 o l J g Z 2 5 N M N p H H q 7 R N G b e 1 A d q G 1 A P e i 0 T n y z e j 4 + 4 y o c o 0 r T 6 P o o m n t 1 n q A 2 D s s K F w N i J Z w s E 2 E r E k r S T I M Z K m s 1 k 2 Y M t 2 a 0 c V 2 J E g B j x 2 e Y V 9 P n y x W R J s 4 W Q W d m F I e T q i L A K I m z p 2 9 4 C f Q 5 c v X q H p L D b X z 5 z w f t d G t d o N 8 / H p n 1 9 S S f r C R C w / H 4 S 5 v z J L k V B I K d g K O U D v C A S E 9 2 N 3 v 0 c P H x p W 1 Y c 8 6 v I J J M c E E f l m k 8 O c d D Z k T 8 7 B d h S U n Y 7 M W 2 Z k d d V 2 W A z o t 7 E c E t 6 6 G n / 7 s L + g G 2 3 Q r A S p b E U s b G b A s V r F v z O j v 6 2 V p p G x V 2 Z F x 0 S L O F t w H i D r M a v Q Y S z f E N G o U s t p 7 4 u R x V v P G Z F 5 r 6 7 Y a s b M K C g q o q d / n 3 z I H T z j K g u 9 b 2 h c 2 a l l d v 9 l I W A x s j A b Y r E t H V a x I x T 5 P 2 C o T 2 1 5 e v X K N z p w 5 L 0 s o V s I M 2 w r w X q 0 V W 3 I C k d r 3 u 1 / A L R c G M V H q t 8 G G M q O 2 M 4 o u t y o S j f Q + l S M S / I c D g o C z c 7 L o 6 H E V V 7 g S M D A l p y a L c 2 c 5 w M W t J R A 8 o P D 8 6 T Z A K u f s n F z x E A J Y K 5 X G g 9 x b p 0 5 K b g s A a u 3 0 z J w E 7 p r V P q y 3 g v c R g 1 + U c R 0 S D p O 7 g Q h / C 8 V G R 9 Y E b 0 T Z U D B e k d h E N 2 h s r N o L V g P b W s I d q 7 1 7 G P U O H T 5 E 7 7 7 7 t h j W y G 2 3 H P r 6 + p Z 1 w Y d D g q m h x + Z w g y 8 P w 3 S g U 1 X L e / n e 2 h 5 N M 9 O T 9 H V L l E i q G 8 + i 6 O m g T Y 4 9 4 z Z q a W m j a V 8 i d b L q N D B p p b p O B 1 1 t Q x 7 3 8 J L t w I F 9 s g 0 q 9 g Y 2 D 1 b w d m K T b U B H m y w s B O a M A K / X Q 9 O T U 9 T Z o Q g J 6 a U d D 3 p w w h q x 8 q o a / 0 Z 2 Z i A p z d 2 6 e 1 K / y m q f l n 5 6 t x H I q P 4 J H j S N 9 o + E E j E 2 l I 0 b C f b T 8 F A g w B I N h 7 T B 6 A i n v z g j + 8 6 G b t M J 9 Q P v S 0 9 P l b 9 f L r 7 u b v 0 D o 7 Z 2 Y H 8 l w O 2 B S o a 7 f H k U x g 5 S 6 / O l U R W p s T 5 6 s 2 y a f v v r 3 8 v z 0 J h e s N C z E b s c s S j S U v g B P e 6 N o u Y B O z 3 o c U j S z j k X V G X 1 f k 0 q P J c z p 8 9 R b W 2 d z A 1 h Q h X P C T t v A B h c s G P 9 x P g 4 Z e W q D Q D g o D A D 8 0 X x i Q l U V q G 2 v o H 0 w p Q A A A c F F i n O 8 3 O p 7 U 2 l x s b w W 4 N i M h o u 9 q P H j 1 B X p 4 r y c H n h p 1 R A b Y H 1 X X N f 2 M g l Y m y o n L Q U c b d m h 2 T m u X v v g e R s w H J y P X K a Y Z Y 6 M J S R W w K T k a E o L S 1 i v V + 5 4 9 c K M 4 k u t y K h 5 t L v X y 8 q 8 u P 5 1 7 p Z O g x T Y Q r / 3 i Q v 5 S V 7 q T r b I 7 F v c Q l x d G z L 8 o v w w j 2 D U H z 1 c I 4 + / u S i d O I d O 3 e I h 0 7 P v W V m 5 8 p m 1 g A + K 8 l w b 4 e D f o 4 Y 0 L D N T s / z L k p J S 5 X 9 f f s n r H T u 3 g x d M d J d 2 5 1 L 1 2 h h J T C i 7 r F r J A j / / P l z f J h I V R x l E O D S 3 4 / s s q o f b P R i + / k / Y h 5 q 4 6 M 8 M 5 6 u f H 2 F y s q D J 2 s R n 4 Y Z + + W A u R I d m Q C A V A g D Q r x e U O g S d x 7 M h d y 6 V S s N j M x A g 4 P D r M J Y p e P g M 8 y d F e m Q Z 3 1 O J l X A j k O K s A I m w c s A N k d K o p M a b n 5 B B 3 e X U G 6 y R Y J 0 k S q 5 t 6 + f d u 3 c T q n 8 u k 7 7 P D b H E m i d L v Z F m 5 O S C 3 Z Q c a a V n F E 2 e j 5 m C 3 K y Y P 6 q u 6 t T 9 s l d D p i E R e Z Z A L Z U Z n a 2 q N W 4 / w d D G d T N 6 m d s Q m B j g z l r K k 2 6 n T w 4 B A a s 2 t p 6 2 d k e z z 0 2 1 i l x l C l x i z S x E C M D m 1 q o 6 K E M 5 y z F G t + 1 0 W H 7 + S + Y U M E k 2 5 A l O z G K q q o r Z T T U B c D I u p L t g 9 W 8 + S H B r l V V F f T 1 x S s S o Q 2 S I B Q G r m b s b I G c F J W V 5 f I a w o n Q u e b m 5 0 S y Y Y a / t v Y u S 8 Q n s t o 1 2 T F N n S M + i o 5 R 9 o L H Z 5 G g 2 Z c F 7 q m w u F B S N k N F h c M E Q a o 3 r t 6 g N / b t N d 6 l k J v k o 3 Z W + Q J 0 W D v g T Y M D I F s 2 h F P X 6 r s c 8 p m D / f 3 i K j c D k 7 + j r C o O 9 P W K d N H S C + 5 0 c 9 a j Y R 5 Y Z k N I 7 o h y s v p n l Q l r 5 D g E E B u Y x 8 8 Y D o r O z i 4 J o o 1 x W K l 7 0 i H f h d 0 O F / k 4 M e f j g Z A / 3 + g L G 7 k o Q k U A E h 1 q f y c z m T C K Y X v / l Y C 3 I v o h F H k F e f T F p 1 9 y p 0 k T O y w 1 N X g H C 3 R q j L Y w s k F a T F g i J / h O l h A 7 W C I i H w S W X w z N 2 G j R q i R g b P S i q G n f B D B I b N u + V S Z J 4 S F D W m M s r c j k 7 w 2 d M w K J 2 4 b X P 8 G M N N P w V v L P 9 K N l w E H F a V 4 a G h z g 3 5 c o G 7 W N j g z L / l L Y 2 w q 5 I J C 1 C G 5 x n W s i N I X Y o 9 7 l v Z 5 w M k C y A s i a i 6 g L A G 2 E 5 w 2 N Y v h Z P S 1 E 5 z K p s B W R l 6 K s b s r M i g w J Z U X O m U j 4 T 1 J O M T s Q E 4 Y d 2 C E x m p Y x d M 3 I Z C K E A y T M d 9 5 7 m y 5 d v C x S a L 2 A K o i R 9 a 2 t A X X S G W b 3 9 5 c B S A 3 y i I O A D f f c v D y J d Q v F n Y 7 l O / B K w N 0 i 8 a d W G W E H Y k s f A O o b t q T J 4 e / E P F Q o d P 6 I 9 r a n k i x T Y 6 U 5 M s D 8 h H b u 3 k k D g 1 j K o Y Z 3 D H 6 Q f J i X Q s J S n K P N F 9 z Y Y z I y / o u Y e a i M T K V + I J n H 9 h 3 b Z S k C g j N X A l z q 6 P T L A W 7 3 L V u q l 0 i n 9 U C r S g B 2 u 1 g p S 9 L L o r 7 u 3 h J p i 0 4 3 b m x o 8 K K 4 + l S 5 4 L W T p f d 5 F x M p W E 3 W a G l s k C 1 M s e 4 H b v P i k j K J 3 2 t 6 8 k i W s q w F U / P w 2 B L V 9 a Y y I d u F N K A a j m g L a B 7 7 C u H w E E a t m h t x I y F i 5 q G Q H B J u W C w b x / o j u 9 1 G C c Y o u R x g 8 6 y G 5 S T Y W j H J n c M M b H z 9 b X Q A z A t B U k F q a c A d f p n J 8 E 0 j K y / Y P a 6 B X H q V N V s o r 7 C Q p i Y n W X r C d l s U A l R v 3 U 7 N c 0 u z O 4 U D N m H o m 7 S y X U i i 0 o J I u j Q 2 N F F P b 5 9 8 p l w z i B a u T 2 z E E j E S C h 0 K k 4 + A 9 s 7 V 1 9 8 L m t g 1 o 6 m x R f Z 3 X Q n Q 1 + P j V 1 6 q s R p k 1 7 8 Q m P O n v w z Q k e A B Q + K U c + c u 0 P 6 D b x i v K G A L H t c 3 N P 9 l h t 5 x J B T o 5 B q I o I B 9 N T E x L h l h O 0 a Q 3 8 N 4 c R V 0 j d m p q Z 9 t T / 7 v a W u H I g 4 X 7 G d c W V V J Z c a a L n 0 d J V I Q M T Y U 0 m 6 l s T o A Y x g h K s h T U F N T T b V 3 6 o 2 f E g B c u l A R V 1 L 3 A C R x N L v U X w R I 5 O 8 M 0 / 8 Q h 7 d e o O O g I y G R P 5 a O f / r p a Z r g e n l 5 C X 3 0 0 f t L d m b X i f i / a Z j 3 1 N K Y l 2 y v w T k r M r K y J O m / l + z U M r g + O 8 6 N y V v + v Y k l h 2 S 3 f d S x n q t 1 U I U 2 Y c 6 R K / 5 i 7 g s b + b + I k V D z C y 6 J U 3 v 0 6 A k N s i E L 4 x U 2 0 O 4 9 O + n 0 F 2 e D R s 9 f f l 5 P i c n h N 3 c 2 A 1 E A 8 C y 9 L A 4 U T N J Q a / D O 6 X V d a + t g U z w q w w 3 / m 1 / / T n 7 H h a + + l m U P w 4 M j 9 P b b J 6 i w o I A H h m D S o 8 P D 5 k F 0 x L e B 4 Z n g Z 4 K J W q h 3 o c / q a U u z O C w e r u D V C w c Q B o V F G w 1 M 2 a j t a R t d b H Z I Y s 2 y D L c M I n D G 4 D 0 + f g 9 C z i I F l s u P W i J C n q b 6 p i g n F / N C T u m A 6 a x y Z B q O C p D p 2 b N 2 M d q R / f S L r + 7 Q e z / 4 M 7 9 7 N h x + 9 c v f U H 5 h P h 0 5 c t C 4 s n 5 A 3 a z j 7 4 x y 2 K l i y w 6 q 7 Q 5 2 G C C 1 M L b V g d q m A j / t 4 h 3 E E Z 1 z e h p k a q A d O 7 f 5 X d A a y G C E 5 e t Y 2 2 Q G x o 2 L L d H f q v M D 0 K u G I Z m i n T F i u 6 l d 3 h P 8 g x d + Q 1 O / n V W 4 9 Y l K q I h w h 8 O p A U l U k 9 B J D 4 e z 5 P x Q 0 b R M m s 9 4 4 6 i x V 2 3 q j X L s y N r s s z 8 2 I o Z Q 1 e l O S k p O k g a 4 e v m 6 R J L r 3 A 8 y 2 h l A J 7 / a M E M u e z p 9 u C P 8 T 0 O D w c B / k Z w T Z j z v 6 q b E p A T / t j T h X M a 7 0 3 v k n l E w W T k 5 O S 0 7 h K T w b + n v H 6 Q f / f g H L I H C 2 1 y / / 9 1 n 9 N 3 v f S C j N X C r P W q J E + T b w v Z c N + W Y t i M F k P c B y z n 0 c o 2 v m d g r r P F c F n g O A U J 5 6 H j p L F 1 o R D 4 J N 1 W m z 5 F 7 q p c e D 6 c x k V y K U K 4 F O n 5 M x Q t u d E S M D b X A D 1 U D S w 6 Q / T Q c Y B P t K I q i Y t s T 4 8 p S X L 1 y / a X J B G B 2 f 6 X s s M D V a 3 U y z 4 U A V L j 6 M c f y o z / 9 A R 1 i y f j j n / x w W T I B y L v w u H 1 C i I r y h y I T g M n Z p 0 3 B G W O n J s b 9 Z A J e R E p q d U 8 X / o f a B u H Q U E 6 I J 7 0 2 i o p L 9 b 8 O a Z Y R j + D Y y P g v Y m w o J A r R 2 6 p g x N 5 / I N j j Z U a U 1 U s 9 3 c E b K W t A U i D c 5 W U B r 2 N 0 T H S Q X V G S F l g j p f H B R + + H j d Q A y b B 7 3 0 q 4 P 5 J P / a 7 A X r l / a F h T g t W s j K z g w O T 4 M F l 3 V 4 M i j i 6 K N E + 7 x / 1 1 X J / h s R N E k s L X U m K W P t e N i o i Z h + o Y d f j n Y e D x W 2 5 k R w M g / k 3 b V 6 H A k o O B A Z V o 8 W W A g N m i w k I J 6 E R e P X j m S l I X q D o 7 O H 3 z i / g 8 f D 4 L 3 W T 1 D r 8 1 N M 9 f K P T q 1 m 8 D T 0 e D 7 b q + 3 h 6 a m 0 H k t 0 K 6 c 3 2 b o w V I Y x S x p X z k 8 h k S S g j k o + Y B d Q 6 H B M o M o k N C + s N G L R E j o c a 8 6 d Q x o r x J 3 B b L A l I M i 9 u G 2 E 4 K B 2 x 2 h s Z 8 W U B C I e s S d n Q v r y o T F / y F C 5 f o 4 f U v a U 9 O I P c C N q p e C 6 A + P e y 1 i 2 r 3 V X O U R B O s h g S W E N 6 X / y k r A u u q N P I L i y g m L k 6 C Y x G N n h C 3 v k l l s 1 T S 5 E G 9 L D e W s l i t U 9 c 1 0 Y z 3 c J l e + J b m B 7 4 F c G u H U G y D F q h W 7 W P R 4 j L u W G G D 4 y u X r 0 u E x L a t N c a V Y K D j v / H G H l H 9 X g Z Y 3 r F r 1 w 4 6 d e q E z A 9 h Z S p W B r / 7 7 l t 0 9 c I F 2 p O r R n K d H W k l I M I b E R a y O n W N w B z U 1 L f k N j c D K 3 / N e N 7 Z Q Z n Z O U K u 3 s m 1 3 2 8 4 I q n i o 2 w m U 3 k m Y j X N r w W O c 1 5 8 z 9 I + s R F L x K z Y 5 S Y R F Q g u 4 9 j M S j r f t H R C F v k J j h 4 7 T E e O H q L U t K X z U G i g c 2 e / k i w + k D B r A V Q S u K 9 1 6 j L g 9 q 1 a y V s X O i 8 D I I o D S 7 t v X T n H 6 t h S 0 m L C F w S 6 w F J I O x t G Q u Z 9 1 o J v I n X z W v G o 6 b l R U 2 5 0 H f 4 0 O r H 2 h J x C E E g d I Y m Z M I t U 1 2 W X 1 x w W p e L 5 S Y d I c 5 u X o u 0 w 9 8 P 3 i 4 1 W I s a G s i + q X R u U X Y G L A a B R W p p b Z C 4 K 6 h 4 C L M 1 J W b D r B P J J t L Q 8 l Y 2 d s c g Q n j 7 8 H X b + W y 6 R P 4 D 3 I B 9 3 r 7 F D B j 4 r L j 5 W l n E 8 7 L H T p G w O F g w s K T l 2 / C g 5 B i / T Q M N 5 W X j Y P 2 U X I i E 1 G A j k Z T v p Z f C y f 7 8 e 9 C 2 W y y J C u M w r q g M J O V e z 7 z Q 0 c R S J N G H 4 H E c u G L R q W 6 c o 0 f W E z 9 V k L q 7 h W J X h o n h M S x j 9 Y K O X 9 Q + N f y T Y K b A N i k a H k R P v y p U b V F Z e R k O D g W S M I A 8 S V 2 K 5 B 9 Q z L H / A K l 0 9 g Y q 4 Q O x u i I n T r 7 + + I t c 0 M O G q d / O D 0 8 E R z T b N 1 D R 3 A p I 8 5 l V V a k 5 k R 5 6 H 4 p f J y g N b r r S s m E 6 c O E L 3 n j v o Y b f t h S S R w 7 Z I 2 Y k v p 5 5 + E x j 3 p o p 0 M s P m W J s N F U Q i o 4 A w f o L x + b Q 3 k Z B 7 v Y I J p I m G M j Y + Q V m 5 4 R 1 M G x H c w m F o t m F L 8 N b 9 y L A K W P g 6 X O n H j N R Z a K y 9 b + y W b U C R O A R 7 3 K K x E K q k A U / h t a s 3 J D j 2 4 M H 9 Y n t d v H B Z w p p u 3 6 q j e 3 f v i z T C I r g K J i s i M 5 A Z a X o 6 O A u q 6 M x h g M / O y s y i K x f O 8 3 e F D + A N h / T 4 Y I I i X V j / O m y V b w t N A 3 b K y Q 8 s l 7 n I K q v d u r r a q c h k E M k g i S a T S C G 5 x g M G v 4 7 F k 1 b S 1 7 3 y 3 L D J g E q p b e 4 H G 7 d Y r j 1 p + 8 M p 4 y + J c X c + P 2 g 1 u q l G U b f u 8 I 3 T C V P i k p 6 e P s r N z V 6 i G p q B v 7 9 x 4 x Y d O X L I / z 5 E n 8 N p g R W y c F o g o g I 7 E + J 1 2 G f / 9 D / / N / 3 j L / 6 e z + X t K w J R F E g 6 k p W V R f 3 W K p p Z W C q d Q E b s k o j s S X F R 2 H B A 2 V g v m j H 2 2 w b C k R D X l 5 V b I L Y s C H W i w i U p y s J B k 0 j l h j C i R V D H k Q u i J F J j F q h / H M G w b t p f M M t 1 D z X 2 I O T I R d b h W k k V X b j z i P G J G x 8 R l Z e P W y c s S b B U 2 w z Y U S u R C Y B D A T n p E H C r g b k t 5 J X A a 5 B C s L X 0 5 y D + D r m 8 1 0 I m A E u 7 q 2 u q h a C H S 9 z 0 R p E q e h d E F O x I D 4 m U g A 3 G D L 4 t J / E 2 A u B C z 2 U p h e U p G M v S 4 1 Q u C n s 4 T R Z k g h Q S l U 4 P g J B G x p F L Y Y q L q j J d 4 n j A d R d 2 n O S 6 l l B V N Z U 0 O 8 9 f h G c S I S X c o 9 i w Q G f T U g k d X X f 2 0 R D b B M T Q a 6 d W A k i D a I V w G 6 G Z A V I 8 e f y Y y b a + l b 1 w j i A z 0 O T k h O T V Q 1 k N 3 1 Q W 2 m 8 D c K E / 7 g n c n 4 6 U e C s o M a e h 3 u k i 5 N B 1 8 z U f t Q 9 b W X I v 0 p 6 C B b Y T X X T n m Y 1 c c 9 N C J r y O L V 1 H 5 t e f K + O P C e 6 J J n p t 8 B L r w K 7 p g Q w 9 Z n Q 9 D 4 Q a Y R 0 U N j L T 6 O 3 t o 7 r a u 8 Z Z M H K R V u y L s 8 Z Z e E A V H B k d p + N v H j O u r B 1 F x Y V i l 2 E x 5 K S R N H 8 l z L r C / L g N h N 7 J w O D V F 2 r b C Y l 0 V R F H E c s k m U A m Q 0 K h X t d h E / I U J n s o N 8 l F D / u i D M I p t b C 8 C t H 2 w f 1 g I x f R M C K l O C w z / L B Z P T A a z Y y s r A z 6 v / / n X 2 S P J w C k Q 9 J 8 e P K Q z A V 7 3 V 6 9 e l 1 e g 0 T C Q k U U 6 P W Y N 2 p 7 u n z u c 6 i B R 4 8 e k u X Z 6 w V y L 1 R U l E u m J G S 9 R d J 8 u P D D T S x j H d J G J 5 Q Z W I + F B C + Y S z N D E U I V I Z L p H E T R 5 1 Z i O 4 q P t e 1 c 4 + e R k + C W j e I 0 m Z 5 z U y J P u 7 k P b P Q S W T Y U C o 9 s Y F S o j X T 3 Y Y s 4 E D A H h I V 6 S H v 1 8 M E j W b S G v H a w i 4 4 e P S z b q N T X 3 Z X d 0 G E / o X 7 m y 3 N 0 7 Z o i 2 3 K A D V V c U i S b i 7 0 I o F 6 W l h b T R 9 9 9 n + t 2 y d z 0 3 / 7 r f 5 c 8 G R p 3 1 7 g o c S M B C V 4 U W B L h X y 1 9 j C J z S v q c y S P X c G T S u D w + y o p 3 0 7 y b 1 T u + J r v 2 w 4 Z i M o F U I 1 P c 1 q H t v 8 G L 5 X p j e 5 j x f u N i d D q J 3 D 4 s 0 E N O A j Q g V I p F 2 p b j p r S Y O Q m g / d 3 H n 8 l W m 9 h Y o K i o U C Q C Q o M 0 Z M e H k G 0 y s Y 4 K W / 8 j 2 a I 0 7 D L L 5 5 E g 8 + R b x 4 2 z F 8 e 1 6 z f p q C n n B Z K t L L z A J m t / f A T U P F S C p Z C y h b T E Q e J K y b W H O t Z C i Y b g l u P e / B l y u d 3 U 0 O 2 l 8 W k m G T J W c R O 9 9 8 F R 4 8 M j A x H l l A B S 4 y e 4 3 b h h e K Q z I z c Z J F C q B 5 b F Q 0 3 D B s 6 Q Z J j f M C O U T A D W U e F v n r U 9 o 8 6 O T u k I o Q B x d + z c T t d X 2 V N p N d S y V D S T i W 3 1 i C S T G s z 8 J w F J 5 K 8 H 7 C c 5 9 x N N l w D h X J B S T L T i 1 A W u 4 3 1 e e v e 9 y H G X a 0 Q c o Q B R H d A 4 / t Y k y a K j g U l c H W e H R s I 2 / W s B 5 p + Q d a e 8 o o w + / + x L k W x Y l o H P Q M P / 6 y 9 / Q 1 9 8 f p p t s R s S g f E i + J d f / h u 9 s X e 3 c a a w U e e d 1 g Z u A y G O K n h O q n 1 M x N G k 8 h c z s f B s v T y g Q H r x 0 Y V r H v 5 M j 8 R c R h o s N 5 o i S + U D + k f j y b u I X c 7 t / N B V M g 8 A c z v Y Q Q N 5 G x D M C p s K L m 9 g v e n C E D o E F R D u d 4 T c g F y Q J O + 9 9 4 5 8 Z 2 3 j M C 0 M N c n O F e Z 0 0 L g X s 3 2 H T K 8 D g 4 N U W J A v W Y x + + M P v G q 8 o I M 4 P o U m R C H n u Z i J B c w B J j A F I k 0 V d M 6 l 6 e J 2 P G O i 8 X H y s 9 t n J R R V p s z K p O z q 5 Q K k x L j r x w T v G N 0 U O m F A d E U c o o H s o l i x M K J s d O 4 e r a 9 j 5 4 u n t T 2 j 3 3 l 2 y 1 W R l Z Q V 1 s P o G O y r U i b E a 0 A n 6 + / o p N 0 / t j Q R g 4 S K u p 6 S k 0 L N h G 6 s n L r p / / x F F s w q J y W R 4 D 7 F 4 E T t J I K E M n C H Y f C B 0 z y o N E B T L N i I R I J E m V E A C K f J A e / A T S s g F I i k S B Y 4 B Q q F 4 2 H 7 K T 5 x l 2 2 m B Y m x z V H X o O z I w R h o i U u U D l L d I N Z j m C r Z l w b w P J B O 8 e 2 h U T N y u l 0 w a H 3 8 R v P E z N s t G z J / + O M Q P 7 m X y b t 2 2 R f b 7 z c v P k / 2 O t m 7 b S j 6 P j 7 Z v 3 7 o s m Y B I I 5 M m k b a T + J 8 g d Q 7 H Y N X O X E A s T T Z V F 7 J x A c l s 5 K G 2 Q a I Y u 5 u e 9 O D Z R m b X j F h C I b k k t j r R j a M 7 u S u + U l z c k C K w o 3 K Y X O s F G v j X v / o t / e W P v y P n i F 5 o G 1 I 2 2 p 4 9 O 2 T + C i n K 0 K c A E B Y 7 d M C p g W v Y G b C o J H w 6 Y 4 3 Q u Z t I Q X j J x E c M c D L I G e f c L m a C q a N B J B R / 2 3 H h + r z Y U B 4 h U 3 b W 6 j k V N y o w 7 y i d M d J K Z u o 8 N 6 J q D N U 4 q n e P u h K Z D B + L e o b t J u E 6 X y + g d r z 9 z l v i p A A Q w J o W r / L r Q c X T a b 1 w H 6 H A t Z T U l K C I d D P 0 b u 6 R C 5 O U M o i i t Q V V X + p w C J J K O G o y + d s O 9 p U q i 1 w / f n J / U F t H U m E J x f 9 G a L E g 1 N 9 o C N U Y a F A m l j N D f t z X F y 7 7 c + a t B / M L 8 + Q 0 V L W x W a s Q A F v G / P 6 L q z I x u 5 o K G S 7 f O m 4 L n 6 N 3 c 4 8 8 K K m k J Z S Z M C h + E n m D r 0 v R x O E i N h S T R j k n j I L 5 K N h S X j d Z m J D h 2 j p S S s S q f E B R D h r P I B Q a D q M m N 3 Z y 5 d t 0 5 1 Y d v f v e 2 8 Y 7 1 4 f J i U m 6 + N U l u v T 1 F T r 9 + W k a 6 X l K M 1 N j N D P v p R v P l r e J N D B x b A b 3 s W W X O G x k a P I o A g V U P E 0 e O R r X g g l m n A u 5 Q l / T D g p V g o j F h P r J X 3 x k f H t k I q I J J R B X L R p H E Y t b V z r A o R P v i C T 5 4 v M v j T e u H U 8 e N 0 p u i r H R M f r B 9 9 + n 1 N w y c Z V n l + + n b M v q 8 X x Q g T T G Z y 3 f 2 G 4 c f 0 g E y B Q g k R Q + B 0 F E j Q s h 0 1 J i m Q r I J S R C O + m j q b C U Y k Y Z 3 x 6 5 i F g b S p f y Q q s 0 C E Y 4 r V K g 0 W 8 8 U 3 n 8 P v z o f Y n b W w 9 y c r O p o 7 O T a r b U S B o w p B 6 L j U s U D 2 J + X q 6 Q d K U k L 3 a 7 s p 9 E V e x c X 6 q t D Q E m k l E R U i n J r 8 k S I J M + B 2 E U m Z S 9 p M k n r 4 E 8 e D 8 0 C R y N c 7 R T q L r 3 5 z / 9 b t g 2 j q Q S 0 T a U v 4 h z Q p P K K G h Y 7 g y Q U p g L W g / S c 0 t o 2 9 Y t 1 N L S S i X p X n q n e o H y k r y 0 t 9 A t I U o g a U N j k y R v C Y e j J 0 / S x 1 d 6 j L N I A 5 N I D r C Z 9 F H Z T M G k M o i F 5 y z X U N e v B 4 i D o s i D a 2 g j r j O J d H t J L B 8 X t K F K + h K m f S O o R L 7 K x 6 g s i f I T S T W S a t C h S X S C R X F p X 7 x 4 S c K I L l + 6 K r u + r 4 S i n G T 6 1 b + d o T d P B N Y / b c 0 N X r C 4 a + c O S a d 8 7 V r w N j Y D k 1 a 6 P 5 B O c W n F x p V I A i Q S + K N U v V A p p I m 0 9 F z V N Y H 8 Z D L a Q Z 8 H S G U U k U 7 c b l z + 8 q 9 / Y N x D Z G N T E A q w W h B c q U Y 7 F c 7 i o d o O q 8 w Z o b F P n n x T d i t H A n 5 0 m A c P H h t / G R 5 z F B M 2 J 7 k Z C G f a t m 0 L j Y 4 F M j L p v Z K w Y 3 r k w C C Q 4 a F T k i e Y K E I c T R Q U w y b S g 5 c u I o H 4 9 Q B 5 j C P I I + 2 D u p v b x c V H V W x r S P Y S K Y i 8 9 V D L l K q y G N Y a 1 G h n l l R z E m y p J B X / I / N D S C W G T E k r w Z k Q v F v g c k h O T i a 7 z S b r q u D N w 9 d E E k Q a + Y z C p A p I I F U P J p c q W t V b t m g S y b l q C 0 U q J p r Y S 6 i j q D i + P 4 d 0 C t O m k V g s t 1 u f b 5 r h Y X L K Q 5 0 9 8 2 S 1 O y R w F r v u x T l t d L T c S 9 j k G v Y U C i I o Z l n t i 2 W V b T m g o / 3 z b 2 7 Q 3 / 5 4 b U s I M B n 8 W d 0 0 J a U F Y v 8 2 J j C w + G v y O 5 k h i l h S Q C L t i A D R c A w Q L O D Z A 1 n U 0 X 8 O 6 Q Q y y V Q G 6 i A T n z N 5 l E S C Z E L c H v Z 9 4 u K a p x M n 9 1 N R S f g d 5 y M R m 0 b l A x I T 7 N w 5 1 M i n 9 f M d O b P S s F r 1 0 x 0 H Z H r 8 u M H 4 y / D Y d + A A j Y 0 H 7 y u 7 H B B x v v H J x D D 4 p M h k k I W f h y K H L m Z H Q 4 A 4 w c W 4 J t J I l W A y 6 e s g l a l I 2 6 C 4 + A a 8 m 4 p M w K Y i F L C 9 J l k a E a o E d P b 6 D o u Q C c s 6 d A 4 J 1 f A + I Q G 2 p Q k F l l z 8 6 l 9 / Q 1 P d 9 f S v v 7 s g n W 9 o D b t o b O j l O 8 Z A I v / h K I R Q 0 k a 7 u g N E U X X 9 n q D r / v k k o / B r f p s J 7 + O j I p M m U O B o j i 5 H + d n f / d i 4 u c 2 D T W N D m U t W e p S / 0 a b m P L I r v K g a 3 K h Y 3 6 Q I 5 q H i 4 i J W 1 e b o z J d n p R N o I M N s c X E x H T 5 8 g H 7 x N 9 + n + r s P K c 4 2 v e o m 0 U W p G 2 V i 0 i C N o Z 4 J M Y z z A E E M M k j n V 6 Q w X / e / h r p B E F 3 U d X 0 e e M 1 P I O N Z 6 z Y Q 9 Q 4 q n 1 b 1 3 A u 0 f W d V 2 L a L 9 M K D 6 u b 7 L z c 7 j v t U o E F H R s e E S G 4 Q i R v d L K k g f Q 4 f P S w p v u 7 W 3 + O O o q I c h k c C c 0 x v 7 N k h E e w X T n 9 G Y 2 N j 0 l n D Y 3 E D e K x A H B w 0 q Y I n Z v 0 E Y 6 K o O s i h j n J d y A K S G M T T 5 6 E F z 4 + P S p V T R z + p d F 2 e M w q 3 g 3 9 Q g 1 e P 1 e n 9 O 0 0 t t n n + 2 3 Q q n 8 a e H Z n c Q R S h 6 n s S q b e 3 l 0 d G J p N I K K X + o d y 4 d p N G h k e k A y F f R P / A o G R G s l u D c 8 4 h 6 u L 7 P / x I N p r + H / / 8 O + N q M C o y 0 c k w V P 2 R I A S S i v y n / l e k M h N J F U 0 e f c 1 0 H k o m H P m a S C a j m O t a U m k y S c F g x k e t 5 m k J 5 e P 6 z / 7 u J 3 K 7 m x G b l l D A G 7 u y u a F V g / b M p 4 v q 9 + z Z M z + Z Q C y s 7 s 3 K y p Q 8 F O h M G e l p k t U I O 2 5 c + O p r 6 u n t U x 1 S 9 V R Z x b v o T J N J 4 n A o z w i e A P 5 D Q N 0 f E 0 Y f D T e 4 n p h d Q q S g c 3 1 N 1 Z d 3 i T N p + K h d 4 V I 3 E 0 h I F D g q T Q D P H i q e a g P U / / 0 / / o V x 1 5 s T m 9 K G M p f t W z O E V C O T P p q Y 9 V B O T o 6 s k e r q 6 h Z S x T i d k h x T k 0 z U Q O 6 Y x 4 8 f E T X v 9 s 0 7 3 H l U Z 8 V x Y n y c D h 3 a T 5 9 8 f p E 6 u 7 r 8 U R f q 9 U V K s g 6 R u / O C j N r f D B S Z g w v u R x W 5 N y G E J o W J L P g t u h 5 y X U r o N T 4 X y e M / V 0 e l 0 h n X h D y K T O o 8 h F h 4 h g Z 5 R D K J q g f p t E B / + u c f h W 2 j z V Q s t W 0 9 a u j d x G h 7 N k K D I 7 N k s T r o W K W P Z t w O S o 2 z U G N j s 2 y c h l 0 y k H I M 8 1 M o i C l D Q G z g q A r 3 Z T p 3 5 j z t O H i S H j w d o w 8 O Z A k J s X c U 5 r X c L p f k M 3 f E J N P 1 Z w i K x V N + c Y A 8 R k 2 + G 0 e B / 8 A V T T K 5 o O r y i r 6 O c z m q Q S F Q F B F 1 X e U f D y a p E N V 4 n y K e c f S r h I p c / r o M S k w m 0 Q q 4 z i q e k l A L V F l Z S i d O B V K n b V Z s a p V P o 6 w 0 j X 8 o j 6 T c u F e a i W J t C 6 L + V V V X S N R 4 R 3 s X 1 d X d k 3 V M S k q h Y 6 i R F + d 9 / Q O S u e j e 3 X u 0 w J 0 k I 4 F o q K 9 b O h N W 7 y L X B H K k w 2 u I H T q c d n R C 7 q D o l N J J d S d e W v g f v k O h Q w D 6 N X 8 9 c E 0 V c w d X J U h V M y S H / 1 y K / h s u / t f V t Q A p g o u o d z g a x N E S S B H J V C C J j C L S C V K J S a T I 5 K L Y m O h X g k z A K y G h N K 7 f f E a L F h t L H R s d r f C R z W 4 j u 8 0 u e + g i S 9 G T J 4 0 s Z R Z o / 4 F 9 E q L U M b B A D b W X K C b O S d t 3 7 a H c r H S R V E i G i Z z p U z E 1 9 M 6 u B I q O d v J 1 4 0 s E F v q q K U R C Q R 3 g o s i h L g m M t y Q 6 F 2 l S 7 / z O r z N t j P d J j Q + B o 1 z D y / 6 6 n M g 7 1 a V g E s t r U s z X Q S Z 9 D Y T U 1 1 D n o 1 x j Q u l z q Y N g m o Q B R 4 S f Y C K h t K q n p J O D n / H f / P 2 f 4 c 5 f C V h q n / W i C V 4 Z X L 3 W y r / a R k X p R I V p F r G T I G U g s R D j B 5 V v Y n K S W p t b K S u / m M q K c u R 1 q H 7 t 7 Z 3 i w I i J T a C x 0 S F J H X b z x h 1 6 + 5 2 T Q j R A H + 8 9 j 6 K R W W W i h i L c A 8 c S k b p O B 4 3 N q r / g 7 u 1 / o 5 B C k 8 W 4 j t f 9 Z N H X / H X 1 m i Y Q z m W T a + M 8 E F o E s h j v 8 5 P I I B X X g 8 g E q e U n l S G 9 D G m u y Q R V T x F J S S i Q 6 W / / Y X M 7 I U L x S q h 8 Z h w 7 W s G d x E 3 t Q 1 6 a W 3 B L P m 2 Q q b O z S 4 5 Q 8 R L i 4 5 k s C V S U l y E d C N d Q s M U o 1 k N d P H 9 e s i r d r b s v U g f q k F I R + S i j t p d q s u e N E d z o f P 6 C T q q c B S g O i 4 e q M 1 g 9 4 v f t y u O / 0 e / T d o q / h J z z + w N 1 0 2 u 4 L s X s N F D n c i 8 o R n i Q F K 7 7 7 9 F 4 X R 3 D q H Y o e B Z y x L M y F z 1 p q 2 y m K I f 9 l S M T Y K l 7 x S S U x q U r j T y W W + l Q m d q f t 4 3 V u J q a a q k r i W Q V g k G C Y Q 5 K O S s s h P T A c J 1 n Z 2 d L w C 0 2 V U 5 l c o F Y S j p Z J L G L f + M 0 Q 2 K F Q 1 a i l / K S F i k l N h B h c Y F V R X + D Q K r g I F J H H + V f d Z T X 1 V F V 8 R r q k D D G e 3 U R q a P P t Q Q y 6 v I a z l V d k 9 c v n X A U 8 m m i K S J i k A H p / L a T Q a q 4 W C f 9 9 d 9 u 3 r m m l W C p a 3 8 1 C Q V c u d I g m 0 I f K F H 2 1 M L 8 A i U m J v g J Z b V Z u V M t + t V C k M l q s U p W W q i H u C 4 k 4 t L c b 6 e B K Z s i E J c A j X A u / 0 t 9 X 5 G b o h 3 8 m V a m s / E m 7 u O C i y 1 s d 0 l d X R B S G F B 1 E E D O 1 D k X u a r r R l H X U T d I p I k j r 4 M 0 6 q h V P F w 3 k 0 n b T n 6 p h 6 I l l y H d t I q n i K R s J 0 z a 4 v n 9 5 c / / B D f 5 S o I J 1 S d N 9 K r i 0 a M O G h i c o r 1 F H t b 5 7 T Q 6 O i 4 5 J b D x l y Y V j o 8 e P q H d u 3 d y 3 U J z c / O y t 9 S W L T X U O 2 G n t m G D W J o 8 u o 5 / 5 a D q C U 4 f 7 S 7 w k E 2 d h m B R U o w p W 0 f + l 2 v q / + C j 1 I Q c O D H V j f c E y I M L 6 h z S i J k i n 6 8 l k t + W M s 6 X S C a R R K r u l 0 x Q 9 3 R h C a 7 t J p C w Z m s l n T i l d u J / V f H K E w p w u T x 0 6 f J j K n A O k C P K z o q g h W Z m Z 6 i 6 u o p H Z B 9 d v 3 q D 3 j x x X L b B w d x V V H S U J P + P Z 1 s L 5 L n a F u 0 n k S a Q O k d V H f W / J y r N + 9 E G g E a 4 z B L K 3 x g g A w 6 4 I v + r o 9 S E K O p a g D R y F q i D K L q + R E J p Y i n C + K / 5 i 5 4 Q 5 r q W S r A R 5 R g g l H J A u E T S / u z v / o y c M Z G c w P O b g a X + N a H 8 O H O 2 n r b k L l K U 1 S v 5 I q D m D Q 0 N y W Z t V q 0 G M k E Q H R E X H 2 e c W 2 l w 2 k a t g 2 w z 8 W u K T y Z C m U g G J L G 9 t C t v a V T 6 v J v o d o f O k I S O r 4 7 y r z p R Z N F H q f O Z r n P B + 3 X d X 4 Q w q B t H O V f E 8 R 9 B H P 8 R R D K K S C h I J 9 Q N I p l V P S Y U B p m / / 8 V f 4 a 5 e g / G a U C E 4 f 7 6 e Y h w + q s w m W d o O I t m s c F Q Y K q B R B p l o O d n Z Q h y U 6 8 + U l B I i 4 Q g C y f + K S L g G H C 8 P n 3 7 s i n 9 r T Q B E k f 9 N d f w j / 8 o x N s p H M y z s N H H k t S X F I B G K Q S B d D 3 K R a 2 l k 1 L X H T 5 E K B A K p 3 I Z 0 U m T C d W T l / a u f / 0 j u 8 j U U L P U d / d J G r x H A x P g 0 1 d 9 5 R N X Z y g M I M i l H h S G l u N y 6 e Y e K i g s o O q W Y P D 4 r D U z Z y e 1 T R F K k M s h k E A n X k m J 8 t D 3 X o 1 4 P g d q r N t A U 6 P h + g A T 8 H 7 b r 6 R q 1 G u f G e 1 A 3 C p + o O o j h v 7 6 U R E o y 4 Z o i k p x r A u F 9 T J b l J B M c D 3 g e P / p 3 3 6 W M z L X l 3 X i V 8 J p Q K + D z z 6 7 T D l b P F K l U T o q n T 9 u Y S E U y V w V 1 s G / E R e 6 E C n l N 5 5 V T d U U m o Y 4 + 8 r 8 H S l x k 1 7 N / 6 k V q H 7 Z T 7 4 S J Z N I i 3 O H N d S E M 1 + S o z t U l X e c T T R 4 p m k i q r o m j i I X r B n l w X e q a T C C S I p S Q i Y m k j m 7 + e 6 9 4 N / / m P / w 5 v v g 1 w u A 1 o V Y B O u W n n 1 y j w r R F S k 9 g S c X S q b 2 9 g w o K 8 i X f X 8 + E n f p Z O o F M m l R L y I R z A e p E h 0 u D c 5 / f k E B a M 0 A C o w p G y f / 4 R / 5 V R 6 k b 1 5 Y U T S y Q R R 9 B J H X U B A N 5 5 L q f U C C R I p S Q S u p K v Y t y s K 3 0 H 3 9 q + i 2 v E Q 6 W u 5 2 v C b U W t D R 1 0 u M n H Z L j f B t L L a v F R o 2 D 8 G o x g Z h k Y Q l l F E 0 k H A 2 W q c M y U A 0 C s k j F R B z j T C r q q A t e D J w b h B L y m F z j I I / U D W k k B D I R y k 8 i J Z U w e Y s B 5 M i x f b R j 9 1 Z 8 + W u s A i b U g N F s r 7 E W 3 L 7 5 i J 5 3 D z F B D C I x w V C H X e U n F d c V i Q x C 4 Q g K a T I Z x 5 U B Y h h V T S L 5 3 0 Q e c 9 1 f Q B j j i H M / i U A c X F M E k n M h j T r X E k m R y s O / x 0 I 1 W y r o 5 D u B 7 L m v s T p e E + o F c f v m Q + r q 6 u e a j Y W U Q S Y 5 g j A m c m l C C Y u C y W S u B w O E M K r + O o 7 q o h x B F l 3 8 x F J k E g I Z d U U g 1 J V U U s R S d U U o k A j n a n 8 t E G n L t u p X f o L 2 x U D 0 / w G d e n q E c L q B 2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 G u i d = " 6 f 5 2 2 4 1 b - 4 d 6 2 - 4 b 2 1 - 9 a b e - 3 b f 0 b e a 2 5 2 d 6 "   R e v = " 1 "   R e v G u i d = " 8 0 3 1 2 c 7 a - 0 e 6 8 - 4 b 3 c - b 7 e b - 8 d 9 6 0 0 d 9 4 f b d " 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FDE03E00-2173-4E6E-9289-F9166FDA158A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3D8023A-9CCD-475A-B11D-284475A6FAA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KPI 2018</vt:lpstr>
      <vt:lpstr>Logistics Cost 2019</vt:lpstr>
      <vt:lpstr>KPI 2019</vt:lpstr>
      <vt:lpstr>KPI BOARD</vt:lpstr>
      <vt:lpstr>KPI BOARD (sheet 2)</vt:lpstr>
      <vt:lpstr>NEW KPI DASHBOARD</vt:lpstr>
      <vt:lpstr>KPI2019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2019-03-11T07:22:32Z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44d10177-b054-4b12-8b92-69b77fc912b7</vt:lpwstr>
  </property>
</Properties>
</file>