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87AA35F3-5D1D-414E-9A2B-4D357880759C}" xr6:coauthVersionLast="47" xr6:coauthVersionMax="47" xr10:uidLastSave="{00000000-0000-0000-0000-000000000000}"/>
  <bookViews>
    <workbookView xWindow="28680" yWindow="-120" windowWidth="29040" windowHeight="15840" tabRatio="696" xr2:uid="{00000000-000D-0000-FFFF-FFFF00000000}"/>
  </bookViews>
  <sheets>
    <sheet name="Data" sheetId="3" r:id="rId1"/>
    <sheet name="QC" sheetId="8" r:id="rId2"/>
    <sheet name="Лист3" sheetId="18" r:id="rId3"/>
  </sheets>
  <externalReferences>
    <externalReference r:id="rId4"/>
  </externalReferences>
  <definedNames>
    <definedName name="_28t">Data!#REF!</definedName>
    <definedName name="_xlnm._FilterDatabase" localSheetId="0" hidden="1">Data!$A$3:$BI$13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3" l="1"/>
  <c r="J32" i="3"/>
  <c r="K32" i="3"/>
  <c r="L32" i="3"/>
  <c r="M32" i="3"/>
  <c r="N32" i="3"/>
  <c r="O32" i="3"/>
  <c r="P32" i="3"/>
  <c r="Q32" i="3"/>
  <c r="R32" i="3"/>
  <c r="S32" i="3"/>
  <c r="H32" i="3"/>
  <c r="I31" i="3"/>
  <c r="J31" i="3"/>
  <c r="K31" i="3"/>
  <c r="L31" i="3"/>
  <c r="M31" i="3"/>
  <c r="N31" i="3"/>
  <c r="O31" i="3"/>
  <c r="P31" i="3"/>
  <c r="Q31" i="3"/>
  <c r="R31" i="3"/>
  <c r="S31" i="3"/>
  <c r="H31" i="3"/>
  <c r="I30" i="3"/>
  <c r="J30" i="3"/>
  <c r="K30" i="3"/>
  <c r="L30" i="3"/>
  <c r="M30" i="3"/>
  <c r="N30" i="3"/>
  <c r="O30" i="3"/>
  <c r="P30" i="3"/>
  <c r="Q30" i="3"/>
  <c r="R30" i="3"/>
  <c r="S30" i="3"/>
  <c r="H30" i="3"/>
  <c r="S13" i="8" l="1"/>
  <c r="T13" i="8" s="1"/>
  <c r="R13" i="8"/>
  <c r="Q13" i="8"/>
  <c r="P13" i="8"/>
  <c r="O13" i="8"/>
  <c r="R12" i="8"/>
  <c r="Q12" i="8"/>
  <c r="P12" i="8"/>
  <c r="O12" i="8"/>
  <c r="S11" i="8"/>
  <c r="R11" i="8"/>
  <c r="T11" i="8" s="1"/>
  <c r="Q11" i="8"/>
  <c r="P11" i="8"/>
  <c r="O11" i="8"/>
  <c r="R10" i="8"/>
  <c r="Q10" i="8"/>
  <c r="P10" i="8"/>
  <c r="O10" i="8"/>
  <c r="S9" i="8"/>
  <c r="T9" i="8" s="1"/>
  <c r="R9" i="8"/>
  <c r="Q9" i="8"/>
  <c r="P9" i="8"/>
  <c r="O9" i="8"/>
  <c r="R8" i="8"/>
  <c r="Q8" i="8"/>
  <c r="P8" i="8"/>
  <c r="O8" i="8"/>
  <c r="S7" i="8"/>
  <c r="R7" i="8"/>
  <c r="T7" i="8" s="1"/>
  <c r="Q7" i="8"/>
  <c r="P7" i="8"/>
  <c r="O7" i="8"/>
  <c r="S6" i="8"/>
  <c r="R6" i="8"/>
  <c r="T6" i="8" s="1"/>
  <c r="Q6" i="8"/>
  <c r="P6" i="8"/>
  <c r="O6" i="8"/>
  <c r="S5" i="8"/>
  <c r="T5" i="8" s="1"/>
  <c r="R5" i="8"/>
  <c r="Q5" i="8"/>
  <c r="P5" i="8"/>
  <c r="O5" i="8"/>
  <c r="R4" i="8"/>
  <c r="Q4" i="8"/>
  <c r="P4" i="8"/>
  <c r="O4" i="8"/>
  <c r="S3" i="8"/>
  <c r="T3" i="8" s="1"/>
  <c r="R3" i="8"/>
  <c r="Q3" i="8"/>
  <c r="P3" i="8"/>
  <c r="O3" i="8"/>
  <c r="S2" i="8"/>
  <c r="R2" i="8"/>
  <c r="T2" i="8" s="1"/>
  <c r="Q2" i="8"/>
  <c r="P2" i="8"/>
  <c r="O2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T10" i="8" l="1"/>
  <c r="T8" i="8"/>
  <c r="T12" i="8"/>
  <c r="S4" i="8"/>
  <c r="T4" i="8" s="1"/>
  <c r="S8" i="8"/>
  <c r="S12" i="8"/>
  <c r="S10" i="8"/>
  <c r="T27" i="3"/>
  <c r="T26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5" i="3"/>
  <c r="AJ32" i="3" l="1"/>
  <c r="AK32" i="3"/>
  <c r="AL32" i="3"/>
  <c r="AM32" i="3"/>
  <c r="AN32" i="3"/>
  <c r="AO32" i="3"/>
  <c r="AP32" i="3"/>
  <c r="AQ32" i="3"/>
  <c r="AR32" i="3"/>
  <c r="AS32" i="3"/>
  <c r="AT32" i="3"/>
  <c r="AI32" i="3"/>
  <c r="AJ31" i="3"/>
  <c r="AK31" i="3"/>
  <c r="AL31" i="3"/>
  <c r="AM31" i="3"/>
  <c r="AN31" i="3"/>
  <c r="AO31" i="3"/>
  <c r="AP31" i="3"/>
  <c r="AQ31" i="3"/>
  <c r="AR31" i="3"/>
  <c r="AS31" i="3"/>
  <c r="AT31" i="3"/>
  <c r="AI31" i="3"/>
  <c r="D24" i="3" l="1"/>
  <c r="G24" i="3" s="1"/>
  <c r="A24" i="3"/>
  <c r="F24" i="3" l="1"/>
  <c r="AE24" i="3" l="1"/>
  <c r="AF24" i="3"/>
  <c r="AC24" i="3"/>
  <c r="AD24" i="3"/>
  <c r="Z24" i="3"/>
  <c r="AA24" i="3"/>
  <c r="AB24" i="3"/>
  <c r="V24" i="3"/>
  <c r="Y24" i="3"/>
  <c r="X24" i="3"/>
  <c r="W24" i="3"/>
  <c r="U24" i="3"/>
  <c r="AG24" i="3" l="1"/>
  <c r="AH24" i="3" s="1"/>
  <c r="D28" i="3" l="1"/>
  <c r="F28" i="3" s="1"/>
  <c r="A28" i="3"/>
  <c r="G28" i="3" l="1"/>
  <c r="AU6" i="3" l="1"/>
  <c r="AU7" i="3"/>
  <c r="AU8" i="3"/>
  <c r="AU9" i="3"/>
  <c r="AU10" i="3"/>
  <c r="AU12" i="3"/>
  <c r="AU13" i="3"/>
  <c r="AU14" i="3"/>
  <c r="AU15" i="3"/>
  <c r="AU11" i="3"/>
  <c r="AU17" i="3"/>
  <c r="AU18" i="3"/>
  <c r="AU19" i="3"/>
  <c r="AU20" i="3"/>
  <c r="AU21" i="3"/>
  <c r="AU22" i="3"/>
  <c r="AU23" i="3"/>
  <c r="AU25" i="3"/>
  <c r="AU16" i="3"/>
  <c r="AU27" i="3"/>
  <c r="AU26" i="3"/>
  <c r="A14" i="3"/>
  <c r="A15" i="3"/>
  <c r="A11" i="3"/>
  <c r="A17" i="3"/>
  <c r="A18" i="3"/>
  <c r="A19" i="3"/>
  <c r="A20" i="3"/>
  <c r="A21" i="3"/>
  <c r="A22" i="3"/>
  <c r="A23" i="3"/>
  <c r="A25" i="3"/>
  <c r="A16" i="3"/>
  <c r="A27" i="3"/>
  <c r="A26" i="3"/>
  <c r="A6" i="3"/>
  <c r="A7" i="3"/>
  <c r="A8" i="3"/>
  <c r="A9" i="3"/>
  <c r="A10" i="3"/>
  <c r="D20" i="3"/>
  <c r="G20" i="3" s="1"/>
  <c r="D21" i="3"/>
  <c r="F21" i="3" s="1"/>
  <c r="U21" i="3" s="1"/>
  <c r="D22" i="3"/>
  <c r="G22" i="3" s="1"/>
  <c r="D23" i="3"/>
  <c r="F23" i="3" s="1"/>
  <c r="D25" i="3"/>
  <c r="F25" i="3" s="1"/>
  <c r="D16" i="3"/>
  <c r="G16" i="3" s="1"/>
  <c r="D27" i="3"/>
  <c r="F27" i="3" s="1"/>
  <c r="U27" i="3" s="1"/>
  <c r="D26" i="3"/>
  <c r="F26" i="3" s="1"/>
  <c r="U26" i="3" s="1"/>
  <c r="U25" i="3" l="1"/>
  <c r="U23" i="3"/>
  <c r="AD25" i="3"/>
  <c r="G21" i="3"/>
  <c r="F22" i="3"/>
  <c r="AW22" i="3" s="1"/>
  <c r="G25" i="3"/>
  <c r="Z25" i="3"/>
  <c r="G23" i="3"/>
  <c r="G26" i="3"/>
  <c r="BA27" i="3"/>
  <c r="Z27" i="3"/>
  <c r="AV27" i="3"/>
  <c r="BI27" i="3" s="1"/>
  <c r="AZ27" i="3"/>
  <c r="BD27" i="3"/>
  <c r="BH27" i="3"/>
  <c r="Y27" i="3"/>
  <c r="AC27" i="3"/>
  <c r="AW27" i="3"/>
  <c r="BE27" i="3"/>
  <c r="V27" i="3"/>
  <c r="AD27" i="3"/>
  <c r="AX27" i="3"/>
  <c r="BB27" i="3"/>
  <c r="BF27" i="3"/>
  <c r="W27" i="3"/>
  <c r="AA27" i="3"/>
  <c r="AE27" i="3"/>
  <c r="AY27" i="3"/>
  <c r="BC27" i="3"/>
  <c r="BG27" i="3"/>
  <c r="X27" i="3"/>
  <c r="AB27" i="3"/>
  <c r="AF27" i="3"/>
  <c r="AV26" i="3"/>
  <c r="BI26" i="3" s="1"/>
  <c r="BH26" i="3"/>
  <c r="W26" i="3"/>
  <c r="AE26" i="3"/>
  <c r="AY26" i="3"/>
  <c r="BC26" i="3"/>
  <c r="BG26" i="3"/>
  <c r="V26" i="3"/>
  <c r="Z26" i="3"/>
  <c r="AD26" i="3"/>
  <c r="AZ26" i="3"/>
  <c r="BD26" i="3"/>
  <c r="AA26" i="3"/>
  <c r="AW26" i="3"/>
  <c r="BA26" i="3"/>
  <c r="BE26" i="3"/>
  <c r="X26" i="3"/>
  <c r="AB26" i="3"/>
  <c r="AF26" i="3"/>
  <c r="AX26" i="3"/>
  <c r="BB26" i="3"/>
  <c r="BF26" i="3"/>
  <c r="Y26" i="3"/>
  <c r="AC26" i="3"/>
  <c r="F16" i="3"/>
  <c r="U16" i="3" s="1"/>
  <c r="G27" i="3"/>
  <c r="BB25" i="3"/>
  <c r="AY25" i="3"/>
  <c r="BC25" i="3"/>
  <c r="BG25" i="3"/>
  <c r="W25" i="3"/>
  <c r="AA25" i="3"/>
  <c r="AE25" i="3"/>
  <c r="AV25" i="3"/>
  <c r="BI25" i="3" s="1"/>
  <c r="AZ25" i="3"/>
  <c r="BD25" i="3"/>
  <c r="BH25" i="3"/>
  <c r="X25" i="3"/>
  <c r="AB25" i="3"/>
  <c r="AF25" i="3"/>
  <c r="Y25" i="3"/>
  <c r="BF25" i="3"/>
  <c r="AW25" i="3"/>
  <c r="BA25" i="3"/>
  <c r="BE25" i="3"/>
  <c r="AC25" i="3"/>
  <c r="AX25" i="3"/>
  <c r="V25" i="3"/>
  <c r="AY23" i="3"/>
  <c r="AV23" i="3"/>
  <c r="BI23" i="3" s="1"/>
  <c r="AZ23" i="3"/>
  <c r="BD23" i="3"/>
  <c r="BH23" i="3"/>
  <c r="V23" i="3"/>
  <c r="Z23" i="3"/>
  <c r="AD23" i="3"/>
  <c r="AW23" i="3"/>
  <c r="BA23" i="3"/>
  <c r="BE23" i="3"/>
  <c r="W23" i="3"/>
  <c r="AA23" i="3"/>
  <c r="AE23" i="3"/>
  <c r="AB23" i="3"/>
  <c r="BG23" i="3"/>
  <c r="AX23" i="3"/>
  <c r="BB23" i="3"/>
  <c r="BF23" i="3"/>
  <c r="X23" i="3"/>
  <c r="AF23" i="3"/>
  <c r="BC23" i="3"/>
  <c r="AC23" i="3"/>
  <c r="Y23" i="3"/>
  <c r="W21" i="3"/>
  <c r="AW21" i="3"/>
  <c r="BA21" i="3"/>
  <c r="BE21" i="3"/>
  <c r="X21" i="3"/>
  <c r="AB21" i="3"/>
  <c r="AF21" i="3"/>
  <c r="AX21" i="3"/>
  <c r="BB21" i="3"/>
  <c r="BF21" i="3"/>
  <c r="Y21" i="3"/>
  <c r="AC21" i="3"/>
  <c r="AY21" i="3"/>
  <c r="BC21" i="3"/>
  <c r="BG21" i="3"/>
  <c r="V21" i="3"/>
  <c r="Z21" i="3"/>
  <c r="AD21" i="3"/>
  <c r="AV21" i="3"/>
  <c r="BI21" i="3" s="1"/>
  <c r="AZ21" i="3"/>
  <c r="BD21" i="3"/>
  <c r="BH21" i="3"/>
  <c r="AA21" i="3"/>
  <c r="AE21" i="3"/>
  <c r="F20" i="3"/>
  <c r="U20" i="3" s="1"/>
  <c r="D6" i="3"/>
  <c r="F6" i="3" s="1"/>
  <c r="D7" i="3"/>
  <c r="D8" i="3"/>
  <c r="D9" i="3"/>
  <c r="D10" i="3"/>
  <c r="D12" i="3"/>
  <c r="F12" i="3" s="1"/>
  <c r="U12" i="3" s="1"/>
  <c r="D13" i="3"/>
  <c r="F13" i="3" s="1"/>
  <c r="U13" i="3" s="1"/>
  <c r="D14" i="3"/>
  <c r="F14" i="3" s="1"/>
  <c r="U14" i="3" s="1"/>
  <c r="D15" i="3"/>
  <c r="F15" i="3" s="1"/>
  <c r="U15" i="3" s="1"/>
  <c r="D11" i="3"/>
  <c r="F11" i="3" s="1"/>
  <c r="U11" i="3" s="1"/>
  <c r="D17" i="3"/>
  <c r="G17" i="3" s="1"/>
  <c r="D18" i="3"/>
  <c r="G18" i="3" s="1"/>
  <c r="D19" i="3"/>
  <c r="G19" i="3" s="1"/>
  <c r="BC22" i="3" l="1"/>
  <c r="G10" i="3"/>
  <c r="F10" i="3"/>
  <c r="U10" i="3" s="1"/>
  <c r="G9" i="3"/>
  <c r="F9" i="3"/>
  <c r="U9" i="3" s="1"/>
  <c r="U22" i="3"/>
  <c r="G8" i="3"/>
  <c r="F8" i="3"/>
  <c r="U8" i="3" s="1"/>
  <c r="AA22" i="3"/>
  <c r="G7" i="3"/>
  <c r="F7" i="3"/>
  <c r="AV22" i="3"/>
  <c r="BI22" i="3" s="1"/>
  <c r="Y22" i="3"/>
  <c r="AE22" i="3"/>
  <c r="W22" i="3"/>
  <c r="V22" i="3"/>
  <c r="BE22" i="3"/>
  <c r="BH22" i="3"/>
  <c r="BF22" i="3"/>
  <c r="BD22" i="3"/>
  <c r="AF22" i="3"/>
  <c r="AD22" i="3"/>
  <c r="BB22" i="3"/>
  <c r="BG22" i="3"/>
  <c r="Z22" i="3"/>
  <c r="AX22" i="3"/>
  <c r="X22" i="3"/>
  <c r="AB22" i="3"/>
  <c r="AZ22" i="3"/>
  <c r="AY22" i="3"/>
  <c r="AC22" i="3"/>
  <c r="BA22" i="3"/>
  <c r="AC16" i="3"/>
  <c r="AW16" i="3"/>
  <c r="BA16" i="3"/>
  <c r="BE16" i="3"/>
  <c r="X16" i="3"/>
  <c r="AB16" i="3"/>
  <c r="AF16" i="3"/>
  <c r="AX16" i="3"/>
  <c r="BB16" i="3"/>
  <c r="BF16" i="3"/>
  <c r="Y16" i="3"/>
  <c r="AY16" i="3"/>
  <c r="BC16" i="3"/>
  <c r="BG16" i="3"/>
  <c r="V16" i="3"/>
  <c r="Z16" i="3"/>
  <c r="AD16" i="3"/>
  <c r="AV16" i="3"/>
  <c r="BI16" i="3" s="1"/>
  <c r="AZ16" i="3"/>
  <c r="BD16" i="3"/>
  <c r="BH16" i="3"/>
  <c r="W16" i="3"/>
  <c r="AA16" i="3"/>
  <c r="AE16" i="3"/>
  <c r="AW20" i="3"/>
  <c r="BA20" i="3"/>
  <c r="BE20" i="3"/>
  <c r="W20" i="3"/>
  <c r="AA20" i="3"/>
  <c r="AE20" i="3"/>
  <c r="BB20" i="3"/>
  <c r="BF20" i="3"/>
  <c r="X20" i="3"/>
  <c r="AF20" i="3"/>
  <c r="AV20" i="3"/>
  <c r="BI20" i="3" s="1"/>
  <c r="V20" i="3"/>
  <c r="AX20" i="3"/>
  <c r="AB20" i="3"/>
  <c r="BD20" i="3"/>
  <c r="AD20" i="3"/>
  <c r="AY20" i="3"/>
  <c r="BC20" i="3"/>
  <c r="BG20" i="3"/>
  <c r="Y20" i="3"/>
  <c r="AC20" i="3"/>
  <c r="AZ20" i="3"/>
  <c r="BH20" i="3"/>
  <c r="Z20" i="3"/>
  <c r="AW15" i="3"/>
  <c r="BA15" i="3"/>
  <c r="BE15" i="3"/>
  <c r="AV15" i="3"/>
  <c r="BI15" i="3" s="1"/>
  <c r="AZ15" i="3"/>
  <c r="BD15" i="3"/>
  <c r="BH15" i="3"/>
  <c r="Y15" i="3"/>
  <c r="AC15" i="3"/>
  <c r="AX15" i="3"/>
  <c r="BB15" i="3"/>
  <c r="BF15" i="3"/>
  <c r="W15" i="3"/>
  <c r="AA15" i="3"/>
  <c r="AE15" i="3"/>
  <c r="AB15" i="3"/>
  <c r="AD15" i="3"/>
  <c r="AY15" i="3"/>
  <c r="BC15" i="3"/>
  <c r="V15" i="3"/>
  <c r="AF15" i="3"/>
  <c r="BG15" i="3"/>
  <c r="X15" i="3"/>
  <c r="Z15" i="3"/>
  <c r="AV11" i="3"/>
  <c r="BI11" i="3" s="1"/>
  <c r="AZ11" i="3"/>
  <c r="BD11" i="3"/>
  <c r="BH11" i="3"/>
  <c r="AY11" i="3"/>
  <c r="BC11" i="3"/>
  <c r="BG11" i="3"/>
  <c r="V11" i="3"/>
  <c r="Z11" i="3"/>
  <c r="AD11" i="3"/>
  <c r="AW11" i="3"/>
  <c r="BA11" i="3"/>
  <c r="BE11" i="3"/>
  <c r="X11" i="3"/>
  <c r="AB11" i="3"/>
  <c r="AF11" i="3"/>
  <c r="AC11" i="3"/>
  <c r="AE11" i="3"/>
  <c r="Y11" i="3"/>
  <c r="W11" i="3"/>
  <c r="AX11" i="3"/>
  <c r="BB11" i="3"/>
  <c r="BF11" i="3"/>
  <c r="AA11" i="3"/>
  <c r="AX14" i="3"/>
  <c r="BB14" i="3"/>
  <c r="BF14" i="3"/>
  <c r="AW14" i="3"/>
  <c r="BA14" i="3"/>
  <c r="BE14" i="3"/>
  <c r="Y14" i="3"/>
  <c r="AC14" i="3"/>
  <c r="AY14" i="3"/>
  <c r="BC14" i="3"/>
  <c r="BG14" i="3"/>
  <c r="W14" i="3"/>
  <c r="AA14" i="3"/>
  <c r="AE14" i="3"/>
  <c r="BD14" i="3"/>
  <c r="AD14" i="3"/>
  <c r="BH14" i="3"/>
  <c r="V14" i="3"/>
  <c r="AF14" i="3"/>
  <c r="AZ14" i="3"/>
  <c r="AV14" i="3"/>
  <c r="BI14" i="3" s="1"/>
  <c r="AB14" i="3"/>
  <c r="X14" i="3"/>
  <c r="Z14" i="3"/>
  <c r="AV13" i="3"/>
  <c r="BI13" i="3" s="1"/>
  <c r="AZ13" i="3"/>
  <c r="BD13" i="3"/>
  <c r="BH13" i="3"/>
  <c r="W13" i="3"/>
  <c r="AA13" i="3"/>
  <c r="AW13" i="3"/>
  <c r="BA13" i="3"/>
  <c r="BE13" i="3"/>
  <c r="X13" i="3"/>
  <c r="AB13" i="3"/>
  <c r="AF13" i="3"/>
  <c r="BB13" i="3"/>
  <c r="BF13" i="3"/>
  <c r="AC13" i="3"/>
  <c r="AX13" i="3"/>
  <c r="Y13" i="3"/>
  <c r="AY13" i="3"/>
  <c r="BC13" i="3"/>
  <c r="BG13" i="3"/>
  <c r="V13" i="3"/>
  <c r="Z13" i="3"/>
  <c r="AD13" i="3"/>
  <c r="AE13" i="3"/>
  <c r="AV12" i="3"/>
  <c r="BI12" i="3" s="1"/>
  <c r="AZ12" i="3"/>
  <c r="BD12" i="3"/>
  <c r="BH12" i="3"/>
  <c r="V12" i="3"/>
  <c r="AD12" i="3"/>
  <c r="AW12" i="3"/>
  <c r="BA12" i="3"/>
  <c r="BE12" i="3"/>
  <c r="W12" i="3"/>
  <c r="AA12" i="3"/>
  <c r="AE12" i="3"/>
  <c r="AX12" i="3"/>
  <c r="BF12" i="3"/>
  <c r="X12" i="3"/>
  <c r="AF12" i="3"/>
  <c r="BB12" i="3"/>
  <c r="AB12" i="3"/>
  <c r="AY12" i="3"/>
  <c r="BC12" i="3"/>
  <c r="BG12" i="3"/>
  <c r="Y12" i="3"/>
  <c r="AC12" i="3"/>
  <c r="Z12" i="3"/>
  <c r="BH6" i="3"/>
  <c r="BF6" i="3"/>
  <c r="AE6" i="3"/>
  <c r="BD6" i="3"/>
  <c r="AC6" i="3"/>
  <c r="AW6" i="3"/>
  <c r="BA6" i="3"/>
  <c r="BE6" i="3"/>
  <c r="V6" i="3"/>
  <c r="Z6" i="3"/>
  <c r="AD6" i="3"/>
  <c r="BB6" i="3"/>
  <c r="AA6" i="3"/>
  <c r="AZ6" i="3"/>
  <c r="AX6" i="3"/>
  <c r="W6" i="3"/>
  <c r="U6" i="3"/>
  <c r="AY6" i="3"/>
  <c r="BC6" i="3"/>
  <c r="BG6" i="3"/>
  <c r="X6" i="3"/>
  <c r="AB6" i="3"/>
  <c r="AF6" i="3"/>
  <c r="AV6" i="3"/>
  <c r="BI6" i="3" s="1"/>
  <c r="Y6" i="3"/>
  <c r="G6" i="3"/>
  <c r="F19" i="3"/>
  <c r="U19" i="3" s="1"/>
  <c r="F18" i="3"/>
  <c r="U18" i="3" s="1"/>
  <c r="F17" i="3"/>
  <c r="U17" i="3" s="1"/>
  <c r="G11" i="3"/>
  <c r="G15" i="3"/>
  <c r="G14" i="3"/>
  <c r="G13" i="3"/>
  <c r="G12" i="3"/>
  <c r="AY17" i="3" l="1"/>
  <c r="BC17" i="3"/>
  <c r="BG17" i="3"/>
  <c r="AX17" i="3"/>
  <c r="BB17" i="3"/>
  <c r="BF17" i="3"/>
  <c r="W17" i="3"/>
  <c r="AA17" i="3"/>
  <c r="AE17" i="3"/>
  <c r="AV17" i="3"/>
  <c r="BI17" i="3" s="1"/>
  <c r="AZ17" i="3"/>
  <c r="BD17" i="3"/>
  <c r="BH17" i="3"/>
  <c r="Y17" i="3"/>
  <c r="AC17" i="3"/>
  <c r="AW17" i="3"/>
  <c r="AB17" i="3"/>
  <c r="BA17" i="3"/>
  <c r="AD17" i="3"/>
  <c r="BE17" i="3"/>
  <c r="AF17" i="3"/>
  <c r="V17" i="3"/>
  <c r="X17" i="3"/>
  <c r="Z17" i="3"/>
  <c r="AX18" i="3"/>
  <c r="BB18" i="3"/>
  <c r="BF18" i="3"/>
  <c r="AW18" i="3"/>
  <c r="BA18" i="3"/>
  <c r="BE18" i="3"/>
  <c r="X18" i="3"/>
  <c r="AB18" i="3"/>
  <c r="AF18" i="3"/>
  <c r="AY18" i="3"/>
  <c r="BC18" i="3"/>
  <c r="BG18" i="3"/>
  <c r="V18" i="3"/>
  <c r="Z18" i="3"/>
  <c r="AD18" i="3"/>
  <c r="AA18" i="3"/>
  <c r="BD18" i="3"/>
  <c r="AC18" i="3"/>
  <c r="BH18" i="3"/>
  <c r="AE18" i="3"/>
  <c r="AV18" i="3"/>
  <c r="BI18" i="3" s="1"/>
  <c r="Y18" i="3"/>
  <c r="AZ18" i="3"/>
  <c r="W18" i="3"/>
  <c r="AW19" i="3"/>
  <c r="BA19" i="3"/>
  <c r="BE19" i="3"/>
  <c r="AV19" i="3"/>
  <c r="BI19" i="3" s="1"/>
  <c r="AZ19" i="3"/>
  <c r="BD19" i="3"/>
  <c r="BH19" i="3"/>
  <c r="Y19" i="3"/>
  <c r="AC19" i="3"/>
  <c r="AX19" i="3"/>
  <c r="BB19" i="3"/>
  <c r="BF19" i="3"/>
  <c r="W19" i="3"/>
  <c r="AA19" i="3"/>
  <c r="AE19" i="3"/>
  <c r="BG19" i="3"/>
  <c r="AB19" i="3"/>
  <c r="AD19" i="3"/>
  <c r="Z19" i="3"/>
  <c r="V19" i="3"/>
  <c r="AF19" i="3"/>
  <c r="AY19" i="3"/>
  <c r="X19" i="3"/>
  <c r="BC19" i="3"/>
  <c r="AX10" i="3"/>
  <c r="BF10" i="3"/>
  <c r="W10" i="3"/>
  <c r="AE10" i="3"/>
  <c r="AZ10" i="3"/>
  <c r="BH10" i="3"/>
  <c r="Y10" i="3"/>
  <c r="AW10" i="3"/>
  <c r="BA10" i="3"/>
  <c r="BE10" i="3"/>
  <c r="V10" i="3"/>
  <c r="Z10" i="3"/>
  <c r="AD10" i="3"/>
  <c r="BB10" i="3"/>
  <c r="AA10" i="3"/>
  <c r="BD10" i="3"/>
  <c r="AC10" i="3"/>
  <c r="AY10" i="3"/>
  <c r="BC10" i="3"/>
  <c r="BG10" i="3"/>
  <c r="X10" i="3"/>
  <c r="AB10" i="3"/>
  <c r="AF10" i="3"/>
  <c r="AV10" i="3"/>
  <c r="BI10" i="3" s="1"/>
  <c r="AW9" i="3"/>
  <c r="BA9" i="3"/>
  <c r="BE9" i="3"/>
  <c r="Y9" i="3"/>
  <c r="AC9" i="3"/>
  <c r="BB9" i="3"/>
  <c r="BF9" i="3"/>
  <c r="Z9" i="3"/>
  <c r="BH9" i="3"/>
  <c r="AB9" i="3"/>
  <c r="AX9" i="3"/>
  <c r="V9" i="3"/>
  <c r="AD9" i="3"/>
  <c r="AZ9" i="3"/>
  <c r="AF9" i="3"/>
  <c r="BD9" i="3"/>
  <c r="AY9" i="3"/>
  <c r="BC9" i="3"/>
  <c r="BG9" i="3"/>
  <c r="W9" i="3"/>
  <c r="AA9" i="3"/>
  <c r="AE9" i="3"/>
  <c r="AV9" i="3"/>
  <c r="BI9" i="3" s="1"/>
  <c r="X9" i="3"/>
  <c r="AV8" i="3"/>
  <c r="BI8" i="3" s="1"/>
  <c r="AZ8" i="3"/>
  <c r="BD8" i="3"/>
  <c r="BH8" i="3"/>
  <c r="W8" i="3"/>
  <c r="AA8" i="3"/>
  <c r="AE8" i="3"/>
  <c r="AW8" i="3"/>
  <c r="BA8" i="3"/>
  <c r="BE8" i="3"/>
  <c r="X8" i="3"/>
  <c r="AB8" i="3"/>
  <c r="AF8" i="3"/>
  <c r="AX8" i="3"/>
  <c r="BB8" i="3"/>
  <c r="BF8" i="3"/>
  <c r="Y8" i="3"/>
  <c r="AC8" i="3"/>
  <c r="AY8" i="3"/>
  <c r="BC8" i="3"/>
  <c r="BG8" i="3"/>
  <c r="V8" i="3"/>
  <c r="Z8" i="3"/>
  <c r="AD8" i="3"/>
  <c r="AW7" i="3"/>
  <c r="BA7" i="3"/>
  <c r="BE7" i="3"/>
  <c r="W7" i="3"/>
  <c r="AA7" i="3"/>
  <c r="AE7" i="3"/>
  <c r="BB7" i="3"/>
  <c r="BF7" i="3"/>
  <c r="X7" i="3"/>
  <c r="BD7" i="3"/>
  <c r="Z7" i="3"/>
  <c r="U7" i="3"/>
  <c r="AX7" i="3"/>
  <c r="AB7" i="3"/>
  <c r="AF7" i="3"/>
  <c r="BH7" i="3"/>
  <c r="AZ7" i="3"/>
  <c r="V7" i="3"/>
  <c r="AY7" i="3"/>
  <c r="BC7" i="3"/>
  <c r="BG7" i="3"/>
  <c r="Y7" i="3"/>
  <c r="AC7" i="3"/>
  <c r="AV7" i="3"/>
  <c r="BI7" i="3" s="1"/>
  <c r="AD7" i="3"/>
  <c r="AG14" i="3" l="1"/>
  <c r="AH14" i="3" s="1"/>
  <c r="AG10" i="3"/>
  <c r="AH10" i="3" s="1"/>
  <c r="AG6" i="3"/>
  <c r="AH6" i="3" s="1"/>
  <c r="AG9" i="3"/>
  <c r="AH9" i="3" s="1"/>
  <c r="AG8" i="3"/>
  <c r="AH8" i="3" s="1"/>
  <c r="AG7" i="3"/>
  <c r="AH7" i="3" s="1"/>
  <c r="A13" i="3" l="1"/>
  <c r="A12" i="3"/>
  <c r="A5" i="3"/>
  <c r="L2" i="8" l="1"/>
  <c r="AU5" i="3" l="1"/>
  <c r="AU31" i="3" s="1"/>
  <c r="D5" i="3" l="1"/>
  <c r="F5" i="3" s="1"/>
  <c r="G5" i="3" l="1"/>
  <c r="L9" i="8"/>
  <c r="L10" i="8"/>
  <c r="L11" i="8"/>
  <c r="L12" i="8"/>
  <c r="L13" i="8"/>
  <c r="AZ5" i="3" l="1"/>
  <c r="AZ31" i="3" s="1"/>
  <c r="BD5" i="3"/>
  <c r="BD31" i="3" s="1"/>
  <c r="BH5" i="3"/>
  <c r="BH31" i="3" s="1"/>
  <c r="AW5" i="3"/>
  <c r="AW31" i="3" s="1"/>
  <c r="BA5" i="3"/>
  <c r="BA31" i="3" s="1"/>
  <c r="BE5" i="3"/>
  <c r="BE31" i="3" s="1"/>
  <c r="AX5" i="3"/>
  <c r="AX31" i="3" s="1"/>
  <c r="BB5" i="3"/>
  <c r="BB31" i="3" s="1"/>
  <c r="BF5" i="3"/>
  <c r="BF31" i="3" s="1"/>
  <c r="AY5" i="3"/>
  <c r="AY31" i="3" s="1"/>
  <c r="BG5" i="3"/>
  <c r="BG31" i="3" s="1"/>
  <c r="BC5" i="3"/>
  <c r="BC31" i="3" s="1"/>
  <c r="V5" i="3"/>
  <c r="V31" i="3" s="1"/>
  <c r="K3" i="8" s="1"/>
  <c r="AG12" i="3"/>
  <c r="AH12" i="3" s="1"/>
  <c r="U5" i="3"/>
  <c r="U31" i="3" s="1"/>
  <c r="K2" i="8" s="1"/>
  <c r="AV5" i="3"/>
  <c r="L4" i="8"/>
  <c r="L7" i="8"/>
  <c r="L3" i="8"/>
  <c r="L6" i="8"/>
  <c r="L8" i="8"/>
  <c r="L5" i="8"/>
  <c r="BI5" i="3" l="1"/>
  <c r="BI31" i="3" s="1"/>
  <c r="AV31" i="3"/>
  <c r="N3" i="8"/>
  <c r="M3" i="8"/>
  <c r="M2" i="8"/>
  <c r="N2" i="8"/>
  <c r="AG13" i="3"/>
  <c r="AH13" i="3" s="1"/>
  <c r="AG11" i="3" l="1"/>
  <c r="AH11" i="3" s="1"/>
  <c r="T31" i="3"/>
  <c r="Y5" i="3" l="1"/>
  <c r="Y31" i="3" s="1"/>
  <c r="K6" i="8" s="1"/>
  <c r="AC5" i="3"/>
  <c r="AC31" i="3" s="1"/>
  <c r="K10" i="8" s="1"/>
  <c r="Z5" i="3"/>
  <c r="Z31" i="3" s="1"/>
  <c r="K7" i="8" s="1"/>
  <c r="AE5" i="3"/>
  <c r="AE31" i="3" s="1"/>
  <c r="K12" i="8" s="1"/>
  <c r="AA5" i="3"/>
  <c r="AA31" i="3" s="1"/>
  <c r="K8" i="8" s="1"/>
  <c r="AF5" i="3"/>
  <c r="AF31" i="3" s="1"/>
  <c r="K13" i="8" s="1"/>
  <c r="AB5" i="3"/>
  <c r="AB31" i="3" s="1"/>
  <c r="K9" i="8" s="1"/>
  <c r="X5" i="3"/>
  <c r="X31" i="3" s="1"/>
  <c r="K5" i="8" s="1"/>
  <c r="AD5" i="3"/>
  <c r="AD31" i="3" s="1"/>
  <c r="K11" i="8" s="1"/>
  <c r="W5" i="3"/>
  <c r="W31" i="3" s="1"/>
  <c r="K4" i="8" s="1"/>
  <c r="N12" i="8" l="1"/>
  <c r="M12" i="8"/>
  <c r="N13" i="8"/>
  <c r="M13" i="8"/>
  <c r="M9" i="8"/>
  <c r="N9" i="8"/>
  <c r="M8" i="8"/>
  <c r="N8" i="8"/>
  <c r="M11" i="8"/>
  <c r="N11" i="8"/>
  <c r="M10" i="8"/>
  <c r="N10" i="8"/>
  <c r="M7" i="8"/>
  <c r="N7" i="8"/>
  <c r="N6" i="8"/>
  <c r="M6" i="8"/>
  <c r="N5" i="8"/>
  <c r="M5" i="8"/>
  <c r="N4" i="8"/>
  <c r="M4" i="8"/>
  <c r="AG17" i="3"/>
  <c r="AH17" i="3" s="1"/>
  <c r="AG19" i="3"/>
  <c r="AH19" i="3" s="1"/>
  <c r="AG15" i="3"/>
  <c r="AH15" i="3" s="1"/>
  <c r="AG20" i="3" l="1"/>
  <c r="AH20" i="3" s="1"/>
  <c r="AG18" i="3"/>
  <c r="AH18" i="3" s="1"/>
  <c r="AG23" i="3" l="1"/>
  <c r="AH23" i="3" s="1"/>
  <c r="AG22" i="3"/>
  <c r="AH22" i="3" s="1"/>
  <c r="AG21" i="3"/>
  <c r="AH21" i="3" s="1"/>
  <c r="AG5" i="3"/>
  <c r="AG25" i="3" l="1"/>
  <c r="AH25" i="3" s="1"/>
  <c r="AH5" i="3"/>
  <c r="AG27" i="3" l="1"/>
  <c r="AH27" i="3" s="1"/>
  <c r="AG16" i="3"/>
  <c r="AH16" i="3" s="1"/>
  <c r="AG26" i="3" l="1"/>
  <c r="AH26" i="3" s="1"/>
  <c r="AH31" i="3" s="1"/>
  <c r="AG31" i="3" l="1"/>
</calcChain>
</file>

<file path=xl/sharedStrings.xml><?xml version="1.0" encoding="utf-8"?>
<sst xmlns="http://schemas.openxmlformats.org/spreadsheetml/2006/main" count="174" uniqueCount="91">
  <si>
    <t>Efficiency</t>
  </si>
  <si>
    <t>Shots per Min.</t>
  </si>
  <si>
    <t>% occupancy</t>
  </si>
  <si>
    <t>June</t>
  </si>
  <si>
    <t>July</t>
  </si>
  <si>
    <t>August</t>
  </si>
  <si>
    <t>September</t>
  </si>
  <si>
    <t>October</t>
  </si>
  <si>
    <t>November</t>
  </si>
  <si>
    <t>December</t>
  </si>
  <si>
    <t>Remaining Hrs</t>
  </si>
  <si>
    <t>April</t>
  </si>
  <si>
    <t>January</t>
  </si>
  <si>
    <t>February</t>
  </si>
  <si>
    <t>March</t>
  </si>
  <si>
    <t xml:space="preserve">May </t>
  </si>
  <si>
    <t>AR ref</t>
  </si>
  <si>
    <t>Yearly volume</t>
  </si>
  <si>
    <t>Month</t>
  </si>
  <si>
    <t>Day per Year</t>
  </si>
  <si>
    <t>Max capacity (1 shift)</t>
  </si>
  <si>
    <t>Day per month</t>
  </si>
  <si>
    <t xml:space="preserve">Управление цепочкой поставок </t>
  </si>
  <si>
    <t>Версия: 01</t>
  </si>
  <si>
    <t xml:space="preserve">Max Capacity (3 shifts) </t>
  </si>
  <si>
    <t xml:space="preserve">Max capacity (2 shifts) </t>
  </si>
  <si>
    <t xml:space="preserve">Max Capacity </t>
  </si>
  <si>
    <t>shifts</t>
  </si>
  <si>
    <t>day off</t>
  </si>
  <si>
    <t>working days</t>
  </si>
  <si>
    <t>#</t>
  </si>
  <si>
    <t>план</t>
  </si>
  <si>
    <t>Plan</t>
  </si>
  <si>
    <t>PPH Actual</t>
  </si>
  <si>
    <t>PPH Theoretical</t>
  </si>
  <si>
    <t>Cycle                   time</t>
  </si>
  <si>
    <t>Days / Year</t>
  </si>
  <si>
    <t>Annual volume</t>
  </si>
  <si>
    <t>Days / month</t>
  </si>
  <si>
    <t>222408000</t>
  </si>
  <si>
    <t>222408001</t>
  </si>
  <si>
    <t>222408002</t>
  </si>
  <si>
    <t>222406000</t>
  </si>
  <si>
    <t>222406001</t>
  </si>
  <si>
    <t>132314002</t>
  </si>
  <si>
    <t>131950000</t>
  </si>
  <si>
    <t>131951000</t>
  </si>
  <si>
    <t>131951001</t>
  </si>
  <si>
    <t>070167000</t>
  </si>
  <si>
    <t>070151001</t>
  </si>
  <si>
    <t>205639000</t>
  </si>
  <si>
    <t>092006007</t>
  </si>
  <si>
    <t>092502000</t>
  </si>
  <si>
    <t>092502001</t>
  </si>
  <si>
    <t>092005002</t>
  </si>
  <si>
    <t>249124000</t>
  </si>
  <si>
    <t>249125000</t>
  </si>
  <si>
    <t>092000013</t>
  </si>
  <si>
    <t>092006004</t>
  </si>
  <si>
    <t>machines</t>
  </si>
  <si>
    <t>092501002</t>
  </si>
  <si>
    <t>203589002</t>
  </si>
  <si>
    <t>229289000</t>
  </si>
  <si>
    <t>222372001</t>
  </si>
  <si>
    <t>working days (6 days)</t>
  </si>
  <si>
    <t>working days (7 days)</t>
  </si>
  <si>
    <t>5 days</t>
  </si>
  <si>
    <t>6 days</t>
  </si>
  <si>
    <t>7 days</t>
  </si>
  <si>
    <t>Data fields</t>
  </si>
  <si>
    <t>Hours per period [CU]</t>
  </si>
  <si>
    <t>Efficiency rate [%]</t>
  </si>
  <si>
    <t>Capacity used by PO [CU]</t>
  </si>
  <si>
    <t>Available capacity [CU]</t>
  </si>
  <si>
    <t>Critical resource</t>
  </si>
  <si>
    <t>Capacity used by item [CU]</t>
  </si>
  <si>
    <t>Resource use rate by plan [%]</t>
  </si>
  <si>
    <t>Plan by resource [BU]</t>
  </si>
  <si>
    <t>Capacity unused by plan [CU]</t>
  </si>
  <si>
    <t>Resource use rate Level1 [%]</t>
  </si>
  <si>
    <t># days</t>
  </si>
  <si>
    <t>day off           (6 days)</t>
  </si>
  <si>
    <t>day off           (7 days)</t>
  </si>
  <si>
    <t>W07-22</t>
  </si>
  <si>
    <t>W08-22</t>
  </si>
  <si>
    <t>W09-22</t>
  </si>
  <si>
    <t>W10-22</t>
  </si>
  <si>
    <t>W11-22</t>
  </si>
  <si>
    <t>W12-22</t>
  </si>
  <si>
    <t>W13-22</t>
  </si>
  <si>
    <t>W14-22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</si>
</sst>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Kč&quot;_-;\-* #,##0.00\ &quot;Kč&quot;_-;_-* &quot;-&quot;??\ &quot;Kč&quot;_-;_-@_-"/>
    <numFmt numFmtId="165" formatCode="#,##0.0"/>
    <numFmt numFmtId="166" formatCode="dd/mm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38"/>
    </font>
    <font>
      <sz val="10"/>
      <name val="Tahoma"/>
      <family val="2"/>
      <charset val="238"/>
    </font>
    <font>
      <sz val="10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5" fillId="0" borderId="0"/>
    <xf numFmtId="0" fontId="2" fillId="0" borderId="0"/>
    <xf numFmtId="0" fontId="7" fillId="0" borderId="0"/>
    <xf numFmtId="0" fontId="9" fillId="0" borderId="0"/>
    <xf numFmtId="0" fontId="2" fillId="0" borderId="0"/>
    <xf numFmtId="0" fontId="15" fillId="0" borderId="0"/>
    <xf numFmtId="9" fontId="15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/>
    </xf>
    <xf numFmtId="0" fontId="8" fillId="10" borderId="3" xfId="0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applyFill="1" applyBorder="1"/>
    <xf numFmtId="0" fontId="0" fillId="14" borderId="0" xfId="0" applyFill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" fontId="8" fillId="1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4" fillId="9" borderId="1" xfId="4" applyNumberFormat="1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3" fontId="0" fillId="16" borderId="1" xfId="0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3" fontId="0" fillId="16" borderId="6" xfId="0" applyNumberFormat="1" applyFont="1" applyFill="1" applyBorder="1" applyAlignment="1">
      <alignment horizontal="center" vertical="center"/>
    </xf>
    <xf numFmtId="3" fontId="6" fillId="14" borderId="2" xfId="0" applyNumberFormat="1" applyFont="1" applyFill="1" applyBorder="1"/>
    <xf numFmtId="165" fontId="6" fillId="14" borderId="0" xfId="0" applyNumberFormat="1" applyFont="1" applyFill="1" applyBorder="1" applyAlignment="1">
      <alignment horizontal="center"/>
    </xf>
    <xf numFmtId="165" fontId="6" fillId="14" borderId="0" xfId="0" applyNumberFormat="1" applyFont="1" applyFill="1" applyBorder="1" applyAlignment="1">
      <alignment horizontal="center" vertical="center"/>
    </xf>
    <xf numFmtId="165" fontId="6" fillId="14" borderId="4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9" fontId="4" fillId="7" borderId="0" xfId="4" applyNumberFormat="1" applyFont="1" applyFill="1" applyBorder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0" fillId="7" borderId="4" xfId="0" applyNumberFormat="1" applyFill="1" applyBorder="1" applyAlignment="1">
      <alignment horizontal="center" vertical="center"/>
    </xf>
    <xf numFmtId="3" fontId="0" fillId="7" borderId="2" xfId="0" applyNumberFormat="1" applyFont="1" applyFill="1" applyBorder="1" applyAlignment="1">
      <alignment horizontal="center" vertical="center"/>
    </xf>
    <xf numFmtId="3" fontId="0" fillId="7" borderId="0" xfId="0" applyNumberFormat="1" applyFont="1" applyFill="1" applyBorder="1" applyAlignment="1">
      <alignment horizontal="center" vertical="center"/>
    </xf>
    <xf numFmtId="165" fontId="6" fillId="7" borderId="0" xfId="0" applyNumberFormat="1" applyFont="1" applyFill="1" applyBorder="1" applyAlignment="1">
      <alignment horizontal="center"/>
    </xf>
    <xf numFmtId="165" fontId="6" fillId="7" borderId="0" xfId="0" applyNumberFormat="1" applyFont="1" applyFill="1" applyBorder="1" applyAlignment="1">
      <alignment horizontal="center" vertical="center"/>
    </xf>
    <xf numFmtId="165" fontId="6" fillId="7" borderId="4" xfId="0" applyNumberFormat="1" applyFont="1" applyFill="1" applyBorder="1" applyAlignment="1">
      <alignment horizontal="center" vertical="center"/>
    </xf>
    <xf numFmtId="165" fontId="0" fillId="7" borderId="0" xfId="0" applyNumberFormat="1" applyFill="1" applyBorder="1" applyAlignment="1">
      <alignment horizontal="center"/>
    </xf>
    <xf numFmtId="165" fontId="8" fillId="7" borderId="0" xfId="0" applyNumberFormat="1" applyFont="1" applyFill="1" applyBorder="1" applyAlignment="1">
      <alignment horizontal="center" vertical="center"/>
    </xf>
    <xf numFmtId="165" fontId="8" fillId="7" borderId="4" xfId="0" applyNumberFormat="1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165" fontId="0" fillId="14" borderId="0" xfId="0" applyNumberFormat="1" applyFill="1" applyBorder="1" applyAlignment="1">
      <alignment horizontal="center"/>
    </xf>
    <xf numFmtId="165" fontId="0" fillId="14" borderId="4" xfId="0" applyNumberFormat="1" applyFill="1" applyBorder="1" applyAlignment="1">
      <alignment horizontal="center"/>
    </xf>
    <xf numFmtId="165" fontId="8" fillId="14" borderId="0" xfId="0" applyNumberFormat="1" applyFont="1" applyFill="1" applyBorder="1" applyAlignment="1">
      <alignment horizontal="center" vertical="center"/>
    </xf>
    <xf numFmtId="165" fontId="8" fillId="14" borderId="4" xfId="0" applyNumberFormat="1" applyFont="1" applyFill="1" applyBorder="1" applyAlignment="1">
      <alignment horizontal="center" vertical="center"/>
    </xf>
    <xf numFmtId="3" fontId="0" fillId="0" borderId="0" xfId="0" applyNumberFormat="1"/>
    <xf numFmtId="165" fontId="6" fillId="7" borderId="0" xfId="0" applyNumberFormat="1" applyFont="1" applyFill="1" applyBorder="1" applyAlignment="1">
      <alignment horizontal="right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3" fontId="8" fillId="14" borderId="2" xfId="0" applyNumberFormat="1" applyFont="1" applyFill="1" applyBorder="1" applyAlignment="1">
      <alignment horizontal="center" vertical="center"/>
    </xf>
    <xf numFmtId="3" fontId="8" fillId="7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0" fontId="0" fillId="0" borderId="0" xfId="1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14" borderId="1" xfId="0" applyFont="1" applyFill="1" applyBorder="1" applyAlignment="1">
      <alignment horizontal="center" vertical="top" wrapText="1"/>
    </xf>
    <xf numFmtId="166" fontId="0" fillId="14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9" fontId="0" fillId="14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8" fillId="10" borderId="8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12" fillId="0" borderId="8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center" wrapText="1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</cellXfs>
  <cellStyles count="12">
    <cellStyle name="Měna 2" xfId="2" xr:uid="{00000000-0005-0000-0000-000000000000}"/>
    <cellStyle name="Měna 3" xfId="3" xr:uid="{00000000-0005-0000-0000-000001000000}"/>
    <cellStyle name="Normal 2" xfId="1" xr:uid="{00000000-0005-0000-0000-000002000000}"/>
    <cellStyle name="Normal 3" xfId="7" xr:uid="{00000000-0005-0000-0000-000003000000}"/>
    <cellStyle name="Normal 4" xfId="8" xr:uid="{00000000-0005-0000-0000-000004000000}"/>
    <cellStyle name="Normal 5" xfId="10" xr:uid="{00000000-0005-0000-0000-000005000000}"/>
    <cellStyle name="Normal_Feuil2" xfId="4" xr:uid="{00000000-0005-0000-0000-000006000000}"/>
    <cellStyle name="Normální 2" xfId="5" xr:uid="{00000000-0005-0000-0000-000007000000}"/>
    <cellStyle name="Normální 3" xfId="6" xr:uid="{00000000-0005-0000-0000-000008000000}"/>
    <cellStyle name="Обычный" xfId="0" builtinId="0"/>
    <cellStyle name="Обычный 2" xfId="9" xr:uid="{00000000-0005-0000-0000-00000A000000}"/>
    <cellStyle name="Процентный" xfId="1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  <color rgb="FFFF4D4D"/>
      <color rgb="FF00FF00"/>
      <color rgb="FF99FF99"/>
      <color rgb="FFCCFFCC"/>
      <color rgb="FFFF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QC</a:t>
            </a:r>
            <a:r>
              <a:rPr lang="en-US" b="1" baseline="0"/>
              <a:t> OCCUPANCY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QC!$R$1</c:f>
              <c:strCache>
                <c:ptCount val="1"/>
                <c:pt idx="0">
                  <c:v>5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QC!$J$2:$J$13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QC!$R$2:$R$13</c:f>
              <c:numCache>
                <c:formatCode>0</c:formatCode>
                <c:ptCount val="12"/>
                <c:pt idx="0">
                  <c:v>1152</c:v>
                </c:pt>
                <c:pt idx="1">
                  <c:v>1368</c:v>
                </c:pt>
                <c:pt idx="2">
                  <c:v>1584</c:v>
                </c:pt>
                <c:pt idx="3">
                  <c:v>1512</c:v>
                </c:pt>
                <c:pt idx="4">
                  <c:v>1296</c:v>
                </c:pt>
                <c:pt idx="5">
                  <c:v>1512</c:v>
                </c:pt>
                <c:pt idx="6">
                  <c:v>1512</c:v>
                </c:pt>
                <c:pt idx="7">
                  <c:v>936</c:v>
                </c:pt>
                <c:pt idx="8">
                  <c:v>1584</c:v>
                </c:pt>
                <c:pt idx="9">
                  <c:v>1512</c:v>
                </c:pt>
                <c:pt idx="10">
                  <c:v>1512</c:v>
                </c:pt>
                <c:pt idx="11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3-48BC-809F-31F7B28B116A}"/>
            </c:ext>
          </c:extLst>
        </c:ser>
        <c:ser>
          <c:idx val="1"/>
          <c:order val="1"/>
          <c:tx>
            <c:strRef>
              <c:f>QC!$S$1</c:f>
              <c:strCache>
                <c:ptCount val="1"/>
                <c:pt idx="0">
                  <c:v>6 days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QC!$J$2:$J$13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QC!$S$2:$S$13</c:f>
              <c:numCache>
                <c:formatCode>0</c:formatCode>
                <c:ptCount val="12"/>
                <c:pt idx="0">
                  <c:v>216</c:v>
                </c:pt>
                <c:pt idx="1">
                  <c:v>288</c:v>
                </c:pt>
                <c:pt idx="2">
                  <c:v>216</c:v>
                </c:pt>
                <c:pt idx="3">
                  <c:v>360</c:v>
                </c:pt>
                <c:pt idx="4">
                  <c:v>288</c:v>
                </c:pt>
                <c:pt idx="5">
                  <c:v>288</c:v>
                </c:pt>
                <c:pt idx="6">
                  <c:v>360</c:v>
                </c:pt>
                <c:pt idx="7">
                  <c:v>144</c:v>
                </c:pt>
                <c:pt idx="8">
                  <c:v>288</c:v>
                </c:pt>
                <c:pt idx="9">
                  <c:v>360</c:v>
                </c:pt>
                <c:pt idx="10">
                  <c:v>288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3-48BC-809F-31F7B28B116A}"/>
            </c:ext>
          </c:extLst>
        </c:ser>
        <c:ser>
          <c:idx val="2"/>
          <c:order val="2"/>
          <c:tx>
            <c:strRef>
              <c:f>QC!$T$1</c:f>
              <c:strCache>
                <c:ptCount val="1"/>
                <c:pt idx="0">
                  <c:v>7 days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QC!$J$2:$J$13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QC!$T$2:$T$13</c:f>
              <c:numCache>
                <c:formatCode>General</c:formatCode>
                <c:ptCount val="12"/>
                <c:pt idx="0">
                  <c:v>216</c:v>
                </c:pt>
                <c:pt idx="1">
                  <c:v>360</c:v>
                </c:pt>
                <c:pt idx="2">
                  <c:v>432</c:v>
                </c:pt>
                <c:pt idx="3">
                  <c:v>288</c:v>
                </c:pt>
                <c:pt idx="4">
                  <c:v>648</c:v>
                </c:pt>
                <c:pt idx="5">
                  <c:v>360</c:v>
                </c:pt>
                <c:pt idx="6">
                  <c:v>360</c:v>
                </c:pt>
                <c:pt idx="7">
                  <c:v>144</c:v>
                </c:pt>
                <c:pt idx="8">
                  <c:v>288</c:v>
                </c:pt>
                <c:pt idx="9">
                  <c:v>360</c:v>
                </c:pt>
                <c:pt idx="10">
                  <c:v>360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13-48BC-809F-31F7B28B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058143"/>
        <c:axId val="1041401743"/>
      </c:barChart>
      <c:lineChart>
        <c:grouping val="stacked"/>
        <c:varyColors val="0"/>
        <c:ser>
          <c:idx val="3"/>
          <c:order val="3"/>
          <c:tx>
            <c:strRef>
              <c:f>QC!$K$1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QC!$J$2:$J$13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QC!$K$2:$K$13</c:f>
              <c:numCache>
                <c:formatCode>0</c:formatCode>
                <c:ptCount val="12"/>
                <c:pt idx="0">
                  <c:v>1453.1012192016492</c:v>
                </c:pt>
                <c:pt idx="1">
                  <c:v>1384.9599251378304</c:v>
                </c:pt>
                <c:pt idx="2">
                  <c:v>684.15635759107784</c:v>
                </c:pt>
                <c:pt idx="3">
                  <c:v>163.15592903828198</c:v>
                </c:pt>
                <c:pt idx="4">
                  <c:v>317.77613726939416</c:v>
                </c:pt>
                <c:pt idx="5">
                  <c:v>738.30941118502085</c:v>
                </c:pt>
                <c:pt idx="6">
                  <c:v>914.61434881713217</c:v>
                </c:pt>
                <c:pt idx="7">
                  <c:v>1046.3405368917706</c:v>
                </c:pt>
                <c:pt idx="8">
                  <c:v>1332.7000471201047</c:v>
                </c:pt>
                <c:pt idx="9">
                  <c:v>1663.5179959394454</c:v>
                </c:pt>
                <c:pt idx="10">
                  <c:v>1551.0258268964153</c:v>
                </c:pt>
                <c:pt idx="11">
                  <c:v>1375.3451094465872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3-48BC-809F-31F7B28B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058143"/>
        <c:axId val="1041401743"/>
      </c:lineChart>
      <c:dateAx>
        <c:axId val="1391058143"/>
        <c:scaling>
          <c:orientation val="minMax"/>
        </c:scaling>
        <c:delete val="0"/>
        <c:axPos val="b"/>
        <c:numFmt formatCode="[$-41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401743"/>
        <c:crosses val="autoZero"/>
        <c:auto val="1"/>
        <c:lblOffset val="100"/>
        <c:baseTimeUnit val="months"/>
      </c:dateAx>
      <c:valAx>
        <c:axId val="104140174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058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 weekly overview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Лист3!$A$5</c:f>
              <c:strCache>
                <c:ptCount val="1"/>
                <c:pt idx="0">
                  <c:v>Available capacity [CU]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'[1]220T W'!$B$1:$M$1</c:f>
              <c:strCache>
                <c:ptCount val="12"/>
                <c:pt idx="0">
                  <c:v>W01-22</c:v>
                </c:pt>
                <c:pt idx="1">
                  <c:v>W02-22</c:v>
                </c:pt>
                <c:pt idx="2">
                  <c:v>W03-22</c:v>
                </c:pt>
                <c:pt idx="3">
                  <c:v>W04-22</c:v>
                </c:pt>
                <c:pt idx="4">
                  <c:v>W05-22</c:v>
                </c:pt>
                <c:pt idx="5">
                  <c:v>W06-22</c:v>
                </c:pt>
                <c:pt idx="6">
                  <c:v>W07-22</c:v>
                </c:pt>
                <c:pt idx="7">
                  <c:v>W08-22</c:v>
                </c:pt>
              </c:strCache>
            </c:strRef>
          </c:cat>
          <c:val>
            <c:numRef>
              <c:f>Лист3!$B$5:$I$5</c:f>
              <c:numCache>
                <c:formatCode>#,##0</c:formatCode>
                <c:ptCount val="8"/>
                <c:pt idx="0">
                  <c:v>254.7</c:v>
                </c:pt>
                <c:pt idx="1">
                  <c:v>291.3</c:v>
                </c:pt>
                <c:pt idx="2">
                  <c:v>300.7</c:v>
                </c:pt>
                <c:pt idx="3">
                  <c:v>302.3</c:v>
                </c:pt>
                <c:pt idx="4">
                  <c:v>302.3</c:v>
                </c:pt>
                <c:pt idx="5">
                  <c:v>302.3</c:v>
                </c:pt>
                <c:pt idx="6">
                  <c:v>301.3</c:v>
                </c:pt>
                <c:pt idx="7">
                  <c:v>299.89999999999998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B-4C14-ACC5-2053FB6F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656303"/>
        <c:axId val="821787599"/>
      </c:barChart>
      <c:lineChart>
        <c:grouping val="stacked"/>
        <c:varyColors val="0"/>
        <c:ser>
          <c:idx val="1"/>
          <c:order val="1"/>
          <c:tx>
            <c:strRef>
              <c:f>Лист3!$A$7</c:f>
              <c:strCache>
                <c:ptCount val="1"/>
                <c:pt idx="0">
                  <c:v>Capacity used by item [CU]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Лист3!$B$1:$I$1</c:f>
              <c:strCache>
                <c:ptCount val="8"/>
                <c:pt idx="0">
                  <c:v>W07-22</c:v>
                </c:pt>
                <c:pt idx="1">
                  <c:v>W08-22</c:v>
                </c:pt>
                <c:pt idx="2">
                  <c:v>W09-22</c:v>
                </c:pt>
                <c:pt idx="3">
                  <c:v>W10-22</c:v>
                </c:pt>
                <c:pt idx="4">
                  <c:v>W11-22</c:v>
                </c:pt>
                <c:pt idx="5">
                  <c:v>W12-22</c:v>
                </c:pt>
                <c:pt idx="6">
                  <c:v>W13-22</c:v>
                </c:pt>
                <c:pt idx="7">
                  <c:v>W14-22</c:v>
                </c:pt>
              </c:strCache>
            </c:strRef>
          </c:cat>
          <c:val>
            <c:numRef>
              <c:f>Лист3!$B$7:$I$7</c:f>
              <c:numCache>
                <c:formatCode>#\ ##0.0</c:formatCode>
                <c:ptCount val="8"/>
                <c:pt idx="0">
                  <c:v>0</c:v>
                </c:pt>
                <c:pt idx="1">
                  <c:v>277.5</c:v>
                </c:pt>
                <c:pt idx="2">
                  <c:v>635.9</c:v>
                </c:pt>
                <c:pt idx="3">
                  <c:v>361.3</c:v>
                </c:pt>
                <c:pt idx="4">
                  <c:v>374.5</c:v>
                </c:pt>
                <c:pt idx="5">
                  <c:v>705.8</c:v>
                </c:pt>
                <c:pt idx="6">
                  <c:v>298.2</c:v>
                </c:pt>
                <c:pt idx="7">
                  <c:v>285.8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B-4C14-ACC5-2053FB6F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656303"/>
        <c:axId val="821787599"/>
      </c:lineChart>
      <c:catAx>
        <c:axId val="6926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787599"/>
        <c:crosses val="autoZero"/>
        <c:auto val="1"/>
        <c:lblAlgn val="ctr"/>
        <c:lblOffset val="100"/>
        <c:noMultiLvlLbl val="0"/>
      </c:catAx>
      <c:valAx>
        <c:axId val="8217875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656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57152</xdr:rowOff>
    </xdr:from>
    <xdr:to>
      <xdr:col>3</xdr:col>
      <xdr:colOff>523875</xdr:colOff>
      <xdr:row>1</xdr:row>
      <xdr:rowOff>102780</xdr:rowOff>
    </xdr:to>
    <xdr:pic>
      <xdr:nvPicPr>
        <xdr:cNvPr id="2" name="Рисунок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152"/>
          <a:ext cx="1933575" cy="436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90487</xdr:rowOff>
    </xdr:from>
    <xdr:to>
      <xdr:col>9</xdr:col>
      <xdr:colOff>646800</xdr:colOff>
      <xdr:row>36</xdr:row>
      <xdr:rowOff>28987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3006B6-13A9-4BDC-8967-7979E348D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384000</xdr:colOff>
      <xdr:row>27</xdr:row>
      <xdr:rowOff>22500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FB4552-D5A3-49AB-8707-1BB71872F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IMM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80T"/>
      <sheetName val="120T "/>
      <sheetName val="220T"/>
      <sheetName val="140T"/>
      <sheetName val="BOY XS"/>
      <sheetName val="Лист1 (2)"/>
      <sheetName val="80T W"/>
      <sheetName val="120T W"/>
      <sheetName val="220T W"/>
      <sheetName val="140T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W01-22</v>
          </cell>
          <cell r="C1" t="str">
            <v>W02-22</v>
          </cell>
          <cell r="D1" t="str">
            <v>W03-22</v>
          </cell>
          <cell r="E1" t="str">
            <v>W04-22</v>
          </cell>
          <cell r="F1" t="str">
            <v>W05-22</v>
          </cell>
          <cell r="G1" t="str">
            <v>W06-22</v>
          </cell>
          <cell r="H1" t="str">
            <v>W07-22</v>
          </cell>
          <cell r="I1" t="str">
            <v>W08-22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wrap="square" rtlCol="0"/>
      <a:lstStyle>
        <a:defPPr>
          <a:defRPr sz="1400" b="1">
            <a:solidFill>
              <a:sysClr val="windowText" lastClr="000000"/>
            </a:solidFill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BI32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0" sqref="H30:S32"/>
    </sheetView>
  </sheetViews>
  <sheetFormatPr defaultColWidth="9.140625" defaultRowHeight="15" x14ac:dyDescent="0.25"/>
  <cols>
    <col min="1" max="1" width="6.5703125" bestFit="1" customWidth="1"/>
    <col min="2" max="2" width="14" bestFit="1" customWidth="1"/>
    <col min="3" max="3" width="10.28515625" bestFit="1" customWidth="1"/>
    <col min="4" max="5" width="9.42578125" customWidth="1"/>
    <col min="6" max="6" width="11.140625" customWidth="1"/>
    <col min="7" max="7" width="9.28515625" customWidth="1"/>
    <col min="8" max="9" width="10.28515625" style="1" customWidth="1"/>
    <col min="10" max="10" width="8.85546875" style="1" customWidth="1"/>
    <col min="11" max="11" width="9.28515625" style="1" customWidth="1"/>
    <col min="12" max="15" width="7.42578125" style="1" customWidth="1"/>
    <col min="16" max="16" width="10.85546875" style="1" bestFit="1" customWidth="1"/>
    <col min="17" max="17" width="8.140625" style="1" bestFit="1" customWidth="1"/>
    <col min="18" max="18" width="10.42578125" style="1" bestFit="1" customWidth="1"/>
    <col min="19" max="19" width="10.140625" style="1" bestFit="1" customWidth="1"/>
    <col min="20" max="20" width="12.28515625" bestFit="1" customWidth="1"/>
    <col min="21" max="21" width="10.42578125" hidden="1" customWidth="1"/>
    <col min="22" max="28" width="5.42578125" style="1" hidden="1" customWidth="1"/>
    <col min="29" max="32" width="5.42578125" hidden="1" customWidth="1"/>
    <col min="33" max="33" width="11.28515625" customWidth="1"/>
    <col min="34" max="34" width="12.7109375" customWidth="1"/>
    <col min="35" max="46" width="10.85546875" style="1" customWidth="1"/>
    <col min="47" max="47" width="9.85546875" customWidth="1"/>
    <col min="48" max="48" width="6.5703125" customWidth="1"/>
    <col min="49" max="55" width="6.5703125" style="1" customWidth="1"/>
    <col min="56" max="56" width="6.5703125" customWidth="1"/>
    <col min="57" max="59" width="7" customWidth="1"/>
    <col min="60" max="60" width="8.85546875" customWidth="1"/>
    <col min="61" max="61" width="12.28515625" bestFit="1" customWidth="1"/>
  </cols>
  <sheetData>
    <row r="1" spans="1:61" ht="30.75" customHeight="1" x14ac:dyDescent="0.25">
      <c r="A1" s="136"/>
      <c r="B1" s="137"/>
      <c r="C1" s="134"/>
      <c r="D1" s="135"/>
      <c r="E1" s="135"/>
      <c r="F1" s="124" t="s">
        <v>22</v>
      </c>
      <c r="G1" s="125"/>
      <c r="H1" s="128">
        <v>2022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30"/>
      <c r="AI1" s="110">
        <v>2023</v>
      </c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2"/>
    </row>
    <row r="2" spans="1:61" ht="15.75" customHeight="1" x14ac:dyDescent="0.25">
      <c r="A2" s="136"/>
      <c r="B2" s="137"/>
      <c r="C2" s="134"/>
      <c r="D2" s="135"/>
      <c r="E2" s="135"/>
      <c r="F2" s="126" t="s">
        <v>23</v>
      </c>
      <c r="G2" s="127"/>
      <c r="H2" s="131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3"/>
      <c r="AI2" s="113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5"/>
    </row>
    <row r="3" spans="1:61" ht="30.75" thickBot="1" x14ac:dyDescent="0.3">
      <c r="A3" s="122" t="s">
        <v>30</v>
      </c>
      <c r="B3" s="122" t="s">
        <v>16</v>
      </c>
      <c r="C3" s="122" t="s">
        <v>35</v>
      </c>
      <c r="D3" s="122" t="s">
        <v>1</v>
      </c>
      <c r="E3" s="122" t="s">
        <v>0</v>
      </c>
      <c r="F3" s="122" t="s">
        <v>34</v>
      </c>
      <c r="G3" s="122" t="s">
        <v>33</v>
      </c>
      <c r="H3" s="89" t="s">
        <v>12</v>
      </c>
      <c r="I3" s="89" t="s">
        <v>13</v>
      </c>
      <c r="J3" s="89" t="s">
        <v>14</v>
      </c>
      <c r="K3" s="90" t="s">
        <v>11</v>
      </c>
      <c r="L3" s="90" t="s">
        <v>15</v>
      </c>
      <c r="M3" s="90" t="s">
        <v>3</v>
      </c>
      <c r="N3" s="89" t="s">
        <v>4</v>
      </c>
      <c r="O3" s="89" t="s">
        <v>5</v>
      </c>
      <c r="P3" s="89" t="s">
        <v>6</v>
      </c>
      <c r="Q3" s="90" t="s">
        <v>7</v>
      </c>
      <c r="R3" s="90" t="s">
        <v>8</v>
      </c>
      <c r="S3" s="90" t="s">
        <v>9</v>
      </c>
      <c r="T3" s="116" t="s">
        <v>37</v>
      </c>
      <c r="U3" s="94" t="s">
        <v>12</v>
      </c>
      <c r="V3" s="93" t="s">
        <v>13</v>
      </c>
      <c r="W3" s="102" t="s">
        <v>14</v>
      </c>
      <c r="X3" s="101" t="s">
        <v>11</v>
      </c>
      <c r="Y3" s="100" t="s">
        <v>15</v>
      </c>
      <c r="Z3" s="96" t="s">
        <v>3</v>
      </c>
      <c r="AA3" s="95" t="s">
        <v>4</v>
      </c>
      <c r="AB3" s="92" t="s">
        <v>5</v>
      </c>
      <c r="AC3" s="91" t="s">
        <v>6</v>
      </c>
      <c r="AD3" s="99" t="s">
        <v>7</v>
      </c>
      <c r="AE3" s="98" t="s">
        <v>8</v>
      </c>
      <c r="AF3" s="97" t="s">
        <v>9</v>
      </c>
      <c r="AG3" s="118" t="s">
        <v>36</v>
      </c>
      <c r="AH3" s="120" t="s">
        <v>38</v>
      </c>
      <c r="AI3" s="83" t="s">
        <v>12</v>
      </c>
      <c r="AJ3" s="72" t="s">
        <v>13</v>
      </c>
      <c r="AK3" s="72" t="s">
        <v>14</v>
      </c>
      <c r="AL3" s="72" t="s">
        <v>11</v>
      </c>
      <c r="AM3" s="72" t="s">
        <v>15</v>
      </c>
      <c r="AN3" s="72" t="s">
        <v>3</v>
      </c>
      <c r="AO3" s="72" t="s">
        <v>4</v>
      </c>
      <c r="AP3" s="72" t="s">
        <v>5</v>
      </c>
      <c r="AQ3" s="72" t="s">
        <v>6</v>
      </c>
      <c r="AR3" s="72" t="s">
        <v>7</v>
      </c>
      <c r="AS3" s="72" t="s">
        <v>8</v>
      </c>
      <c r="AT3" s="72" t="s">
        <v>9</v>
      </c>
      <c r="AU3" s="2" t="s">
        <v>17</v>
      </c>
      <c r="AV3" s="73" t="s">
        <v>12</v>
      </c>
      <c r="AW3" s="74" t="s">
        <v>13</v>
      </c>
      <c r="AX3" s="75" t="s">
        <v>14</v>
      </c>
      <c r="AY3" s="76" t="s">
        <v>11</v>
      </c>
      <c r="AZ3" s="80" t="s">
        <v>15</v>
      </c>
      <c r="BA3" s="81" t="s">
        <v>3</v>
      </c>
      <c r="BB3" s="82" t="s">
        <v>4</v>
      </c>
      <c r="BC3" s="77" t="s">
        <v>5</v>
      </c>
      <c r="BD3" s="78" t="s">
        <v>6</v>
      </c>
      <c r="BE3" s="70" t="s">
        <v>7</v>
      </c>
      <c r="BF3" s="71" t="s">
        <v>8</v>
      </c>
      <c r="BG3" s="79" t="s">
        <v>9</v>
      </c>
      <c r="BH3" s="2" t="s">
        <v>19</v>
      </c>
      <c r="BI3" s="2" t="s">
        <v>21</v>
      </c>
    </row>
    <row r="4" spans="1:61" x14ac:dyDescent="0.25">
      <c r="A4" s="123"/>
      <c r="B4" s="123"/>
      <c r="C4" s="123"/>
      <c r="D4" s="123"/>
      <c r="E4" s="123"/>
      <c r="F4" s="123"/>
      <c r="G4" s="123"/>
      <c r="H4" s="29" t="s">
        <v>31</v>
      </c>
      <c r="I4" s="29" t="s">
        <v>31</v>
      </c>
      <c r="J4" s="29" t="s">
        <v>31</v>
      </c>
      <c r="K4" s="21" t="s">
        <v>31</v>
      </c>
      <c r="L4" s="21" t="s">
        <v>31</v>
      </c>
      <c r="M4" s="21" t="s">
        <v>31</v>
      </c>
      <c r="N4" s="29" t="s">
        <v>31</v>
      </c>
      <c r="O4" s="29" t="s">
        <v>31</v>
      </c>
      <c r="P4" s="29" t="s">
        <v>31</v>
      </c>
      <c r="Q4" s="21" t="s">
        <v>31</v>
      </c>
      <c r="R4" s="21" t="s">
        <v>31</v>
      </c>
      <c r="S4" s="21" t="s">
        <v>31</v>
      </c>
      <c r="T4" s="117"/>
      <c r="U4" s="7" t="s">
        <v>31</v>
      </c>
      <c r="V4" s="6" t="s">
        <v>31</v>
      </c>
      <c r="W4" s="8" t="s">
        <v>31</v>
      </c>
      <c r="X4" s="9" t="s">
        <v>31</v>
      </c>
      <c r="Y4" s="10" t="s">
        <v>31</v>
      </c>
      <c r="Z4" s="11" t="s">
        <v>31</v>
      </c>
      <c r="AA4" s="12" t="s">
        <v>31</v>
      </c>
      <c r="AB4" s="13" t="s">
        <v>31</v>
      </c>
      <c r="AC4" s="14" t="s">
        <v>31</v>
      </c>
      <c r="AD4" s="15" t="s">
        <v>31</v>
      </c>
      <c r="AE4" s="16" t="s">
        <v>31</v>
      </c>
      <c r="AF4" s="17" t="s">
        <v>31</v>
      </c>
      <c r="AG4" s="119"/>
      <c r="AH4" s="121"/>
      <c r="AI4" s="30" t="s">
        <v>31</v>
      </c>
      <c r="AJ4" s="28" t="s">
        <v>31</v>
      </c>
      <c r="AK4" s="28" t="s">
        <v>31</v>
      </c>
      <c r="AL4" s="28" t="s">
        <v>31</v>
      </c>
      <c r="AM4" s="28" t="s">
        <v>31</v>
      </c>
      <c r="AN4" s="28" t="s">
        <v>31</v>
      </c>
      <c r="AO4" s="28" t="s">
        <v>31</v>
      </c>
      <c r="AP4" s="28" t="s">
        <v>31</v>
      </c>
      <c r="AQ4" s="28" t="s">
        <v>31</v>
      </c>
      <c r="AR4" s="28" t="s">
        <v>31</v>
      </c>
      <c r="AS4" s="28" t="s">
        <v>31</v>
      </c>
      <c r="AT4" s="28" t="s">
        <v>31</v>
      </c>
      <c r="AU4" s="49"/>
      <c r="AV4" s="50" t="s">
        <v>31</v>
      </c>
      <c r="AW4" s="51" t="s">
        <v>31</v>
      </c>
      <c r="AX4" s="52" t="s">
        <v>31</v>
      </c>
      <c r="AY4" s="53" t="s">
        <v>31</v>
      </c>
      <c r="AZ4" s="54" t="s">
        <v>31</v>
      </c>
      <c r="BA4" s="55" t="s">
        <v>31</v>
      </c>
      <c r="BB4" s="56" t="s">
        <v>31</v>
      </c>
      <c r="BC4" s="57" t="s">
        <v>31</v>
      </c>
      <c r="BD4" s="58" t="s">
        <v>31</v>
      </c>
      <c r="BE4" s="59" t="s">
        <v>31</v>
      </c>
      <c r="BF4" s="60" t="s">
        <v>31</v>
      </c>
      <c r="BG4" s="61" t="s">
        <v>31</v>
      </c>
      <c r="BH4" s="62"/>
      <c r="BI4" s="63"/>
    </row>
    <row r="5" spans="1:61" x14ac:dyDescent="0.25">
      <c r="A5" s="22">
        <f>ROW()-4</f>
        <v>1</v>
      </c>
      <c r="B5" s="23" t="s">
        <v>39</v>
      </c>
      <c r="C5" s="25">
        <v>16</v>
      </c>
      <c r="D5" s="25">
        <f>60/C5</f>
        <v>3.75</v>
      </c>
      <c r="E5" s="25">
        <v>0.85</v>
      </c>
      <c r="F5" s="24">
        <f>D5*E5*60+45</f>
        <v>236.25</v>
      </c>
      <c r="G5" s="26">
        <f>D5*60</f>
        <v>225</v>
      </c>
      <c r="H5" s="31">
        <v>94800</v>
      </c>
      <c r="I5" s="27">
        <v>66000</v>
      </c>
      <c r="J5" s="27">
        <v>18000</v>
      </c>
      <c r="K5" s="27">
        <v>20400</v>
      </c>
      <c r="L5" s="27">
        <v>0</v>
      </c>
      <c r="M5" s="27">
        <v>34800</v>
      </c>
      <c r="N5" s="27">
        <v>48000</v>
      </c>
      <c r="O5" s="27">
        <v>26400</v>
      </c>
      <c r="P5" s="27">
        <v>36000</v>
      </c>
      <c r="Q5" s="27">
        <v>98948</v>
      </c>
      <c r="R5" s="27">
        <v>88208</v>
      </c>
      <c r="S5" s="27">
        <v>82049</v>
      </c>
      <c r="T5" s="32">
        <f>SUM(H5:S5)</f>
        <v>613605</v>
      </c>
      <c r="U5" s="33">
        <f t="shared" ref="U5:U27" si="0">H5/$F5</f>
        <v>401.26984126984127</v>
      </c>
      <c r="V5" s="33">
        <f t="shared" ref="V5:V27" si="1">I5/$F5</f>
        <v>279.36507936507934</v>
      </c>
      <c r="W5" s="33">
        <f t="shared" ref="W5:W27" si="2">J5/$F5</f>
        <v>76.19047619047619</v>
      </c>
      <c r="X5" s="33">
        <f t="shared" ref="X5:X27" si="3">K5/$F5</f>
        <v>86.349206349206355</v>
      </c>
      <c r="Y5" s="33">
        <f t="shared" ref="Y5:Y27" si="4">L5/$F5</f>
        <v>0</v>
      </c>
      <c r="Z5" s="33">
        <f t="shared" ref="Z5:Z27" si="5">M5/$F5</f>
        <v>147.30158730158729</v>
      </c>
      <c r="AA5" s="33">
        <f t="shared" ref="AA5:AA27" si="6">N5/$F5</f>
        <v>203.17460317460316</v>
      </c>
      <c r="AB5" s="33">
        <f t="shared" ref="AB5:AB27" si="7">O5/$F5</f>
        <v>111.74603174603175</v>
      </c>
      <c r="AC5" s="33">
        <f t="shared" ref="AC5:AC27" si="8">P5/$F5</f>
        <v>152.38095238095238</v>
      </c>
      <c r="AD5" s="33">
        <f t="shared" ref="AD5:AD27" si="9">Q5/$F5</f>
        <v>418.82751322751324</v>
      </c>
      <c r="AE5" s="33">
        <f t="shared" ref="AE5:AE27" si="10">R5/$F5</f>
        <v>373.36719576719577</v>
      </c>
      <c r="AF5" s="33">
        <f t="shared" ref="AF5:AF27" si="11">S5/$F5</f>
        <v>347.29735449735449</v>
      </c>
      <c r="AG5" s="34">
        <f t="shared" ref="AG5:AG27" si="12">SUM(U5:AF5)/24</f>
        <v>108.21957671957671</v>
      </c>
      <c r="AH5" s="35">
        <f>AG5/12</f>
        <v>9.0182980599647262</v>
      </c>
      <c r="AI5" s="31">
        <v>74187</v>
      </c>
      <c r="AJ5" s="27">
        <v>90995</v>
      </c>
      <c r="AK5" s="27">
        <v>96954</v>
      </c>
      <c r="AL5" s="27">
        <v>90660</v>
      </c>
      <c r="AM5" s="27">
        <v>91219</v>
      </c>
      <c r="AN5" s="27">
        <v>83638</v>
      </c>
      <c r="AO5" s="27">
        <v>76175</v>
      </c>
      <c r="AP5" s="27">
        <v>75358</v>
      </c>
      <c r="AQ5" s="27">
        <v>101010</v>
      </c>
      <c r="AR5" s="27">
        <v>101911</v>
      </c>
      <c r="AS5" s="27">
        <v>97434</v>
      </c>
      <c r="AT5" s="27">
        <v>86924</v>
      </c>
      <c r="AU5" s="84">
        <f t="shared" ref="AU5:AU23" si="13">SUM(AI5:AT5)</f>
        <v>1066465</v>
      </c>
      <c r="AV5" s="64">
        <f t="shared" ref="AV5:AV23" si="14">AI5/$F5</f>
        <v>314.01904761904763</v>
      </c>
      <c r="AW5" s="64">
        <f t="shared" ref="AW5:AW23" si="15">AJ5/$F5</f>
        <v>385.16402116402116</v>
      </c>
      <c r="AX5" s="64">
        <f t="shared" ref="AX5:AX23" si="16">AK5/$F5</f>
        <v>410.38730158730158</v>
      </c>
      <c r="AY5" s="64">
        <f t="shared" ref="AY5:AY23" si="17">AL5/$F5</f>
        <v>383.74603174603175</v>
      </c>
      <c r="AZ5" s="64">
        <f t="shared" ref="AZ5:AZ23" si="18">AM5/$F5</f>
        <v>386.11216931216933</v>
      </c>
      <c r="BA5" s="64">
        <f t="shared" ref="BA5:BA23" si="19">AN5/$F5</f>
        <v>354.02328042328043</v>
      </c>
      <c r="BB5" s="64">
        <f t="shared" ref="BB5:BB23" si="20">AO5/$F5</f>
        <v>322.43386243386243</v>
      </c>
      <c r="BC5" s="64">
        <f t="shared" ref="BC5:BC23" si="21">AP5/$F5</f>
        <v>318.97566137566139</v>
      </c>
      <c r="BD5" s="64">
        <f t="shared" ref="BD5:BD23" si="22">AQ5/$F5</f>
        <v>427.55555555555554</v>
      </c>
      <c r="BE5" s="64">
        <f t="shared" ref="BE5:BE23" si="23">AR5/$F5</f>
        <v>431.3693121693122</v>
      </c>
      <c r="BF5" s="64">
        <f t="shared" ref="BF5:BF23" si="24">AS5/$F5</f>
        <v>412.4190476190476</v>
      </c>
      <c r="BG5" s="64">
        <f t="shared" ref="BG5:BG23" si="25">AT5/$F5</f>
        <v>367.93227513227515</v>
      </c>
      <c r="BH5" s="64">
        <f t="shared" ref="BH5:BH23" si="26">AU5/$F5</f>
        <v>4514.137566137566</v>
      </c>
      <c r="BI5" s="65">
        <f t="shared" ref="BI5:BI23" si="27">AV5/$F5</f>
        <v>1.3291811539430587</v>
      </c>
    </row>
    <row r="6" spans="1:61" x14ac:dyDescent="0.25">
      <c r="A6" s="22">
        <f t="shared" ref="A6:A10" si="28">ROW()-4</f>
        <v>2</v>
      </c>
      <c r="B6" s="23" t="s">
        <v>40</v>
      </c>
      <c r="C6" s="25">
        <v>16</v>
      </c>
      <c r="D6" s="25">
        <f t="shared" ref="D6:D27" si="29">60/C6</f>
        <v>3.75</v>
      </c>
      <c r="E6" s="25">
        <v>0.85</v>
      </c>
      <c r="F6" s="24">
        <f t="shared" ref="F6:F15" si="30">D6*E6*60+45</f>
        <v>236.25</v>
      </c>
      <c r="G6" s="26">
        <f t="shared" ref="G6:G27" si="31">D6*60</f>
        <v>225</v>
      </c>
      <c r="H6" s="31">
        <v>12000</v>
      </c>
      <c r="I6" s="27">
        <v>12000</v>
      </c>
      <c r="J6" s="27">
        <v>12000</v>
      </c>
      <c r="K6" s="27">
        <v>0</v>
      </c>
      <c r="L6" s="27">
        <v>4800</v>
      </c>
      <c r="M6" s="27">
        <v>13200</v>
      </c>
      <c r="N6" s="27">
        <v>15600</v>
      </c>
      <c r="O6" s="27">
        <v>16800</v>
      </c>
      <c r="P6" s="27">
        <v>19176</v>
      </c>
      <c r="Q6" s="27">
        <v>19245</v>
      </c>
      <c r="R6" s="27">
        <v>18685</v>
      </c>
      <c r="S6" s="27">
        <v>14325</v>
      </c>
      <c r="T6" s="32">
        <f t="shared" ref="T6:T25" si="32">SUM(H6:S6)</f>
        <v>157831</v>
      </c>
      <c r="U6" s="33">
        <f t="shared" si="0"/>
        <v>50.793650793650791</v>
      </c>
      <c r="V6" s="33">
        <f t="shared" si="1"/>
        <v>50.793650793650791</v>
      </c>
      <c r="W6" s="33">
        <f t="shared" si="2"/>
        <v>50.793650793650791</v>
      </c>
      <c r="X6" s="33">
        <f t="shared" si="3"/>
        <v>0</v>
      </c>
      <c r="Y6" s="33">
        <f t="shared" si="4"/>
        <v>20.317460317460316</v>
      </c>
      <c r="Z6" s="33">
        <f t="shared" si="5"/>
        <v>55.873015873015873</v>
      </c>
      <c r="AA6" s="33">
        <f t="shared" si="6"/>
        <v>66.031746031746039</v>
      </c>
      <c r="AB6" s="33">
        <f t="shared" si="7"/>
        <v>71.111111111111114</v>
      </c>
      <c r="AC6" s="33">
        <f t="shared" si="8"/>
        <v>81.168253968253964</v>
      </c>
      <c r="AD6" s="33">
        <f t="shared" si="9"/>
        <v>81.460317460317455</v>
      </c>
      <c r="AE6" s="33">
        <f t="shared" si="10"/>
        <v>79.089947089947088</v>
      </c>
      <c r="AF6" s="33">
        <f t="shared" si="11"/>
        <v>60.634920634920633</v>
      </c>
      <c r="AG6" s="34">
        <f t="shared" si="12"/>
        <v>27.836155202821871</v>
      </c>
      <c r="AH6" s="35">
        <f>AG6/12</f>
        <v>2.3196796002351561</v>
      </c>
      <c r="AI6" s="31">
        <v>14868</v>
      </c>
      <c r="AJ6" s="27">
        <v>17976</v>
      </c>
      <c r="AK6" s="27">
        <v>17938</v>
      </c>
      <c r="AL6" s="27">
        <v>16355</v>
      </c>
      <c r="AM6" s="27">
        <v>15028</v>
      </c>
      <c r="AN6" s="27">
        <v>16727</v>
      </c>
      <c r="AO6" s="27">
        <v>16092</v>
      </c>
      <c r="AP6" s="27">
        <v>14925</v>
      </c>
      <c r="AQ6" s="27">
        <v>18575</v>
      </c>
      <c r="AR6" s="27">
        <v>19175</v>
      </c>
      <c r="AS6" s="27">
        <v>20239</v>
      </c>
      <c r="AT6" s="27">
        <v>15504</v>
      </c>
      <c r="AU6" s="84">
        <f t="shared" si="13"/>
        <v>203402</v>
      </c>
      <c r="AV6" s="64">
        <f t="shared" si="14"/>
        <v>62.93333333333333</v>
      </c>
      <c r="AW6" s="64">
        <f t="shared" si="15"/>
        <v>76.088888888888889</v>
      </c>
      <c r="AX6" s="64">
        <f t="shared" si="16"/>
        <v>75.928042328042324</v>
      </c>
      <c r="AY6" s="64">
        <f t="shared" si="17"/>
        <v>69.227513227513228</v>
      </c>
      <c r="AZ6" s="64">
        <f t="shared" si="18"/>
        <v>63.610582010582007</v>
      </c>
      <c r="BA6" s="64">
        <f t="shared" si="19"/>
        <v>70.802116402116397</v>
      </c>
      <c r="BB6" s="64">
        <f t="shared" si="20"/>
        <v>68.114285714285714</v>
      </c>
      <c r="BC6" s="64">
        <f t="shared" si="21"/>
        <v>63.174603174603178</v>
      </c>
      <c r="BD6" s="64">
        <f t="shared" si="22"/>
        <v>78.62433862433862</v>
      </c>
      <c r="BE6" s="64">
        <f t="shared" si="23"/>
        <v>81.164021164021165</v>
      </c>
      <c r="BF6" s="64">
        <f t="shared" si="24"/>
        <v>85.667724867724871</v>
      </c>
      <c r="BG6" s="64">
        <f t="shared" si="25"/>
        <v>65.62539682539682</v>
      </c>
      <c r="BH6" s="66">
        <f t="shared" si="26"/>
        <v>860.96084656084656</v>
      </c>
      <c r="BI6" s="67">
        <f t="shared" si="27"/>
        <v>0.26638447971781304</v>
      </c>
    </row>
    <row r="7" spans="1:61" x14ac:dyDescent="0.25">
      <c r="A7" s="22">
        <f t="shared" si="28"/>
        <v>3</v>
      </c>
      <c r="B7" s="23" t="s">
        <v>41</v>
      </c>
      <c r="C7" s="25">
        <v>16</v>
      </c>
      <c r="D7" s="25">
        <f t="shared" si="29"/>
        <v>3.75</v>
      </c>
      <c r="E7" s="25">
        <v>0.85</v>
      </c>
      <c r="F7" s="24">
        <f t="shared" si="30"/>
        <v>236.25</v>
      </c>
      <c r="G7" s="26">
        <f t="shared" si="31"/>
        <v>225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2">
        <f t="shared" si="32"/>
        <v>0</v>
      </c>
      <c r="U7" s="33">
        <f t="shared" si="0"/>
        <v>0</v>
      </c>
      <c r="V7" s="33">
        <f t="shared" si="1"/>
        <v>0</v>
      </c>
      <c r="W7" s="33">
        <f t="shared" si="2"/>
        <v>0</v>
      </c>
      <c r="X7" s="33">
        <f t="shared" si="3"/>
        <v>0</v>
      </c>
      <c r="Y7" s="33">
        <f t="shared" si="4"/>
        <v>0</v>
      </c>
      <c r="Z7" s="33">
        <f t="shared" si="5"/>
        <v>0</v>
      </c>
      <c r="AA7" s="33">
        <f t="shared" si="6"/>
        <v>0</v>
      </c>
      <c r="AB7" s="33">
        <f t="shared" si="7"/>
        <v>0</v>
      </c>
      <c r="AC7" s="33">
        <f t="shared" si="8"/>
        <v>0</v>
      </c>
      <c r="AD7" s="33">
        <f t="shared" si="9"/>
        <v>0</v>
      </c>
      <c r="AE7" s="33">
        <f t="shared" si="10"/>
        <v>0</v>
      </c>
      <c r="AF7" s="33">
        <f t="shared" si="11"/>
        <v>0</v>
      </c>
      <c r="AG7" s="34">
        <f t="shared" si="12"/>
        <v>0</v>
      </c>
      <c r="AH7" s="35">
        <f t="shared" ref="AH7:AH27" si="33">AG7/12</f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  <c r="AU7" s="84">
        <f t="shared" si="13"/>
        <v>0</v>
      </c>
      <c r="AV7" s="64">
        <f t="shared" si="14"/>
        <v>0</v>
      </c>
      <c r="AW7" s="64">
        <f t="shared" si="15"/>
        <v>0</v>
      </c>
      <c r="AX7" s="64">
        <f t="shared" si="16"/>
        <v>0</v>
      </c>
      <c r="AY7" s="64">
        <f t="shared" si="17"/>
        <v>0</v>
      </c>
      <c r="AZ7" s="64">
        <f t="shared" si="18"/>
        <v>0</v>
      </c>
      <c r="BA7" s="64">
        <f t="shared" si="19"/>
        <v>0</v>
      </c>
      <c r="BB7" s="64">
        <f t="shared" si="20"/>
        <v>0</v>
      </c>
      <c r="BC7" s="64">
        <f t="shared" si="21"/>
        <v>0</v>
      </c>
      <c r="BD7" s="64">
        <f t="shared" si="22"/>
        <v>0</v>
      </c>
      <c r="BE7" s="64">
        <f t="shared" si="23"/>
        <v>0</v>
      </c>
      <c r="BF7" s="64">
        <f t="shared" si="24"/>
        <v>0</v>
      </c>
      <c r="BG7" s="64">
        <f t="shared" si="25"/>
        <v>0</v>
      </c>
      <c r="BH7" s="66">
        <f t="shared" si="26"/>
        <v>0</v>
      </c>
      <c r="BI7" s="67">
        <f t="shared" si="27"/>
        <v>0</v>
      </c>
    </row>
    <row r="8" spans="1:61" x14ac:dyDescent="0.25">
      <c r="A8" s="22">
        <f t="shared" si="28"/>
        <v>4</v>
      </c>
      <c r="B8" s="23" t="s">
        <v>42</v>
      </c>
      <c r="C8" s="25">
        <v>16</v>
      </c>
      <c r="D8" s="25">
        <f t="shared" si="29"/>
        <v>3.75</v>
      </c>
      <c r="E8" s="25">
        <v>0.85</v>
      </c>
      <c r="F8" s="24">
        <f t="shared" si="30"/>
        <v>236.25</v>
      </c>
      <c r="G8" s="26">
        <f t="shared" si="31"/>
        <v>225</v>
      </c>
      <c r="H8" s="31">
        <v>52800</v>
      </c>
      <c r="I8" s="27">
        <v>36000</v>
      </c>
      <c r="J8" s="27">
        <v>9600</v>
      </c>
      <c r="K8" s="27">
        <v>3600</v>
      </c>
      <c r="L8" s="27">
        <v>28800</v>
      </c>
      <c r="M8" s="27">
        <v>19200</v>
      </c>
      <c r="N8" s="27">
        <v>19200</v>
      </c>
      <c r="O8" s="27">
        <v>9600</v>
      </c>
      <c r="P8" s="27">
        <v>17145</v>
      </c>
      <c r="Q8" s="27">
        <v>38064</v>
      </c>
      <c r="R8" s="27">
        <v>38809</v>
      </c>
      <c r="S8" s="27">
        <v>33559</v>
      </c>
      <c r="T8" s="32">
        <f t="shared" si="32"/>
        <v>306377</v>
      </c>
      <c r="U8" s="33">
        <f t="shared" si="0"/>
        <v>223.49206349206349</v>
      </c>
      <c r="V8" s="33">
        <f t="shared" si="1"/>
        <v>152.38095238095238</v>
      </c>
      <c r="W8" s="33">
        <f t="shared" si="2"/>
        <v>40.634920634920633</v>
      </c>
      <c r="X8" s="33">
        <f t="shared" si="3"/>
        <v>15.238095238095237</v>
      </c>
      <c r="Y8" s="33">
        <f t="shared" si="4"/>
        <v>121.9047619047619</v>
      </c>
      <c r="Z8" s="33">
        <f t="shared" si="5"/>
        <v>81.269841269841265</v>
      </c>
      <c r="AA8" s="33">
        <f t="shared" si="6"/>
        <v>81.269841269841265</v>
      </c>
      <c r="AB8" s="33">
        <f t="shared" si="7"/>
        <v>40.634920634920633</v>
      </c>
      <c r="AC8" s="33">
        <f t="shared" si="8"/>
        <v>72.571428571428569</v>
      </c>
      <c r="AD8" s="33">
        <f t="shared" si="9"/>
        <v>161.11746031746031</v>
      </c>
      <c r="AE8" s="33">
        <f t="shared" si="10"/>
        <v>164.27089947089948</v>
      </c>
      <c r="AF8" s="33">
        <f t="shared" si="11"/>
        <v>142.04867724867725</v>
      </c>
      <c r="AG8" s="34">
        <f t="shared" si="12"/>
        <v>54.034744268077596</v>
      </c>
      <c r="AH8" s="35">
        <f t="shared" si="33"/>
        <v>4.5028953556731333</v>
      </c>
      <c r="AI8" s="31">
        <v>54522</v>
      </c>
      <c r="AJ8" s="27">
        <v>64094</v>
      </c>
      <c r="AK8" s="27">
        <v>66369</v>
      </c>
      <c r="AL8" s="27">
        <v>59922</v>
      </c>
      <c r="AM8" s="27">
        <v>58864</v>
      </c>
      <c r="AN8" s="27">
        <v>56041</v>
      </c>
      <c r="AO8" s="27">
        <v>58957</v>
      </c>
      <c r="AP8" s="27">
        <v>45391</v>
      </c>
      <c r="AQ8" s="27">
        <v>66364</v>
      </c>
      <c r="AR8" s="27">
        <v>63648</v>
      </c>
      <c r="AS8" s="27">
        <v>60261</v>
      </c>
      <c r="AT8" s="27">
        <v>49992</v>
      </c>
      <c r="AU8" s="84">
        <f t="shared" si="13"/>
        <v>704425</v>
      </c>
      <c r="AV8" s="64">
        <f t="shared" si="14"/>
        <v>230.78095238095239</v>
      </c>
      <c r="AW8" s="64">
        <f t="shared" si="15"/>
        <v>271.29735449735449</v>
      </c>
      <c r="AX8" s="64">
        <f t="shared" si="16"/>
        <v>280.92698412698411</v>
      </c>
      <c r="AY8" s="64">
        <f t="shared" si="17"/>
        <v>253.63809523809525</v>
      </c>
      <c r="AZ8" s="64">
        <f t="shared" si="18"/>
        <v>249.15978835978837</v>
      </c>
      <c r="BA8" s="64">
        <f t="shared" si="19"/>
        <v>237.21058201058202</v>
      </c>
      <c r="BB8" s="64">
        <f t="shared" si="20"/>
        <v>249.55343915343914</v>
      </c>
      <c r="BC8" s="64">
        <f t="shared" si="21"/>
        <v>192.13121693121693</v>
      </c>
      <c r="BD8" s="64">
        <f t="shared" si="22"/>
        <v>280.90582010582011</v>
      </c>
      <c r="BE8" s="64">
        <f t="shared" si="23"/>
        <v>269.40952380952382</v>
      </c>
      <c r="BF8" s="64">
        <f t="shared" si="24"/>
        <v>255.07301587301586</v>
      </c>
      <c r="BG8" s="64">
        <f t="shared" si="25"/>
        <v>211.60634920634919</v>
      </c>
      <c r="BH8" s="66">
        <f t="shared" si="26"/>
        <v>2981.6931216931216</v>
      </c>
      <c r="BI8" s="67">
        <f t="shared" si="27"/>
        <v>0.9768505920886873</v>
      </c>
    </row>
    <row r="9" spans="1:61" x14ac:dyDescent="0.25">
      <c r="A9" s="22">
        <f t="shared" si="28"/>
        <v>5</v>
      </c>
      <c r="B9" s="23" t="s">
        <v>43</v>
      </c>
      <c r="C9" s="25">
        <v>16</v>
      </c>
      <c r="D9" s="25">
        <f t="shared" si="29"/>
        <v>3.75</v>
      </c>
      <c r="E9" s="25">
        <v>0.85</v>
      </c>
      <c r="F9" s="24">
        <f t="shared" si="30"/>
        <v>236.25</v>
      </c>
      <c r="G9" s="26">
        <f t="shared" si="31"/>
        <v>225</v>
      </c>
      <c r="H9" s="31">
        <v>1200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1200</v>
      </c>
      <c r="R9" s="27">
        <v>1200</v>
      </c>
      <c r="S9" s="27">
        <v>0</v>
      </c>
      <c r="T9" s="32">
        <f t="shared" si="32"/>
        <v>3600</v>
      </c>
      <c r="U9" s="33">
        <f t="shared" si="0"/>
        <v>5.0793650793650791</v>
      </c>
      <c r="V9" s="33">
        <f t="shared" si="1"/>
        <v>0</v>
      </c>
      <c r="W9" s="33">
        <f t="shared" si="2"/>
        <v>0</v>
      </c>
      <c r="X9" s="33">
        <f t="shared" si="3"/>
        <v>0</v>
      </c>
      <c r="Y9" s="33">
        <f t="shared" si="4"/>
        <v>0</v>
      </c>
      <c r="Z9" s="33">
        <f t="shared" si="5"/>
        <v>0</v>
      </c>
      <c r="AA9" s="33">
        <f t="shared" si="6"/>
        <v>0</v>
      </c>
      <c r="AB9" s="33">
        <f t="shared" si="7"/>
        <v>0</v>
      </c>
      <c r="AC9" s="33">
        <f t="shared" si="8"/>
        <v>0</v>
      </c>
      <c r="AD9" s="33">
        <f t="shared" si="9"/>
        <v>5.0793650793650791</v>
      </c>
      <c r="AE9" s="33">
        <f t="shared" si="10"/>
        <v>5.0793650793650791</v>
      </c>
      <c r="AF9" s="33">
        <f t="shared" si="11"/>
        <v>0</v>
      </c>
      <c r="AG9" s="34">
        <f t="shared" si="12"/>
        <v>0.63492063492063489</v>
      </c>
      <c r="AH9" s="35">
        <f t="shared" si="33"/>
        <v>5.2910052910052907E-2</v>
      </c>
      <c r="AI9" s="31">
        <v>355</v>
      </c>
      <c r="AJ9" s="27">
        <v>525</v>
      </c>
      <c r="AK9" s="27">
        <v>490</v>
      </c>
      <c r="AL9" s="27">
        <v>931</v>
      </c>
      <c r="AM9" s="27">
        <v>343</v>
      </c>
      <c r="AN9" s="27">
        <v>846</v>
      </c>
      <c r="AO9" s="27">
        <v>448</v>
      </c>
      <c r="AP9" s="27">
        <v>469</v>
      </c>
      <c r="AQ9" s="27">
        <v>690</v>
      </c>
      <c r="AR9" s="27">
        <v>493</v>
      </c>
      <c r="AS9" s="27">
        <v>260</v>
      </c>
      <c r="AT9" s="27">
        <v>519</v>
      </c>
      <c r="AU9" s="84">
        <f t="shared" si="13"/>
        <v>6369</v>
      </c>
      <c r="AV9" s="64">
        <f t="shared" si="14"/>
        <v>1.5026455026455026</v>
      </c>
      <c r="AW9" s="64">
        <f t="shared" si="15"/>
        <v>2.2222222222222223</v>
      </c>
      <c r="AX9" s="64">
        <f t="shared" si="16"/>
        <v>2.074074074074074</v>
      </c>
      <c r="AY9" s="64">
        <f t="shared" si="17"/>
        <v>3.9407407407407407</v>
      </c>
      <c r="AZ9" s="64">
        <f t="shared" si="18"/>
        <v>1.4518518518518519</v>
      </c>
      <c r="BA9" s="64">
        <f t="shared" si="19"/>
        <v>3.5809523809523811</v>
      </c>
      <c r="BB9" s="64">
        <f t="shared" si="20"/>
        <v>1.8962962962962964</v>
      </c>
      <c r="BC9" s="64">
        <f t="shared" si="21"/>
        <v>1.9851851851851852</v>
      </c>
      <c r="BD9" s="64">
        <f t="shared" si="22"/>
        <v>2.9206349206349205</v>
      </c>
      <c r="BE9" s="64">
        <f t="shared" si="23"/>
        <v>2.0867724867724866</v>
      </c>
      <c r="BF9" s="64">
        <f t="shared" si="24"/>
        <v>1.1005291005291005</v>
      </c>
      <c r="BG9" s="64">
        <f t="shared" si="25"/>
        <v>2.196825396825397</v>
      </c>
      <c r="BH9" s="66">
        <f t="shared" si="26"/>
        <v>26.958730158730159</v>
      </c>
      <c r="BI9" s="67">
        <f t="shared" si="27"/>
        <v>6.3604042440021276E-3</v>
      </c>
    </row>
    <row r="10" spans="1:61" x14ac:dyDescent="0.25">
      <c r="A10" s="22">
        <f t="shared" si="28"/>
        <v>6</v>
      </c>
      <c r="B10" s="23" t="s">
        <v>44</v>
      </c>
      <c r="C10" s="25">
        <v>14</v>
      </c>
      <c r="D10" s="25">
        <f t="shared" si="29"/>
        <v>4.2857142857142856</v>
      </c>
      <c r="E10" s="25">
        <v>0.85</v>
      </c>
      <c r="F10" s="24">
        <f t="shared" si="30"/>
        <v>263.57142857142856</v>
      </c>
      <c r="G10" s="26">
        <f t="shared" si="31"/>
        <v>257.14285714285711</v>
      </c>
      <c r="H10" s="31">
        <v>24000</v>
      </c>
      <c r="I10" s="27">
        <v>63600</v>
      </c>
      <c r="J10" s="27">
        <v>33600</v>
      </c>
      <c r="K10" s="27">
        <v>0</v>
      </c>
      <c r="L10" s="27">
        <v>1200</v>
      </c>
      <c r="M10" s="27">
        <v>1200</v>
      </c>
      <c r="N10" s="27">
        <v>24000</v>
      </c>
      <c r="O10" s="27">
        <v>36000</v>
      </c>
      <c r="P10" s="27">
        <v>36000</v>
      </c>
      <c r="Q10" s="27">
        <v>29960</v>
      </c>
      <c r="R10" s="27">
        <v>28577</v>
      </c>
      <c r="S10" s="27">
        <v>23688</v>
      </c>
      <c r="T10" s="32">
        <f t="shared" si="32"/>
        <v>301825</v>
      </c>
      <c r="U10" s="33">
        <f t="shared" si="0"/>
        <v>91.056910569105696</v>
      </c>
      <c r="V10" s="33">
        <f t="shared" si="1"/>
        <v>241.30081300813009</v>
      </c>
      <c r="W10" s="33">
        <f t="shared" si="2"/>
        <v>127.47967479674797</v>
      </c>
      <c r="X10" s="33">
        <f t="shared" si="3"/>
        <v>0</v>
      </c>
      <c r="Y10" s="33">
        <f t="shared" si="4"/>
        <v>4.5528455284552845</v>
      </c>
      <c r="Z10" s="33">
        <f t="shared" si="5"/>
        <v>4.5528455284552845</v>
      </c>
      <c r="AA10" s="33">
        <f t="shared" si="6"/>
        <v>91.056910569105696</v>
      </c>
      <c r="AB10" s="33">
        <f t="shared" si="7"/>
        <v>136.58536585365854</v>
      </c>
      <c r="AC10" s="33">
        <f t="shared" si="8"/>
        <v>136.58536585365854</v>
      </c>
      <c r="AD10" s="33">
        <f t="shared" si="9"/>
        <v>113.66937669376695</v>
      </c>
      <c r="AE10" s="33">
        <f t="shared" si="10"/>
        <v>108.42222222222223</v>
      </c>
      <c r="AF10" s="33">
        <f t="shared" si="11"/>
        <v>89.873170731707319</v>
      </c>
      <c r="AG10" s="34">
        <f t="shared" si="12"/>
        <v>47.71397922312557</v>
      </c>
      <c r="AH10" s="35">
        <f t="shared" si="33"/>
        <v>3.976164935260464</v>
      </c>
      <c r="AI10" s="31">
        <v>47125</v>
      </c>
      <c r="AJ10" s="27">
        <v>49838</v>
      </c>
      <c r="AK10" s="27">
        <v>49483</v>
      </c>
      <c r="AL10" s="27">
        <v>45307</v>
      </c>
      <c r="AM10" s="27">
        <v>47541</v>
      </c>
      <c r="AN10" s="27">
        <v>45012</v>
      </c>
      <c r="AO10" s="27">
        <v>39592</v>
      </c>
      <c r="AP10" s="27">
        <v>48781</v>
      </c>
      <c r="AQ10" s="27">
        <v>45865</v>
      </c>
      <c r="AR10" s="27">
        <v>51420</v>
      </c>
      <c r="AS10" s="27">
        <v>47409</v>
      </c>
      <c r="AT10" s="27">
        <v>48744</v>
      </c>
      <c r="AU10" s="84">
        <f t="shared" si="13"/>
        <v>566117</v>
      </c>
      <c r="AV10" s="64">
        <f t="shared" si="14"/>
        <v>178.79403794037941</v>
      </c>
      <c r="AW10" s="64">
        <f t="shared" si="15"/>
        <v>189.08726287262874</v>
      </c>
      <c r="AX10" s="64">
        <f t="shared" si="16"/>
        <v>187.74037940379404</v>
      </c>
      <c r="AY10" s="64">
        <f t="shared" si="17"/>
        <v>171.89647696476965</v>
      </c>
      <c r="AZ10" s="64">
        <f t="shared" si="18"/>
        <v>180.37235772357724</v>
      </c>
      <c r="BA10" s="64">
        <f t="shared" si="19"/>
        <v>170.77723577235773</v>
      </c>
      <c r="BB10" s="64">
        <f t="shared" si="20"/>
        <v>150.21355013550135</v>
      </c>
      <c r="BC10" s="64">
        <f t="shared" si="21"/>
        <v>185.0769647696477</v>
      </c>
      <c r="BD10" s="64">
        <f t="shared" si="22"/>
        <v>174.01355013550136</v>
      </c>
      <c r="BE10" s="64">
        <f t="shared" si="23"/>
        <v>195.08943089430895</v>
      </c>
      <c r="BF10" s="64">
        <f t="shared" si="24"/>
        <v>179.87154471544716</v>
      </c>
      <c r="BG10" s="64">
        <f t="shared" si="25"/>
        <v>184.93658536585366</v>
      </c>
      <c r="BH10" s="66">
        <f t="shared" si="26"/>
        <v>2147.8693766937672</v>
      </c>
      <c r="BI10" s="67">
        <f t="shared" si="27"/>
        <v>0.67835136345943414</v>
      </c>
    </row>
    <row r="11" spans="1:61" x14ac:dyDescent="0.25">
      <c r="A11" s="22">
        <f t="shared" ref="A11:A28" si="34">ROW()-4</f>
        <v>7</v>
      </c>
      <c r="B11" s="23" t="s">
        <v>61</v>
      </c>
      <c r="C11" s="25">
        <v>20</v>
      </c>
      <c r="D11" s="25">
        <f>60/C11</f>
        <v>3</v>
      </c>
      <c r="E11" s="25">
        <v>0.85</v>
      </c>
      <c r="F11" s="24">
        <f t="shared" si="30"/>
        <v>198</v>
      </c>
      <c r="G11" s="26">
        <f>D11*60</f>
        <v>180</v>
      </c>
      <c r="H11" s="31">
        <v>16000</v>
      </c>
      <c r="I11" s="27">
        <v>10000</v>
      </c>
      <c r="J11" s="27">
        <v>8000</v>
      </c>
      <c r="K11" s="27">
        <v>0</v>
      </c>
      <c r="L11" s="27">
        <v>6000</v>
      </c>
      <c r="M11" s="27">
        <v>13000</v>
      </c>
      <c r="N11" s="27">
        <v>18000</v>
      </c>
      <c r="O11" s="27">
        <v>9000</v>
      </c>
      <c r="P11" s="27">
        <v>19103</v>
      </c>
      <c r="Q11" s="27">
        <v>20521</v>
      </c>
      <c r="R11" s="27">
        <v>17680</v>
      </c>
      <c r="S11" s="27">
        <v>14744</v>
      </c>
      <c r="T11" s="32">
        <f t="shared" si="32"/>
        <v>152048</v>
      </c>
      <c r="U11" s="33">
        <f t="shared" si="0"/>
        <v>80.808080808080803</v>
      </c>
      <c r="V11" s="33">
        <f t="shared" si="1"/>
        <v>50.505050505050505</v>
      </c>
      <c r="W11" s="33">
        <f t="shared" si="2"/>
        <v>40.404040404040401</v>
      </c>
      <c r="X11" s="33">
        <f t="shared" si="3"/>
        <v>0</v>
      </c>
      <c r="Y11" s="33">
        <f t="shared" si="4"/>
        <v>30.303030303030305</v>
      </c>
      <c r="Z11" s="33">
        <f t="shared" si="5"/>
        <v>65.656565656565661</v>
      </c>
      <c r="AA11" s="33">
        <f t="shared" si="6"/>
        <v>90.909090909090907</v>
      </c>
      <c r="AB11" s="33">
        <f t="shared" si="7"/>
        <v>45.454545454545453</v>
      </c>
      <c r="AC11" s="33">
        <f t="shared" si="8"/>
        <v>96.479797979797979</v>
      </c>
      <c r="AD11" s="33">
        <f t="shared" si="9"/>
        <v>103.64141414141415</v>
      </c>
      <c r="AE11" s="33">
        <f t="shared" si="10"/>
        <v>89.292929292929287</v>
      </c>
      <c r="AF11" s="33">
        <f t="shared" si="11"/>
        <v>74.464646464646464</v>
      </c>
      <c r="AG11" s="34">
        <f t="shared" si="12"/>
        <v>31.996632996632997</v>
      </c>
      <c r="AH11" s="35">
        <f>AG11/12</f>
        <v>2.6663860830527497</v>
      </c>
      <c r="AI11" s="31">
        <v>14826</v>
      </c>
      <c r="AJ11" s="27">
        <v>18219</v>
      </c>
      <c r="AK11" s="27">
        <v>17942</v>
      </c>
      <c r="AL11" s="27">
        <v>17073</v>
      </c>
      <c r="AM11" s="27">
        <v>18338</v>
      </c>
      <c r="AN11" s="27">
        <v>17593</v>
      </c>
      <c r="AO11" s="27">
        <v>15321</v>
      </c>
      <c r="AP11" s="27">
        <v>14809</v>
      </c>
      <c r="AQ11" s="27">
        <v>21366</v>
      </c>
      <c r="AR11" s="27">
        <v>23102</v>
      </c>
      <c r="AS11" s="27">
        <v>22976</v>
      </c>
      <c r="AT11" s="27">
        <v>16185</v>
      </c>
      <c r="AU11" s="84">
        <f t="shared" si="13"/>
        <v>217750</v>
      </c>
      <c r="AV11" s="64">
        <f t="shared" si="14"/>
        <v>74.878787878787875</v>
      </c>
      <c r="AW11" s="64">
        <f t="shared" si="15"/>
        <v>92.015151515151516</v>
      </c>
      <c r="AX11" s="64">
        <f t="shared" si="16"/>
        <v>90.616161616161619</v>
      </c>
      <c r="AY11" s="64">
        <f t="shared" si="17"/>
        <v>86.227272727272734</v>
      </c>
      <c r="AZ11" s="64">
        <f t="shared" si="18"/>
        <v>92.616161616161619</v>
      </c>
      <c r="BA11" s="64">
        <f t="shared" si="19"/>
        <v>88.853535353535349</v>
      </c>
      <c r="BB11" s="64">
        <f t="shared" si="20"/>
        <v>77.378787878787875</v>
      </c>
      <c r="BC11" s="64">
        <f t="shared" si="21"/>
        <v>74.792929292929287</v>
      </c>
      <c r="BD11" s="64">
        <f t="shared" si="22"/>
        <v>107.90909090909091</v>
      </c>
      <c r="BE11" s="64">
        <f t="shared" si="23"/>
        <v>116.67676767676768</v>
      </c>
      <c r="BF11" s="64">
        <f t="shared" si="24"/>
        <v>116.04040404040404</v>
      </c>
      <c r="BG11" s="64">
        <f t="shared" si="25"/>
        <v>81.742424242424249</v>
      </c>
      <c r="BH11" s="66">
        <f t="shared" si="26"/>
        <v>1099.7474747474748</v>
      </c>
      <c r="BI11" s="67">
        <f t="shared" si="27"/>
        <v>0.37817569635751452</v>
      </c>
    </row>
    <row r="12" spans="1:61" x14ac:dyDescent="0.25">
      <c r="A12" s="22">
        <f>ROW()-4</f>
        <v>8</v>
      </c>
      <c r="B12" s="23" t="s">
        <v>45</v>
      </c>
      <c r="C12" s="25">
        <v>12</v>
      </c>
      <c r="D12" s="25">
        <f t="shared" si="29"/>
        <v>5</v>
      </c>
      <c r="E12" s="25">
        <v>0.85</v>
      </c>
      <c r="F12" s="24">
        <f t="shared" si="30"/>
        <v>300</v>
      </c>
      <c r="G12" s="26">
        <f t="shared" si="31"/>
        <v>300</v>
      </c>
      <c r="H12" s="31">
        <v>13200</v>
      </c>
      <c r="I12" s="27">
        <v>20400</v>
      </c>
      <c r="J12" s="27">
        <v>13200</v>
      </c>
      <c r="K12" s="27">
        <v>0</v>
      </c>
      <c r="L12" s="27">
        <v>13200</v>
      </c>
      <c r="M12" s="27">
        <v>7200</v>
      </c>
      <c r="N12" s="27">
        <v>9600</v>
      </c>
      <c r="O12" s="27">
        <v>21600</v>
      </c>
      <c r="P12" s="27">
        <v>24399</v>
      </c>
      <c r="Q12" s="27">
        <v>24399</v>
      </c>
      <c r="R12" s="27">
        <v>19888</v>
      </c>
      <c r="S12" s="27">
        <v>17916</v>
      </c>
      <c r="T12" s="32">
        <f t="shared" si="32"/>
        <v>185002</v>
      </c>
      <c r="U12" s="33">
        <f t="shared" si="0"/>
        <v>44</v>
      </c>
      <c r="V12" s="33">
        <f t="shared" si="1"/>
        <v>68</v>
      </c>
      <c r="W12" s="33">
        <f t="shared" si="2"/>
        <v>44</v>
      </c>
      <c r="X12" s="33">
        <f t="shared" si="3"/>
        <v>0</v>
      </c>
      <c r="Y12" s="33">
        <f t="shared" si="4"/>
        <v>44</v>
      </c>
      <c r="Z12" s="33">
        <f t="shared" si="5"/>
        <v>24</v>
      </c>
      <c r="AA12" s="33">
        <f t="shared" si="6"/>
        <v>32</v>
      </c>
      <c r="AB12" s="33">
        <f t="shared" si="7"/>
        <v>72</v>
      </c>
      <c r="AC12" s="33">
        <f t="shared" si="8"/>
        <v>81.33</v>
      </c>
      <c r="AD12" s="33">
        <f t="shared" si="9"/>
        <v>81.33</v>
      </c>
      <c r="AE12" s="33">
        <f t="shared" si="10"/>
        <v>66.293333333333337</v>
      </c>
      <c r="AF12" s="33">
        <f t="shared" si="11"/>
        <v>59.72</v>
      </c>
      <c r="AG12" s="34">
        <f t="shared" si="12"/>
        <v>25.694722222222222</v>
      </c>
      <c r="AH12" s="35">
        <f t="shared" si="33"/>
        <v>2.1412268518518518</v>
      </c>
      <c r="AI12" s="31">
        <v>15829</v>
      </c>
      <c r="AJ12" s="27">
        <v>18136</v>
      </c>
      <c r="AK12" s="27">
        <v>17120</v>
      </c>
      <c r="AL12" s="27">
        <v>17816</v>
      </c>
      <c r="AM12" s="27">
        <v>19685</v>
      </c>
      <c r="AN12" s="27">
        <v>17718</v>
      </c>
      <c r="AO12" s="27">
        <v>18638</v>
      </c>
      <c r="AP12" s="27">
        <v>13736</v>
      </c>
      <c r="AQ12" s="27">
        <v>20176</v>
      </c>
      <c r="AR12" s="27">
        <v>20575</v>
      </c>
      <c r="AS12" s="27">
        <v>19191</v>
      </c>
      <c r="AT12" s="27">
        <v>16100</v>
      </c>
      <c r="AU12" s="84">
        <f t="shared" si="13"/>
        <v>214720</v>
      </c>
      <c r="AV12" s="64">
        <f t="shared" si="14"/>
        <v>52.763333333333335</v>
      </c>
      <c r="AW12" s="64">
        <f t="shared" si="15"/>
        <v>60.453333333333333</v>
      </c>
      <c r="AX12" s="64">
        <f t="shared" si="16"/>
        <v>57.06666666666667</v>
      </c>
      <c r="AY12" s="64">
        <f t="shared" si="17"/>
        <v>59.386666666666663</v>
      </c>
      <c r="AZ12" s="64">
        <f t="shared" si="18"/>
        <v>65.61666666666666</v>
      </c>
      <c r="BA12" s="64">
        <f t="shared" si="19"/>
        <v>59.06</v>
      </c>
      <c r="BB12" s="64">
        <f t="shared" si="20"/>
        <v>62.126666666666665</v>
      </c>
      <c r="BC12" s="64">
        <f t="shared" si="21"/>
        <v>45.786666666666669</v>
      </c>
      <c r="BD12" s="64">
        <f t="shared" si="22"/>
        <v>67.25333333333333</v>
      </c>
      <c r="BE12" s="64">
        <f t="shared" si="23"/>
        <v>68.583333333333329</v>
      </c>
      <c r="BF12" s="64">
        <f t="shared" si="24"/>
        <v>63.97</v>
      </c>
      <c r="BG12" s="64">
        <f t="shared" si="25"/>
        <v>53.666666666666664</v>
      </c>
      <c r="BH12" s="66">
        <f t="shared" si="26"/>
        <v>715.73333333333335</v>
      </c>
      <c r="BI12" s="67">
        <f t="shared" si="27"/>
        <v>0.17587777777777777</v>
      </c>
    </row>
    <row r="13" spans="1:61" x14ac:dyDescent="0.25">
      <c r="A13" s="22">
        <f>ROW()-4</f>
        <v>9</v>
      </c>
      <c r="B13" s="23" t="s">
        <v>46</v>
      </c>
      <c r="C13" s="25">
        <v>12</v>
      </c>
      <c r="D13" s="25">
        <f t="shared" si="29"/>
        <v>5</v>
      </c>
      <c r="E13" s="25">
        <v>0.85</v>
      </c>
      <c r="F13" s="24">
        <f t="shared" si="30"/>
        <v>300</v>
      </c>
      <c r="G13" s="26">
        <f t="shared" si="31"/>
        <v>300</v>
      </c>
      <c r="H13" s="31">
        <v>10800</v>
      </c>
      <c r="I13" s="27">
        <v>32400</v>
      </c>
      <c r="J13" s="27">
        <v>19200</v>
      </c>
      <c r="K13" s="27">
        <v>0</v>
      </c>
      <c r="L13" s="27">
        <v>16800</v>
      </c>
      <c r="M13" s="27">
        <v>0</v>
      </c>
      <c r="N13" s="27">
        <v>9600</v>
      </c>
      <c r="O13" s="27">
        <v>8653</v>
      </c>
      <c r="P13" s="27">
        <v>30101</v>
      </c>
      <c r="Q13" s="27">
        <v>30015</v>
      </c>
      <c r="R13" s="27">
        <v>29971</v>
      </c>
      <c r="S13" s="27">
        <v>30307</v>
      </c>
      <c r="T13" s="32">
        <f t="shared" si="32"/>
        <v>217847</v>
      </c>
      <c r="U13" s="33">
        <f t="shared" si="0"/>
        <v>36</v>
      </c>
      <c r="V13" s="33">
        <f t="shared" si="1"/>
        <v>108</v>
      </c>
      <c r="W13" s="33">
        <f t="shared" si="2"/>
        <v>64</v>
      </c>
      <c r="X13" s="33">
        <f t="shared" si="3"/>
        <v>0</v>
      </c>
      <c r="Y13" s="33">
        <f t="shared" si="4"/>
        <v>56</v>
      </c>
      <c r="Z13" s="33">
        <f t="shared" si="5"/>
        <v>0</v>
      </c>
      <c r="AA13" s="33">
        <f t="shared" si="6"/>
        <v>32</v>
      </c>
      <c r="AB13" s="33">
        <f t="shared" si="7"/>
        <v>28.843333333333334</v>
      </c>
      <c r="AC13" s="33">
        <f t="shared" si="8"/>
        <v>100.33666666666667</v>
      </c>
      <c r="AD13" s="33">
        <f t="shared" si="9"/>
        <v>100.05</v>
      </c>
      <c r="AE13" s="33">
        <f t="shared" si="10"/>
        <v>99.903333333333336</v>
      </c>
      <c r="AF13" s="33">
        <f t="shared" si="11"/>
        <v>101.02333333333333</v>
      </c>
      <c r="AG13" s="34">
        <f t="shared" si="12"/>
        <v>30.256527777777777</v>
      </c>
      <c r="AH13" s="35">
        <f t="shared" si="33"/>
        <v>2.5213773148148149</v>
      </c>
      <c r="AI13" s="31">
        <v>25424</v>
      </c>
      <c r="AJ13" s="27">
        <v>26153</v>
      </c>
      <c r="AK13" s="27">
        <v>25729</v>
      </c>
      <c r="AL13" s="27">
        <v>25691</v>
      </c>
      <c r="AM13" s="27">
        <v>28629</v>
      </c>
      <c r="AN13" s="27">
        <v>28202</v>
      </c>
      <c r="AO13" s="27">
        <v>28076</v>
      </c>
      <c r="AP13" s="27">
        <v>25393</v>
      </c>
      <c r="AQ13" s="27">
        <v>28463</v>
      </c>
      <c r="AR13" s="27">
        <v>27712</v>
      </c>
      <c r="AS13" s="27">
        <v>27576</v>
      </c>
      <c r="AT13" s="27">
        <v>28272</v>
      </c>
      <c r="AU13" s="84">
        <f t="shared" si="13"/>
        <v>325320</v>
      </c>
      <c r="AV13" s="64">
        <f t="shared" si="14"/>
        <v>84.74666666666667</v>
      </c>
      <c r="AW13" s="64">
        <f t="shared" si="15"/>
        <v>87.176666666666662</v>
      </c>
      <c r="AX13" s="64">
        <f t="shared" si="16"/>
        <v>85.763333333333335</v>
      </c>
      <c r="AY13" s="64">
        <f t="shared" si="17"/>
        <v>85.63666666666667</v>
      </c>
      <c r="AZ13" s="64">
        <f t="shared" si="18"/>
        <v>95.43</v>
      </c>
      <c r="BA13" s="64">
        <f t="shared" si="19"/>
        <v>94.006666666666661</v>
      </c>
      <c r="BB13" s="64">
        <f t="shared" si="20"/>
        <v>93.586666666666673</v>
      </c>
      <c r="BC13" s="64">
        <f t="shared" si="21"/>
        <v>84.643333333333331</v>
      </c>
      <c r="BD13" s="64">
        <f t="shared" si="22"/>
        <v>94.876666666666665</v>
      </c>
      <c r="BE13" s="64">
        <f t="shared" si="23"/>
        <v>92.373333333333335</v>
      </c>
      <c r="BF13" s="64">
        <f t="shared" si="24"/>
        <v>91.92</v>
      </c>
      <c r="BG13" s="64">
        <f t="shared" si="25"/>
        <v>94.24</v>
      </c>
      <c r="BH13" s="66">
        <f t="shared" si="26"/>
        <v>1084.4000000000001</v>
      </c>
      <c r="BI13" s="67">
        <f t="shared" si="27"/>
        <v>0.2824888888888889</v>
      </c>
    </row>
    <row r="14" spans="1:61" x14ac:dyDescent="0.25">
      <c r="A14" s="22">
        <f t="shared" si="34"/>
        <v>10</v>
      </c>
      <c r="B14" s="23" t="s">
        <v>47</v>
      </c>
      <c r="C14" s="25">
        <v>12</v>
      </c>
      <c r="D14" s="25">
        <f t="shared" si="29"/>
        <v>5</v>
      </c>
      <c r="E14" s="25">
        <v>0.85</v>
      </c>
      <c r="F14" s="24">
        <f t="shared" si="30"/>
        <v>300</v>
      </c>
      <c r="G14" s="26">
        <f t="shared" si="31"/>
        <v>300</v>
      </c>
      <c r="H14" s="31">
        <v>49200</v>
      </c>
      <c r="I14" s="27">
        <v>21600</v>
      </c>
      <c r="J14" s="27">
        <v>8400</v>
      </c>
      <c r="K14" s="27">
        <v>0</v>
      </c>
      <c r="L14" s="27">
        <v>0</v>
      </c>
      <c r="M14" s="27">
        <v>37200</v>
      </c>
      <c r="N14" s="27">
        <v>34800</v>
      </c>
      <c r="O14" s="27">
        <v>22800</v>
      </c>
      <c r="P14" s="27">
        <v>49335</v>
      </c>
      <c r="Q14" s="27">
        <v>41760</v>
      </c>
      <c r="R14" s="27">
        <v>41278</v>
      </c>
      <c r="S14" s="27">
        <v>32976</v>
      </c>
      <c r="T14" s="32">
        <f t="shared" si="32"/>
        <v>339349</v>
      </c>
      <c r="U14" s="33">
        <f t="shared" si="0"/>
        <v>164</v>
      </c>
      <c r="V14" s="33">
        <f t="shared" si="1"/>
        <v>72</v>
      </c>
      <c r="W14" s="33">
        <f t="shared" si="2"/>
        <v>28</v>
      </c>
      <c r="X14" s="33">
        <f t="shared" si="3"/>
        <v>0</v>
      </c>
      <c r="Y14" s="33">
        <f t="shared" si="4"/>
        <v>0</v>
      </c>
      <c r="Z14" s="33">
        <f t="shared" si="5"/>
        <v>124</v>
      </c>
      <c r="AA14" s="33">
        <f t="shared" si="6"/>
        <v>116</v>
      </c>
      <c r="AB14" s="33">
        <f t="shared" si="7"/>
        <v>76</v>
      </c>
      <c r="AC14" s="33">
        <f t="shared" si="8"/>
        <v>164.45</v>
      </c>
      <c r="AD14" s="33">
        <f t="shared" si="9"/>
        <v>139.19999999999999</v>
      </c>
      <c r="AE14" s="33">
        <f t="shared" si="10"/>
        <v>137.59333333333333</v>
      </c>
      <c r="AF14" s="33">
        <f t="shared" si="11"/>
        <v>109.92</v>
      </c>
      <c r="AG14" s="34">
        <f t="shared" si="12"/>
        <v>47.131805555555559</v>
      </c>
      <c r="AH14" s="35">
        <f t="shared" si="33"/>
        <v>3.9276504629629634</v>
      </c>
      <c r="AI14" s="31">
        <v>31020</v>
      </c>
      <c r="AJ14" s="27">
        <v>35005</v>
      </c>
      <c r="AK14" s="27">
        <v>35132</v>
      </c>
      <c r="AL14" s="27">
        <v>33858</v>
      </c>
      <c r="AM14" s="27">
        <v>41609</v>
      </c>
      <c r="AN14" s="27">
        <v>39780</v>
      </c>
      <c r="AO14" s="27">
        <v>28723</v>
      </c>
      <c r="AP14" s="27">
        <v>24629</v>
      </c>
      <c r="AQ14" s="27">
        <v>46430</v>
      </c>
      <c r="AR14" s="27">
        <v>45736</v>
      </c>
      <c r="AS14" s="27">
        <v>45116</v>
      </c>
      <c r="AT14" s="27">
        <v>26465</v>
      </c>
      <c r="AU14" s="84">
        <f t="shared" si="13"/>
        <v>433503</v>
      </c>
      <c r="AV14" s="64">
        <f t="shared" si="14"/>
        <v>103.4</v>
      </c>
      <c r="AW14" s="64">
        <f t="shared" si="15"/>
        <v>116.68333333333334</v>
      </c>
      <c r="AX14" s="64">
        <f t="shared" si="16"/>
        <v>117.10666666666667</v>
      </c>
      <c r="AY14" s="64">
        <f t="shared" si="17"/>
        <v>112.86</v>
      </c>
      <c r="AZ14" s="64">
        <f t="shared" si="18"/>
        <v>138.69666666666666</v>
      </c>
      <c r="BA14" s="64">
        <f t="shared" si="19"/>
        <v>132.6</v>
      </c>
      <c r="BB14" s="64">
        <f t="shared" si="20"/>
        <v>95.743333333333339</v>
      </c>
      <c r="BC14" s="64">
        <f t="shared" si="21"/>
        <v>82.096666666666664</v>
      </c>
      <c r="BD14" s="64">
        <f t="shared" si="22"/>
        <v>154.76666666666668</v>
      </c>
      <c r="BE14" s="64">
        <f t="shared" si="23"/>
        <v>152.45333333333335</v>
      </c>
      <c r="BF14" s="64">
        <f t="shared" si="24"/>
        <v>150.38666666666666</v>
      </c>
      <c r="BG14" s="64">
        <f t="shared" si="25"/>
        <v>88.216666666666669</v>
      </c>
      <c r="BH14" s="66">
        <f t="shared" si="26"/>
        <v>1445.01</v>
      </c>
      <c r="BI14" s="67">
        <f t="shared" si="27"/>
        <v>0.34466666666666668</v>
      </c>
    </row>
    <row r="15" spans="1:61" x14ac:dyDescent="0.25">
      <c r="A15" s="22">
        <f t="shared" si="34"/>
        <v>11</v>
      </c>
      <c r="B15" s="23" t="s">
        <v>48</v>
      </c>
      <c r="C15" s="25">
        <v>12</v>
      </c>
      <c r="D15" s="25">
        <f t="shared" si="29"/>
        <v>5</v>
      </c>
      <c r="E15" s="25">
        <v>0.85</v>
      </c>
      <c r="F15" s="24">
        <f t="shared" si="30"/>
        <v>300</v>
      </c>
      <c r="G15" s="26">
        <f t="shared" si="31"/>
        <v>300</v>
      </c>
      <c r="H15" s="31">
        <v>72000</v>
      </c>
      <c r="I15" s="27">
        <v>54000</v>
      </c>
      <c r="J15" s="27">
        <v>39600</v>
      </c>
      <c r="K15" s="27">
        <v>0</v>
      </c>
      <c r="L15" s="27">
        <v>0</v>
      </c>
      <c r="M15" s="27">
        <v>27600</v>
      </c>
      <c r="N15" s="27">
        <v>30000</v>
      </c>
      <c r="O15" s="27">
        <v>70800</v>
      </c>
      <c r="P15" s="27">
        <v>60893</v>
      </c>
      <c r="Q15" s="27">
        <v>62345</v>
      </c>
      <c r="R15" s="27">
        <v>57635</v>
      </c>
      <c r="S15" s="27">
        <v>52626</v>
      </c>
      <c r="T15" s="32">
        <f t="shared" si="32"/>
        <v>527499</v>
      </c>
      <c r="U15" s="33">
        <f t="shared" si="0"/>
        <v>240</v>
      </c>
      <c r="V15" s="33">
        <f t="shared" si="1"/>
        <v>180</v>
      </c>
      <c r="W15" s="33">
        <f t="shared" si="2"/>
        <v>132</v>
      </c>
      <c r="X15" s="33">
        <f t="shared" si="3"/>
        <v>0</v>
      </c>
      <c r="Y15" s="33">
        <f t="shared" si="4"/>
        <v>0</v>
      </c>
      <c r="Z15" s="33">
        <f t="shared" si="5"/>
        <v>92</v>
      </c>
      <c r="AA15" s="33">
        <f t="shared" si="6"/>
        <v>100</v>
      </c>
      <c r="AB15" s="33">
        <f t="shared" si="7"/>
        <v>236</v>
      </c>
      <c r="AC15" s="33">
        <f t="shared" si="8"/>
        <v>202.97666666666666</v>
      </c>
      <c r="AD15" s="33">
        <f t="shared" si="9"/>
        <v>207.81666666666666</v>
      </c>
      <c r="AE15" s="33">
        <f t="shared" si="10"/>
        <v>192.11666666666667</v>
      </c>
      <c r="AF15" s="33">
        <f t="shared" si="11"/>
        <v>175.42</v>
      </c>
      <c r="AG15" s="34">
        <f t="shared" si="12"/>
        <v>73.263750000000002</v>
      </c>
      <c r="AH15" s="35">
        <f t="shared" si="33"/>
        <v>6.1053125000000001</v>
      </c>
      <c r="AI15" s="31">
        <v>52232</v>
      </c>
      <c r="AJ15" s="27">
        <v>64900</v>
      </c>
      <c r="AK15" s="27">
        <v>65949</v>
      </c>
      <c r="AL15" s="27">
        <v>63025</v>
      </c>
      <c r="AM15" s="27">
        <v>51987</v>
      </c>
      <c r="AN15" s="27">
        <v>62531</v>
      </c>
      <c r="AO15" s="27">
        <v>56032</v>
      </c>
      <c r="AP15" s="27">
        <v>47507</v>
      </c>
      <c r="AQ15" s="27">
        <v>68486</v>
      </c>
      <c r="AR15" s="27">
        <v>67370</v>
      </c>
      <c r="AS15" s="27">
        <v>60006</v>
      </c>
      <c r="AT15" s="27">
        <v>59028</v>
      </c>
      <c r="AU15" s="84">
        <f t="shared" si="13"/>
        <v>719053</v>
      </c>
      <c r="AV15" s="64">
        <f t="shared" si="14"/>
        <v>174.10666666666665</v>
      </c>
      <c r="AW15" s="64">
        <f t="shared" si="15"/>
        <v>216.33333333333334</v>
      </c>
      <c r="AX15" s="64">
        <f t="shared" si="16"/>
        <v>219.83</v>
      </c>
      <c r="AY15" s="64">
        <f t="shared" si="17"/>
        <v>210.08333333333334</v>
      </c>
      <c r="AZ15" s="64">
        <f t="shared" si="18"/>
        <v>173.29</v>
      </c>
      <c r="BA15" s="64">
        <f t="shared" si="19"/>
        <v>208.43666666666667</v>
      </c>
      <c r="BB15" s="64">
        <f t="shared" si="20"/>
        <v>186.77333333333334</v>
      </c>
      <c r="BC15" s="64">
        <f t="shared" si="21"/>
        <v>158.35666666666665</v>
      </c>
      <c r="BD15" s="64">
        <f t="shared" si="22"/>
        <v>228.28666666666666</v>
      </c>
      <c r="BE15" s="64">
        <f t="shared" si="23"/>
        <v>224.56666666666666</v>
      </c>
      <c r="BF15" s="64">
        <f t="shared" si="24"/>
        <v>200.02</v>
      </c>
      <c r="BG15" s="64">
        <f t="shared" si="25"/>
        <v>196.76</v>
      </c>
      <c r="BH15" s="66">
        <f t="shared" si="26"/>
        <v>2396.8433333333332</v>
      </c>
      <c r="BI15" s="67">
        <f t="shared" si="27"/>
        <v>0.58035555555555551</v>
      </c>
    </row>
    <row r="16" spans="1:61" x14ac:dyDescent="0.25">
      <c r="A16" s="22">
        <f t="shared" si="34"/>
        <v>12</v>
      </c>
      <c r="B16" s="23" t="s">
        <v>49</v>
      </c>
      <c r="C16" s="25">
        <v>12</v>
      </c>
      <c r="D16" s="25">
        <f>60/C16</f>
        <v>5</v>
      </c>
      <c r="E16" s="25">
        <v>0.85</v>
      </c>
      <c r="F16" s="24">
        <f>D16*E16*60</f>
        <v>255</v>
      </c>
      <c r="G16" s="26">
        <f>D16*60</f>
        <v>300</v>
      </c>
      <c r="H16" s="31">
        <v>21600</v>
      </c>
      <c r="I16" s="27">
        <v>15600</v>
      </c>
      <c r="J16" s="27">
        <v>6000</v>
      </c>
      <c r="K16" s="27">
        <v>0</v>
      </c>
      <c r="L16" s="27">
        <v>0</v>
      </c>
      <c r="M16" s="27">
        <v>12000</v>
      </c>
      <c r="N16" s="27">
        <v>16800</v>
      </c>
      <c r="O16" s="27">
        <v>19200</v>
      </c>
      <c r="P16" s="27">
        <v>19909</v>
      </c>
      <c r="Q16" s="27">
        <v>19617</v>
      </c>
      <c r="R16" s="27">
        <v>18582</v>
      </c>
      <c r="S16" s="27">
        <v>15193</v>
      </c>
      <c r="T16" s="32">
        <f t="shared" si="32"/>
        <v>164501</v>
      </c>
      <c r="U16" s="33">
        <f t="shared" si="0"/>
        <v>84.705882352941174</v>
      </c>
      <c r="V16" s="33">
        <f t="shared" si="1"/>
        <v>61.176470588235297</v>
      </c>
      <c r="W16" s="33">
        <f t="shared" si="2"/>
        <v>23.529411764705884</v>
      </c>
      <c r="X16" s="33">
        <f t="shared" si="3"/>
        <v>0</v>
      </c>
      <c r="Y16" s="33">
        <f t="shared" si="4"/>
        <v>0</v>
      </c>
      <c r="Z16" s="33">
        <f t="shared" si="5"/>
        <v>47.058823529411768</v>
      </c>
      <c r="AA16" s="33">
        <f t="shared" si="6"/>
        <v>65.882352941176464</v>
      </c>
      <c r="AB16" s="33">
        <f t="shared" si="7"/>
        <v>75.294117647058826</v>
      </c>
      <c r="AC16" s="33">
        <f t="shared" si="8"/>
        <v>78.074509803921572</v>
      </c>
      <c r="AD16" s="33">
        <f t="shared" si="9"/>
        <v>76.929411764705875</v>
      </c>
      <c r="AE16" s="33">
        <f t="shared" si="10"/>
        <v>72.870588235294122</v>
      </c>
      <c r="AF16" s="33">
        <f t="shared" si="11"/>
        <v>59.580392156862743</v>
      </c>
      <c r="AG16" s="34">
        <f t="shared" si="12"/>
        <v>26.879248366013073</v>
      </c>
      <c r="AH16" s="35">
        <f>AG16/12</f>
        <v>2.2399373638344229</v>
      </c>
      <c r="AI16" s="31">
        <v>15941</v>
      </c>
      <c r="AJ16" s="27">
        <v>20188</v>
      </c>
      <c r="AK16" s="27">
        <v>19978</v>
      </c>
      <c r="AL16" s="27">
        <v>20811</v>
      </c>
      <c r="AM16" s="27">
        <v>17758</v>
      </c>
      <c r="AN16" s="27">
        <v>16118</v>
      </c>
      <c r="AO16" s="27">
        <v>17450</v>
      </c>
      <c r="AP16" s="27">
        <v>16072</v>
      </c>
      <c r="AQ16" s="27">
        <v>20494</v>
      </c>
      <c r="AR16" s="27">
        <v>19004</v>
      </c>
      <c r="AS16" s="27">
        <v>18272</v>
      </c>
      <c r="AT16" s="27">
        <v>17420</v>
      </c>
      <c r="AU16" s="84">
        <f t="shared" si="13"/>
        <v>219506</v>
      </c>
      <c r="AV16" s="64">
        <f t="shared" si="14"/>
        <v>62.51372549019608</v>
      </c>
      <c r="AW16" s="64">
        <f t="shared" si="15"/>
        <v>79.168627450980395</v>
      </c>
      <c r="AX16" s="64">
        <f t="shared" si="16"/>
        <v>78.345098039215685</v>
      </c>
      <c r="AY16" s="64">
        <f t="shared" si="17"/>
        <v>81.611764705882351</v>
      </c>
      <c r="AZ16" s="64">
        <f t="shared" si="18"/>
        <v>69.639215686274511</v>
      </c>
      <c r="BA16" s="64">
        <f t="shared" si="19"/>
        <v>63.207843137254905</v>
      </c>
      <c r="BB16" s="64">
        <f t="shared" si="20"/>
        <v>68.431372549019613</v>
      </c>
      <c r="BC16" s="64">
        <f t="shared" si="21"/>
        <v>63.02745098039216</v>
      </c>
      <c r="BD16" s="64">
        <f t="shared" si="22"/>
        <v>80.368627450980398</v>
      </c>
      <c r="BE16" s="64">
        <f t="shared" si="23"/>
        <v>74.525490196078437</v>
      </c>
      <c r="BF16" s="64">
        <f t="shared" si="24"/>
        <v>71.654901960784315</v>
      </c>
      <c r="BG16" s="64">
        <f t="shared" si="25"/>
        <v>68.313725490196077</v>
      </c>
      <c r="BH16" s="66">
        <f t="shared" si="26"/>
        <v>860.80784313725485</v>
      </c>
      <c r="BI16" s="67">
        <f t="shared" si="27"/>
        <v>0.2451518646674356</v>
      </c>
    </row>
    <row r="17" spans="1:61" x14ac:dyDescent="0.25">
      <c r="A17" s="22">
        <f t="shared" si="34"/>
        <v>13</v>
      </c>
      <c r="B17" s="23" t="s">
        <v>50</v>
      </c>
      <c r="C17" s="25">
        <v>3.6</v>
      </c>
      <c r="D17" s="25">
        <f t="shared" si="29"/>
        <v>16.666666666666668</v>
      </c>
      <c r="E17" s="25">
        <v>0.85</v>
      </c>
      <c r="F17" s="24">
        <f t="shared" ref="F17:F27" si="35">D17*E17*60</f>
        <v>850.00000000000011</v>
      </c>
      <c r="G17" s="26">
        <f t="shared" si="31"/>
        <v>1000.0000000000001</v>
      </c>
      <c r="H17" s="31">
        <v>0</v>
      </c>
      <c r="I17" s="27">
        <v>6000</v>
      </c>
      <c r="J17" s="27">
        <v>3000</v>
      </c>
      <c r="K17" s="27">
        <v>5000</v>
      </c>
      <c r="L17" s="27">
        <v>0</v>
      </c>
      <c r="M17" s="27">
        <v>8000</v>
      </c>
      <c r="N17" s="27">
        <v>3000</v>
      </c>
      <c r="O17" s="27">
        <v>2000</v>
      </c>
      <c r="P17" s="27">
        <v>3117</v>
      </c>
      <c r="Q17" s="27">
        <v>3117</v>
      </c>
      <c r="R17" s="27">
        <v>3117</v>
      </c>
      <c r="S17" s="27">
        <v>3117</v>
      </c>
      <c r="T17" s="32">
        <f t="shared" si="32"/>
        <v>39468</v>
      </c>
      <c r="U17" s="33">
        <f t="shared" si="0"/>
        <v>0</v>
      </c>
      <c r="V17" s="33">
        <f t="shared" si="1"/>
        <v>7.0588235294117636</v>
      </c>
      <c r="W17" s="33">
        <f t="shared" si="2"/>
        <v>3.5294117647058818</v>
      </c>
      <c r="X17" s="33">
        <f t="shared" si="3"/>
        <v>5.8823529411764701</v>
      </c>
      <c r="Y17" s="33">
        <f t="shared" si="4"/>
        <v>0</v>
      </c>
      <c r="Z17" s="33">
        <f t="shared" si="5"/>
        <v>9.4117647058823515</v>
      </c>
      <c r="AA17" s="33">
        <f t="shared" si="6"/>
        <v>3.5294117647058818</v>
      </c>
      <c r="AB17" s="33">
        <f t="shared" si="7"/>
        <v>2.3529411764705879</v>
      </c>
      <c r="AC17" s="33">
        <f t="shared" si="8"/>
        <v>3.6670588235294113</v>
      </c>
      <c r="AD17" s="33">
        <f t="shared" si="9"/>
        <v>3.6670588235294113</v>
      </c>
      <c r="AE17" s="33">
        <f t="shared" si="10"/>
        <v>3.6670588235294113</v>
      </c>
      <c r="AF17" s="33">
        <f t="shared" si="11"/>
        <v>3.6670588235294113</v>
      </c>
      <c r="AG17" s="34">
        <f t="shared" si="12"/>
        <v>1.9347058823529404</v>
      </c>
      <c r="AH17" s="35">
        <f t="shared" si="33"/>
        <v>0.16122549019607837</v>
      </c>
      <c r="AI17" s="31">
        <v>1944</v>
      </c>
      <c r="AJ17" s="27">
        <v>1944</v>
      </c>
      <c r="AK17" s="27">
        <v>1944</v>
      </c>
      <c r="AL17" s="27">
        <v>1944</v>
      </c>
      <c r="AM17" s="27">
        <v>1944</v>
      </c>
      <c r="AN17" s="27">
        <v>1944</v>
      </c>
      <c r="AO17" s="27">
        <v>1944</v>
      </c>
      <c r="AP17" s="27">
        <v>1944</v>
      </c>
      <c r="AQ17" s="27">
        <v>1944</v>
      </c>
      <c r="AR17" s="27">
        <v>1944</v>
      </c>
      <c r="AS17" s="27">
        <v>1944</v>
      </c>
      <c r="AT17" s="27">
        <v>1944</v>
      </c>
      <c r="AU17" s="84">
        <f t="shared" si="13"/>
        <v>23328</v>
      </c>
      <c r="AV17" s="64">
        <f t="shared" si="14"/>
        <v>2.2870588235294114</v>
      </c>
      <c r="AW17" s="64">
        <f t="shared" si="15"/>
        <v>2.2870588235294114</v>
      </c>
      <c r="AX17" s="64">
        <f t="shared" si="16"/>
        <v>2.2870588235294114</v>
      </c>
      <c r="AY17" s="64">
        <f t="shared" si="17"/>
        <v>2.2870588235294114</v>
      </c>
      <c r="AZ17" s="64">
        <f t="shared" si="18"/>
        <v>2.2870588235294114</v>
      </c>
      <c r="BA17" s="64">
        <f t="shared" si="19"/>
        <v>2.2870588235294114</v>
      </c>
      <c r="BB17" s="64">
        <f t="shared" si="20"/>
        <v>2.2870588235294114</v>
      </c>
      <c r="BC17" s="64">
        <f t="shared" si="21"/>
        <v>2.2870588235294114</v>
      </c>
      <c r="BD17" s="64">
        <f t="shared" si="22"/>
        <v>2.2870588235294114</v>
      </c>
      <c r="BE17" s="64">
        <f t="shared" si="23"/>
        <v>2.2870588235294114</v>
      </c>
      <c r="BF17" s="64">
        <f t="shared" si="24"/>
        <v>2.2870588235294114</v>
      </c>
      <c r="BG17" s="64">
        <f t="shared" si="25"/>
        <v>2.2870588235294114</v>
      </c>
      <c r="BH17" s="66">
        <f t="shared" si="26"/>
        <v>27.444705882352938</v>
      </c>
      <c r="BI17" s="67">
        <f t="shared" si="27"/>
        <v>2.690657439446366E-3</v>
      </c>
    </row>
    <row r="18" spans="1:61" x14ac:dyDescent="0.25">
      <c r="A18" s="22">
        <f t="shared" si="34"/>
        <v>14</v>
      </c>
      <c r="B18" s="23" t="s">
        <v>51</v>
      </c>
      <c r="C18" s="25">
        <v>3.6</v>
      </c>
      <c r="D18" s="25">
        <f t="shared" si="29"/>
        <v>16.666666666666668</v>
      </c>
      <c r="E18" s="25">
        <v>0.85</v>
      </c>
      <c r="F18" s="24">
        <f t="shared" si="35"/>
        <v>850.00000000000011</v>
      </c>
      <c r="G18" s="26">
        <f t="shared" si="31"/>
        <v>1000.0000000000001</v>
      </c>
      <c r="H18" s="31">
        <v>6000</v>
      </c>
      <c r="I18" s="27">
        <v>57000</v>
      </c>
      <c r="J18" s="27">
        <v>21000</v>
      </c>
      <c r="K18" s="27">
        <v>30000</v>
      </c>
      <c r="L18" s="27">
        <v>9000</v>
      </c>
      <c r="M18" s="27">
        <v>29000</v>
      </c>
      <c r="N18" s="27">
        <v>12000</v>
      </c>
      <c r="O18" s="27">
        <v>12000</v>
      </c>
      <c r="P18" s="27">
        <v>20437</v>
      </c>
      <c r="Q18" s="27">
        <v>20096</v>
      </c>
      <c r="R18" s="27">
        <v>21055</v>
      </c>
      <c r="S18" s="27">
        <v>19698</v>
      </c>
      <c r="T18" s="32">
        <f t="shared" si="32"/>
        <v>257286</v>
      </c>
      <c r="U18" s="33">
        <f t="shared" si="0"/>
        <v>7.0588235294117636</v>
      </c>
      <c r="V18" s="33">
        <f t="shared" si="1"/>
        <v>67.058823529411754</v>
      </c>
      <c r="W18" s="33">
        <f t="shared" si="2"/>
        <v>24.705882352941174</v>
      </c>
      <c r="X18" s="33">
        <f t="shared" si="3"/>
        <v>35.294117647058819</v>
      </c>
      <c r="Y18" s="33">
        <f t="shared" si="4"/>
        <v>10.588235294117645</v>
      </c>
      <c r="Z18" s="33">
        <f t="shared" si="5"/>
        <v>34.117647058823522</v>
      </c>
      <c r="AA18" s="33">
        <f t="shared" si="6"/>
        <v>14.117647058823527</v>
      </c>
      <c r="AB18" s="33">
        <f t="shared" si="7"/>
        <v>14.117647058823527</v>
      </c>
      <c r="AC18" s="33">
        <f t="shared" si="8"/>
        <v>24.043529411764702</v>
      </c>
      <c r="AD18" s="33">
        <f t="shared" si="9"/>
        <v>23.642352941176469</v>
      </c>
      <c r="AE18" s="33">
        <f t="shared" si="10"/>
        <v>24.770588235294113</v>
      </c>
      <c r="AF18" s="33">
        <f t="shared" si="11"/>
        <v>23.174117647058821</v>
      </c>
      <c r="AG18" s="34">
        <f t="shared" si="12"/>
        <v>12.612058823529411</v>
      </c>
      <c r="AH18" s="35">
        <f t="shared" si="33"/>
        <v>1.0510049019607843</v>
      </c>
      <c r="AI18" s="31">
        <v>13250</v>
      </c>
      <c r="AJ18" s="27">
        <v>14875</v>
      </c>
      <c r="AK18" s="27">
        <v>14205</v>
      </c>
      <c r="AL18" s="27">
        <v>16220</v>
      </c>
      <c r="AM18" s="27">
        <v>15311</v>
      </c>
      <c r="AN18" s="27">
        <v>15314</v>
      </c>
      <c r="AO18" s="27">
        <v>14291</v>
      </c>
      <c r="AP18" s="27">
        <v>14024</v>
      </c>
      <c r="AQ18" s="27">
        <v>15655</v>
      </c>
      <c r="AR18" s="27">
        <v>16499</v>
      </c>
      <c r="AS18" s="27">
        <v>17800</v>
      </c>
      <c r="AT18" s="27">
        <v>16897</v>
      </c>
      <c r="AU18" s="84">
        <f t="shared" si="13"/>
        <v>184341</v>
      </c>
      <c r="AV18" s="64">
        <f t="shared" si="14"/>
        <v>15.588235294117645</v>
      </c>
      <c r="AW18" s="64">
        <f t="shared" si="15"/>
        <v>17.499999999999996</v>
      </c>
      <c r="AX18" s="64">
        <f t="shared" si="16"/>
        <v>16.711764705882352</v>
      </c>
      <c r="AY18" s="64">
        <f t="shared" si="17"/>
        <v>19.082352941176467</v>
      </c>
      <c r="AZ18" s="64">
        <f t="shared" si="18"/>
        <v>18.012941176470587</v>
      </c>
      <c r="BA18" s="64">
        <f t="shared" si="19"/>
        <v>18.016470588235293</v>
      </c>
      <c r="BB18" s="64">
        <f t="shared" si="20"/>
        <v>16.812941176470584</v>
      </c>
      <c r="BC18" s="64">
        <f t="shared" si="21"/>
        <v>16.498823529411762</v>
      </c>
      <c r="BD18" s="64">
        <f t="shared" si="22"/>
        <v>18.417647058823526</v>
      </c>
      <c r="BE18" s="64">
        <f t="shared" si="23"/>
        <v>19.410588235294114</v>
      </c>
      <c r="BF18" s="64">
        <f t="shared" si="24"/>
        <v>20.941176470588232</v>
      </c>
      <c r="BG18" s="64">
        <f t="shared" si="25"/>
        <v>19.878823529411761</v>
      </c>
      <c r="BH18" s="66">
        <f t="shared" si="26"/>
        <v>216.87176470588233</v>
      </c>
      <c r="BI18" s="67">
        <f t="shared" si="27"/>
        <v>1.8339100346020758E-2</v>
      </c>
    </row>
    <row r="19" spans="1:61" x14ac:dyDescent="0.25">
      <c r="A19" s="22">
        <f t="shared" si="34"/>
        <v>15</v>
      </c>
      <c r="B19" s="23" t="s">
        <v>55</v>
      </c>
      <c r="C19" s="25">
        <v>3.6</v>
      </c>
      <c r="D19" s="25">
        <f t="shared" si="29"/>
        <v>16.666666666666668</v>
      </c>
      <c r="E19" s="25">
        <v>0.85</v>
      </c>
      <c r="F19" s="24">
        <f t="shared" si="35"/>
        <v>850.00000000000011</v>
      </c>
      <c r="G19" s="26">
        <f t="shared" si="31"/>
        <v>1000.0000000000001</v>
      </c>
      <c r="H19" s="31">
        <v>2000</v>
      </c>
      <c r="I19" s="27">
        <v>5000</v>
      </c>
      <c r="J19" s="27">
        <v>2000</v>
      </c>
      <c r="K19" s="27">
        <v>3000</v>
      </c>
      <c r="L19" s="27">
        <v>2000</v>
      </c>
      <c r="M19" s="27">
        <v>3000</v>
      </c>
      <c r="N19" s="27">
        <v>0</v>
      </c>
      <c r="O19" s="27">
        <v>2000</v>
      </c>
      <c r="P19" s="27">
        <v>2333</v>
      </c>
      <c r="Q19" s="27">
        <v>2333</v>
      </c>
      <c r="R19" s="27">
        <v>2333</v>
      </c>
      <c r="S19" s="27">
        <v>2333</v>
      </c>
      <c r="T19" s="32">
        <f t="shared" si="32"/>
        <v>28332</v>
      </c>
      <c r="U19" s="33">
        <f t="shared" si="0"/>
        <v>2.3529411764705879</v>
      </c>
      <c r="V19" s="33">
        <f t="shared" si="1"/>
        <v>5.8823529411764701</v>
      </c>
      <c r="W19" s="33">
        <f t="shared" si="2"/>
        <v>2.3529411764705879</v>
      </c>
      <c r="X19" s="33">
        <f t="shared" si="3"/>
        <v>3.5294117647058818</v>
      </c>
      <c r="Y19" s="33">
        <f t="shared" si="4"/>
        <v>2.3529411764705879</v>
      </c>
      <c r="Z19" s="33">
        <f t="shared" si="5"/>
        <v>3.5294117647058818</v>
      </c>
      <c r="AA19" s="33">
        <f t="shared" si="6"/>
        <v>0</v>
      </c>
      <c r="AB19" s="33">
        <f t="shared" si="7"/>
        <v>2.3529411764705879</v>
      </c>
      <c r="AC19" s="33">
        <f t="shared" si="8"/>
        <v>2.7447058823529407</v>
      </c>
      <c r="AD19" s="33">
        <f t="shared" si="9"/>
        <v>2.7447058823529407</v>
      </c>
      <c r="AE19" s="33">
        <f t="shared" si="10"/>
        <v>2.7447058823529407</v>
      </c>
      <c r="AF19" s="33">
        <f t="shared" si="11"/>
        <v>2.7447058823529407</v>
      </c>
      <c r="AG19" s="34">
        <f t="shared" si="12"/>
        <v>1.3888235294117643</v>
      </c>
      <c r="AH19" s="35">
        <f t="shared" si="33"/>
        <v>0.11573529411764703</v>
      </c>
      <c r="AI19" s="31">
        <v>1570</v>
      </c>
      <c r="AJ19" s="27">
        <v>1570</v>
      </c>
      <c r="AK19" s="27">
        <v>1570</v>
      </c>
      <c r="AL19" s="27">
        <v>1570</v>
      </c>
      <c r="AM19" s="27">
        <v>1570</v>
      </c>
      <c r="AN19" s="27">
        <v>1570</v>
      </c>
      <c r="AO19" s="27">
        <v>1570</v>
      </c>
      <c r="AP19" s="27">
        <v>1570</v>
      </c>
      <c r="AQ19" s="27">
        <v>1570</v>
      </c>
      <c r="AR19" s="27">
        <v>1570</v>
      </c>
      <c r="AS19" s="27">
        <v>1570</v>
      </c>
      <c r="AT19" s="27">
        <v>1570</v>
      </c>
      <c r="AU19" s="84">
        <f t="shared" si="13"/>
        <v>18840</v>
      </c>
      <c r="AV19" s="64">
        <f t="shared" si="14"/>
        <v>1.8470588235294114</v>
      </c>
      <c r="AW19" s="64">
        <f t="shared" si="15"/>
        <v>1.8470588235294114</v>
      </c>
      <c r="AX19" s="64">
        <f t="shared" si="16"/>
        <v>1.8470588235294114</v>
      </c>
      <c r="AY19" s="64">
        <f t="shared" si="17"/>
        <v>1.8470588235294114</v>
      </c>
      <c r="AZ19" s="64">
        <f t="shared" si="18"/>
        <v>1.8470588235294114</v>
      </c>
      <c r="BA19" s="64">
        <f t="shared" si="19"/>
        <v>1.8470588235294114</v>
      </c>
      <c r="BB19" s="64">
        <f t="shared" si="20"/>
        <v>1.8470588235294114</v>
      </c>
      <c r="BC19" s="64">
        <f t="shared" si="21"/>
        <v>1.8470588235294114</v>
      </c>
      <c r="BD19" s="64">
        <f t="shared" si="22"/>
        <v>1.8470588235294114</v>
      </c>
      <c r="BE19" s="64">
        <f t="shared" si="23"/>
        <v>1.8470588235294114</v>
      </c>
      <c r="BF19" s="64">
        <f t="shared" si="24"/>
        <v>1.8470588235294114</v>
      </c>
      <c r="BG19" s="64">
        <f t="shared" si="25"/>
        <v>1.8470588235294114</v>
      </c>
      <c r="BH19" s="66">
        <f t="shared" si="26"/>
        <v>22.164705882352937</v>
      </c>
      <c r="BI19" s="67">
        <f t="shared" si="27"/>
        <v>2.1730103806228366E-3</v>
      </c>
    </row>
    <row r="20" spans="1:61" x14ac:dyDescent="0.25">
      <c r="A20" s="22">
        <f t="shared" si="34"/>
        <v>16</v>
      </c>
      <c r="B20" s="23" t="s">
        <v>56</v>
      </c>
      <c r="C20" s="25">
        <v>3.6</v>
      </c>
      <c r="D20" s="25">
        <f t="shared" si="29"/>
        <v>16.666666666666668</v>
      </c>
      <c r="E20" s="25">
        <v>0.85</v>
      </c>
      <c r="F20" s="24">
        <f t="shared" si="35"/>
        <v>850.00000000000011</v>
      </c>
      <c r="G20" s="26">
        <f t="shared" si="31"/>
        <v>1000.0000000000001</v>
      </c>
      <c r="H20" s="31">
        <v>2000</v>
      </c>
      <c r="I20" s="27">
        <v>0</v>
      </c>
      <c r="J20" s="27">
        <v>2000</v>
      </c>
      <c r="K20" s="27">
        <v>0</v>
      </c>
      <c r="L20" s="27">
        <v>2010</v>
      </c>
      <c r="M20" s="27">
        <v>2635</v>
      </c>
      <c r="N20" s="27">
        <v>1263</v>
      </c>
      <c r="O20" s="27">
        <v>4128</v>
      </c>
      <c r="P20" s="27">
        <v>1660</v>
      </c>
      <c r="Q20" s="27">
        <v>1948</v>
      </c>
      <c r="R20" s="27">
        <v>993</v>
      </c>
      <c r="S20" s="27">
        <v>785</v>
      </c>
      <c r="T20" s="32">
        <f t="shared" si="32"/>
        <v>19422</v>
      </c>
      <c r="U20" s="33">
        <f t="shared" si="0"/>
        <v>2.3529411764705879</v>
      </c>
      <c r="V20" s="33">
        <f t="shared" si="1"/>
        <v>0</v>
      </c>
      <c r="W20" s="33">
        <f t="shared" si="2"/>
        <v>2.3529411764705879</v>
      </c>
      <c r="X20" s="33">
        <f t="shared" si="3"/>
        <v>0</v>
      </c>
      <c r="Y20" s="33">
        <f t="shared" si="4"/>
        <v>2.3647058823529408</v>
      </c>
      <c r="Z20" s="33">
        <f t="shared" si="5"/>
        <v>3.0999999999999996</v>
      </c>
      <c r="AA20" s="33">
        <f t="shared" si="6"/>
        <v>1.4858823529411762</v>
      </c>
      <c r="AB20" s="33">
        <f t="shared" si="7"/>
        <v>4.8564705882352932</v>
      </c>
      <c r="AC20" s="33">
        <f t="shared" si="8"/>
        <v>1.952941176470588</v>
      </c>
      <c r="AD20" s="33">
        <f t="shared" si="9"/>
        <v>2.2917647058823527</v>
      </c>
      <c r="AE20" s="33">
        <f t="shared" si="10"/>
        <v>1.1682352941176468</v>
      </c>
      <c r="AF20" s="33">
        <f t="shared" si="11"/>
        <v>0.92352941176470571</v>
      </c>
      <c r="AG20" s="34">
        <f t="shared" si="12"/>
        <v>0.95205882352941151</v>
      </c>
      <c r="AH20" s="35">
        <f t="shared" si="33"/>
        <v>7.9338235294117626E-2</v>
      </c>
      <c r="AI20" s="31">
        <v>2000</v>
      </c>
      <c r="AJ20" s="27">
        <v>0</v>
      </c>
      <c r="AK20" s="27">
        <v>1</v>
      </c>
      <c r="AL20" s="27">
        <v>1001</v>
      </c>
      <c r="AM20" s="27">
        <v>3001</v>
      </c>
      <c r="AN20" s="27">
        <v>3000</v>
      </c>
      <c r="AO20" s="27">
        <v>1001</v>
      </c>
      <c r="AP20" s="27">
        <v>7000</v>
      </c>
      <c r="AQ20" s="27">
        <v>1000</v>
      </c>
      <c r="AR20" s="27">
        <v>2000</v>
      </c>
      <c r="AS20" s="27">
        <v>2000</v>
      </c>
      <c r="AT20" s="27">
        <v>2000</v>
      </c>
      <c r="AU20" s="84">
        <f t="shared" si="13"/>
        <v>24004</v>
      </c>
      <c r="AV20" s="64">
        <f t="shared" si="14"/>
        <v>2.3529411764705879</v>
      </c>
      <c r="AW20" s="64">
        <f t="shared" si="15"/>
        <v>0</v>
      </c>
      <c r="AX20" s="64">
        <f t="shared" si="16"/>
        <v>1.176470588235294E-3</v>
      </c>
      <c r="AY20" s="64">
        <f t="shared" si="17"/>
        <v>1.1776470588235293</v>
      </c>
      <c r="AZ20" s="64">
        <f t="shared" si="18"/>
        <v>3.5305882352941174</v>
      </c>
      <c r="BA20" s="64">
        <f t="shared" si="19"/>
        <v>3.5294117647058818</v>
      </c>
      <c r="BB20" s="64">
        <f t="shared" si="20"/>
        <v>1.1776470588235293</v>
      </c>
      <c r="BC20" s="64">
        <f t="shared" si="21"/>
        <v>8.235294117647058</v>
      </c>
      <c r="BD20" s="64">
        <f t="shared" si="22"/>
        <v>1.1764705882352939</v>
      </c>
      <c r="BE20" s="64">
        <f t="shared" si="23"/>
        <v>2.3529411764705879</v>
      </c>
      <c r="BF20" s="64">
        <f t="shared" si="24"/>
        <v>2.3529411764705879</v>
      </c>
      <c r="BG20" s="64">
        <f t="shared" si="25"/>
        <v>2.3529411764705879</v>
      </c>
      <c r="BH20" s="66">
        <f t="shared" si="26"/>
        <v>28.239999999999995</v>
      </c>
      <c r="BI20" s="67">
        <f t="shared" si="27"/>
        <v>2.768166089965397E-3</v>
      </c>
    </row>
    <row r="21" spans="1:61" x14ac:dyDescent="0.25">
      <c r="A21" s="22">
        <f t="shared" si="34"/>
        <v>17</v>
      </c>
      <c r="B21" s="23" t="s">
        <v>52</v>
      </c>
      <c r="C21" s="25">
        <v>10</v>
      </c>
      <c r="D21" s="25">
        <f t="shared" si="29"/>
        <v>6</v>
      </c>
      <c r="E21" s="25">
        <v>0.85</v>
      </c>
      <c r="F21" s="24">
        <f t="shared" si="35"/>
        <v>306</v>
      </c>
      <c r="G21" s="26">
        <f t="shared" si="31"/>
        <v>360</v>
      </c>
      <c r="H21" s="31">
        <v>2000</v>
      </c>
      <c r="I21" s="27">
        <v>0</v>
      </c>
      <c r="J21" s="27">
        <v>2000</v>
      </c>
      <c r="K21" s="27">
        <v>0</v>
      </c>
      <c r="L21" s="27">
        <v>0</v>
      </c>
      <c r="M21" s="27">
        <v>6000</v>
      </c>
      <c r="N21" s="27">
        <v>0</v>
      </c>
      <c r="O21" s="27">
        <v>0</v>
      </c>
      <c r="P21" s="27">
        <v>1000</v>
      </c>
      <c r="Q21" s="27">
        <v>1000</v>
      </c>
      <c r="R21" s="27">
        <v>1000</v>
      </c>
      <c r="S21" s="27">
        <v>1000</v>
      </c>
      <c r="T21" s="32">
        <f t="shared" si="32"/>
        <v>14000</v>
      </c>
      <c r="U21" s="33">
        <f t="shared" si="0"/>
        <v>6.5359477124183005</v>
      </c>
      <c r="V21" s="33">
        <f t="shared" si="1"/>
        <v>0</v>
      </c>
      <c r="W21" s="33">
        <f t="shared" si="2"/>
        <v>6.5359477124183005</v>
      </c>
      <c r="X21" s="33">
        <f t="shared" si="3"/>
        <v>0</v>
      </c>
      <c r="Y21" s="33">
        <f t="shared" si="4"/>
        <v>0</v>
      </c>
      <c r="Z21" s="33">
        <f t="shared" si="5"/>
        <v>19.607843137254903</v>
      </c>
      <c r="AA21" s="33">
        <f t="shared" si="6"/>
        <v>0</v>
      </c>
      <c r="AB21" s="33">
        <f t="shared" si="7"/>
        <v>0</v>
      </c>
      <c r="AC21" s="33">
        <f t="shared" si="8"/>
        <v>3.2679738562091503</v>
      </c>
      <c r="AD21" s="33">
        <f t="shared" si="9"/>
        <v>3.2679738562091503</v>
      </c>
      <c r="AE21" s="33">
        <f t="shared" si="10"/>
        <v>3.2679738562091503</v>
      </c>
      <c r="AF21" s="33">
        <f t="shared" si="11"/>
        <v>3.2679738562091503</v>
      </c>
      <c r="AG21" s="34">
        <f t="shared" si="12"/>
        <v>1.9063180827886714</v>
      </c>
      <c r="AH21" s="35">
        <f t="shared" si="33"/>
        <v>0.15885984023238928</v>
      </c>
      <c r="AI21" s="31">
        <v>0</v>
      </c>
      <c r="AJ21" s="27">
        <v>0</v>
      </c>
      <c r="AK21" s="27">
        <v>2000</v>
      </c>
      <c r="AL21" s="27">
        <v>2000</v>
      </c>
      <c r="AM21" s="27">
        <v>0</v>
      </c>
      <c r="AN21" s="27">
        <v>2000</v>
      </c>
      <c r="AO21" s="27">
        <v>2000</v>
      </c>
      <c r="AP21" s="27">
        <v>0</v>
      </c>
      <c r="AQ21" s="27">
        <v>0</v>
      </c>
      <c r="AR21" s="27">
        <v>2000</v>
      </c>
      <c r="AS21" s="27">
        <v>0</v>
      </c>
      <c r="AT21" s="27">
        <v>0</v>
      </c>
      <c r="AU21" s="84">
        <f t="shared" si="13"/>
        <v>10000</v>
      </c>
      <c r="AV21" s="64">
        <f t="shared" si="14"/>
        <v>0</v>
      </c>
      <c r="AW21" s="64">
        <f t="shared" si="15"/>
        <v>0</v>
      </c>
      <c r="AX21" s="64">
        <f t="shared" si="16"/>
        <v>6.5359477124183005</v>
      </c>
      <c r="AY21" s="64">
        <f t="shared" si="17"/>
        <v>6.5359477124183005</v>
      </c>
      <c r="AZ21" s="64">
        <f t="shared" si="18"/>
        <v>0</v>
      </c>
      <c r="BA21" s="64">
        <f t="shared" si="19"/>
        <v>6.5359477124183005</v>
      </c>
      <c r="BB21" s="64">
        <f t="shared" si="20"/>
        <v>6.5359477124183005</v>
      </c>
      <c r="BC21" s="64">
        <f t="shared" si="21"/>
        <v>0</v>
      </c>
      <c r="BD21" s="64">
        <f t="shared" si="22"/>
        <v>0</v>
      </c>
      <c r="BE21" s="64">
        <f t="shared" si="23"/>
        <v>6.5359477124183005</v>
      </c>
      <c r="BF21" s="64">
        <f t="shared" si="24"/>
        <v>0</v>
      </c>
      <c r="BG21" s="64">
        <f t="shared" si="25"/>
        <v>0</v>
      </c>
      <c r="BH21" s="66">
        <f t="shared" si="26"/>
        <v>32.679738562091501</v>
      </c>
      <c r="BI21" s="67">
        <f t="shared" si="27"/>
        <v>0</v>
      </c>
    </row>
    <row r="22" spans="1:61" x14ac:dyDescent="0.25">
      <c r="A22" s="22">
        <f t="shared" si="34"/>
        <v>18</v>
      </c>
      <c r="B22" s="23" t="s">
        <v>53</v>
      </c>
      <c r="C22" s="25">
        <v>10</v>
      </c>
      <c r="D22" s="25">
        <f t="shared" si="29"/>
        <v>6</v>
      </c>
      <c r="E22" s="25">
        <v>0.85</v>
      </c>
      <c r="F22" s="24">
        <f t="shared" si="35"/>
        <v>306</v>
      </c>
      <c r="G22" s="26">
        <f t="shared" si="31"/>
        <v>360</v>
      </c>
      <c r="H22" s="31">
        <v>0</v>
      </c>
      <c r="I22" s="27">
        <v>3000</v>
      </c>
      <c r="J22" s="27">
        <v>0</v>
      </c>
      <c r="K22" s="27">
        <v>3000</v>
      </c>
      <c r="L22" s="27">
        <v>1250</v>
      </c>
      <c r="M22" s="27">
        <v>1250</v>
      </c>
      <c r="N22" s="27">
        <v>1250</v>
      </c>
      <c r="O22" s="27">
        <v>1250</v>
      </c>
      <c r="P22" s="27">
        <v>1250</v>
      </c>
      <c r="Q22" s="27">
        <v>1250</v>
      </c>
      <c r="R22" s="27">
        <v>1250</v>
      </c>
      <c r="S22" s="27">
        <v>1250</v>
      </c>
      <c r="T22" s="32">
        <f t="shared" si="32"/>
        <v>16000</v>
      </c>
      <c r="U22" s="33">
        <f t="shared" si="0"/>
        <v>0</v>
      </c>
      <c r="V22" s="33">
        <f t="shared" si="1"/>
        <v>9.8039215686274517</v>
      </c>
      <c r="W22" s="33">
        <f t="shared" si="2"/>
        <v>0</v>
      </c>
      <c r="X22" s="33">
        <f t="shared" si="3"/>
        <v>9.8039215686274517</v>
      </c>
      <c r="Y22" s="33">
        <f t="shared" si="4"/>
        <v>4.0849673202614376</v>
      </c>
      <c r="Z22" s="33">
        <f t="shared" si="5"/>
        <v>4.0849673202614376</v>
      </c>
      <c r="AA22" s="33">
        <f t="shared" si="6"/>
        <v>4.0849673202614376</v>
      </c>
      <c r="AB22" s="33">
        <f t="shared" si="7"/>
        <v>4.0849673202614376</v>
      </c>
      <c r="AC22" s="33">
        <f t="shared" si="8"/>
        <v>4.0849673202614376</v>
      </c>
      <c r="AD22" s="33">
        <f t="shared" si="9"/>
        <v>4.0849673202614376</v>
      </c>
      <c r="AE22" s="33">
        <f t="shared" si="10"/>
        <v>4.0849673202614376</v>
      </c>
      <c r="AF22" s="33">
        <f t="shared" si="11"/>
        <v>4.0849673202614376</v>
      </c>
      <c r="AG22" s="34">
        <f t="shared" si="12"/>
        <v>2.1786492374727673</v>
      </c>
      <c r="AH22" s="35">
        <f t="shared" si="33"/>
        <v>0.1815541031227306</v>
      </c>
      <c r="AI22" s="31">
        <v>250</v>
      </c>
      <c r="AJ22" s="27">
        <v>250</v>
      </c>
      <c r="AK22" s="27">
        <v>250</v>
      </c>
      <c r="AL22" s="27">
        <v>250</v>
      </c>
      <c r="AM22" s="27">
        <v>250</v>
      </c>
      <c r="AN22" s="27">
        <v>250</v>
      </c>
      <c r="AO22" s="27">
        <v>250</v>
      </c>
      <c r="AP22" s="27">
        <v>250</v>
      </c>
      <c r="AQ22" s="27">
        <v>250</v>
      </c>
      <c r="AR22" s="27">
        <v>250</v>
      </c>
      <c r="AS22" s="27">
        <v>250</v>
      </c>
      <c r="AT22" s="27">
        <v>250</v>
      </c>
      <c r="AU22" s="84">
        <f t="shared" si="13"/>
        <v>3000</v>
      </c>
      <c r="AV22" s="64">
        <f t="shared" si="14"/>
        <v>0.81699346405228757</v>
      </c>
      <c r="AW22" s="64">
        <f t="shared" si="15"/>
        <v>0.81699346405228757</v>
      </c>
      <c r="AX22" s="64">
        <f t="shared" si="16"/>
        <v>0.81699346405228757</v>
      </c>
      <c r="AY22" s="64">
        <f t="shared" si="17"/>
        <v>0.81699346405228757</v>
      </c>
      <c r="AZ22" s="64">
        <f t="shared" si="18"/>
        <v>0.81699346405228757</v>
      </c>
      <c r="BA22" s="64">
        <f t="shared" si="19"/>
        <v>0.81699346405228757</v>
      </c>
      <c r="BB22" s="64">
        <f t="shared" si="20"/>
        <v>0.81699346405228757</v>
      </c>
      <c r="BC22" s="64">
        <f t="shared" si="21"/>
        <v>0.81699346405228757</v>
      </c>
      <c r="BD22" s="64">
        <f t="shared" si="22"/>
        <v>0.81699346405228757</v>
      </c>
      <c r="BE22" s="64">
        <f t="shared" si="23"/>
        <v>0.81699346405228757</v>
      </c>
      <c r="BF22" s="64">
        <f t="shared" si="24"/>
        <v>0.81699346405228757</v>
      </c>
      <c r="BG22" s="64">
        <f t="shared" si="25"/>
        <v>0.81699346405228757</v>
      </c>
      <c r="BH22" s="66">
        <f t="shared" si="26"/>
        <v>9.8039215686274517</v>
      </c>
      <c r="BI22" s="67">
        <f t="shared" si="27"/>
        <v>2.6699132812166258E-3</v>
      </c>
    </row>
    <row r="23" spans="1:61" x14ac:dyDescent="0.25">
      <c r="A23" s="22">
        <f t="shared" si="34"/>
        <v>19</v>
      </c>
      <c r="B23" s="23" t="s">
        <v>54</v>
      </c>
      <c r="C23" s="25">
        <v>10</v>
      </c>
      <c r="D23" s="25">
        <f t="shared" si="29"/>
        <v>6</v>
      </c>
      <c r="E23" s="25">
        <v>0.85</v>
      </c>
      <c r="F23" s="24">
        <f t="shared" si="35"/>
        <v>306</v>
      </c>
      <c r="G23" s="26">
        <f t="shared" si="31"/>
        <v>360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2">
        <f t="shared" si="32"/>
        <v>0</v>
      </c>
      <c r="U23" s="33">
        <f t="shared" si="0"/>
        <v>0</v>
      </c>
      <c r="V23" s="33">
        <f t="shared" si="1"/>
        <v>0</v>
      </c>
      <c r="W23" s="33">
        <f t="shared" si="2"/>
        <v>0</v>
      </c>
      <c r="X23" s="33">
        <f t="shared" si="3"/>
        <v>0</v>
      </c>
      <c r="Y23" s="33">
        <f t="shared" si="4"/>
        <v>0</v>
      </c>
      <c r="Z23" s="33">
        <f t="shared" si="5"/>
        <v>0</v>
      </c>
      <c r="AA23" s="33">
        <f t="shared" si="6"/>
        <v>0</v>
      </c>
      <c r="AB23" s="33">
        <f t="shared" si="7"/>
        <v>0</v>
      </c>
      <c r="AC23" s="33">
        <f t="shared" si="8"/>
        <v>0</v>
      </c>
      <c r="AD23" s="33">
        <f t="shared" si="9"/>
        <v>0</v>
      </c>
      <c r="AE23" s="33">
        <f t="shared" si="10"/>
        <v>0</v>
      </c>
      <c r="AF23" s="33">
        <f t="shared" si="11"/>
        <v>0</v>
      </c>
      <c r="AG23" s="34">
        <f t="shared" si="12"/>
        <v>0</v>
      </c>
      <c r="AH23" s="35">
        <f t="shared" si="33"/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84">
        <f t="shared" si="13"/>
        <v>0</v>
      </c>
      <c r="AV23" s="64">
        <f t="shared" si="14"/>
        <v>0</v>
      </c>
      <c r="AW23" s="64">
        <f t="shared" si="15"/>
        <v>0</v>
      </c>
      <c r="AX23" s="64">
        <f t="shared" si="16"/>
        <v>0</v>
      </c>
      <c r="AY23" s="64">
        <f t="shared" si="17"/>
        <v>0</v>
      </c>
      <c r="AZ23" s="64">
        <f t="shared" si="18"/>
        <v>0</v>
      </c>
      <c r="BA23" s="64">
        <f t="shared" si="19"/>
        <v>0</v>
      </c>
      <c r="BB23" s="64">
        <f t="shared" si="20"/>
        <v>0</v>
      </c>
      <c r="BC23" s="64">
        <f t="shared" si="21"/>
        <v>0</v>
      </c>
      <c r="BD23" s="64">
        <f t="shared" si="22"/>
        <v>0</v>
      </c>
      <c r="BE23" s="64">
        <f t="shared" si="23"/>
        <v>0</v>
      </c>
      <c r="BF23" s="64">
        <f t="shared" si="24"/>
        <v>0</v>
      </c>
      <c r="BG23" s="64">
        <f t="shared" si="25"/>
        <v>0</v>
      </c>
      <c r="BH23" s="66">
        <f t="shared" si="26"/>
        <v>0</v>
      </c>
      <c r="BI23" s="67">
        <f t="shared" si="27"/>
        <v>0</v>
      </c>
    </row>
    <row r="24" spans="1:61" x14ac:dyDescent="0.25">
      <c r="A24" s="22">
        <f t="shared" si="34"/>
        <v>20</v>
      </c>
      <c r="B24" s="23" t="s">
        <v>60</v>
      </c>
      <c r="C24" s="25">
        <v>10</v>
      </c>
      <c r="D24" s="25">
        <f t="shared" ref="D24" si="36">60/C24</f>
        <v>6</v>
      </c>
      <c r="E24" s="25">
        <v>0.85</v>
      </c>
      <c r="F24" s="24">
        <f t="shared" ref="F24" si="37">D24*E24*60</f>
        <v>306</v>
      </c>
      <c r="G24" s="26">
        <f t="shared" ref="G24" si="38">D24*60</f>
        <v>360</v>
      </c>
      <c r="H24" s="31">
        <v>2000</v>
      </c>
      <c r="I24" s="27">
        <v>5000</v>
      </c>
      <c r="J24" s="27">
        <v>0</v>
      </c>
      <c r="K24" s="27">
        <v>0</v>
      </c>
      <c r="L24" s="27">
        <v>4000</v>
      </c>
      <c r="M24" s="27">
        <v>3000</v>
      </c>
      <c r="N24" s="27">
        <v>4000</v>
      </c>
      <c r="O24" s="27">
        <v>2633</v>
      </c>
      <c r="P24" s="27">
        <v>2614</v>
      </c>
      <c r="Q24" s="27">
        <v>2964</v>
      </c>
      <c r="R24" s="27">
        <v>2029</v>
      </c>
      <c r="S24" s="27">
        <v>1466</v>
      </c>
      <c r="T24" s="32">
        <f t="shared" si="32"/>
        <v>29706</v>
      </c>
      <c r="U24" s="33">
        <f t="shared" si="0"/>
        <v>6.5359477124183005</v>
      </c>
      <c r="V24" s="33">
        <f t="shared" si="1"/>
        <v>16.33986928104575</v>
      </c>
      <c r="W24" s="33">
        <f t="shared" si="2"/>
        <v>0</v>
      </c>
      <c r="X24" s="33">
        <f t="shared" si="3"/>
        <v>0</v>
      </c>
      <c r="Y24" s="33">
        <f t="shared" si="4"/>
        <v>13.071895424836601</v>
      </c>
      <c r="Z24" s="33">
        <f t="shared" si="5"/>
        <v>9.8039215686274517</v>
      </c>
      <c r="AA24" s="33">
        <f t="shared" si="6"/>
        <v>13.071895424836601</v>
      </c>
      <c r="AB24" s="33">
        <f t="shared" si="7"/>
        <v>8.6045751633986924</v>
      </c>
      <c r="AC24" s="33">
        <f t="shared" si="8"/>
        <v>8.5424836601307188</v>
      </c>
      <c r="AD24" s="33">
        <f t="shared" si="9"/>
        <v>9.6862745098039209</v>
      </c>
      <c r="AE24" s="33">
        <f t="shared" si="10"/>
        <v>6.6307189542483664</v>
      </c>
      <c r="AF24" s="33">
        <f t="shared" si="11"/>
        <v>4.7908496732026142</v>
      </c>
      <c r="AG24" s="34">
        <f t="shared" si="12"/>
        <v>4.0449346405228761</v>
      </c>
      <c r="AH24" s="35">
        <f t="shared" si="33"/>
        <v>0.33707788671023969</v>
      </c>
      <c r="AI24" s="31">
        <v>2740</v>
      </c>
      <c r="AJ24" s="27">
        <v>2740</v>
      </c>
      <c r="AK24" s="27">
        <v>2740</v>
      </c>
      <c r="AL24" s="27">
        <v>2740</v>
      </c>
      <c r="AM24" s="27">
        <v>2740</v>
      </c>
      <c r="AN24" s="27">
        <v>2740</v>
      </c>
      <c r="AO24" s="27">
        <v>2740</v>
      </c>
      <c r="AP24" s="27">
        <v>2740</v>
      </c>
      <c r="AQ24" s="27">
        <v>2740</v>
      </c>
      <c r="AR24" s="27">
        <v>2740</v>
      </c>
      <c r="AS24" s="27">
        <v>2740</v>
      </c>
      <c r="AT24" s="27">
        <v>2740</v>
      </c>
      <c r="AU24" s="8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6"/>
      <c r="BI24" s="67"/>
    </row>
    <row r="25" spans="1:61" x14ac:dyDescent="0.25">
      <c r="A25" s="22">
        <f t="shared" si="34"/>
        <v>21</v>
      </c>
      <c r="B25" s="23" t="s">
        <v>57</v>
      </c>
      <c r="C25" s="25">
        <v>3.6</v>
      </c>
      <c r="D25" s="25">
        <f t="shared" si="29"/>
        <v>16.666666666666668</v>
      </c>
      <c r="E25" s="25">
        <v>0.85</v>
      </c>
      <c r="F25" s="24">
        <f t="shared" si="35"/>
        <v>850.00000000000011</v>
      </c>
      <c r="G25" s="26">
        <f t="shared" si="31"/>
        <v>1000.0000000000001</v>
      </c>
      <c r="H25" s="31">
        <v>6000</v>
      </c>
      <c r="I25" s="27">
        <v>13000</v>
      </c>
      <c r="J25" s="27">
        <v>15000</v>
      </c>
      <c r="K25" s="27">
        <v>6000</v>
      </c>
      <c r="L25" s="27">
        <v>7000</v>
      </c>
      <c r="M25" s="27">
        <v>11000</v>
      </c>
      <c r="N25" s="27">
        <v>0</v>
      </c>
      <c r="O25" s="27">
        <v>7083</v>
      </c>
      <c r="P25" s="27">
        <v>7083</v>
      </c>
      <c r="Q25" s="27">
        <v>7083</v>
      </c>
      <c r="R25" s="27">
        <v>7083</v>
      </c>
      <c r="S25" s="27">
        <v>7083</v>
      </c>
      <c r="T25" s="32">
        <f t="shared" si="32"/>
        <v>93415</v>
      </c>
      <c r="U25" s="33">
        <f t="shared" si="0"/>
        <v>7.0588235294117636</v>
      </c>
      <c r="V25" s="33">
        <f t="shared" si="1"/>
        <v>15.294117647058821</v>
      </c>
      <c r="W25" s="33">
        <f t="shared" si="2"/>
        <v>17.647058823529409</v>
      </c>
      <c r="X25" s="33">
        <f t="shared" si="3"/>
        <v>7.0588235294117636</v>
      </c>
      <c r="Y25" s="33">
        <f t="shared" si="4"/>
        <v>8.235294117647058</v>
      </c>
      <c r="Z25" s="33">
        <f t="shared" si="5"/>
        <v>12.941176470588234</v>
      </c>
      <c r="AA25" s="33">
        <f t="shared" si="6"/>
        <v>0</v>
      </c>
      <c r="AB25" s="33">
        <f t="shared" si="7"/>
        <v>8.3329411764705874</v>
      </c>
      <c r="AC25" s="33">
        <f t="shared" si="8"/>
        <v>8.3329411764705874</v>
      </c>
      <c r="AD25" s="33">
        <f t="shared" si="9"/>
        <v>8.3329411764705874</v>
      </c>
      <c r="AE25" s="33">
        <f t="shared" si="10"/>
        <v>8.3329411764705874</v>
      </c>
      <c r="AF25" s="33">
        <f t="shared" si="11"/>
        <v>8.3329411764705874</v>
      </c>
      <c r="AG25" s="34">
        <f t="shared" si="12"/>
        <v>4.5791666666666648</v>
      </c>
      <c r="AH25" s="35">
        <f t="shared" si="33"/>
        <v>0.38159722222222209</v>
      </c>
      <c r="AI25" s="31">
        <v>5917</v>
      </c>
      <c r="AJ25" s="27">
        <v>5917</v>
      </c>
      <c r="AK25" s="27">
        <v>5917</v>
      </c>
      <c r="AL25" s="27">
        <v>5917</v>
      </c>
      <c r="AM25" s="27">
        <v>5917</v>
      </c>
      <c r="AN25" s="27">
        <v>5917</v>
      </c>
      <c r="AO25" s="27">
        <v>5917</v>
      </c>
      <c r="AP25" s="27">
        <v>5917</v>
      </c>
      <c r="AQ25" s="27">
        <v>5917</v>
      </c>
      <c r="AR25" s="27">
        <v>5917</v>
      </c>
      <c r="AS25" s="27">
        <v>5917</v>
      </c>
      <c r="AT25" s="27">
        <v>5917</v>
      </c>
      <c r="AU25" s="84">
        <f>SUM(AI25:AT25)</f>
        <v>71004</v>
      </c>
      <c r="AV25" s="64">
        <f t="shared" ref="AV25:BI25" si="39">AI25/$F25</f>
        <v>6.9611764705882342</v>
      </c>
      <c r="AW25" s="64">
        <f t="shared" si="39"/>
        <v>6.9611764705882342</v>
      </c>
      <c r="AX25" s="64">
        <f t="shared" si="39"/>
        <v>6.9611764705882342</v>
      </c>
      <c r="AY25" s="64">
        <f t="shared" si="39"/>
        <v>6.9611764705882342</v>
      </c>
      <c r="AZ25" s="64">
        <f t="shared" si="39"/>
        <v>6.9611764705882342</v>
      </c>
      <c r="BA25" s="64">
        <f t="shared" si="39"/>
        <v>6.9611764705882342</v>
      </c>
      <c r="BB25" s="64">
        <f t="shared" si="39"/>
        <v>6.9611764705882342</v>
      </c>
      <c r="BC25" s="64">
        <f t="shared" si="39"/>
        <v>6.9611764705882342</v>
      </c>
      <c r="BD25" s="64">
        <f t="shared" si="39"/>
        <v>6.9611764705882342</v>
      </c>
      <c r="BE25" s="64">
        <f t="shared" si="39"/>
        <v>6.9611764705882342</v>
      </c>
      <c r="BF25" s="64">
        <f t="shared" si="39"/>
        <v>6.9611764705882342</v>
      </c>
      <c r="BG25" s="64">
        <f t="shared" si="39"/>
        <v>6.9611764705882342</v>
      </c>
      <c r="BH25" s="66">
        <f t="shared" si="39"/>
        <v>83.534117647058807</v>
      </c>
      <c r="BI25" s="67">
        <f t="shared" si="39"/>
        <v>8.1896193771626279E-3</v>
      </c>
    </row>
    <row r="26" spans="1:61" x14ac:dyDescent="0.25">
      <c r="A26" s="22">
        <f t="shared" si="34"/>
        <v>22</v>
      </c>
      <c r="B26" s="23" t="s">
        <v>63</v>
      </c>
      <c r="C26" s="25">
        <v>12</v>
      </c>
      <c r="D26" s="25">
        <f>60/C26</f>
        <v>5</v>
      </c>
      <c r="E26" s="25">
        <v>0.85</v>
      </c>
      <c r="F26" s="24">
        <f>D26*E26*60</f>
        <v>255</v>
      </c>
      <c r="G26" s="26">
        <f>D26*60</f>
        <v>300</v>
      </c>
      <c r="H26" s="31"/>
      <c r="I26" s="27"/>
      <c r="J26" s="27"/>
      <c r="K26" s="27"/>
      <c r="L26" s="27"/>
      <c r="M26" s="27"/>
      <c r="N26" s="27"/>
      <c r="O26" s="27">
        <v>7200</v>
      </c>
      <c r="P26" s="27">
        <v>7200</v>
      </c>
      <c r="Q26" s="27">
        <v>7200</v>
      </c>
      <c r="R26" s="27">
        <v>7200</v>
      </c>
      <c r="S26" s="27">
        <v>7200</v>
      </c>
      <c r="T26" s="32">
        <f>SUM(H26:S26)</f>
        <v>36000</v>
      </c>
      <c r="U26" s="33">
        <f t="shared" si="0"/>
        <v>0</v>
      </c>
      <c r="V26" s="33">
        <f t="shared" si="1"/>
        <v>0</v>
      </c>
      <c r="W26" s="33">
        <f t="shared" si="2"/>
        <v>0</v>
      </c>
      <c r="X26" s="33">
        <f t="shared" si="3"/>
        <v>0</v>
      </c>
      <c r="Y26" s="33">
        <f t="shared" si="4"/>
        <v>0</v>
      </c>
      <c r="Z26" s="33">
        <f t="shared" si="5"/>
        <v>0</v>
      </c>
      <c r="AA26" s="33">
        <f t="shared" si="6"/>
        <v>0</v>
      </c>
      <c r="AB26" s="33">
        <f t="shared" si="7"/>
        <v>28.235294117647058</v>
      </c>
      <c r="AC26" s="33">
        <f t="shared" si="8"/>
        <v>28.235294117647058</v>
      </c>
      <c r="AD26" s="33">
        <f t="shared" si="9"/>
        <v>28.235294117647058</v>
      </c>
      <c r="AE26" s="33">
        <f t="shared" si="10"/>
        <v>28.235294117647058</v>
      </c>
      <c r="AF26" s="33">
        <f t="shared" si="11"/>
        <v>28.235294117647058</v>
      </c>
      <c r="AG26" s="34">
        <f t="shared" si="12"/>
        <v>5.882352941176471</v>
      </c>
      <c r="AH26" s="35">
        <f>AG26/12</f>
        <v>0.49019607843137258</v>
      </c>
      <c r="AI26" s="31">
        <v>4800</v>
      </c>
      <c r="AJ26" s="27">
        <v>7200</v>
      </c>
      <c r="AK26" s="27">
        <v>4800</v>
      </c>
      <c r="AL26" s="27">
        <v>6000</v>
      </c>
      <c r="AM26" s="27">
        <v>6000</v>
      </c>
      <c r="AN26" s="27">
        <v>4800</v>
      </c>
      <c r="AO26" s="27">
        <v>7200</v>
      </c>
      <c r="AP26" s="27">
        <v>4800</v>
      </c>
      <c r="AQ26" s="27">
        <v>6000</v>
      </c>
      <c r="AR26" s="27">
        <v>6000</v>
      </c>
      <c r="AS26" s="27">
        <v>4800</v>
      </c>
      <c r="AT26" s="27">
        <v>4800</v>
      </c>
      <c r="AU26" s="84">
        <f>SUM(AI26:AT26)</f>
        <v>67200</v>
      </c>
      <c r="AV26" s="64">
        <f t="shared" ref="AV26:BI26" si="40">AI26/$F26</f>
        <v>18.823529411764707</v>
      </c>
      <c r="AW26" s="64">
        <f t="shared" si="40"/>
        <v>28.235294117647058</v>
      </c>
      <c r="AX26" s="64">
        <f t="shared" si="40"/>
        <v>18.823529411764707</v>
      </c>
      <c r="AY26" s="64">
        <f t="shared" si="40"/>
        <v>23.529411764705884</v>
      </c>
      <c r="AZ26" s="64">
        <f t="shared" si="40"/>
        <v>23.529411764705884</v>
      </c>
      <c r="BA26" s="64">
        <f t="shared" si="40"/>
        <v>18.823529411764707</v>
      </c>
      <c r="BB26" s="64">
        <f t="shared" si="40"/>
        <v>28.235294117647058</v>
      </c>
      <c r="BC26" s="64">
        <f t="shared" si="40"/>
        <v>18.823529411764707</v>
      </c>
      <c r="BD26" s="64">
        <f t="shared" si="40"/>
        <v>23.529411764705884</v>
      </c>
      <c r="BE26" s="64">
        <f t="shared" si="40"/>
        <v>23.529411764705884</v>
      </c>
      <c r="BF26" s="64">
        <f t="shared" si="40"/>
        <v>18.823529411764707</v>
      </c>
      <c r="BG26" s="64">
        <f t="shared" si="40"/>
        <v>18.823529411764707</v>
      </c>
      <c r="BH26" s="66">
        <f t="shared" si="40"/>
        <v>263.52941176470586</v>
      </c>
      <c r="BI26" s="67">
        <f t="shared" si="40"/>
        <v>7.381776239907728E-2</v>
      </c>
    </row>
    <row r="27" spans="1:61" x14ac:dyDescent="0.25">
      <c r="A27" s="22">
        <f t="shared" si="34"/>
        <v>23</v>
      </c>
      <c r="B27" s="23" t="s">
        <v>62</v>
      </c>
      <c r="C27" s="25">
        <v>12</v>
      </c>
      <c r="D27" s="25">
        <f t="shared" si="29"/>
        <v>5</v>
      </c>
      <c r="E27" s="25">
        <v>0.85</v>
      </c>
      <c r="F27" s="24">
        <f t="shared" si="35"/>
        <v>255</v>
      </c>
      <c r="G27" s="26">
        <f t="shared" si="31"/>
        <v>300</v>
      </c>
      <c r="H27" s="31"/>
      <c r="I27" s="27"/>
      <c r="J27" s="27"/>
      <c r="K27" s="27"/>
      <c r="L27" s="27"/>
      <c r="M27" s="27"/>
      <c r="N27" s="27"/>
      <c r="O27" s="27">
        <v>20332</v>
      </c>
      <c r="P27" s="27">
        <v>20776</v>
      </c>
      <c r="Q27" s="27">
        <v>22553</v>
      </c>
      <c r="R27" s="27">
        <v>20355</v>
      </c>
      <c r="S27" s="27">
        <v>19416</v>
      </c>
      <c r="T27" s="32">
        <f>SUM(H27:S27)</f>
        <v>103432</v>
      </c>
      <c r="U27" s="33">
        <f t="shared" si="0"/>
        <v>0</v>
      </c>
      <c r="V27" s="33">
        <f t="shared" si="1"/>
        <v>0</v>
      </c>
      <c r="W27" s="33">
        <f t="shared" si="2"/>
        <v>0</v>
      </c>
      <c r="X27" s="33">
        <f t="shared" si="3"/>
        <v>0</v>
      </c>
      <c r="Y27" s="33">
        <f t="shared" si="4"/>
        <v>0</v>
      </c>
      <c r="Z27" s="33">
        <f t="shared" si="5"/>
        <v>0</v>
      </c>
      <c r="AA27" s="33">
        <f t="shared" si="6"/>
        <v>0</v>
      </c>
      <c r="AB27" s="33">
        <f t="shared" si="7"/>
        <v>79.733333333333334</v>
      </c>
      <c r="AC27" s="33">
        <f t="shared" si="8"/>
        <v>81.474509803921563</v>
      </c>
      <c r="AD27" s="33">
        <f t="shared" si="9"/>
        <v>88.443137254901956</v>
      </c>
      <c r="AE27" s="33">
        <f t="shared" si="10"/>
        <v>79.82352941176471</v>
      </c>
      <c r="AF27" s="33">
        <f t="shared" si="11"/>
        <v>76.141176470588235</v>
      </c>
      <c r="AG27" s="34">
        <f t="shared" si="12"/>
        <v>16.900653594771239</v>
      </c>
      <c r="AH27" s="35">
        <f t="shared" si="33"/>
        <v>1.40838779956427</v>
      </c>
      <c r="AI27" s="31">
        <v>16143</v>
      </c>
      <c r="AJ27" s="27">
        <v>18647</v>
      </c>
      <c r="AK27" s="27">
        <v>18674</v>
      </c>
      <c r="AL27" s="27">
        <v>19539</v>
      </c>
      <c r="AM27" s="27">
        <v>21798</v>
      </c>
      <c r="AN27" s="27">
        <v>17023</v>
      </c>
      <c r="AO27" s="27">
        <v>19385</v>
      </c>
      <c r="AP27" s="27">
        <v>16731</v>
      </c>
      <c r="AQ27" s="27">
        <v>18581</v>
      </c>
      <c r="AR27" s="27">
        <v>20436</v>
      </c>
      <c r="AS27" s="27">
        <v>18670</v>
      </c>
      <c r="AT27" s="27">
        <v>17926</v>
      </c>
      <c r="AU27" s="84">
        <f>SUM(AI27:AT27)</f>
        <v>223553</v>
      </c>
      <c r="AV27" s="64">
        <f t="shared" ref="AV27:BI27" si="41">AI27/$F27</f>
        <v>63.305882352941175</v>
      </c>
      <c r="AW27" s="64">
        <f t="shared" si="41"/>
        <v>73.125490196078431</v>
      </c>
      <c r="AX27" s="64">
        <f t="shared" si="41"/>
        <v>73.231372549019611</v>
      </c>
      <c r="AY27" s="64">
        <f t="shared" si="41"/>
        <v>76.623529411764707</v>
      </c>
      <c r="AZ27" s="64">
        <f t="shared" si="41"/>
        <v>85.482352941176472</v>
      </c>
      <c r="BA27" s="64">
        <f t="shared" si="41"/>
        <v>66.756862745098033</v>
      </c>
      <c r="BB27" s="64">
        <f t="shared" si="41"/>
        <v>76.019607843137251</v>
      </c>
      <c r="BC27" s="64">
        <f t="shared" si="41"/>
        <v>65.611764705882351</v>
      </c>
      <c r="BD27" s="64">
        <f t="shared" si="41"/>
        <v>72.86666666666666</v>
      </c>
      <c r="BE27" s="64">
        <f t="shared" si="41"/>
        <v>80.141176470588235</v>
      </c>
      <c r="BF27" s="64">
        <f t="shared" si="41"/>
        <v>73.215686274509807</v>
      </c>
      <c r="BG27" s="64">
        <f t="shared" si="41"/>
        <v>70.298039215686273</v>
      </c>
      <c r="BH27" s="66">
        <f t="shared" si="41"/>
        <v>876.67843137254897</v>
      </c>
      <c r="BI27" s="67">
        <f t="shared" si="41"/>
        <v>0.24825836216839678</v>
      </c>
    </row>
    <row r="28" spans="1:61" x14ac:dyDescent="0.25">
      <c r="A28" s="36">
        <f t="shared" si="34"/>
        <v>24</v>
      </c>
      <c r="B28" s="37" t="s">
        <v>58</v>
      </c>
      <c r="C28" s="38">
        <v>7.2</v>
      </c>
      <c r="D28" s="38">
        <f t="shared" ref="D28" si="42">60/C28</f>
        <v>8.3333333333333339</v>
      </c>
      <c r="E28" s="38">
        <v>0.85</v>
      </c>
      <c r="F28" s="39">
        <f t="shared" ref="F28" si="43">D28*E28*60</f>
        <v>425.00000000000006</v>
      </c>
      <c r="G28" s="40">
        <f t="shared" ref="G28" si="44">D28*60</f>
        <v>500.00000000000006</v>
      </c>
      <c r="H28" s="41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69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5"/>
      <c r="AI28" s="41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85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7"/>
      <c r="BI28" s="48"/>
    </row>
    <row r="30" spans="1:61" x14ac:dyDescent="0.25">
      <c r="G30">
        <v>56287</v>
      </c>
      <c r="H30" s="86">
        <f>SUM(H5:H11)</f>
        <v>200800</v>
      </c>
      <c r="I30" s="86">
        <f t="shared" ref="I30:S30" si="45">SUM(I5:I11)</f>
        <v>187600</v>
      </c>
      <c r="J30" s="86">
        <f t="shared" si="45"/>
        <v>81200</v>
      </c>
      <c r="K30" s="86">
        <f t="shared" si="45"/>
        <v>24000</v>
      </c>
      <c r="L30" s="86">
        <f t="shared" si="45"/>
        <v>40800</v>
      </c>
      <c r="M30" s="86">
        <f t="shared" si="45"/>
        <v>81400</v>
      </c>
      <c r="N30" s="86">
        <f t="shared" si="45"/>
        <v>124800</v>
      </c>
      <c r="O30" s="86">
        <f t="shared" si="45"/>
        <v>97800</v>
      </c>
      <c r="P30" s="86">
        <f t="shared" si="45"/>
        <v>127424</v>
      </c>
      <c r="Q30" s="86">
        <f t="shared" si="45"/>
        <v>207938</v>
      </c>
      <c r="R30" s="86">
        <f t="shared" si="45"/>
        <v>193159</v>
      </c>
      <c r="S30" s="86">
        <f t="shared" si="45"/>
        <v>168365</v>
      </c>
      <c r="AU30" s="19"/>
    </row>
    <row r="31" spans="1:61" x14ac:dyDescent="0.25">
      <c r="G31">
        <v>56286</v>
      </c>
      <c r="H31" s="86">
        <f>H15+H16</f>
        <v>93600</v>
      </c>
      <c r="I31" s="86">
        <f t="shared" ref="I31:S31" si="46">I15+I16</f>
        <v>69600</v>
      </c>
      <c r="J31" s="86">
        <f t="shared" si="46"/>
        <v>45600</v>
      </c>
      <c r="K31" s="86">
        <f t="shared" si="46"/>
        <v>0</v>
      </c>
      <c r="L31" s="86">
        <f t="shared" si="46"/>
        <v>0</v>
      </c>
      <c r="M31" s="86">
        <f t="shared" si="46"/>
        <v>39600</v>
      </c>
      <c r="N31" s="86">
        <f t="shared" si="46"/>
        <v>46800</v>
      </c>
      <c r="O31" s="86">
        <f t="shared" si="46"/>
        <v>90000</v>
      </c>
      <c r="P31" s="86">
        <f t="shared" si="46"/>
        <v>80802</v>
      </c>
      <c r="Q31" s="86">
        <f t="shared" si="46"/>
        <v>81962</v>
      </c>
      <c r="R31" s="86">
        <f t="shared" si="46"/>
        <v>76217</v>
      </c>
      <c r="S31" s="86">
        <f t="shared" si="46"/>
        <v>67819</v>
      </c>
      <c r="T31" s="68">
        <f t="shared" ref="T31:AH31" si="47">SUM(T5:T28)</f>
        <v>3606545</v>
      </c>
      <c r="U31" s="68">
        <f t="shared" si="47"/>
        <v>1453.1012192016492</v>
      </c>
      <c r="V31" s="68">
        <f t="shared" si="47"/>
        <v>1384.9599251378304</v>
      </c>
      <c r="W31" s="68">
        <f t="shared" si="47"/>
        <v>684.15635759107784</v>
      </c>
      <c r="X31" s="68">
        <f t="shared" si="47"/>
        <v>163.15592903828198</v>
      </c>
      <c r="Y31" s="68">
        <f t="shared" si="47"/>
        <v>317.77613726939416</v>
      </c>
      <c r="Z31" s="68">
        <f t="shared" si="47"/>
        <v>738.30941118502085</v>
      </c>
      <c r="AA31" s="68">
        <f t="shared" si="47"/>
        <v>914.61434881713217</v>
      </c>
      <c r="AB31" s="68">
        <f t="shared" si="47"/>
        <v>1046.3405368917706</v>
      </c>
      <c r="AC31" s="68">
        <f t="shared" si="47"/>
        <v>1332.7000471201047</v>
      </c>
      <c r="AD31" s="68">
        <f t="shared" si="47"/>
        <v>1663.5179959394454</v>
      </c>
      <c r="AE31" s="68">
        <f t="shared" si="47"/>
        <v>1551.0258268964153</v>
      </c>
      <c r="AF31" s="68">
        <f t="shared" si="47"/>
        <v>1375.3451094465872</v>
      </c>
      <c r="AG31" s="68">
        <f t="shared" si="47"/>
        <v>526.04178518894616</v>
      </c>
      <c r="AH31" s="68">
        <f t="shared" si="47"/>
        <v>43.83681543241218</v>
      </c>
      <c r="AI31" s="86">
        <f>AI15+AI16</f>
        <v>68173</v>
      </c>
      <c r="AJ31" s="86">
        <f t="shared" ref="AJ31:AT31" si="48">AJ15+AJ16</f>
        <v>85088</v>
      </c>
      <c r="AK31" s="86">
        <f t="shared" si="48"/>
        <v>85927</v>
      </c>
      <c r="AL31" s="86">
        <f t="shared" si="48"/>
        <v>83836</v>
      </c>
      <c r="AM31" s="86">
        <f t="shared" si="48"/>
        <v>69745</v>
      </c>
      <c r="AN31" s="86">
        <f t="shared" si="48"/>
        <v>78649</v>
      </c>
      <c r="AO31" s="86">
        <f t="shared" si="48"/>
        <v>73482</v>
      </c>
      <c r="AP31" s="86">
        <f t="shared" si="48"/>
        <v>63579</v>
      </c>
      <c r="AQ31" s="86">
        <f t="shared" si="48"/>
        <v>88980</v>
      </c>
      <c r="AR31" s="86">
        <f t="shared" si="48"/>
        <v>86374</v>
      </c>
      <c r="AS31" s="86">
        <f t="shared" si="48"/>
        <v>78278</v>
      </c>
      <c r="AT31" s="86">
        <f t="shared" si="48"/>
        <v>76448</v>
      </c>
      <c r="AU31" s="20">
        <f t="shared" ref="AU31:BI31" si="49">SUM(AU5:AU28)</f>
        <v>5301900</v>
      </c>
      <c r="AV31" s="68">
        <f t="shared" si="49"/>
        <v>1452.4220726290018</v>
      </c>
      <c r="AW31" s="68">
        <f t="shared" si="49"/>
        <v>1706.4632671733389</v>
      </c>
      <c r="AX31" s="68">
        <f t="shared" si="49"/>
        <v>1733.000786273612</v>
      </c>
      <c r="AY31" s="68">
        <f t="shared" si="49"/>
        <v>1657.1157384875601</v>
      </c>
      <c r="AZ31" s="68">
        <f t="shared" si="49"/>
        <v>1658.4630415930847</v>
      </c>
      <c r="BA31" s="68">
        <f t="shared" si="49"/>
        <v>1608.1333886173336</v>
      </c>
      <c r="BB31" s="68">
        <f t="shared" si="49"/>
        <v>1516.9453196513884</v>
      </c>
      <c r="BC31" s="68">
        <f t="shared" si="49"/>
        <v>1391.129044389374</v>
      </c>
      <c r="BD31" s="68">
        <f t="shared" si="49"/>
        <v>1825.3834346953859</v>
      </c>
      <c r="BE31" s="68">
        <f t="shared" si="49"/>
        <v>1852.1803380046274</v>
      </c>
      <c r="BF31" s="68">
        <f t="shared" si="49"/>
        <v>1755.3694557586523</v>
      </c>
      <c r="BG31" s="68">
        <f t="shared" si="49"/>
        <v>1538.5025359076863</v>
      </c>
      <c r="BH31" s="68">
        <f t="shared" si="49"/>
        <v>19695.108423181053</v>
      </c>
      <c r="BI31" s="68">
        <f t="shared" si="49"/>
        <v>5.6227510348487417</v>
      </c>
    </row>
    <row r="32" spans="1:61" x14ac:dyDescent="0.25">
      <c r="G32">
        <v>56666</v>
      </c>
      <c r="H32" s="86">
        <f>SUM(H5:H16)-H31</f>
        <v>274000</v>
      </c>
      <c r="I32" s="86">
        <f t="shared" ref="I32:S32" si="50">SUM(I5:I16)-I31</f>
        <v>262000</v>
      </c>
      <c r="J32" s="86">
        <f t="shared" si="50"/>
        <v>122000</v>
      </c>
      <c r="K32" s="86">
        <f t="shared" si="50"/>
        <v>24000</v>
      </c>
      <c r="L32" s="86">
        <f t="shared" si="50"/>
        <v>70800</v>
      </c>
      <c r="M32" s="86">
        <f t="shared" si="50"/>
        <v>125800</v>
      </c>
      <c r="N32" s="86">
        <f t="shared" si="50"/>
        <v>178800</v>
      </c>
      <c r="O32" s="86">
        <f t="shared" si="50"/>
        <v>150853</v>
      </c>
      <c r="P32" s="86">
        <f t="shared" si="50"/>
        <v>231259</v>
      </c>
      <c r="Q32" s="86">
        <f t="shared" si="50"/>
        <v>304112</v>
      </c>
      <c r="R32" s="86">
        <f t="shared" si="50"/>
        <v>284296</v>
      </c>
      <c r="S32" s="86">
        <f t="shared" si="50"/>
        <v>249564</v>
      </c>
      <c r="AI32" s="86">
        <f>AI5+AI6+AI8+AI9+AI10+AI11+AI12+AI13+AI14</f>
        <v>278156</v>
      </c>
      <c r="AJ32" s="86">
        <f t="shared" ref="AJ32:AT32" si="51">AJ5+AJ6+AJ8+AJ9+AJ10+AJ11+AJ12+AJ13+AJ14</f>
        <v>320941</v>
      </c>
      <c r="AK32" s="86">
        <f t="shared" si="51"/>
        <v>327157</v>
      </c>
      <c r="AL32" s="86">
        <f t="shared" si="51"/>
        <v>307613</v>
      </c>
      <c r="AM32" s="86">
        <f t="shared" si="51"/>
        <v>321256</v>
      </c>
      <c r="AN32" s="86">
        <f t="shared" si="51"/>
        <v>305557</v>
      </c>
      <c r="AO32" s="86">
        <f t="shared" si="51"/>
        <v>282022</v>
      </c>
      <c r="AP32" s="86">
        <f t="shared" si="51"/>
        <v>263491</v>
      </c>
      <c r="AQ32" s="86">
        <f t="shared" si="51"/>
        <v>348939</v>
      </c>
      <c r="AR32" s="86">
        <f t="shared" si="51"/>
        <v>353772</v>
      </c>
      <c r="AS32" s="86">
        <f t="shared" si="51"/>
        <v>340462</v>
      </c>
      <c r="AT32" s="86">
        <f t="shared" si="51"/>
        <v>288705</v>
      </c>
    </row>
  </sheetData>
  <autoFilter ref="A3:BI13" xr:uid="{00000000-0009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</autoFilter>
  <mergeCells count="16">
    <mergeCell ref="C1:E2"/>
    <mergeCell ref="A1:B2"/>
    <mergeCell ref="A3:A4"/>
    <mergeCell ref="B3:B4"/>
    <mergeCell ref="C3:C4"/>
    <mergeCell ref="D3:D4"/>
    <mergeCell ref="E3:E4"/>
    <mergeCell ref="AI1:BI2"/>
    <mergeCell ref="T3:T4"/>
    <mergeCell ref="AG3:AG4"/>
    <mergeCell ref="AH3:AH4"/>
    <mergeCell ref="G3:G4"/>
    <mergeCell ref="F1:G1"/>
    <mergeCell ref="F2:G2"/>
    <mergeCell ref="H1:AH2"/>
    <mergeCell ref="F3:F4"/>
  </mergeCells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zoomScaleNormal="100" workbookViewId="0">
      <selection activeCell="O1" sqref="O1:T13"/>
    </sheetView>
  </sheetViews>
  <sheetFormatPr defaultColWidth="9.140625" defaultRowHeight="15" x14ac:dyDescent="0.25"/>
  <cols>
    <col min="1" max="20" width="12.28515625" style="3" customWidth="1"/>
    <col min="21" max="16384" width="9.140625" style="3"/>
  </cols>
  <sheetData>
    <row r="1" spans="1:20" ht="43.9" customHeight="1" x14ac:dyDescent="0.25">
      <c r="A1" s="103" t="s">
        <v>27</v>
      </c>
      <c r="B1" s="103" t="s">
        <v>80</v>
      </c>
      <c r="C1" s="103" t="s">
        <v>28</v>
      </c>
      <c r="D1" s="103" t="s">
        <v>81</v>
      </c>
      <c r="E1" s="103" t="s">
        <v>82</v>
      </c>
      <c r="F1" s="103" t="s">
        <v>29</v>
      </c>
      <c r="G1" s="103" t="s">
        <v>64</v>
      </c>
      <c r="H1" s="103" t="s">
        <v>65</v>
      </c>
      <c r="I1" s="103" t="s">
        <v>59</v>
      </c>
      <c r="J1" s="104" t="s">
        <v>18</v>
      </c>
      <c r="K1" s="105" t="s">
        <v>32</v>
      </c>
      <c r="L1" s="104" t="s">
        <v>26</v>
      </c>
      <c r="M1" s="104" t="s">
        <v>10</v>
      </c>
      <c r="N1" s="104" t="s">
        <v>2</v>
      </c>
      <c r="O1" s="103" t="s">
        <v>20</v>
      </c>
      <c r="P1" s="103" t="s">
        <v>25</v>
      </c>
      <c r="Q1" s="103" t="s">
        <v>24</v>
      </c>
      <c r="R1" s="103" t="s">
        <v>66</v>
      </c>
      <c r="S1" s="103" t="s">
        <v>67</v>
      </c>
      <c r="T1" s="103" t="s">
        <v>68</v>
      </c>
    </row>
    <row r="2" spans="1:20" x14ac:dyDescent="0.25">
      <c r="A2" s="22">
        <v>3</v>
      </c>
      <c r="B2" s="22">
        <v>31</v>
      </c>
      <c r="C2" s="22">
        <v>15</v>
      </c>
      <c r="D2" s="22">
        <v>12</v>
      </c>
      <c r="E2" s="109">
        <v>9</v>
      </c>
      <c r="F2" s="22">
        <f>B2-C2</f>
        <v>16</v>
      </c>
      <c r="G2" s="22">
        <f>B2-D2</f>
        <v>19</v>
      </c>
      <c r="H2" s="22">
        <f>B2-E2</f>
        <v>22</v>
      </c>
      <c r="I2" s="22">
        <v>3</v>
      </c>
      <c r="J2" s="106">
        <v>44562</v>
      </c>
      <c r="K2" s="18">
        <f>Data!U31</f>
        <v>1453.1012192016492</v>
      </c>
      <c r="L2" s="107">
        <f>Q2</f>
        <v>1152</v>
      </c>
      <c r="M2" s="107">
        <f t="shared" ref="M2:M13" si="0">L2-K2</f>
        <v>-301.1012192016492</v>
      </c>
      <c r="N2" s="108">
        <f t="shared" ref="N2:N13" si="1">(K2)/Q2</f>
        <v>1.2613725861125427</v>
      </c>
      <c r="O2" s="22">
        <f t="shared" ref="O2:O13" si="2">F2*I2*8</f>
        <v>384</v>
      </c>
      <c r="P2" s="24">
        <f t="shared" ref="P2:P13" si="3">F2*I2*16</f>
        <v>768</v>
      </c>
      <c r="Q2" s="24">
        <f t="shared" ref="Q2:Q13" si="4">24*F2*I2</f>
        <v>1152</v>
      </c>
      <c r="R2" s="24">
        <f>F2*24*I2</f>
        <v>1152</v>
      </c>
      <c r="S2" s="24">
        <f>G2*24*I2-R2</f>
        <v>216</v>
      </c>
      <c r="T2" s="22">
        <f>H2*24*I2-(R2+S2)</f>
        <v>216</v>
      </c>
    </row>
    <row r="3" spans="1:20" x14ac:dyDescent="0.25">
      <c r="A3" s="22">
        <v>3</v>
      </c>
      <c r="B3" s="22">
        <v>28</v>
      </c>
      <c r="C3" s="22">
        <v>9</v>
      </c>
      <c r="D3" s="22">
        <v>5</v>
      </c>
      <c r="E3" s="22">
        <v>0</v>
      </c>
      <c r="F3" s="22">
        <f>B3-C3</f>
        <v>19</v>
      </c>
      <c r="G3" s="22">
        <f t="shared" ref="G3:G13" si="5">B3-D3</f>
        <v>23</v>
      </c>
      <c r="H3" s="22">
        <f t="shared" ref="H3:H13" si="6">B3-E3</f>
        <v>28</v>
      </c>
      <c r="I3" s="22">
        <v>3</v>
      </c>
      <c r="J3" s="106">
        <v>44593</v>
      </c>
      <c r="K3" s="18">
        <f>Data!V31</f>
        <v>1384.9599251378304</v>
      </c>
      <c r="L3" s="107">
        <f t="shared" ref="L3:L13" si="7">Q3</f>
        <v>1368</v>
      </c>
      <c r="M3" s="107">
        <f t="shared" si="0"/>
        <v>-16.959925137830396</v>
      </c>
      <c r="N3" s="108">
        <f t="shared" si="1"/>
        <v>1.0123976060949054</v>
      </c>
      <c r="O3" s="22">
        <f t="shared" si="2"/>
        <v>456</v>
      </c>
      <c r="P3" s="24">
        <f t="shared" si="3"/>
        <v>912</v>
      </c>
      <c r="Q3" s="24">
        <f t="shared" si="4"/>
        <v>1368</v>
      </c>
      <c r="R3" s="24">
        <f t="shared" ref="R3:R13" si="8">F3*24*I3</f>
        <v>1368</v>
      </c>
      <c r="S3" s="24">
        <f t="shared" ref="S3:S13" si="9">G3*24*I3-R3</f>
        <v>288</v>
      </c>
      <c r="T3" s="22">
        <f t="shared" ref="T3:T13" si="10">H3*24*I3-(R3+S3)</f>
        <v>360</v>
      </c>
    </row>
    <row r="4" spans="1:20" x14ac:dyDescent="0.25">
      <c r="A4" s="22">
        <v>3</v>
      </c>
      <c r="B4" s="22">
        <v>31</v>
      </c>
      <c r="C4" s="22">
        <v>9</v>
      </c>
      <c r="D4" s="22">
        <v>6</v>
      </c>
      <c r="E4" s="22">
        <v>0</v>
      </c>
      <c r="F4" s="22">
        <f>B4-C4</f>
        <v>22</v>
      </c>
      <c r="G4" s="22">
        <f t="shared" si="5"/>
        <v>25</v>
      </c>
      <c r="H4" s="22">
        <f t="shared" si="6"/>
        <v>31</v>
      </c>
      <c r="I4" s="22">
        <v>3</v>
      </c>
      <c r="J4" s="106">
        <v>44621</v>
      </c>
      <c r="K4" s="18">
        <f>Data!W31</f>
        <v>684.15635759107784</v>
      </c>
      <c r="L4" s="107">
        <f t="shared" si="7"/>
        <v>1584</v>
      </c>
      <c r="M4" s="107">
        <f t="shared" si="0"/>
        <v>899.84364240892216</v>
      </c>
      <c r="N4" s="108">
        <f t="shared" si="1"/>
        <v>0.43191689241860975</v>
      </c>
      <c r="O4" s="22">
        <f t="shared" si="2"/>
        <v>528</v>
      </c>
      <c r="P4" s="24">
        <f t="shared" si="3"/>
        <v>1056</v>
      </c>
      <c r="Q4" s="24">
        <f t="shared" si="4"/>
        <v>1584</v>
      </c>
      <c r="R4" s="24">
        <f t="shared" si="8"/>
        <v>1584</v>
      </c>
      <c r="S4" s="24">
        <f t="shared" si="9"/>
        <v>216</v>
      </c>
      <c r="T4" s="22">
        <f t="shared" si="10"/>
        <v>432</v>
      </c>
    </row>
    <row r="5" spans="1:20" x14ac:dyDescent="0.25">
      <c r="A5" s="22">
        <v>3</v>
      </c>
      <c r="B5" s="22">
        <v>30</v>
      </c>
      <c r="C5" s="22">
        <v>9</v>
      </c>
      <c r="D5" s="22">
        <v>4</v>
      </c>
      <c r="E5" s="22">
        <v>0</v>
      </c>
      <c r="F5" s="22">
        <f t="shared" ref="F5:F13" si="11">B5-C5</f>
        <v>21</v>
      </c>
      <c r="G5" s="22">
        <f t="shared" si="5"/>
        <v>26</v>
      </c>
      <c r="H5" s="22">
        <f t="shared" si="6"/>
        <v>30</v>
      </c>
      <c r="I5" s="22">
        <v>3</v>
      </c>
      <c r="J5" s="106">
        <v>44652</v>
      </c>
      <c r="K5" s="18">
        <f>Data!X31</f>
        <v>163.15592903828198</v>
      </c>
      <c r="L5" s="107">
        <f t="shared" si="7"/>
        <v>1512</v>
      </c>
      <c r="M5" s="107">
        <f t="shared" si="0"/>
        <v>1348.844070961718</v>
      </c>
      <c r="N5" s="108">
        <f t="shared" si="1"/>
        <v>0.10790736047505423</v>
      </c>
      <c r="O5" s="22">
        <f t="shared" si="2"/>
        <v>504</v>
      </c>
      <c r="P5" s="24">
        <f t="shared" si="3"/>
        <v>1008</v>
      </c>
      <c r="Q5" s="24">
        <f t="shared" si="4"/>
        <v>1512</v>
      </c>
      <c r="R5" s="24">
        <f t="shared" si="8"/>
        <v>1512</v>
      </c>
      <c r="S5" s="24">
        <f t="shared" si="9"/>
        <v>360</v>
      </c>
      <c r="T5" s="22">
        <f t="shared" si="10"/>
        <v>288</v>
      </c>
    </row>
    <row r="6" spans="1:20" x14ac:dyDescent="0.25">
      <c r="A6" s="22">
        <v>3</v>
      </c>
      <c r="B6" s="22">
        <v>31</v>
      </c>
      <c r="C6" s="22">
        <v>13</v>
      </c>
      <c r="D6" s="22">
        <v>9</v>
      </c>
      <c r="E6" s="22">
        <v>0</v>
      </c>
      <c r="F6" s="22">
        <f t="shared" si="11"/>
        <v>18</v>
      </c>
      <c r="G6" s="22">
        <f t="shared" si="5"/>
        <v>22</v>
      </c>
      <c r="H6" s="22">
        <f t="shared" si="6"/>
        <v>31</v>
      </c>
      <c r="I6" s="22">
        <v>3</v>
      </c>
      <c r="J6" s="106">
        <v>44682</v>
      </c>
      <c r="K6" s="18">
        <f>Data!Y31</f>
        <v>317.77613726939416</v>
      </c>
      <c r="L6" s="107">
        <f t="shared" si="7"/>
        <v>1296</v>
      </c>
      <c r="M6" s="107">
        <f t="shared" si="0"/>
        <v>978.22386273060579</v>
      </c>
      <c r="N6" s="108">
        <f t="shared" si="1"/>
        <v>0.24519763678193993</v>
      </c>
      <c r="O6" s="22">
        <f t="shared" si="2"/>
        <v>432</v>
      </c>
      <c r="P6" s="24">
        <f t="shared" si="3"/>
        <v>864</v>
      </c>
      <c r="Q6" s="24">
        <f t="shared" si="4"/>
        <v>1296</v>
      </c>
      <c r="R6" s="24">
        <f t="shared" si="8"/>
        <v>1296</v>
      </c>
      <c r="S6" s="24">
        <f t="shared" si="9"/>
        <v>288</v>
      </c>
      <c r="T6" s="22">
        <f t="shared" si="10"/>
        <v>648</v>
      </c>
    </row>
    <row r="7" spans="1:20" x14ac:dyDescent="0.25">
      <c r="A7" s="22">
        <v>3</v>
      </c>
      <c r="B7" s="22">
        <v>30</v>
      </c>
      <c r="C7" s="22">
        <v>9</v>
      </c>
      <c r="D7" s="22">
        <v>5</v>
      </c>
      <c r="E7" s="22">
        <v>0</v>
      </c>
      <c r="F7" s="22">
        <f t="shared" si="11"/>
        <v>21</v>
      </c>
      <c r="G7" s="22">
        <f t="shared" si="5"/>
        <v>25</v>
      </c>
      <c r="H7" s="22">
        <f t="shared" si="6"/>
        <v>30</v>
      </c>
      <c r="I7" s="22">
        <v>3</v>
      </c>
      <c r="J7" s="106">
        <v>44713</v>
      </c>
      <c r="K7" s="18">
        <f>Data!Z31</f>
        <v>738.30941118502085</v>
      </c>
      <c r="L7" s="107">
        <f t="shared" si="7"/>
        <v>1512</v>
      </c>
      <c r="M7" s="107">
        <f t="shared" si="0"/>
        <v>773.69058881497915</v>
      </c>
      <c r="N7" s="108">
        <f t="shared" si="1"/>
        <v>0.48829987512236828</v>
      </c>
      <c r="O7" s="22">
        <f t="shared" si="2"/>
        <v>504</v>
      </c>
      <c r="P7" s="24">
        <f t="shared" si="3"/>
        <v>1008</v>
      </c>
      <c r="Q7" s="24">
        <f t="shared" si="4"/>
        <v>1512</v>
      </c>
      <c r="R7" s="24">
        <f t="shared" si="8"/>
        <v>1512</v>
      </c>
      <c r="S7" s="24">
        <f t="shared" si="9"/>
        <v>288</v>
      </c>
      <c r="T7" s="22">
        <f t="shared" si="10"/>
        <v>360</v>
      </c>
    </row>
    <row r="8" spans="1:20" x14ac:dyDescent="0.25">
      <c r="A8" s="22">
        <v>3</v>
      </c>
      <c r="B8" s="22">
        <v>31</v>
      </c>
      <c r="C8" s="22">
        <v>10</v>
      </c>
      <c r="D8" s="22">
        <v>5</v>
      </c>
      <c r="E8" s="22">
        <v>0</v>
      </c>
      <c r="F8" s="22">
        <f t="shared" si="11"/>
        <v>21</v>
      </c>
      <c r="G8" s="22">
        <f t="shared" si="5"/>
        <v>26</v>
      </c>
      <c r="H8" s="22">
        <f t="shared" si="6"/>
        <v>31</v>
      </c>
      <c r="I8" s="22">
        <v>3</v>
      </c>
      <c r="J8" s="106">
        <v>44743</v>
      </c>
      <c r="K8" s="18">
        <f>Data!AA31</f>
        <v>914.61434881713217</v>
      </c>
      <c r="L8" s="107">
        <f t="shared" si="7"/>
        <v>1512</v>
      </c>
      <c r="M8" s="107">
        <f t="shared" si="0"/>
        <v>597.38565118286783</v>
      </c>
      <c r="N8" s="108">
        <f t="shared" si="1"/>
        <v>0.60490366985260069</v>
      </c>
      <c r="O8" s="22">
        <f t="shared" si="2"/>
        <v>504</v>
      </c>
      <c r="P8" s="24">
        <f t="shared" si="3"/>
        <v>1008</v>
      </c>
      <c r="Q8" s="24">
        <f t="shared" si="4"/>
        <v>1512</v>
      </c>
      <c r="R8" s="24">
        <f t="shared" si="8"/>
        <v>1512</v>
      </c>
      <c r="S8" s="24">
        <f t="shared" si="9"/>
        <v>360</v>
      </c>
      <c r="T8" s="22">
        <f t="shared" si="10"/>
        <v>360</v>
      </c>
    </row>
    <row r="9" spans="1:20" x14ac:dyDescent="0.25">
      <c r="A9" s="22">
        <v>3</v>
      </c>
      <c r="B9" s="22">
        <v>31</v>
      </c>
      <c r="C9" s="22">
        <v>18</v>
      </c>
      <c r="D9" s="22">
        <v>16</v>
      </c>
      <c r="E9" s="109">
        <v>14</v>
      </c>
      <c r="F9" s="22">
        <f t="shared" si="11"/>
        <v>13</v>
      </c>
      <c r="G9" s="22">
        <f t="shared" si="5"/>
        <v>15</v>
      </c>
      <c r="H9" s="22">
        <f t="shared" si="6"/>
        <v>17</v>
      </c>
      <c r="I9" s="22">
        <v>3</v>
      </c>
      <c r="J9" s="106">
        <v>44774</v>
      </c>
      <c r="K9" s="18">
        <f>Data!AB31</f>
        <v>1046.3405368917706</v>
      </c>
      <c r="L9" s="107">
        <f t="shared" si="7"/>
        <v>936</v>
      </c>
      <c r="M9" s="107">
        <f t="shared" si="0"/>
        <v>-110.34053689177063</v>
      </c>
      <c r="N9" s="108">
        <f t="shared" si="1"/>
        <v>1.1178851889869343</v>
      </c>
      <c r="O9" s="22">
        <f t="shared" si="2"/>
        <v>312</v>
      </c>
      <c r="P9" s="24">
        <f t="shared" si="3"/>
        <v>624</v>
      </c>
      <c r="Q9" s="24">
        <f t="shared" si="4"/>
        <v>936</v>
      </c>
      <c r="R9" s="24">
        <f t="shared" si="8"/>
        <v>936</v>
      </c>
      <c r="S9" s="24">
        <f t="shared" si="9"/>
        <v>144</v>
      </c>
      <c r="T9" s="22">
        <f t="shared" si="10"/>
        <v>144</v>
      </c>
    </row>
    <row r="10" spans="1:20" x14ac:dyDescent="0.25">
      <c r="A10" s="22">
        <v>3</v>
      </c>
      <c r="B10" s="22">
        <v>30</v>
      </c>
      <c r="C10" s="22">
        <v>8</v>
      </c>
      <c r="D10" s="22">
        <v>4</v>
      </c>
      <c r="E10" s="22">
        <v>0</v>
      </c>
      <c r="F10" s="22">
        <f t="shared" si="11"/>
        <v>22</v>
      </c>
      <c r="G10" s="22">
        <f t="shared" si="5"/>
        <v>26</v>
      </c>
      <c r="H10" s="22">
        <f t="shared" si="6"/>
        <v>30</v>
      </c>
      <c r="I10" s="22">
        <v>3</v>
      </c>
      <c r="J10" s="106">
        <v>44805</v>
      </c>
      <c r="K10" s="18">
        <f>Data!AC31</f>
        <v>1332.7000471201047</v>
      </c>
      <c r="L10" s="107">
        <f t="shared" si="7"/>
        <v>1584</v>
      </c>
      <c r="M10" s="107">
        <f t="shared" si="0"/>
        <v>251.29995287989527</v>
      </c>
      <c r="N10" s="108">
        <f t="shared" si="1"/>
        <v>0.84135103984855097</v>
      </c>
      <c r="O10" s="22">
        <f t="shared" si="2"/>
        <v>528</v>
      </c>
      <c r="P10" s="24">
        <f t="shared" si="3"/>
        <v>1056</v>
      </c>
      <c r="Q10" s="24">
        <f t="shared" si="4"/>
        <v>1584</v>
      </c>
      <c r="R10" s="24">
        <f t="shared" si="8"/>
        <v>1584</v>
      </c>
      <c r="S10" s="24">
        <f t="shared" si="9"/>
        <v>288</v>
      </c>
      <c r="T10" s="22">
        <f t="shared" si="10"/>
        <v>288</v>
      </c>
    </row>
    <row r="11" spans="1:20" x14ac:dyDescent="0.25">
      <c r="A11" s="22">
        <v>3</v>
      </c>
      <c r="B11" s="22">
        <v>31</v>
      </c>
      <c r="C11" s="22">
        <v>10</v>
      </c>
      <c r="D11" s="22">
        <v>5</v>
      </c>
      <c r="E11" s="22">
        <v>0</v>
      </c>
      <c r="F11" s="22">
        <f t="shared" si="11"/>
        <v>21</v>
      </c>
      <c r="G11" s="22">
        <f t="shared" si="5"/>
        <v>26</v>
      </c>
      <c r="H11" s="22">
        <f t="shared" si="6"/>
        <v>31</v>
      </c>
      <c r="I11" s="22">
        <v>3</v>
      </c>
      <c r="J11" s="106">
        <v>44835</v>
      </c>
      <c r="K11" s="18">
        <f>Data!AD31</f>
        <v>1663.5179959394454</v>
      </c>
      <c r="L11" s="107">
        <f t="shared" si="7"/>
        <v>1512</v>
      </c>
      <c r="M11" s="107">
        <f t="shared" si="0"/>
        <v>-151.51799593944543</v>
      </c>
      <c r="N11" s="108">
        <f t="shared" si="1"/>
        <v>1.1002103147747655</v>
      </c>
      <c r="O11" s="22">
        <f t="shared" si="2"/>
        <v>504</v>
      </c>
      <c r="P11" s="24">
        <f t="shared" si="3"/>
        <v>1008</v>
      </c>
      <c r="Q11" s="24">
        <f t="shared" si="4"/>
        <v>1512</v>
      </c>
      <c r="R11" s="24">
        <f t="shared" si="8"/>
        <v>1512</v>
      </c>
      <c r="S11" s="24">
        <f t="shared" si="9"/>
        <v>360</v>
      </c>
      <c r="T11" s="22">
        <f t="shared" si="10"/>
        <v>360</v>
      </c>
    </row>
    <row r="12" spans="1:20" x14ac:dyDescent="0.25">
      <c r="A12" s="22">
        <v>3</v>
      </c>
      <c r="B12" s="22">
        <v>30</v>
      </c>
      <c r="C12" s="22">
        <v>9</v>
      </c>
      <c r="D12" s="22">
        <v>5</v>
      </c>
      <c r="E12" s="22">
        <v>0</v>
      </c>
      <c r="F12" s="22">
        <f t="shared" si="11"/>
        <v>21</v>
      </c>
      <c r="G12" s="22">
        <f t="shared" si="5"/>
        <v>25</v>
      </c>
      <c r="H12" s="22">
        <f t="shared" si="6"/>
        <v>30</v>
      </c>
      <c r="I12" s="22">
        <v>3</v>
      </c>
      <c r="J12" s="106">
        <v>44866</v>
      </c>
      <c r="K12" s="18">
        <f>Data!AE31</f>
        <v>1551.0258268964153</v>
      </c>
      <c r="L12" s="107">
        <f t="shared" si="7"/>
        <v>1512</v>
      </c>
      <c r="M12" s="107">
        <f t="shared" si="0"/>
        <v>-39.02582689641531</v>
      </c>
      <c r="N12" s="108">
        <f t="shared" si="1"/>
        <v>1.0258107320743488</v>
      </c>
      <c r="O12" s="22">
        <f t="shared" si="2"/>
        <v>504</v>
      </c>
      <c r="P12" s="24">
        <f t="shared" si="3"/>
        <v>1008</v>
      </c>
      <c r="Q12" s="24">
        <f t="shared" si="4"/>
        <v>1512</v>
      </c>
      <c r="R12" s="24">
        <f t="shared" si="8"/>
        <v>1512</v>
      </c>
      <c r="S12" s="24">
        <f t="shared" si="9"/>
        <v>288</v>
      </c>
      <c r="T12" s="22">
        <f t="shared" si="10"/>
        <v>360</v>
      </c>
    </row>
    <row r="13" spans="1:20" x14ac:dyDescent="0.25">
      <c r="A13" s="22">
        <v>3</v>
      </c>
      <c r="B13" s="22">
        <v>31</v>
      </c>
      <c r="C13" s="22">
        <v>14</v>
      </c>
      <c r="D13" s="22">
        <v>10</v>
      </c>
      <c r="E13" s="109">
        <v>6</v>
      </c>
      <c r="F13" s="22">
        <f t="shared" si="11"/>
        <v>17</v>
      </c>
      <c r="G13" s="22">
        <f t="shared" si="5"/>
        <v>21</v>
      </c>
      <c r="H13" s="22">
        <f t="shared" si="6"/>
        <v>25</v>
      </c>
      <c r="I13" s="22">
        <v>3</v>
      </c>
      <c r="J13" s="106">
        <v>44896</v>
      </c>
      <c r="K13" s="18">
        <f>Data!AF31</f>
        <v>1375.3451094465872</v>
      </c>
      <c r="L13" s="107">
        <f t="shared" si="7"/>
        <v>1224</v>
      </c>
      <c r="M13" s="107">
        <f t="shared" si="0"/>
        <v>-151.34510944658723</v>
      </c>
      <c r="N13" s="108">
        <f t="shared" si="1"/>
        <v>1.1236479652341398</v>
      </c>
      <c r="O13" s="22">
        <f t="shared" si="2"/>
        <v>408</v>
      </c>
      <c r="P13" s="24">
        <f t="shared" si="3"/>
        <v>816</v>
      </c>
      <c r="Q13" s="24">
        <f t="shared" si="4"/>
        <v>1224</v>
      </c>
      <c r="R13" s="24">
        <f t="shared" si="8"/>
        <v>1224</v>
      </c>
      <c r="S13" s="24">
        <f t="shared" si="9"/>
        <v>288</v>
      </c>
      <c r="T13" s="22">
        <f t="shared" si="10"/>
        <v>288</v>
      </c>
    </row>
    <row r="14" spans="1:20" x14ac:dyDescent="0.25">
      <c r="A14" s="4"/>
      <c r="B14" s="4"/>
      <c r="C14" s="4"/>
      <c r="D14" s="4"/>
      <c r="E14" s="4"/>
      <c r="F14" s="4"/>
      <c r="G14" s="4"/>
      <c r="H14" s="4"/>
      <c r="I14" s="4"/>
      <c r="O14" s="5"/>
    </row>
  </sheetData>
  <conditionalFormatting sqref="N2:N13">
    <cfRule type="cellIs" dxfId="1" priority="2" operator="greaterThan">
      <formula>100%</formula>
    </cfRule>
  </conditionalFormatting>
  <conditionalFormatting sqref="L2:N1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3D11-1C40-43CA-999A-063A09F579F0}">
  <dimension ref="A1:I11"/>
  <sheetViews>
    <sheetView workbookViewId="0">
      <selection activeCell="Q24" sqref="Q24"/>
    </sheetView>
  </sheetViews>
  <sheetFormatPr defaultRowHeight="15" x14ac:dyDescent="0.25"/>
  <cols>
    <col min="1" max="1" width="27.5703125" bestFit="1" customWidth="1"/>
  </cols>
  <sheetData>
    <row r="1" spans="1:9" x14ac:dyDescent="0.25">
      <c r="A1" t="s">
        <v>69</v>
      </c>
      <c r="B1" s="20" t="s">
        <v>83</v>
      </c>
      <c r="C1" s="20" t="s">
        <v>84</v>
      </c>
      <c r="D1" s="20" t="s">
        <v>85</v>
      </c>
      <c r="E1" s="20" t="s">
        <v>86</v>
      </c>
      <c r="F1" s="20" t="s">
        <v>87</v>
      </c>
      <c r="G1" s="20" t="s">
        <v>88</v>
      </c>
      <c r="H1" s="20" t="s">
        <v>89</v>
      </c>
      <c r="I1" s="20" t="s">
        <v>90</v>
      </c>
    </row>
    <row r="2" spans="1:9" x14ac:dyDescent="0.25">
      <c r="A2" t="s">
        <v>70</v>
      </c>
      <c r="B2" s="20">
        <v>342.7</v>
      </c>
      <c r="C2" s="20">
        <v>342.7</v>
      </c>
      <c r="D2" s="20">
        <v>353.8</v>
      </c>
      <c r="E2" s="20">
        <v>355.6</v>
      </c>
      <c r="F2" s="20">
        <v>355.6</v>
      </c>
      <c r="G2" s="20">
        <v>355.6</v>
      </c>
      <c r="H2" s="20">
        <v>354.4</v>
      </c>
      <c r="I2" s="20">
        <v>352.8</v>
      </c>
    </row>
    <row r="3" spans="1:9" x14ac:dyDescent="0.25">
      <c r="A3" t="s">
        <v>71</v>
      </c>
      <c r="B3" s="87">
        <v>0.85</v>
      </c>
      <c r="C3" s="87">
        <v>0.85</v>
      </c>
      <c r="D3" s="87">
        <v>0.85</v>
      </c>
      <c r="E3" s="87">
        <v>0.85</v>
      </c>
      <c r="F3" s="87">
        <v>0.85</v>
      </c>
      <c r="G3" s="87">
        <v>0.85</v>
      </c>
      <c r="H3" s="87">
        <v>0.85</v>
      </c>
      <c r="I3" s="87">
        <v>0.85</v>
      </c>
    </row>
    <row r="4" spans="1:9" x14ac:dyDescent="0.25">
      <c r="A4" t="s">
        <v>72</v>
      </c>
      <c r="B4" s="20">
        <v>-43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</row>
    <row r="5" spans="1:9" x14ac:dyDescent="0.25">
      <c r="A5" t="s">
        <v>73</v>
      </c>
      <c r="B5" s="20">
        <v>254.7</v>
      </c>
      <c r="C5" s="20">
        <v>291.3</v>
      </c>
      <c r="D5" s="20">
        <v>300.7</v>
      </c>
      <c r="E5" s="20">
        <v>302.3</v>
      </c>
      <c r="F5" s="20">
        <v>302.3</v>
      </c>
      <c r="G5" s="20">
        <v>302.3</v>
      </c>
      <c r="H5" s="20">
        <v>301.3</v>
      </c>
      <c r="I5" s="20">
        <v>299.89999999999998</v>
      </c>
    </row>
    <row r="6" spans="1:9" x14ac:dyDescent="0.25">
      <c r="A6" t="s">
        <v>74</v>
      </c>
      <c r="B6" s="20">
        <v>1</v>
      </c>
      <c r="C6" s="20">
        <v>1</v>
      </c>
      <c r="D6" s="19">
        <v>1</v>
      </c>
      <c r="E6" s="20">
        <v>1</v>
      </c>
      <c r="F6" s="19">
        <v>1</v>
      </c>
      <c r="G6" s="20">
        <v>1</v>
      </c>
      <c r="H6" s="20">
        <v>1</v>
      </c>
      <c r="I6" s="20">
        <v>1</v>
      </c>
    </row>
    <row r="7" spans="1:9" x14ac:dyDescent="0.25">
      <c r="A7" t="s">
        <v>75</v>
      </c>
      <c r="B7" s="88">
        <v>0</v>
      </c>
      <c r="C7" s="88">
        <v>277.5</v>
      </c>
      <c r="D7" s="88">
        <v>635.9</v>
      </c>
      <c r="E7" s="88">
        <v>361.3</v>
      </c>
      <c r="F7" s="88">
        <v>374.5</v>
      </c>
      <c r="G7" s="88">
        <v>705.8</v>
      </c>
      <c r="H7" s="88">
        <v>298.2</v>
      </c>
      <c r="I7" s="88">
        <v>285.8</v>
      </c>
    </row>
    <row r="8" spans="1:9" x14ac:dyDescent="0.25">
      <c r="A8" t="s">
        <v>76</v>
      </c>
      <c r="B8" s="87">
        <v>0</v>
      </c>
      <c r="C8" s="87">
        <v>0.9526</v>
      </c>
      <c r="D8" s="87">
        <v>2.1145</v>
      </c>
      <c r="E8" s="87">
        <v>1.1951000000000001</v>
      </c>
      <c r="F8" s="87">
        <v>1.2388999999999999</v>
      </c>
      <c r="G8" s="87">
        <v>2.3346</v>
      </c>
      <c r="H8" s="87">
        <v>0.98980000000000001</v>
      </c>
      <c r="I8" s="87">
        <v>0.95289999999999997</v>
      </c>
    </row>
    <row r="9" spans="1:9" x14ac:dyDescent="0.25">
      <c r="A9" t="s">
        <v>77</v>
      </c>
      <c r="B9" s="20">
        <v>0</v>
      </c>
      <c r="C9" s="20">
        <v>111200</v>
      </c>
      <c r="D9" s="20">
        <v>175800</v>
      </c>
      <c r="E9" s="20">
        <v>106400</v>
      </c>
      <c r="F9" s="20">
        <v>106200</v>
      </c>
      <c r="G9" s="20">
        <v>247200</v>
      </c>
      <c r="H9" s="20">
        <v>82400</v>
      </c>
      <c r="I9" s="20">
        <v>84800</v>
      </c>
    </row>
    <row r="10" spans="1:9" x14ac:dyDescent="0.25">
      <c r="A10" t="s">
        <v>78</v>
      </c>
      <c r="B10" s="88">
        <v>254.7</v>
      </c>
      <c r="C10" s="88">
        <v>13.8</v>
      </c>
      <c r="D10" s="88">
        <v>-335.1</v>
      </c>
      <c r="E10" s="88">
        <v>-59</v>
      </c>
      <c r="F10" s="88">
        <v>-72.2</v>
      </c>
      <c r="G10" s="88">
        <v>-403.5</v>
      </c>
      <c r="H10" s="88">
        <v>3.1</v>
      </c>
      <c r="I10" s="88">
        <v>14.1</v>
      </c>
    </row>
    <row r="11" spans="1:9" x14ac:dyDescent="0.25">
      <c r="A11" t="s">
        <v>79</v>
      </c>
      <c r="B11" s="87">
        <v>0.1255</v>
      </c>
      <c r="C11" s="87">
        <v>0.9526</v>
      </c>
      <c r="D11" s="87">
        <v>2.1145</v>
      </c>
      <c r="E11" s="87">
        <v>1.1951000000000001</v>
      </c>
      <c r="F11" s="87">
        <v>1.2388999999999999</v>
      </c>
      <c r="G11" s="87">
        <v>2.3346</v>
      </c>
      <c r="H11" s="87">
        <v>0.98980000000000001</v>
      </c>
      <c r="I11" s="87">
        <v>0.95289999999999997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QC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2022-05-24T10:47:47Z</dcterms:modified>
</cp:coreProperties>
</file>