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Di\Desktop\Diplom\"/>
    </mc:Choice>
  </mc:AlternateContent>
  <xr:revisionPtr revIDLastSave="0" documentId="13_ncr:1_{3921500B-EC27-414B-94AC-1EF897A676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оложительный исход" sheetId="1" r:id="rId1"/>
    <sheet name="Отрицательный исход" sheetId="2" r:id="rId2"/>
    <sheet name="Нейтральный исход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/>
  <c r="F2" i="1"/>
  <c r="E19" i="1"/>
  <c r="E43" i="3"/>
  <c r="O30" i="3"/>
  <c r="O31" i="3"/>
  <c r="O29" i="3"/>
  <c r="P27" i="3"/>
  <c r="P28" i="3"/>
  <c r="P26" i="3"/>
  <c r="Q26" i="3" s="1"/>
  <c r="O10" i="3"/>
  <c r="O9" i="3"/>
  <c r="Q6" i="3"/>
  <c r="Q14" i="3"/>
  <c r="Q18" i="3"/>
  <c r="Q22" i="3"/>
  <c r="Q30" i="3"/>
  <c r="Q34" i="3"/>
  <c r="Q38" i="3"/>
  <c r="Q42" i="3"/>
  <c r="P3" i="3"/>
  <c r="P4" i="3"/>
  <c r="P5" i="3"/>
  <c r="Q5" i="3" s="1"/>
  <c r="P6" i="3"/>
  <c r="P7" i="3"/>
  <c r="P8" i="3"/>
  <c r="P9" i="3"/>
  <c r="P10" i="3"/>
  <c r="P11" i="3"/>
  <c r="P12" i="3"/>
  <c r="P13" i="3"/>
  <c r="Q13" i="3" s="1"/>
  <c r="P14" i="3"/>
  <c r="P15" i="3"/>
  <c r="P16" i="3"/>
  <c r="P17" i="3"/>
  <c r="Q17" i="3" s="1"/>
  <c r="P18" i="3"/>
  <c r="P19" i="3"/>
  <c r="P20" i="3"/>
  <c r="P21" i="3"/>
  <c r="Q21" i="3" s="1"/>
  <c r="P22" i="3"/>
  <c r="P23" i="3"/>
  <c r="P24" i="3"/>
  <c r="P25" i="3"/>
  <c r="Q25" i="3" s="1"/>
  <c r="P29" i="3"/>
  <c r="P30" i="3"/>
  <c r="P31" i="3"/>
  <c r="P32" i="3"/>
  <c r="P33" i="3"/>
  <c r="Q33" i="3" s="1"/>
  <c r="P34" i="3"/>
  <c r="P35" i="3"/>
  <c r="P36" i="3"/>
  <c r="P37" i="3"/>
  <c r="Q37" i="3" s="1"/>
  <c r="P38" i="3"/>
  <c r="P39" i="3"/>
  <c r="P40" i="3"/>
  <c r="P41" i="3"/>
  <c r="Q41" i="3" s="1"/>
  <c r="P42" i="3"/>
  <c r="P2" i="3"/>
  <c r="O3" i="3"/>
  <c r="Q3" i="3" s="1"/>
  <c r="O4" i="3"/>
  <c r="Q4" i="3" s="1"/>
  <c r="O5" i="3"/>
  <c r="O6" i="3"/>
  <c r="O7" i="3"/>
  <c r="Q7" i="3" s="1"/>
  <c r="O8" i="3"/>
  <c r="Q8" i="3" s="1"/>
  <c r="Q10" i="3"/>
  <c r="O11" i="3"/>
  <c r="Q11" i="3" s="1"/>
  <c r="O12" i="3"/>
  <c r="Q12" i="3" s="1"/>
  <c r="O13" i="3"/>
  <c r="O14" i="3"/>
  <c r="O15" i="3"/>
  <c r="Q15" i="3" s="1"/>
  <c r="O16" i="3"/>
  <c r="Q16" i="3" s="1"/>
  <c r="O17" i="3"/>
  <c r="O18" i="3"/>
  <c r="O19" i="3"/>
  <c r="Q19" i="3" s="1"/>
  <c r="O20" i="3"/>
  <c r="Q20" i="3" s="1"/>
  <c r="O21" i="3"/>
  <c r="O22" i="3"/>
  <c r="O23" i="3"/>
  <c r="Q23" i="3" s="1"/>
  <c r="O24" i="3"/>
  <c r="Q24" i="3" s="1"/>
  <c r="O25" i="3"/>
  <c r="O26" i="3"/>
  <c r="O27" i="3"/>
  <c r="Q27" i="3" s="1"/>
  <c r="O28" i="3"/>
  <c r="Q28" i="3" s="1"/>
  <c r="Q31" i="3"/>
  <c r="O32" i="3"/>
  <c r="Q32" i="3" s="1"/>
  <c r="O33" i="3"/>
  <c r="O34" i="3"/>
  <c r="O35" i="3"/>
  <c r="Q35" i="3" s="1"/>
  <c r="O36" i="3"/>
  <c r="Q36" i="3" s="1"/>
  <c r="O37" i="3"/>
  <c r="O38" i="3"/>
  <c r="O39" i="3"/>
  <c r="Q39" i="3" s="1"/>
  <c r="O40" i="3"/>
  <c r="Q40" i="3" s="1"/>
  <c r="O41" i="3"/>
  <c r="O42" i="3"/>
  <c r="O2" i="3"/>
  <c r="Q2" i="3" s="1"/>
  <c r="E6" i="2"/>
  <c r="A21" i="1" l="1"/>
  <c r="Q29" i="3"/>
  <c r="Q9" i="3"/>
  <c r="F2" i="2" l="1"/>
  <c r="F5" i="1"/>
  <c r="F9" i="1"/>
  <c r="F13" i="1"/>
  <c r="F17" i="1"/>
  <c r="F4" i="1"/>
  <c r="F3" i="2"/>
  <c r="F6" i="1"/>
  <c r="F10" i="1"/>
  <c r="F14" i="1"/>
  <c r="F18" i="1"/>
  <c r="F4" i="2"/>
  <c r="F3" i="1"/>
  <c r="F7" i="1"/>
  <c r="F11" i="1"/>
  <c r="F15" i="1"/>
  <c r="F5" i="2"/>
  <c r="F8" i="1"/>
  <c r="F12" i="1"/>
  <c r="F16" i="1"/>
  <c r="A25" i="1" l="1"/>
  <c r="F19" i="1"/>
  <c r="A9" i="2"/>
  <c r="F6" i="2"/>
</calcChain>
</file>

<file path=xl/sharedStrings.xml><?xml version="1.0" encoding="utf-8"?>
<sst xmlns="http://schemas.openxmlformats.org/spreadsheetml/2006/main" count="177" uniqueCount="45">
  <si>
    <t>city</t>
  </si>
  <si>
    <t>id_trading_point</t>
  </si>
  <si>
    <t>count_test</t>
  </si>
  <si>
    <t>count_control</t>
  </si>
  <si>
    <t>count_all</t>
  </si>
  <si>
    <t>percent_count</t>
  </si>
  <si>
    <t>avg_payment_test</t>
  </si>
  <si>
    <t>avg_payment_control</t>
  </si>
  <si>
    <t>diff</t>
  </si>
  <si>
    <t>sigma_test</t>
  </si>
  <si>
    <t>sigma_control</t>
  </si>
  <si>
    <t>ttest</t>
  </si>
  <si>
    <t>pvalue_ttest</t>
  </si>
  <si>
    <t>label</t>
  </si>
  <si>
    <t>Владимир</t>
  </si>
  <si>
    <t>положительный исход</t>
  </si>
  <si>
    <t>Казань</t>
  </si>
  <si>
    <t>Москва</t>
  </si>
  <si>
    <t>Самара</t>
  </si>
  <si>
    <t>Санкт-Петербург</t>
  </si>
  <si>
    <t>Волгоград</t>
  </si>
  <si>
    <t>отрицательный исход</t>
  </si>
  <si>
    <t>Краснодар</t>
  </si>
  <si>
    <t>Ярославль</t>
  </si>
  <si>
    <t>Великий Новгород</t>
  </si>
  <si>
    <t>нейтральный исход</t>
  </si>
  <si>
    <t>Дмитров</t>
  </si>
  <si>
    <t>Красноярск</t>
  </si>
  <si>
    <t>Мурманск</t>
  </si>
  <si>
    <t>Нижний Новгород</t>
  </si>
  <si>
    <t>Новосибирск</t>
  </si>
  <si>
    <t>Саратов</t>
  </si>
  <si>
    <t>Сахалинск</t>
  </si>
  <si>
    <t>Сочи</t>
  </si>
  <si>
    <t>Тольятти</t>
  </si>
  <si>
    <t>Тюмень</t>
  </si>
  <si>
    <t>Количество покупателей за период времени N:</t>
  </si>
  <si>
    <t>Выгода от замены механики A на B:</t>
  </si>
  <si>
    <t>ДОЛЯ</t>
  </si>
  <si>
    <t>Потери от замены механики A на B:</t>
  </si>
  <si>
    <t>MDE:</t>
  </si>
  <si>
    <t>Необходимое
количество
наблюдений
для тестовой
группы</t>
  </si>
  <si>
    <t>Необходимое
количество
наблюдений
для контрольной
группы</t>
  </si>
  <si>
    <t>Необходимое
общее
количество
наблюдений</t>
  </si>
  <si>
    <t>Общее количество покупателей (положительный, отрицательный и нейтральный исходы):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</si>
</sst>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р.&quot;_-;\-* #,##0.00\ &quot;р.&quot;_-;_-* &quot;-&quot;??\ &quot;р.&quot;_-;_-@_-"/>
    <numFmt numFmtId="167" formatCode="#,##0_ ;\-#,##0\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10" fontId="0" fillId="0" borderId="0" xfId="2" applyNumberFormat="1" applyFont="1"/>
    <xf numFmtId="10" fontId="3" fillId="0" borderId="0" xfId="2" applyNumberFormat="1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Border="1"/>
    <xf numFmtId="167" fontId="0" fillId="0" borderId="0" xfId="1" applyNumberFormat="1" applyFont="1" applyBorder="1"/>
    <xf numFmtId="167" fontId="0" fillId="0" borderId="7" xfId="0" applyNumberFormat="1" applyBorder="1"/>
    <xf numFmtId="0" fontId="0" fillId="0" borderId="9" xfId="0" applyBorder="1"/>
    <xf numFmtId="167" fontId="0" fillId="0" borderId="9" xfId="1" applyNumberFormat="1" applyFont="1" applyBorder="1"/>
    <xf numFmtId="167" fontId="0" fillId="0" borderId="10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167" fontId="0" fillId="0" borderId="6" xfId="1" applyNumberFormat="1" applyFont="1" applyBorder="1"/>
    <xf numFmtId="167" fontId="0" fillId="0" borderId="8" xfId="1" applyNumberFormat="1" applyFont="1" applyBorder="1"/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44" fontId="3" fillId="0" borderId="0" xfId="1" applyFont="1"/>
    <xf numFmtId="44" fontId="3" fillId="0" borderId="0" xfId="1" applyFont="1" applyAlignment="1">
      <alignment horizontal="center" vertical="center"/>
    </xf>
    <xf numFmtId="44" fontId="0" fillId="2" borderId="2" xfId="1" applyFont="1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A13" workbookViewId="0">
      <selection activeCell="A23" sqref="A23"/>
    </sheetView>
  </sheetViews>
  <sheetFormatPr defaultRowHeight="15" x14ac:dyDescent="0.25"/>
  <cols>
    <col min="1" max="1" width="17" customWidth="1"/>
    <col min="5" max="5" width="13.140625" customWidth="1"/>
    <col min="6" max="6" width="9.85546875" customWidth="1"/>
    <col min="7" max="7" width="14" bestFit="1" customWidth="1"/>
    <col min="10" max="10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11</v>
      </c>
      <c r="C2">
        <v>509</v>
      </c>
      <c r="D2">
        <v>608</v>
      </c>
      <c r="E2">
        <v>1117</v>
      </c>
      <c r="F2" s="4">
        <f>E2/$A$21</f>
        <v>2.0420848644399348E-2</v>
      </c>
      <c r="G2">
        <v>0.45568487018800358</v>
      </c>
      <c r="H2">
        <v>2547.2200392927311</v>
      </c>
      <c r="I2">
        <v>2108.6101973684208</v>
      </c>
      <c r="J2">
        <v>438.60984192430942</v>
      </c>
      <c r="K2">
        <v>3023.7021636269142</v>
      </c>
      <c r="L2">
        <v>2663.038391974123</v>
      </c>
      <c r="M2">
        <v>-2.576955493292318</v>
      </c>
      <c r="N2">
        <v>1.009511217035171E-2</v>
      </c>
      <c r="O2" t="s">
        <v>15</v>
      </c>
    </row>
    <row r="3" spans="1:15" x14ac:dyDescent="0.25">
      <c r="A3" t="s">
        <v>16</v>
      </c>
      <c r="B3">
        <v>991</v>
      </c>
      <c r="C3">
        <v>270</v>
      </c>
      <c r="D3">
        <v>294</v>
      </c>
      <c r="E3">
        <v>564</v>
      </c>
      <c r="F3" s="4">
        <f t="shared" ref="F3:F18" si="0">E3/$A$21</f>
        <v>1.0310974606482752E-2</v>
      </c>
      <c r="G3">
        <v>0.47872340425531917</v>
      </c>
      <c r="H3">
        <v>3249.281481481481</v>
      </c>
      <c r="I3">
        <v>2452.9863945578231</v>
      </c>
      <c r="J3">
        <v>796.29508692365835</v>
      </c>
      <c r="K3">
        <v>4719.5926012697964</v>
      </c>
      <c r="L3">
        <v>3633.9358583139442</v>
      </c>
      <c r="M3">
        <v>-2.2552583978062271</v>
      </c>
      <c r="N3">
        <v>2.4501004890271769E-2</v>
      </c>
      <c r="O3" t="s">
        <v>15</v>
      </c>
    </row>
    <row r="4" spans="1:15" x14ac:dyDescent="0.25">
      <c r="A4" t="s">
        <v>17</v>
      </c>
      <c r="B4">
        <v>1002</v>
      </c>
      <c r="C4">
        <v>138</v>
      </c>
      <c r="D4">
        <v>188</v>
      </c>
      <c r="E4">
        <v>326</v>
      </c>
      <c r="F4" s="4">
        <f t="shared" si="0"/>
        <v>5.9598895775059869E-3</v>
      </c>
      <c r="G4">
        <v>0.42331288343558282</v>
      </c>
      <c r="H4">
        <v>4121.753623188406</v>
      </c>
      <c r="I4">
        <v>1844.7872340425531</v>
      </c>
      <c r="J4">
        <v>2276.9663891458531</v>
      </c>
      <c r="K4">
        <v>4084.2631759817141</v>
      </c>
      <c r="L4">
        <v>2436.536120119913</v>
      </c>
      <c r="M4">
        <v>-6.2746223040715314</v>
      </c>
      <c r="N4">
        <v>1.1223868363766531E-9</v>
      </c>
      <c r="O4" t="s">
        <v>15</v>
      </c>
    </row>
    <row r="5" spans="1:15" x14ac:dyDescent="0.25">
      <c r="A5" t="s">
        <v>17</v>
      </c>
      <c r="B5">
        <v>1287</v>
      </c>
      <c r="C5">
        <v>370</v>
      </c>
      <c r="D5">
        <v>357</v>
      </c>
      <c r="E5">
        <v>727</v>
      </c>
      <c r="F5" s="4">
        <f t="shared" si="0"/>
        <v>1.3290919395235745E-2</v>
      </c>
      <c r="G5">
        <v>0.50894085281980739</v>
      </c>
      <c r="H5">
        <v>2128.5567567567568</v>
      </c>
      <c r="I5">
        <v>1394.6554621848741</v>
      </c>
      <c r="J5">
        <v>733.901294571883</v>
      </c>
      <c r="K5">
        <v>2437.376458023039</v>
      </c>
      <c r="L5">
        <v>2338.4617787149841</v>
      </c>
      <c r="M5">
        <v>-4.1402972158827431</v>
      </c>
      <c r="N5">
        <v>3.876566044301065E-5</v>
      </c>
      <c r="O5" t="s">
        <v>15</v>
      </c>
    </row>
    <row r="6" spans="1:15" x14ac:dyDescent="0.25">
      <c r="A6" t="s">
        <v>17</v>
      </c>
      <c r="B6">
        <v>1654</v>
      </c>
      <c r="C6">
        <v>799</v>
      </c>
      <c r="D6">
        <v>775</v>
      </c>
      <c r="E6">
        <v>1574</v>
      </c>
      <c r="F6" s="4">
        <f t="shared" si="0"/>
        <v>2.8775663174829522E-2</v>
      </c>
      <c r="G6">
        <v>0.50762388818297333</v>
      </c>
      <c r="H6">
        <v>3132.3016270337921</v>
      </c>
      <c r="I6">
        <v>2507.8864516129029</v>
      </c>
      <c r="J6">
        <v>624.41517542088877</v>
      </c>
      <c r="K6">
        <v>3199.6602001424731</v>
      </c>
      <c r="L6">
        <v>2950.5128884516971</v>
      </c>
      <c r="M6">
        <v>-4.021739297627466</v>
      </c>
      <c r="N6">
        <v>6.050970845492351E-5</v>
      </c>
      <c r="O6" t="s">
        <v>15</v>
      </c>
    </row>
    <row r="7" spans="1:15" x14ac:dyDescent="0.25">
      <c r="A7" t="s">
        <v>17</v>
      </c>
      <c r="B7">
        <v>2652</v>
      </c>
      <c r="C7">
        <v>2273</v>
      </c>
      <c r="D7">
        <v>2370</v>
      </c>
      <c r="E7">
        <v>4643</v>
      </c>
      <c r="F7" s="4">
        <f t="shared" si="0"/>
        <v>8.488272180478619E-2</v>
      </c>
      <c r="G7">
        <v>0.48955416756407488</v>
      </c>
      <c r="H7">
        <v>2506.6168059832821</v>
      </c>
      <c r="I7">
        <v>1972.847679324894</v>
      </c>
      <c r="J7">
        <v>533.76912665838768</v>
      </c>
      <c r="K7">
        <v>2842.1829484600089</v>
      </c>
      <c r="L7">
        <v>2565.8782422552181</v>
      </c>
      <c r="M7">
        <v>-6.7222298371764362</v>
      </c>
      <c r="N7">
        <v>2.0059224232258859E-11</v>
      </c>
      <c r="O7" t="s">
        <v>15</v>
      </c>
    </row>
    <row r="8" spans="1:15" x14ac:dyDescent="0.25">
      <c r="A8" t="s">
        <v>18</v>
      </c>
      <c r="B8">
        <v>33</v>
      </c>
      <c r="C8">
        <v>232</v>
      </c>
      <c r="D8">
        <v>258</v>
      </c>
      <c r="E8">
        <v>490</v>
      </c>
      <c r="F8" s="4">
        <f t="shared" si="0"/>
        <v>8.9581162361286309E-3</v>
      </c>
      <c r="G8">
        <v>0.47346938775510211</v>
      </c>
      <c r="H8">
        <v>4598.2198275862074</v>
      </c>
      <c r="I8">
        <v>2311.3875968992252</v>
      </c>
      <c r="J8">
        <v>2286.8322306869818</v>
      </c>
      <c r="K8">
        <v>2931.2349256860789</v>
      </c>
      <c r="L8">
        <v>2371.771295626133</v>
      </c>
      <c r="M8">
        <v>-9.5328379164110402</v>
      </c>
      <c r="N8">
        <v>7.2225189745714525E-20</v>
      </c>
      <c r="O8" t="s">
        <v>15</v>
      </c>
    </row>
    <row r="9" spans="1:15" x14ac:dyDescent="0.25">
      <c r="A9" t="s">
        <v>18</v>
      </c>
      <c r="B9">
        <v>34</v>
      </c>
      <c r="C9">
        <v>225</v>
      </c>
      <c r="D9">
        <v>253</v>
      </c>
      <c r="E9">
        <v>478</v>
      </c>
      <c r="F9" s="4">
        <f t="shared" si="0"/>
        <v>8.7387337976928287E-3</v>
      </c>
      <c r="G9">
        <v>0.47071129707112969</v>
      </c>
      <c r="H9">
        <v>3104.5066666666671</v>
      </c>
      <c r="I9">
        <v>1752.608695652174</v>
      </c>
      <c r="J9">
        <v>1351.8979710144929</v>
      </c>
      <c r="K9">
        <v>2956.8269145922532</v>
      </c>
      <c r="L9">
        <v>2529.7007981220449</v>
      </c>
      <c r="M9">
        <v>-5.3862649969282721</v>
      </c>
      <c r="N9">
        <v>1.1327785130388309E-7</v>
      </c>
      <c r="O9" t="s">
        <v>15</v>
      </c>
    </row>
    <row r="10" spans="1:15" x14ac:dyDescent="0.25">
      <c r="A10" t="s">
        <v>18</v>
      </c>
      <c r="B10">
        <v>35</v>
      </c>
      <c r="C10">
        <v>214</v>
      </c>
      <c r="D10">
        <v>194</v>
      </c>
      <c r="E10">
        <v>408</v>
      </c>
      <c r="F10" s="4">
        <f t="shared" si="0"/>
        <v>7.4590029068173089E-3</v>
      </c>
      <c r="G10">
        <v>0.52450980392156865</v>
      </c>
      <c r="H10">
        <v>2762.2242990654199</v>
      </c>
      <c r="I10">
        <v>1508.8350515463919</v>
      </c>
      <c r="J10">
        <v>1253.3892475190289</v>
      </c>
      <c r="K10">
        <v>2977.0835472163549</v>
      </c>
      <c r="L10">
        <v>2184.8080940632271</v>
      </c>
      <c r="M10">
        <v>-4.8066661954145689</v>
      </c>
      <c r="N10">
        <v>2.1646756758588111E-6</v>
      </c>
      <c r="O10" t="s">
        <v>15</v>
      </c>
    </row>
    <row r="11" spans="1:15" x14ac:dyDescent="0.25">
      <c r="A11" t="s">
        <v>18</v>
      </c>
      <c r="B11">
        <v>36</v>
      </c>
      <c r="C11">
        <v>131</v>
      </c>
      <c r="D11">
        <v>141</v>
      </c>
      <c r="E11">
        <v>272</v>
      </c>
      <c r="F11" s="4">
        <f t="shared" si="0"/>
        <v>4.9726686045448729E-3</v>
      </c>
      <c r="G11">
        <v>0.48161764705882348</v>
      </c>
      <c r="H11">
        <v>1987.3282442748091</v>
      </c>
      <c r="I11">
        <v>860.41843971631204</v>
      </c>
      <c r="J11">
        <v>1126.9098045584969</v>
      </c>
      <c r="K11">
        <v>2718.5026632115769</v>
      </c>
      <c r="L11">
        <v>1840.8266394516061</v>
      </c>
      <c r="M11">
        <v>-4.0279507279668918</v>
      </c>
      <c r="N11">
        <v>7.3187580909933793E-5</v>
      </c>
      <c r="O11" t="s">
        <v>15</v>
      </c>
    </row>
    <row r="12" spans="1:15" x14ac:dyDescent="0.25">
      <c r="A12" t="s">
        <v>19</v>
      </c>
      <c r="B12">
        <v>117</v>
      </c>
      <c r="C12">
        <v>625</v>
      </c>
      <c r="D12">
        <v>587</v>
      </c>
      <c r="E12">
        <v>1212</v>
      </c>
      <c r="F12" s="4">
        <f t="shared" si="0"/>
        <v>2.2157626282016125E-2</v>
      </c>
      <c r="G12">
        <v>0.51567656765676573</v>
      </c>
      <c r="H12">
        <v>2582.2975999999999</v>
      </c>
      <c r="I12">
        <v>2050.6916524701869</v>
      </c>
      <c r="J12">
        <v>531.60594752981251</v>
      </c>
      <c r="K12">
        <v>2835.004503186402</v>
      </c>
      <c r="L12">
        <v>2595.7377919626342</v>
      </c>
      <c r="M12">
        <v>-3.3981956005701761</v>
      </c>
      <c r="N12">
        <v>7.0038166313428352E-4</v>
      </c>
      <c r="O12" t="s">
        <v>15</v>
      </c>
    </row>
    <row r="13" spans="1:15" x14ac:dyDescent="0.25">
      <c r="A13" t="s">
        <v>19</v>
      </c>
      <c r="B13">
        <v>213</v>
      </c>
      <c r="C13">
        <v>232</v>
      </c>
      <c r="D13">
        <v>255</v>
      </c>
      <c r="E13">
        <v>487</v>
      </c>
      <c r="F13" s="4">
        <f t="shared" si="0"/>
        <v>8.9032706265196812E-3</v>
      </c>
      <c r="G13">
        <v>0.47638603696098558</v>
      </c>
      <c r="H13">
        <v>2977.629310344827</v>
      </c>
      <c r="I13">
        <v>2277.6117647058818</v>
      </c>
      <c r="J13">
        <v>700.01754563894519</v>
      </c>
      <c r="K13">
        <v>2905.494362359007</v>
      </c>
      <c r="L13">
        <v>2710.043413201317</v>
      </c>
      <c r="M13">
        <v>-2.7507518943584151</v>
      </c>
      <c r="N13">
        <v>6.1682152950104643E-3</v>
      </c>
      <c r="O13" t="s">
        <v>15</v>
      </c>
    </row>
    <row r="14" spans="1:15" x14ac:dyDescent="0.25">
      <c r="A14" t="s">
        <v>19</v>
      </c>
      <c r="B14">
        <v>453</v>
      </c>
      <c r="C14">
        <v>1066</v>
      </c>
      <c r="D14">
        <v>1049</v>
      </c>
      <c r="E14">
        <v>2115</v>
      </c>
      <c r="F14" s="4">
        <f t="shared" si="0"/>
        <v>3.8666154774310318E-2</v>
      </c>
      <c r="G14">
        <v>0.50401891252955078</v>
      </c>
      <c r="H14">
        <v>2501.9662288930581</v>
      </c>
      <c r="I14">
        <v>1889.9237368922779</v>
      </c>
      <c r="J14">
        <v>612.0424920007797</v>
      </c>
      <c r="K14">
        <v>2993.4425401386729</v>
      </c>
      <c r="L14">
        <v>2648.6593032825899</v>
      </c>
      <c r="M14">
        <v>-4.976910182958596</v>
      </c>
      <c r="N14">
        <v>6.9832069012744641E-7</v>
      </c>
      <c r="O14" t="s">
        <v>15</v>
      </c>
    </row>
    <row r="15" spans="1:15" x14ac:dyDescent="0.25">
      <c r="A15" t="s">
        <v>19</v>
      </c>
      <c r="B15">
        <v>573</v>
      </c>
      <c r="C15">
        <v>177</v>
      </c>
      <c r="D15">
        <v>160</v>
      </c>
      <c r="E15">
        <v>337</v>
      </c>
      <c r="F15" s="4">
        <f t="shared" si="0"/>
        <v>6.1609901460721404E-3</v>
      </c>
      <c r="G15">
        <v>0.52522255192878342</v>
      </c>
      <c r="H15">
        <v>2929.0451977401131</v>
      </c>
      <c r="I15">
        <v>1641.2125000000001</v>
      </c>
      <c r="J15">
        <v>1287.832697740113</v>
      </c>
      <c r="K15">
        <v>3201.0981368955968</v>
      </c>
      <c r="L15">
        <v>2619.0447809502271</v>
      </c>
      <c r="M15">
        <v>-4.0165685114334524</v>
      </c>
      <c r="N15">
        <v>7.2940741192307104E-5</v>
      </c>
      <c r="O15" t="s">
        <v>15</v>
      </c>
    </row>
    <row r="16" spans="1:15" x14ac:dyDescent="0.25">
      <c r="A16" t="s">
        <v>19</v>
      </c>
      <c r="B16">
        <v>801</v>
      </c>
      <c r="C16">
        <v>225</v>
      </c>
      <c r="D16">
        <v>212</v>
      </c>
      <c r="E16">
        <v>437</v>
      </c>
      <c r="F16" s="4">
        <f t="shared" si="0"/>
        <v>7.9891771330371664E-3</v>
      </c>
      <c r="G16">
        <v>0.51487414187643021</v>
      </c>
      <c r="H16">
        <v>2925.1422222222218</v>
      </c>
      <c r="I16">
        <v>2352.283018867925</v>
      </c>
      <c r="J16">
        <v>572.85920335429773</v>
      </c>
      <c r="K16">
        <v>2774.2920633734352</v>
      </c>
      <c r="L16">
        <v>2928.2858378165042</v>
      </c>
      <c r="M16">
        <v>-2.0999906224732121</v>
      </c>
      <c r="N16">
        <v>3.6305006065519063E-2</v>
      </c>
      <c r="O16" t="s">
        <v>15</v>
      </c>
    </row>
    <row r="17" spans="1:15" x14ac:dyDescent="0.25">
      <c r="A17" t="s">
        <v>19</v>
      </c>
      <c r="B17">
        <v>891</v>
      </c>
      <c r="C17">
        <v>159</v>
      </c>
      <c r="D17">
        <v>167</v>
      </c>
      <c r="E17">
        <v>326</v>
      </c>
      <c r="F17" s="4">
        <f t="shared" si="0"/>
        <v>5.9598895775059869E-3</v>
      </c>
      <c r="G17">
        <v>0.48773006134969332</v>
      </c>
      <c r="H17">
        <v>2618.949685534591</v>
      </c>
      <c r="I17">
        <v>1980.65868263473</v>
      </c>
      <c r="J17">
        <v>638.29100289986059</v>
      </c>
      <c r="K17">
        <v>2899.78246412116</v>
      </c>
      <c r="L17">
        <v>2489.571942139818</v>
      </c>
      <c r="M17">
        <v>-2.135593480676524</v>
      </c>
      <c r="N17">
        <v>3.3462036844691949E-2</v>
      </c>
      <c r="O17" t="s">
        <v>15</v>
      </c>
    </row>
    <row r="18" spans="1:15" x14ac:dyDescent="0.25">
      <c r="A18" t="s">
        <v>19</v>
      </c>
      <c r="B18">
        <v>900</v>
      </c>
      <c r="C18">
        <v>335</v>
      </c>
      <c r="D18">
        <v>341</v>
      </c>
      <c r="E18">
        <v>676</v>
      </c>
      <c r="F18" s="4">
        <f t="shared" si="0"/>
        <v>1.2358544031883582E-2</v>
      </c>
      <c r="G18">
        <v>0.49556213017751483</v>
      </c>
      <c r="H18">
        <v>2450.991044776119</v>
      </c>
      <c r="I18">
        <v>1689.7917888563049</v>
      </c>
      <c r="J18">
        <v>761.1992559198145</v>
      </c>
      <c r="K18">
        <v>2865.6073558468579</v>
      </c>
      <c r="L18">
        <v>2492.4726113410602</v>
      </c>
      <c r="M18">
        <v>-3.686913572889702</v>
      </c>
      <c r="N18">
        <v>2.4525342392273569E-4</v>
      </c>
      <c r="O18" t="s">
        <v>15</v>
      </c>
    </row>
    <row r="19" spans="1:15" x14ac:dyDescent="0.25">
      <c r="E19" s="2">
        <f>SUM(E2:E18)</f>
        <v>16189</v>
      </c>
      <c r="F19" s="5">
        <f>SUM(F2:F18)</f>
        <v>0.29596519131976812</v>
      </c>
    </row>
    <row r="20" spans="1:15" x14ac:dyDescent="0.25">
      <c r="A20" t="s">
        <v>44</v>
      </c>
    </row>
    <row r="21" spans="1:15" x14ac:dyDescent="0.25">
      <c r="A21" s="2">
        <f>E19+'Отрицательный исход'!E6+'Нейтральный исход'!E43</f>
        <v>54699</v>
      </c>
      <c r="E21" s="2"/>
    </row>
    <row r="22" spans="1:15" x14ac:dyDescent="0.25">
      <c r="A22" t="s">
        <v>36</v>
      </c>
    </row>
    <row r="23" spans="1:15" x14ac:dyDescent="0.25">
      <c r="A23" s="3">
        <v>10000</v>
      </c>
    </row>
    <row r="24" spans="1:15" x14ac:dyDescent="0.25">
      <c r="A24" t="s">
        <v>37</v>
      </c>
    </row>
    <row r="25" spans="1:15" x14ac:dyDescent="0.25">
      <c r="A25" s="23">
        <f>A23*(SUMPRODUCT(F2:F18,J2:J18))</f>
        <v>2184195.1826051013</v>
      </c>
    </row>
    <row r="26" spans="1:15" x14ac:dyDescent="0.25">
      <c r="A26" t="s">
        <v>39</v>
      </c>
    </row>
    <row r="27" spans="1:15" x14ac:dyDescent="0.25">
      <c r="A27" s="23">
        <f>'Отрицательный исход'!A9</f>
        <v>-680570.39729773463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A9" sqref="A9"/>
    </sheetView>
  </sheetViews>
  <sheetFormatPr defaultRowHeight="15" x14ac:dyDescent="0.25"/>
  <cols>
    <col min="1" max="1" width="45.5703125" bestFit="1" customWidth="1"/>
    <col min="7" max="7" width="14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20</v>
      </c>
      <c r="B2">
        <v>66</v>
      </c>
      <c r="C2">
        <v>657</v>
      </c>
      <c r="D2">
        <v>703</v>
      </c>
      <c r="E2">
        <v>1360</v>
      </c>
      <c r="F2" s="4">
        <f>E2/'Положительный исход'!$A$21</f>
        <v>2.4863343022724364E-2</v>
      </c>
      <c r="G2">
        <v>0.48308823529411771</v>
      </c>
      <c r="H2">
        <v>2288.8706240487058</v>
      </c>
      <c r="I2">
        <v>2601.7610241820771</v>
      </c>
      <c r="J2">
        <v>-312.89040013337029</v>
      </c>
      <c r="K2">
        <v>2682.5676104733539</v>
      </c>
      <c r="L2">
        <v>2830.193773341512</v>
      </c>
      <c r="M2">
        <v>2.0892718943323438</v>
      </c>
      <c r="N2">
        <v>3.6868999280986539E-2</v>
      </c>
      <c r="O2" t="s">
        <v>21</v>
      </c>
    </row>
    <row r="3" spans="1:15" x14ac:dyDescent="0.25">
      <c r="A3" t="s">
        <v>22</v>
      </c>
      <c r="B3">
        <v>1101</v>
      </c>
      <c r="C3">
        <v>785</v>
      </c>
      <c r="D3">
        <v>869</v>
      </c>
      <c r="E3">
        <v>1654</v>
      </c>
      <c r="F3" s="4">
        <f>E3/'Положительный исход'!$A$21</f>
        <v>3.0238212764401542E-2</v>
      </c>
      <c r="G3">
        <v>0.47460701330108829</v>
      </c>
      <c r="H3">
        <v>2176.0038216560511</v>
      </c>
      <c r="I3">
        <v>2523.5788262370538</v>
      </c>
      <c r="J3">
        <v>-347.57500458100321</v>
      </c>
      <c r="K3">
        <v>2722.6244937401721</v>
      </c>
      <c r="L3">
        <v>2960.3523376384169</v>
      </c>
      <c r="M3">
        <v>2.476736308530425</v>
      </c>
      <c r="N3">
        <v>1.33584476189182E-2</v>
      </c>
      <c r="O3" t="s">
        <v>21</v>
      </c>
    </row>
    <row r="4" spans="1:15" x14ac:dyDescent="0.25">
      <c r="A4" t="s">
        <v>17</v>
      </c>
      <c r="B4">
        <v>9931</v>
      </c>
      <c r="C4">
        <v>153</v>
      </c>
      <c r="D4">
        <v>137</v>
      </c>
      <c r="E4">
        <v>290</v>
      </c>
      <c r="F4" s="4">
        <f>E4/'Положительный исход'!$A$21</f>
        <v>5.3017422621985779E-3</v>
      </c>
      <c r="G4">
        <v>0.52758620689655178</v>
      </c>
      <c r="H4">
        <v>1415.7843137254899</v>
      </c>
      <c r="I4">
        <v>1968.693430656934</v>
      </c>
      <c r="J4">
        <v>-552.90911693144403</v>
      </c>
      <c r="K4">
        <v>2038.1642473623181</v>
      </c>
      <c r="L4">
        <v>2403.3978568404682</v>
      </c>
      <c r="M4">
        <v>2.1191969117156</v>
      </c>
      <c r="N4">
        <v>3.4929468998951822E-2</v>
      </c>
      <c r="O4" t="s">
        <v>21</v>
      </c>
    </row>
    <row r="5" spans="1:15" x14ac:dyDescent="0.25">
      <c r="A5" t="s">
        <v>23</v>
      </c>
      <c r="B5">
        <v>46</v>
      </c>
      <c r="C5">
        <v>557</v>
      </c>
      <c r="D5">
        <v>529</v>
      </c>
      <c r="E5">
        <v>1086</v>
      </c>
      <c r="F5" s="4">
        <f>E5/'Положительный исход'!$A$21</f>
        <v>1.9854110678440191E-2</v>
      </c>
      <c r="G5">
        <v>0.51289134438305706</v>
      </c>
      <c r="H5">
        <v>0</v>
      </c>
      <c r="I5">
        <v>2359.0132325141781</v>
      </c>
      <c r="J5">
        <v>-2359.0132325141781</v>
      </c>
      <c r="K5">
        <v>0</v>
      </c>
      <c r="L5">
        <v>2739.8870030709868</v>
      </c>
      <c r="M5">
        <v>20.32057185494849</v>
      </c>
      <c r="N5">
        <v>4.9011004367076215E-78</v>
      </c>
      <c r="O5" t="s">
        <v>21</v>
      </c>
    </row>
    <row r="6" spans="1:15" x14ac:dyDescent="0.25">
      <c r="E6" s="2">
        <f>SUM(E2:E5)</f>
        <v>4390</v>
      </c>
      <c r="F6" s="5">
        <f>SUM(F2:F5)</f>
        <v>8.025740872776467E-2</v>
      </c>
    </row>
    <row r="8" spans="1:15" x14ac:dyDescent="0.25">
      <c r="A8" t="s">
        <v>39</v>
      </c>
    </row>
    <row r="9" spans="1:15" x14ac:dyDescent="0.25">
      <c r="A9" s="24">
        <f>'Положительный исход'!A23*(SUMPRODUCT(F2:F5,J2:J5))</f>
        <v>-680570.39729773463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topLeftCell="A34" workbookViewId="0">
      <selection activeCell="A46" sqref="A46"/>
    </sheetView>
  </sheetViews>
  <sheetFormatPr defaultRowHeight="15" x14ac:dyDescent="0.25"/>
  <cols>
    <col min="1" max="1" width="10.140625" bestFit="1" customWidth="1"/>
    <col min="3" max="3" width="10.42578125" bestFit="1" customWidth="1"/>
    <col min="4" max="4" width="13.42578125" bestFit="1" customWidth="1"/>
    <col min="5" max="5" width="10.7109375" customWidth="1"/>
    <col min="7" max="7" width="17.5703125" bestFit="1" customWidth="1"/>
    <col min="8" max="8" width="20.42578125" bestFit="1" customWidth="1"/>
    <col min="10" max="10" width="12" bestFit="1" customWidth="1"/>
    <col min="11" max="11" width="13.5703125" bestFit="1" customWidth="1"/>
    <col min="15" max="15" width="15.5703125" customWidth="1"/>
    <col min="16" max="16" width="14.5703125" customWidth="1"/>
    <col min="17" max="17" width="17.28515625" customWidth="1"/>
  </cols>
  <sheetData>
    <row r="1" spans="1:17" ht="90.75" thickBot="1" x14ac:dyDescent="0.3">
      <c r="A1" s="20" t="s">
        <v>0</v>
      </c>
      <c r="B1" s="1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5" t="s">
        <v>13</v>
      </c>
      <c r="O1" s="16" t="s">
        <v>41</v>
      </c>
      <c r="P1" s="7" t="s">
        <v>42</v>
      </c>
      <c r="Q1" s="8" t="s">
        <v>43</v>
      </c>
    </row>
    <row r="2" spans="1:17" x14ac:dyDescent="0.25">
      <c r="A2" s="21" t="s">
        <v>24</v>
      </c>
      <c r="B2" s="9">
        <v>23</v>
      </c>
      <c r="C2" s="9">
        <v>124</v>
      </c>
      <c r="D2" s="9">
        <v>107</v>
      </c>
      <c r="E2" s="9">
        <v>231</v>
      </c>
      <c r="F2" s="9">
        <v>0.53679653679653683</v>
      </c>
      <c r="G2" s="9">
        <v>1384.6290322580651</v>
      </c>
      <c r="H2" s="9">
        <v>1315.981308411215</v>
      </c>
      <c r="I2" s="9">
        <v>68.647723846849658</v>
      </c>
      <c r="J2" s="9">
        <v>2471.6917759396802</v>
      </c>
      <c r="K2" s="9">
        <v>2220.0107129662838</v>
      </c>
      <c r="L2" s="9">
        <v>-0.22058740929760279</v>
      </c>
      <c r="M2" s="9">
        <v>0.82561024347929624</v>
      </c>
      <c r="N2" s="9" t="s">
        <v>25</v>
      </c>
      <c r="O2" s="17">
        <f>(16*J2^2)/($A$46^2)</f>
        <v>1086.0907084885068</v>
      </c>
      <c r="P2" s="10">
        <f>(16*K2^2)/($A$46^2)</f>
        <v>876.16845612178975</v>
      </c>
      <c r="Q2" s="11">
        <f>O2+P2</f>
        <v>1962.2591646102965</v>
      </c>
    </row>
    <row r="3" spans="1:17" x14ac:dyDescent="0.25">
      <c r="A3" s="21" t="s">
        <v>26</v>
      </c>
      <c r="B3" s="9">
        <v>2</v>
      </c>
      <c r="C3" s="9">
        <v>78</v>
      </c>
      <c r="D3" s="9">
        <v>71</v>
      </c>
      <c r="E3" s="9">
        <v>149</v>
      </c>
      <c r="F3" s="9">
        <v>0.52348993288590606</v>
      </c>
      <c r="G3" s="9">
        <v>579.33333333333337</v>
      </c>
      <c r="H3" s="9">
        <v>483.45070422535213</v>
      </c>
      <c r="I3" s="9">
        <v>95.882629107981245</v>
      </c>
      <c r="J3" s="9">
        <v>1860.7624304329711</v>
      </c>
      <c r="K3" s="9">
        <v>1654.923181546782</v>
      </c>
      <c r="L3" s="9">
        <v>-0.33105243476452068</v>
      </c>
      <c r="M3" s="9">
        <v>0.7410763125801646</v>
      </c>
      <c r="N3" s="9" t="s">
        <v>25</v>
      </c>
      <c r="O3" s="17">
        <f>(16*J3^2)/($A$46^2)</f>
        <v>615.54432400192309</v>
      </c>
      <c r="P3" s="10">
        <f>(16*K3^2)/($A$46^2)</f>
        <v>486.8925754348308</v>
      </c>
      <c r="Q3" s="11">
        <f t="shared" ref="Q3:Q42" si="0">O3+P3</f>
        <v>1102.4368994367539</v>
      </c>
    </row>
    <row r="4" spans="1:17" x14ac:dyDescent="0.25">
      <c r="A4" s="21" t="s">
        <v>16</v>
      </c>
      <c r="B4" s="9">
        <v>439</v>
      </c>
      <c r="C4" s="9">
        <v>355</v>
      </c>
      <c r="D4" s="9">
        <v>351</v>
      </c>
      <c r="E4" s="9">
        <v>706</v>
      </c>
      <c r="F4" s="9">
        <v>0.50283286118980175</v>
      </c>
      <c r="G4" s="9">
        <v>2481.9605633802821</v>
      </c>
      <c r="H4" s="9">
        <v>2400.635327635327</v>
      </c>
      <c r="I4" s="9">
        <v>81.325235744954171</v>
      </c>
      <c r="J4" s="9">
        <v>4040.4410068102538</v>
      </c>
      <c r="K4" s="9">
        <v>3722.1170724360341</v>
      </c>
      <c r="L4" s="9">
        <v>-0.27806735037805058</v>
      </c>
      <c r="M4" s="9">
        <v>0.78104230354142801</v>
      </c>
      <c r="N4" s="9" t="s">
        <v>25</v>
      </c>
      <c r="O4" s="17">
        <f>(16*J4^2)/($A$46^2)</f>
        <v>2902.2512941357968</v>
      </c>
      <c r="P4" s="10">
        <f>(16*K4^2)/($A$46^2)</f>
        <v>2462.9609779412963</v>
      </c>
      <c r="Q4" s="11">
        <f t="shared" si="0"/>
        <v>5365.2122720770931</v>
      </c>
    </row>
    <row r="5" spans="1:17" x14ac:dyDescent="0.25">
      <c r="A5" s="21" t="s">
        <v>16</v>
      </c>
      <c r="B5" s="9">
        <v>477</v>
      </c>
      <c r="C5" s="9">
        <v>382</v>
      </c>
      <c r="D5" s="9">
        <v>386</v>
      </c>
      <c r="E5" s="9">
        <v>768</v>
      </c>
      <c r="F5" s="9">
        <v>0.49739583333333331</v>
      </c>
      <c r="G5" s="9">
        <v>2259.623036649215</v>
      </c>
      <c r="H5" s="9">
        <v>2496.987046632124</v>
      </c>
      <c r="I5" s="9">
        <v>-237.36400998290989</v>
      </c>
      <c r="J5" s="9">
        <v>3482.8460937348032</v>
      </c>
      <c r="K5" s="9">
        <v>3881.9947185225428</v>
      </c>
      <c r="L5" s="9">
        <v>0.89159336291986235</v>
      </c>
      <c r="M5" s="9">
        <v>0.37289090359186572</v>
      </c>
      <c r="N5" s="9" t="s">
        <v>25</v>
      </c>
      <c r="O5" s="17">
        <f>(16*J5^2)/($A$46^2)</f>
        <v>2156.4830066922273</v>
      </c>
      <c r="P5" s="10">
        <f>(16*K5^2)/($A$46^2)</f>
        <v>2679.0903101576737</v>
      </c>
      <c r="Q5" s="11">
        <f t="shared" si="0"/>
        <v>4835.5733168499009</v>
      </c>
    </row>
    <row r="6" spans="1:17" x14ac:dyDescent="0.25">
      <c r="A6" s="21" t="s">
        <v>16</v>
      </c>
      <c r="B6" s="9">
        <v>516</v>
      </c>
      <c r="C6" s="9">
        <v>634</v>
      </c>
      <c r="D6" s="9">
        <v>636</v>
      </c>
      <c r="E6" s="9">
        <v>1270</v>
      </c>
      <c r="F6" s="9">
        <v>0.49921259842519677</v>
      </c>
      <c r="G6" s="9">
        <v>3237.2003154574131</v>
      </c>
      <c r="H6" s="9">
        <v>2880.48427672956</v>
      </c>
      <c r="I6" s="9">
        <v>356.71603872785317</v>
      </c>
      <c r="J6" s="9">
        <v>4537.1038422947649</v>
      </c>
      <c r="K6" s="9">
        <v>3819.2928134705862</v>
      </c>
      <c r="L6" s="9">
        <v>-1.5158873899080001</v>
      </c>
      <c r="M6" s="9">
        <v>0.12979706851619149</v>
      </c>
      <c r="N6" s="9" t="s">
        <v>25</v>
      </c>
      <c r="O6" s="17">
        <f>(16*J6^2)/($A$46^2)</f>
        <v>3659.6108934694967</v>
      </c>
      <c r="P6" s="10">
        <f>(16*K6^2)/($A$46^2)</f>
        <v>2593.2440168938788</v>
      </c>
      <c r="Q6" s="11">
        <f t="shared" si="0"/>
        <v>6252.8549103633759</v>
      </c>
    </row>
    <row r="7" spans="1:17" x14ac:dyDescent="0.25">
      <c r="A7" s="21" t="s">
        <v>16</v>
      </c>
      <c r="B7" s="9">
        <v>544</v>
      </c>
      <c r="C7" s="9">
        <v>377</v>
      </c>
      <c r="D7" s="9">
        <v>416</v>
      </c>
      <c r="E7" s="9">
        <v>793</v>
      </c>
      <c r="F7" s="9">
        <v>0.47540983606557369</v>
      </c>
      <c r="G7" s="9">
        <v>2621.4270557029181</v>
      </c>
      <c r="H7" s="9">
        <v>2635.5480769230771</v>
      </c>
      <c r="I7" s="9">
        <v>-14.12102122015949</v>
      </c>
      <c r="J7" s="9">
        <v>3714.8947510376788</v>
      </c>
      <c r="K7" s="9">
        <v>4639.8207461839838</v>
      </c>
      <c r="L7" s="9">
        <v>4.6997059757738199E-2</v>
      </c>
      <c r="M7" s="9">
        <v>0.96252743362660054</v>
      </c>
      <c r="N7" s="9" t="s">
        <v>25</v>
      </c>
      <c r="O7" s="17">
        <f>(16*J7^2)/($A$46^2)</f>
        <v>2453.4120908955197</v>
      </c>
      <c r="P7" s="10">
        <f>(16*K7^2)/($A$46^2)</f>
        <v>3827.1887211945423</v>
      </c>
      <c r="Q7" s="11">
        <f t="shared" si="0"/>
        <v>6280.6008120900624</v>
      </c>
    </row>
    <row r="8" spans="1:17" x14ac:dyDescent="0.25">
      <c r="A8" s="21" t="s">
        <v>16</v>
      </c>
      <c r="B8" s="9">
        <v>699</v>
      </c>
      <c r="C8" s="9">
        <v>482</v>
      </c>
      <c r="D8" s="9">
        <v>494</v>
      </c>
      <c r="E8" s="9">
        <v>976</v>
      </c>
      <c r="F8" s="9">
        <v>0.49385245901639352</v>
      </c>
      <c r="G8" s="9">
        <v>2422.286307053942</v>
      </c>
      <c r="H8" s="9">
        <v>2574.3522267206481</v>
      </c>
      <c r="I8" s="9">
        <v>-152.0659196667057</v>
      </c>
      <c r="J8" s="9">
        <v>3906.8178974938301</v>
      </c>
      <c r="K8" s="9">
        <v>4082.8513558716591</v>
      </c>
      <c r="L8" s="9">
        <v>0.59425382588472897</v>
      </c>
      <c r="M8" s="9">
        <v>0.55248035588145283</v>
      </c>
      <c r="N8" s="9" t="s">
        <v>25</v>
      </c>
      <c r="O8" s="17">
        <f>(16*J8^2)/($A$46^2)</f>
        <v>2713.4624149649976</v>
      </c>
      <c r="P8" s="10">
        <f>(16*K8^2)/($A$46^2)</f>
        <v>2963.4978122920966</v>
      </c>
      <c r="Q8" s="11">
        <f t="shared" si="0"/>
        <v>5676.9602272570937</v>
      </c>
    </row>
    <row r="9" spans="1:17" x14ac:dyDescent="0.25">
      <c r="A9" s="21" t="s">
        <v>22</v>
      </c>
      <c r="B9" s="9">
        <v>1015</v>
      </c>
      <c r="C9" s="9">
        <v>0</v>
      </c>
      <c r="D9" s="9">
        <v>1183</v>
      </c>
      <c r="E9" s="9">
        <v>1183</v>
      </c>
      <c r="F9" s="9">
        <v>0</v>
      </c>
      <c r="G9" s="9"/>
      <c r="H9" s="9">
        <v>2266.429416737109</v>
      </c>
      <c r="I9" s="9"/>
      <c r="J9" s="9"/>
      <c r="K9" s="9">
        <v>2808.243011575235</v>
      </c>
      <c r="L9" s="9"/>
      <c r="M9" s="9"/>
      <c r="N9" s="9" t="s">
        <v>25</v>
      </c>
      <c r="O9" s="17">
        <f>P9</f>
        <v>1401.9962332553146</v>
      </c>
      <c r="P9" s="10">
        <f>(16*K9^2)/($A$46^2)</f>
        <v>1401.9962332553146</v>
      </c>
      <c r="Q9" s="11">
        <f t="shared" si="0"/>
        <v>2803.9924665106291</v>
      </c>
    </row>
    <row r="10" spans="1:17" x14ac:dyDescent="0.25">
      <c r="A10" s="21" t="s">
        <v>22</v>
      </c>
      <c r="B10" s="9">
        <v>1099</v>
      </c>
      <c r="C10" s="9">
        <v>0</v>
      </c>
      <c r="D10" s="9">
        <v>1401</v>
      </c>
      <c r="E10" s="9">
        <v>1401</v>
      </c>
      <c r="F10" s="9">
        <v>0</v>
      </c>
      <c r="G10" s="9"/>
      <c r="H10" s="9">
        <v>2577.3354746609571</v>
      </c>
      <c r="I10" s="9"/>
      <c r="J10" s="9"/>
      <c r="K10" s="9">
        <v>2764.608312004616</v>
      </c>
      <c r="L10" s="9"/>
      <c r="M10" s="9"/>
      <c r="N10" s="9" t="s">
        <v>25</v>
      </c>
      <c r="O10" s="17">
        <f>P10</f>
        <v>1358.7660655653353</v>
      </c>
      <c r="P10" s="10">
        <f>(16*K10^2)/($A$46^2)</f>
        <v>1358.7660655653353</v>
      </c>
      <c r="Q10" s="11">
        <f t="shared" si="0"/>
        <v>2717.5321311306707</v>
      </c>
    </row>
    <row r="11" spans="1:17" x14ac:dyDescent="0.25">
      <c r="A11" s="21" t="s">
        <v>22</v>
      </c>
      <c r="B11" s="9">
        <v>1989</v>
      </c>
      <c r="C11" s="9">
        <v>239</v>
      </c>
      <c r="D11" s="9">
        <v>270</v>
      </c>
      <c r="E11" s="9">
        <v>509</v>
      </c>
      <c r="F11" s="9">
        <v>0.46954813359528491</v>
      </c>
      <c r="G11" s="9">
        <v>4407.3849372384939</v>
      </c>
      <c r="H11" s="9">
        <v>4163.9592592592589</v>
      </c>
      <c r="I11" s="9">
        <v>243.42567797923491</v>
      </c>
      <c r="J11" s="9">
        <v>2737.9007251199769</v>
      </c>
      <c r="K11" s="9">
        <v>2492.0962933115161</v>
      </c>
      <c r="L11" s="9">
        <v>-1.0499935308392909</v>
      </c>
      <c r="M11" s="9">
        <v>0.29422131648059052</v>
      </c>
      <c r="N11" s="9" t="s">
        <v>25</v>
      </c>
      <c r="O11" s="17">
        <f>(16*J11^2)/($A$46^2)</f>
        <v>1332.6400676644437</v>
      </c>
      <c r="P11" s="10">
        <f>(16*K11^2)/($A$46^2)</f>
        <v>1104.0966995799108</v>
      </c>
      <c r="Q11" s="11">
        <f t="shared" si="0"/>
        <v>2436.7367672443543</v>
      </c>
    </row>
    <row r="12" spans="1:17" x14ac:dyDescent="0.25">
      <c r="A12" s="21" t="s">
        <v>27</v>
      </c>
      <c r="B12" s="9">
        <v>202</v>
      </c>
      <c r="C12" s="9">
        <v>551</v>
      </c>
      <c r="D12" s="9">
        <v>565</v>
      </c>
      <c r="E12" s="9">
        <v>1116</v>
      </c>
      <c r="F12" s="9">
        <v>0.49372759856630832</v>
      </c>
      <c r="G12" s="9">
        <v>2927.341197822142</v>
      </c>
      <c r="H12" s="9">
        <v>2730.378761061947</v>
      </c>
      <c r="I12" s="9">
        <v>196.96243676019461</v>
      </c>
      <c r="J12" s="9">
        <v>2956.686241494881</v>
      </c>
      <c r="K12" s="9">
        <v>2737.8857851630301</v>
      </c>
      <c r="L12" s="9">
        <v>-1.155072918440385</v>
      </c>
      <c r="M12" s="9">
        <v>0.24830826390447139</v>
      </c>
      <c r="N12" s="9" t="s">
        <v>25</v>
      </c>
      <c r="O12" s="17">
        <f>(16*J12^2)/($A$46^2)</f>
        <v>1554.1321832258</v>
      </c>
      <c r="P12" s="10">
        <f>(16*K12^2)/($A$46^2)</f>
        <v>1332.6255240173832</v>
      </c>
      <c r="Q12" s="11">
        <f t="shared" si="0"/>
        <v>2886.7577072431832</v>
      </c>
    </row>
    <row r="13" spans="1:17" x14ac:dyDescent="0.25">
      <c r="A13" s="21" t="s">
        <v>27</v>
      </c>
      <c r="B13" s="9">
        <v>212</v>
      </c>
      <c r="C13" s="9">
        <v>593</v>
      </c>
      <c r="D13" s="9">
        <v>575</v>
      </c>
      <c r="E13" s="9">
        <v>1168</v>
      </c>
      <c r="F13" s="9">
        <v>0.5077054794520548</v>
      </c>
      <c r="G13" s="9">
        <v>2144.317032040472</v>
      </c>
      <c r="H13" s="9">
        <v>2222.052173913044</v>
      </c>
      <c r="I13" s="9">
        <v>-77.735141872571603</v>
      </c>
      <c r="J13" s="9">
        <v>2708.5887239801191</v>
      </c>
      <c r="K13" s="9">
        <v>2785.1162501572312</v>
      </c>
      <c r="L13" s="9">
        <v>0.48358538550993968</v>
      </c>
      <c r="M13" s="9">
        <v>0.62877094764054164</v>
      </c>
      <c r="N13" s="9" t="s">
        <v>25</v>
      </c>
      <c r="O13" s="17">
        <f>(16*J13^2)/($A$46^2)</f>
        <v>1304.2582890084</v>
      </c>
      <c r="P13" s="10">
        <f>(16*K13^2)/($A$46^2)</f>
        <v>1378.999560335978</v>
      </c>
      <c r="Q13" s="11">
        <f t="shared" si="0"/>
        <v>2683.257849344378</v>
      </c>
    </row>
    <row r="14" spans="1:17" x14ac:dyDescent="0.25">
      <c r="A14" s="21" t="s">
        <v>27</v>
      </c>
      <c r="B14" s="9">
        <v>277</v>
      </c>
      <c r="C14" s="9">
        <v>708</v>
      </c>
      <c r="D14" s="9">
        <v>709</v>
      </c>
      <c r="E14" s="9">
        <v>1417</v>
      </c>
      <c r="F14" s="9">
        <v>0.49964714184897668</v>
      </c>
      <c r="G14" s="9">
        <v>2285.75</v>
      </c>
      <c r="H14" s="9">
        <v>2431.3653032440061</v>
      </c>
      <c r="I14" s="9">
        <v>-145.61530324400559</v>
      </c>
      <c r="J14" s="9">
        <v>2712.677878262808</v>
      </c>
      <c r="K14" s="9">
        <v>2868.5875686413842</v>
      </c>
      <c r="L14" s="9">
        <v>0.98170546685316118</v>
      </c>
      <c r="M14" s="9">
        <v>0.32641278977933119</v>
      </c>
      <c r="N14" s="9" t="s">
        <v>25</v>
      </c>
      <c r="O14" s="17">
        <f>(16*J14^2)/($A$46^2)</f>
        <v>1308.1993371051396</v>
      </c>
      <c r="P14" s="10">
        <f>(16*K14^2)/($A$46^2)</f>
        <v>1462.8968247046912</v>
      </c>
      <c r="Q14" s="11">
        <f t="shared" si="0"/>
        <v>2771.0961618098308</v>
      </c>
    </row>
    <row r="15" spans="1:17" x14ac:dyDescent="0.25">
      <c r="A15" s="21" t="s">
        <v>27</v>
      </c>
      <c r="B15" s="9">
        <v>278</v>
      </c>
      <c r="C15" s="9">
        <v>535</v>
      </c>
      <c r="D15" s="9">
        <v>489</v>
      </c>
      <c r="E15" s="9">
        <v>1024</v>
      </c>
      <c r="F15" s="9">
        <v>0.5224609375</v>
      </c>
      <c r="G15" s="9">
        <v>2499.3457943925232</v>
      </c>
      <c r="H15" s="9">
        <v>2185.21472392638</v>
      </c>
      <c r="I15" s="9">
        <v>314.13107046614277</v>
      </c>
      <c r="J15" s="9">
        <v>2915.9953289536438</v>
      </c>
      <c r="K15" s="9">
        <v>2574.9155972376111</v>
      </c>
      <c r="L15" s="9">
        <v>-1.8202681201948649</v>
      </c>
      <c r="M15" s="9">
        <v>6.9010560745835017E-2</v>
      </c>
      <c r="N15" s="9" t="s">
        <v>25</v>
      </c>
      <c r="O15" s="17">
        <f>(16*J15^2)/($A$46^2)</f>
        <v>1511.6495570630166</v>
      </c>
      <c r="P15" s="10">
        <f>(16*K15^2)/($A$46^2)</f>
        <v>1178.7005036262265</v>
      </c>
      <c r="Q15" s="11">
        <f t="shared" si="0"/>
        <v>2690.350060689243</v>
      </c>
    </row>
    <row r="16" spans="1:17" x14ac:dyDescent="0.25">
      <c r="A16" s="21" t="s">
        <v>27</v>
      </c>
      <c r="B16" s="9">
        <v>444</v>
      </c>
      <c r="C16" s="9">
        <v>650</v>
      </c>
      <c r="D16" s="9">
        <v>562</v>
      </c>
      <c r="E16" s="9">
        <v>1212</v>
      </c>
      <c r="F16" s="9">
        <v>0.5363036303630363</v>
      </c>
      <c r="G16" s="9">
        <v>2404.106153846154</v>
      </c>
      <c r="H16" s="9">
        <v>2545.7348754448399</v>
      </c>
      <c r="I16" s="9">
        <v>-141.62872159868579</v>
      </c>
      <c r="J16" s="9">
        <v>2810.8284873546108</v>
      </c>
      <c r="K16" s="9">
        <v>2797.138763933518</v>
      </c>
      <c r="L16" s="9">
        <v>0.87674037193140575</v>
      </c>
      <c r="M16" s="9">
        <v>0.38080170010284242</v>
      </c>
      <c r="N16" s="9" t="s">
        <v>25</v>
      </c>
      <c r="O16" s="17">
        <f>(16*J16^2)/($A$46^2)</f>
        <v>1404.5789840576372</v>
      </c>
      <c r="P16" s="10">
        <f>(16*K16^2)/($A$46^2)</f>
        <v>1390.9307137243607</v>
      </c>
      <c r="Q16" s="11">
        <f t="shared" si="0"/>
        <v>2795.5096977819976</v>
      </c>
    </row>
    <row r="17" spans="1:17" x14ac:dyDescent="0.25">
      <c r="A17" s="21" t="s">
        <v>17</v>
      </c>
      <c r="B17" s="9">
        <v>2212</v>
      </c>
      <c r="C17" s="9">
        <v>422</v>
      </c>
      <c r="D17" s="9">
        <v>397</v>
      </c>
      <c r="E17" s="9">
        <v>819</v>
      </c>
      <c r="F17" s="9">
        <v>0.51526251526251521</v>
      </c>
      <c r="G17" s="9">
        <v>2813.168246445498</v>
      </c>
      <c r="H17" s="9">
        <v>2739.3627204030231</v>
      </c>
      <c r="I17" s="9">
        <v>73.805526042474867</v>
      </c>
      <c r="J17" s="9">
        <v>3196.8888606429368</v>
      </c>
      <c r="K17" s="9">
        <v>2446.9750361819461</v>
      </c>
      <c r="L17" s="9">
        <v>-0.36933742527752028</v>
      </c>
      <c r="M17" s="9">
        <v>0.71197193509754264</v>
      </c>
      <c r="N17" s="9" t="s">
        <v>25</v>
      </c>
      <c r="O17" s="17">
        <f>(16*J17^2)/($A$46^2)</f>
        <v>1816.9063799649589</v>
      </c>
      <c r="P17" s="10">
        <f>(16*K17^2)/($A$46^2)</f>
        <v>1064.4776582573577</v>
      </c>
      <c r="Q17" s="11">
        <f t="shared" si="0"/>
        <v>2881.3840382223166</v>
      </c>
    </row>
    <row r="18" spans="1:17" x14ac:dyDescent="0.25">
      <c r="A18" s="21" t="s">
        <v>17</v>
      </c>
      <c r="B18" s="9">
        <v>3786</v>
      </c>
      <c r="C18" s="9">
        <v>237</v>
      </c>
      <c r="D18" s="9">
        <v>278</v>
      </c>
      <c r="E18" s="9">
        <v>515</v>
      </c>
      <c r="F18" s="9">
        <v>0.46019417475728153</v>
      </c>
      <c r="G18" s="9">
        <v>2613.683544303798</v>
      </c>
      <c r="H18" s="9">
        <v>2688.2302158273378</v>
      </c>
      <c r="I18" s="9">
        <v>-74.546671523540681</v>
      </c>
      <c r="J18" s="9">
        <v>2712.2358586268442</v>
      </c>
      <c r="K18" s="9">
        <v>3292.9376410463851</v>
      </c>
      <c r="L18" s="9">
        <v>0.27739869767570208</v>
      </c>
      <c r="M18" s="9">
        <v>0.78158572976611407</v>
      </c>
      <c r="N18" s="9" t="s">
        <v>25</v>
      </c>
      <c r="O18" s="17">
        <f>(16*J18^2)/($A$46^2)</f>
        <v>1307.7730405015636</v>
      </c>
      <c r="P18" s="10">
        <f>(16*K18^2)/($A$46^2)</f>
        <v>1927.7223658346902</v>
      </c>
      <c r="Q18" s="11">
        <f t="shared" si="0"/>
        <v>3235.4954063362538</v>
      </c>
    </row>
    <row r="19" spans="1:17" x14ac:dyDescent="0.25">
      <c r="A19" s="21" t="s">
        <v>17</v>
      </c>
      <c r="B19" s="9">
        <v>3987</v>
      </c>
      <c r="C19" s="9">
        <v>801</v>
      </c>
      <c r="D19" s="9">
        <v>785</v>
      </c>
      <c r="E19" s="9">
        <v>1586</v>
      </c>
      <c r="F19" s="9">
        <v>0.50504413619167721</v>
      </c>
      <c r="G19" s="9">
        <v>1602.995006242197</v>
      </c>
      <c r="H19" s="9">
        <v>1639.857324840764</v>
      </c>
      <c r="I19" s="9">
        <v>-36.862318598567072</v>
      </c>
      <c r="J19" s="9">
        <v>2518.8292052012962</v>
      </c>
      <c r="K19" s="9">
        <v>2686.3174166097829</v>
      </c>
      <c r="L19" s="9">
        <v>0.28196520087867383</v>
      </c>
      <c r="M19" s="9">
        <v>0.77800702736032634</v>
      </c>
      <c r="N19" s="9" t="s">
        <v>25</v>
      </c>
      <c r="O19" s="17">
        <f>(16*J19^2)/($A$46^2)</f>
        <v>1127.91121155111</v>
      </c>
      <c r="P19" s="10">
        <f>(16*K19^2)/($A$46^2)</f>
        <v>1282.898002272188</v>
      </c>
      <c r="Q19" s="11">
        <f t="shared" si="0"/>
        <v>2410.8092138232978</v>
      </c>
    </row>
    <row r="20" spans="1:17" x14ac:dyDescent="0.25">
      <c r="A20" s="21" t="s">
        <v>17</v>
      </c>
      <c r="B20" s="9">
        <v>6543</v>
      </c>
      <c r="C20" s="9">
        <v>662</v>
      </c>
      <c r="D20" s="9">
        <v>689</v>
      </c>
      <c r="E20" s="9">
        <v>1351</v>
      </c>
      <c r="F20" s="9">
        <v>0.49000740192450037</v>
      </c>
      <c r="G20" s="9">
        <v>1702.439577039275</v>
      </c>
      <c r="H20" s="9">
        <v>1528.3251088534109</v>
      </c>
      <c r="I20" s="9">
        <v>174.1144681858643</v>
      </c>
      <c r="J20" s="9">
        <v>2453.9017173783332</v>
      </c>
      <c r="K20" s="9">
        <v>2338.5220633259491</v>
      </c>
      <c r="L20" s="9">
        <v>-1.335377321119084</v>
      </c>
      <c r="M20" s="9">
        <v>0.18197815948321541</v>
      </c>
      <c r="N20" s="9" t="s">
        <v>25</v>
      </c>
      <c r="O20" s="17">
        <f>(16*J20^2)/($A$46^2)</f>
        <v>1070.512646853748</v>
      </c>
      <c r="P20" s="10">
        <f>(16*K20^2)/($A$46^2)</f>
        <v>972.21074500662303</v>
      </c>
      <c r="Q20" s="11">
        <f t="shared" si="0"/>
        <v>2042.7233918603711</v>
      </c>
    </row>
    <row r="21" spans="1:17" x14ac:dyDescent="0.25">
      <c r="A21" s="21" t="s">
        <v>17</v>
      </c>
      <c r="B21" s="9">
        <v>8543</v>
      </c>
      <c r="C21" s="9">
        <v>148</v>
      </c>
      <c r="D21" s="9">
        <v>140</v>
      </c>
      <c r="E21" s="9">
        <v>288</v>
      </c>
      <c r="F21" s="9">
        <v>0.51388888888888884</v>
      </c>
      <c r="G21" s="9">
        <v>1859.7770270270271</v>
      </c>
      <c r="H21" s="9">
        <v>1804.25</v>
      </c>
      <c r="I21" s="9">
        <v>55.527027027027088</v>
      </c>
      <c r="J21" s="9">
        <v>2568.9804293811749</v>
      </c>
      <c r="K21" s="9">
        <v>3015.7266304677269</v>
      </c>
      <c r="L21" s="9">
        <v>-0.16850596566670989</v>
      </c>
      <c r="M21" s="9">
        <v>0.86630435550570684</v>
      </c>
      <c r="N21" s="9" t="s">
        <v>25</v>
      </c>
      <c r="O21" s="17">
        <f>(16*J21^2)/($A$46^2)</f>
        <v>1173.2729682743975</v>
      </c>
      <c r="P21" s="10">
        <f>(16*K21^2)/($A$46^2)</f>
        <v>1616.8190417266187</v>
      </c>
      <c r="Q21" s="11">
        <f t="shared" si="0"/>
        <v>2790.0920100010162</v>
      </c>
    </row>
    <row r="22" spans="1:17" x14ac:dyDescent="0.25">
      <c r="A22" s="21" t="s">
        <v>17</v>
      </c>
      <c r="B22" s="9">
        <v>9121</v>
      </c>
      <c r="C22" s="9">
        <v>131</v>
      </c>
      <c r="D22" s="9">
        <v>108</v>
      </c>
      <c r="E22" s="9">
        <v>239</v>
      </c>
      <c r="F22" s="9">
        <v>0.54811715481171552</v>
      </c>
      <c r="G22" s="9">
        <v>1976.854961832061</v>
      </c>
      <c r="H22" s="9">
        <v>1856.9444444444439</v>
      </c>
      <c r="I22" s="9">
        <v>119.91051738761669</v>
      </c>
      <c r="J22" s="9">
        <v>2605.7974274007302</v>
      </c>
      <c r="K22" s="9">
        <v>2442.3261657052421</v>
      </c>
      <c r="L22" s="9">
        <v>-0.36418256697602858</v>
      </c>
      <c r="M22" s="9">
        <v>0.71604638423203104</v>
      </c>
      <c r="N22" s="9" t="s">
        <v>25</v>
      </c>
      <c r="O22" s="17">
        <f>(16*J22^2)/($A$46^2)</f>
        <v>1207.1431524708025</v>
      </c>
      <c r="P22" s="10">
        <f>(16*K22^2)/($A$46^2)</f>
        <v>1060.4368177223948</v>
      </c>
      <c r="Q22" s="11">
        <f t="shared" si="0"/>
        <v>2267.5799701931974</v>
      </c>
    </row>
    <row r="23" spans="1:17" x14ac:dyDescent="0.25">
      <c r="A23" s="21" t="s">
        <v>28</v>
      </c>
      <c r="B23" s="9">
        <v>54</v>
      </c>
      <c r="C23" s="9">
        <v>633</v>
      </c>
      <c r="D23" s="9">
        <v>640</v>
      </c>
      <c r="E23" s="9">
        <v>1273</v>
      </c>
      <c r="F23" s="9">
        <v>0.49725058915946591</v>
      </c>
      <c r="G23" s="9">
        <v>1702.7140600315961</v>
      </c>
      <c r="H23" s="9">
        <v>1688.5125</v>
      </c>
      <c r="I23" s="9">
        <v>14.201560031595591</v>
      </c>
      <c r="J23" s="9">
        <v>2565.132439533973</v>
      </c>
      <c r="K23" s="9">
        <v>2628.01249032338</v>
      </c>
      <c r="L23" s="9">
        <v>-9.7555656950156625E-2</v>
      </c>
      <c r="M23" s="9">
        <v>0.92230051833342097</v>
      </c>
      <c r="N23" s="9" t="s">
        <v>25</v>
      </c>
      <c r="O23" s="17">
        <f>(16*J23^2)/($A$46^2)</f>
        <v>1169.7607879732466</v>
      </c>
      <c r="P23" s="10">
        <f>(16*K23^2)/($A$46^2)</f>
        <v>1227.813270985901</v>
      </c>
      <c r="Q23" s="11">
        <f t="shared" si="0"/>
        <v>2397.5740589591478</v>
      </c>
    </row>
    <row r="24" spans="1:17" x14ac:dyDescent="0.25">
      <c r="A24" s="21" t="s">
        <v>28</v>
      </c>
      <c r="B24" s="9">
        <v>55</v>
      </c>
      <c r="C24" s="9">
        <v>422</v>
      </c>
      <c r="D24" s="9">
        <v>425</v>
      </c>
      <c r="E24" s="9">
        <v>847</v>
      </c>
      <c r="F24" s="9">
        <v>0.49822904368358911</v>
      </c>
      <c r="G24" s="9">
        <v>2109.1066350710898</v>
      </c>
      <c r="H24" s="9">
        <v>2111.2729411764708</v>
      </c>
      <c r="I24" s="9">
        <v>-2.1663061053809538</v>
      </c>
      <c r="J24" s="9">
        <v>2790.9933852461841</v>
      </c>
      <c r="K24" s="9">
        <v>2804.2231882427632</v>
      </c>
      <c r="L24" s="9">
        <v>1.126774587434534E-2</v>
      </c>
      <c r="M24" s="9">
        <v>0.99101248941204068</v>
      </c>
      <c r="N24" s="9" t="s">
        <v>25</v>
      </c>
      <c r="O24" s="17">
        <f>(16*J24^2)/($A$46^2)</f>
        <v>1384.8256135978586</v>
      </c>
      <c r="P24" s="10">
        <f>(16*K24^2)/($A$46^2)</f>
        <v>1397.9853670183836</v>
      </c>
      <c r="Q24" s="11">
        <f t="shared" si="0"/>
        <v>2782.810980616242</v>
      </c>
    </row>
    <row r="25" spans="1:17" x14ac:dyDescent="0.25">
      <c r="A25" s="21" t="s">
        <v>29</v>
      </c>
      <c r="B25" s="9">
        <v>13</v>
      </c>
      <c r="C25" s="9">
        <v>142</v>
      </c>
      <c r="D25" s="9">
        <v>150</v>
      </c>
      <c r="E25" s="9">
        <v>292</v>
      </c>
      <c r="F25" s="9">
        <v>0.4863013698630137</v>
      </c>
      <c r="G25" s="9">
        <v>1970.549295774648</v>
      </c>
      <c r="H25" s="9">
        <v>2336.186666666666</v>
      </c>
      <c r="I25" s="9">
        <v>-365.63737089201868</v>
      </c>
      <c r="J25" s="9">
        <v>2575.9447611403261</v>
      </c>
      <c r="K25" s="9">
        <v>2709.895464406135</v>
      </c>
      <c r="L25" s="9">
        <v>1.1803812868028429</v>
      </c>
      <c r="M25" s="9">
        <v>0.23881587049495981</v>
      </c>
      <c r="N25" s="9" t="s">
        <v>25</v>
      </c>
      <c r="O25" s="17">
        <f>(16*J25^2)/($A$46^2)</f>
        <v>1179.6429177682296</v>
      </c>
      <c r="P25" s="10">
        <f>(16*K25^2)/($A$46^2)</f>
        <v>1305.5170538682564</v>
      </c>
      <c r="Q25" s="11">
        <f t="shared" si="0"/>
        <v>2485.1599716364863</v>
      </c>
    </row>
    <row r="26" spans="1:17" x14ac:dyDescent="0.25">
      <c r="A26" s="21" t="s">
        <v>30</v>
      </c>
      <c r="B26" s="9">
        <v>228</v>
      </c>
      <c r="C26" s="9">
        <v>870</v>
      </c>
      <c r="D26" s="9">
        <v>0</v>
      </c>
      <c r="E26" s="9">
        <v>870</v>
      </c>
      <c r="F26" s="9">
        <v>1</v>
      </c>
      <c r="G26" s="9">
        <v>2117.9057471264368</v>
      </c>
      <c r="H26" s="9"/>
      <c r="I26" s="9"/>
      <c r="J26" s="9">
        <v>2772.6332181407279</v>
      </c>
      <c r="K26" s="9"/>
      <c r="L26" s="9"/>
      <c r="M26" s="9"/>
      <c r="N26" s="9" t="s">
        <v>25</v>
      </c>
      <c r="O26" s="17">
        <f>(16*J26^2)/($A$46^2)</f>
        <v>1366.665771082206</v>
      </c>
      <c r="P26" s="10">
        <f>O26</f>
        <v>1366.665771082206</v>
      </c>
      <c r="Q26" s="11">
        <f t="shared" si="0"/>
        <v>2733.331542164412</v>
      </c>
    </row>
    <row r="27" spans="1:17" x14ac:dyDescent="0.25">
      <c r="A27" s="21" t="s">
        <v>30</v>
      </c>
      <c r="B27" s="9">
        <v>603</v>
      </c>
      <c r="C27" s="9">
        <v>647</v>
      </c>
      <c r="D27" s="9">
        <v>0</v>
      </c>
      <c r="E27" s="9">
        <v>647</v>
      </c>
      <c r="F27" s="9">
        <v>1</v>
      </c>
      <c r="G27" s="9">
        <v>2328.4312210200928</v>
      </c>
      <c r="H27" s="9"/>
      <c r="I27" s="9"/>
      <c r="J27" s="9">
        <v>2930.2908505060318</v>
      </c>
      <c r="K27" s="9"/>
      <c r="L27" s="9"/>
      <c r="M27" s="9"/>
      <c r="N27" s="9" t="s">
        <v>25</v>
      </c>
      <c r="O27" s="17">
        <f>(16*J27^2)/($A$46^2)</f>
        <v>1526.5074610772203</v>
      </c>
      <c r="P27" s="10">
        <f t="shared" ref="P27:P28" si="1">O27</f>
        <v>1526.5074610772203</v>
      </c>
      <c r="Q27" s="11">
        <f t="shared" si="0"/>
        <v>3053.0149221544407</v>
      </c>
    </row>
    <row r="28" spans="1:17" x14ac:dyDescent="0.25">
      <c r="A28" s="21" t="s">
        <v>30</v>
      </c>
      <c r="B28" s="9">
        <v>739</v>
      </c>
      <c r="C28" s="9">
        <v>525</v>
      </c>
      <c r="D28" s="9">
        <v>0</v>
      </c>
      <c r="E28" s="9">
        <v>525</v>
      </c>
      <c r="F28" s="9">
        <v>1</v>
      </c>
      <c r="G28" s="9">
        <v>4263.6914285714283</v>
      </c>
      <c r="H28" s="9"/>
      <c r="I28" s="9"/>
      <c r="J28" s="9">
        <v>2330.7967243521739</v>
      </c>
      <c r="K28" s="9"/>
      <c r="L28" s="9"/>
      <c r="M28" s="9"/>
      <c r="N28" s="9" t="s">
        <v>25</v>
      </c>
      <c r="O28" s="17">
        <f>(16*J28^2)/($A$46^2)</f>
        <v>965.79793248903536</v>
      </c>
      <c r="P28" s="10">
        <f t="shared" si="1"/>
        <v>965.79793248903536</v>
      </c>
      <c r="Q28" s="11">
        <f t="shared" si="0"/>
        <v>1931.5958649780707</v>
      </c>
    </row>
    <row r="29" spans="1:17" x14ac:dyDescent="0.25">
      <c r="A29" s="21" t="s">
        <v>30</v>
      </c>
      <c r="B29" s="9">
        <v>800</v>
      </c>
      <c r="C29" s="9">
        <v>0</v>
      </c>
      <c r="D29" s="9">
        <v>1131</v>
      </c>
      <c r="E29" s="9">
        <v>1131</v>
      </c>
      <c r="F29" s="9">
        <v>0</v>
      </c>
      <c r="G29" s="9"/>
      <c r="H29" s="9">
        <v>2389.2661361626879</v>
      </c>
      <c r="I29" s="9"/>
      <c r="J29" s="9"/>
      <c r="K29" s="9">
        <v>2792.344616206512</v>
      </c>
      <c r="L29" s="9"/>
      <c r="M29" s="9"/>
      <c r="N29" s="9" t="s">
        <v>25</v>
      </c>
      <c r="O29" s="17">
        <f>P29</f>
        <v>1386.166836561332</v>
      </c>
      <c r="P29" s="10">
        <f>(16*K29^2)/($A$46^2)</f>
        <v>1386.166836561332</v>
      </c>
      <c r="Q29" s="11">
        <f t="shared" si="0"/>
        <v>2772.3336731226641</v>
      </c>
    </row>
    <row r="30" spans="1:17" x14ac:dyDescent="0.25">
      <c r="A30" s="21" t="s">
        <v>30</v>
      </c>
      <c r="B30" s="9">
        <v>810</v>
      </c>
      <c r="C30" s="9">
        <v>0</v>
      </c>
      <c r="D30" s="9">
        <v>678</v>
      </c>
      <c r="E30" s="9">
        <v>678</v>
      </c>
      <c r="F30" s="9">
        <v>0</v>
      </c>
      <c r="G30" s="9"/>
      <c r="H30" s="9">
        <v>2380.3554572271391</v>
      </c>
      <c r="I30" s="9"/>
      <c r="J30" s="9"/>
      <c r="K30" s="9">
        <v>2835.4479505464778</v>
      </c>
      <c r="L30" s="9"/>
      <c r="M30" s="9"/>
      <c r="N30" s="9" t="s">
        <v>25</v>
      </c>
      <c r="O30" s="17">
        <f t="shared" ref="O30:O31" si="2">P30</f>
        <v>1429.2915698236839</v>
      </c>
      <c r="P30" s="10">
        <f>(16*K30^2)/($A$46^2)</f>
        <v>1429.2915698236839</v>
      </c>
      <c r="Q30" s="11">
        <f t="shared" si="0"/>
        <v>2858.5831396473677</v>
      </c>
    </row>
    <row r="31" spans="1:17" x14ac:dyDescent="0.25">
      <c r="A31" s="21" t="s">
        <v>30</v>
      </c>
      <c r="B31" s="9">
        <v>866</v>
      </c>
      <c r="C31" s="9">
        <v>0</v>
      </c>
      <c r="D31" s="9">
        <v>1337</v>
      </c>
      <c r="E31" s="9">
        <v>1337</v>
      </c>
      <c r="F31" s="9">
        <v>0</v>
      </c>
      <c r="G31" s="9"/>
      <c r="H31" s="9">
        <v>2548.4831712789828</v>
      </c>
      <c r="I31" s="9"/>
      <c r="J31" s="9"/>
      <c r="K31" s="9">
        <v>2914.8392214716541</v>
      </c>
      <c r="L31" s="9"/>
      <c r="M31" s="9"/>
      <c r="N31" s="9" t="s">
        <v>25</v>
      </c>
      <c r="O31" s="17">
        <f t="shared" si="2"/>
        <v>1510.4511443607962</v>
      </c>
      <c r="P31" s="10">
        <f>(16*K31^2)/($A$46^2)</f>
        <v>1510.4511443607962</v>
      </c>
      <c r="Q31" s="11">
        <f t="shared" si="0"/>
        <v>3020.9022887215924</v>
      </c>
    </row>
    <row r="32" spans="1:17" x14ac:dyDescent="0.25">
      <c r="A32" s="21" t="s">
        <v>19</v>
      </c>
      <c r="B32" s="9">
        <v>112</v>
      </c>
      <c r="C32" s="9">
        <v>652</v>
      </c>
      <c r="D32" s="9">
        <v>683</v>
      </c>
      <c r="E32" s="9">
        <v>1335</v>
      </c>
      <c r="F32" s="9">
        <v>0.48838951310861423</v>
      </c>
      <c r="G32" s="9">
        <v>2488.1150306748468</v>
      </c>
      <c r="H32" s="9">
        <v>2218.6368960468521</v>
      </c>
      <c r="I32" s="9">
        <v>269.47813462799468</v>
      </c>
      <c r="J32" s="9">
        <v>2778.1791825699402</v>
      </c>
      <c r="K32" s="9">
        <v>2780.7906600356741</v>
      </c>
      <c r="L32" s="9">
        <v>-1.770712015951776</v>
      </c>
      <c r="M32" s="9">
        <v>7.6837103037525542E-2</v>
      </c>
      <c r="N32" s="9" t="s">
        <v>25</v>
      </c>
      <c r="O32" s="17">
        <f>(16*J32^2)/($A$46^2)</f>
        <v>1372.1385903048854</v>
      </c>
      <c r="P32" s="10">
        <f>(16*K32^2)/($A$46^2)</f>
        <v>1374.7194124340692</v>
      </c>
      <c r="Q32" s="11">
        <f t="shared" si="0"/>
        <v>2746.8580027389544</v>
      </c>
    </row>
    <row r="33" spans="1:17" x14ac:dyDescent="0.25">
      <c r="A33" s="21" t="s">
        <v>19</v>
      </c>
      <c r="B33" s="9">
        <v>309</v>
      </c>
      <c r="C33" s="9">
        <v>240</v>
      </c>
      <c r="D33" s="9">
        <v>238</v>
      </c>
      <c r="E33" s="9">
        <v>478</v>
      </c>
      <c r="F33" s="9">
        <v>0.502092050209205</v>
      </c>
      <c r="G33" s="9">
        <v>2706.2791666666672</v>
      </c>
      <c r="H33" s="9">
        <v>2392.8949579831929</v>
      </c>
      <c r="I33" s="9">
        <v>313.38420868347339</v>
      </c>
      <c r="J33" s="9">
        <v>2814.9398488604011</v>
      </c>
      <c r="K33" s="9">
        <v>2761.9387158176169</v>
      </c>
      <c r="L33" s="9">
        <v>-1.228454613597767</v>
      </c>
      <c r="M33" s="9">
        <v>0.21988338416718509</v>
      </c>
      <c r="N33" s="9" t="s">
        <v>25</v>
      </c>
      <c r="O33" s="17">
        <f>(16*J33^2)/($A$46^2)</f>
        <v>1408.6909071470609</v>
      </c>
      <c r="P33" s="10">
        <f>(16*K33^2)/($A$46^2)</f>
        <v>1356.1431946546252</v>
      </c>
      <c r="Q33" s="11">
        <f t="shared" si="0"/>
        <v>2764.8341018016863</v>
      </c>
    </row>
    <row r="34" spans="1:17" x14ac:dyDescent="0.25">
      <c r="A34" s="21" t="s">
        <v>19</v>
      </c>
      <c r="B34" s="9">
        <v>394</v>
      </c>
      <c r="C34" s="9">
        <v>104</v>
      </c>
      <c r="D34" s="9">
        <v>85</v>
      </c>
      <c r="E34" s="9">
        <v>189</v>
      </c>
      <c r="F34" s="9">
        <v>0.55026455026455023</v>
      </c>
      <c r="G34" s="9">
        <v>1229.6442307692309</v>
      </c>
      <c r="H34" s="9">
        <v>973.62352941176471</v>
      </c>
      <c r="I34" s="9">
        <v>256.02070135746601</v>
      </c>
      <c r="J34" s="9">
        <v>2208.2278398271669</v>
      </c>
      <c r="K34" s="9">
        <v>1940.8548250244589</v>
      </c>
      <c r="L34" s="9">
        <v>-0.83682539191105032</v>
      </c>
      <c r="M34" s="9">
        <v>0.40375884675107382</v>
      </c>
      <c r="N34" s="9" t="s">
        <v>25</v>
      </c>
      <c r="O34" s="17">
        <f>(16*J34^2)/($A$46^2)</f>
        <v>866.89247868226767</v>
      </c>
      <c r="P34" s="10">
        <f>(16*K34^2)/($A$46^2)</f>
        <v>669.6742136570175</v>
      </c>
      <c r="Q34" s="11">
        <f t="shared" si="0"/>
        <v>1536.5666923392851</v>
      </c>
    </row>
    <row r="35" spans="1:17" x14ac:dyDescent="0.25">
      <c r="A35" s="21" t="s">
        <v>19</v>
      </c>
      <c r="B35" s="9">
        <v>576</v>
      </c>
      <c r="C35" s="9">
        <v>630</v>
      </c>
      <c r="D35" s="9">
        <v>657</v>
      </c>
      <c r="E35" s="9">
        <v>1287</v>
      </c>
      <c r="F35" s="9">
        <v>0.48951048951048948</v>
      </c>
      <c r="G35" s="9">
        <v>1594.436507936508</v>
      </c>
      <c r="H35" s="9">
        <v>1342.1293759512939</v>
      </c>
      <c r="I35" s="9">
        <v>252.30713198521431</v>
      </c>
      <c r="J35" s="9">
        <v>2683.7272105777388</v>
      </c>
      <c r="K35" s="9">
        <v>2415.8226638760748</v>
      </c>
      <c r="L35" s="9">
        <v>-1.7740729896541769</v>
      </c>
      <c r="M35" s="9">
        <v>7.6287833758135845E-2</v>
      </c>
      <c r="N35" s="9" t="s">
        <v>25</v>
      </c>
      <c r="O35" s="17">
        <f>(16*J35^2)/($A$46^2)</f>
        <v>1280.4251983636216</v>
      </c>
      <c r="P35" s="10">
        <f>(16*K35^2)/($A$46^2)</f>
        <v>1037.5465143639633</v>
      </c>
      <c r="Q35" s="11">
        <f t="shared" si="0"/>
        <v>2317.9717127275849</v>
      </c>
    </row>
    <row r="36" spans="1:17" x14ac:dyDescent="0.25">
      <c r="A36" s="21" t="s">
        <v>31</v>
      </c>
      <c r="B36" s="9">
        <v>80</v>
      </c>
      <c r="C36" s="9">
        <v>844</v>
      </c>
      <c r="D36" s="9">
        <v>880</v>
      </c>
      <c r="E36" s="9">
        <v>1724</v>
      </c>
      <c r="F36" s="9">
        <v>0.48955916473317868</v>
      </c>
      <c r="G36" s="9">
        <v>2517.3305687203788</v>
      </c>
      <c r="H36" s="9">
        <v>2511.9727272727268</v>
      </c>
      <c r="I36" s="9">
        <v>5.3578414476519356</v>
      </c>
      <c r="J36" s="9">
        <v>2797.1230332385999</v>
      </c>
      <c r="K36" s="9">
        <v>2824.719932223567</v>
      </c>
      <c r="L36" s="9">
        <v>-3.9558086467205961E-2</v>
      </c>
      <c r="M36" s="9">
        <v>0.96845002895143795</v>
      </c>
      <c r="N36" s="9" t="s">
        <v>25</v>
      </c>
      <c r="O36" s="17">
        <f>(16*J36^2)/($A$46^2)</f>
        <v>1390.9150689909166</v>
      </c>
      <c r="P36" s="10">
        <f>(16*K36^2)/($A$46^2)</f>
        <v>1418.4964792001977</v>
      </c>
      <c r="Q36" s="11">
        <f t="shared" si="0"/>
        <v>2809.411548191114</v>
      </c>
    </row>
    <row r="37" spans="1:17" x14ac:dyDescent="0.25">
      <c r="A37" s="21" t="s">
        <v>31</v>
      </c>
      <c r="B37" s="9">
        <v>82</v>
      </c>
      <c r="C37" s="9">
        <v>169</v>
      </c>
      <c r="D37" s="9">
        <v>229</v>
      </c>
      <c r="E37" s="9">
        <v>398</v>
      </c>
      <c r="F37" s="9">
        <v>0.42462311557788951</v>
      </c>
      <c r="G37" s="9">
        <v>2586.0118343195272</v>
      </c>
      <c r="H37" s="9">
        <v>2655.6724890829701</v>
      </c>
      <c r="I37" s="9">
        <v>-69.660654763442835</v>
      </c>
      <c r="J37" s="9">
        <v>2676.4355627004538</v>
      </c>
      <c r="K37" s="9">
        <v>2929.3636863964912</v>
      </c>
      <c r="L37" s="9">
        <v>0.2431728557168128</v>
      </c>
      <c r="M37" s="9">
        <v>0.80799740556960586</v>
      </c>
      <c r="N37" s="9" t="s">
        <v>25</v>
      </c>
      <c r="O37" s="17">
        <f>(16*J37^2)/($A$46^2)</f>
        <v>1273.4768571178124</v>
      </c>
      <c r="P37" s="10">
        <f>(16*K37^2)/($A$46^2)</f>
        <v>1525.5416190539449</v>
      </c>
      <c r="Q37" s="11">
        <f t="shared" si="0"/>
        <v>2799.0184761717574</v>
      </c>
    </row>
    <row r="38" spans="1:17" x14ac:dyDescent="0.25">
      <c r="A38" s="21" t="s">
        <v>32</v>
      </c>
      <c r="B38" s="9">
        <v>69</v>
      </c>
      <c r="C38" s="9">
        <v>75</v>
      </c>
      <c r="D38" s="9">
        <v>78</v>
      </c>
      <c r="E38" s="9">
        <v>153</v>
      </c>
      <c r="F38" s="9">
        <v>0.49019607843137247</v>
      </c>
      <c r="G38" s="9">
        <v>1171.4533333333329</v>
      </c>
      <c r="H38" s="9">
        <v>600.15384615384619</v>
      </c>
      <c r="I38" s="9">
        <v>571.29948717948719</v>
      </c>
      <c r="J38" s="9">
        <v>2578.1041027632468</v>
      </c>
      <c r="K38" s="9">
        <v>1690.1397550523429</v>
      </c>
      <c r="L38" s="9">
        <v>-1.6270604929283119</v>
      </c>
      <c r="M38" s="9">
        <v>0.105809212549273</v>
      </c>
      <c r="N38" s="9" t="s">
        <v>25</v>
      </c>
      <c r="O38" s="17">
        <f>(16*J38^2)/($A$46^2)</f>
        <v>1181.6214692772774</v>
      </c>
      <c r="P38" s="10">
        <f>(16*K38^2)/($A$46^2)</f>
        <v>507.83509184149221</v>
      </c>
      <c r="Q38" s="11">
        <f t="shared" si="0"/>
        <v>1689.4565611187695</v>
      </c>
    </row>
    <row r="39" spans="1:17" x14ac:dyDescent="0.25">
      <c r="A39" s="21" t="s">
        <v>33</v>
      </c>
      <c r="B39" s="9">
        <v>72</v>
      </c>
      <c r="C39" s="9">
        <v>609</v>
      </c>
      <c r="D39" s="9">
        <v>639</v>
      </c>
      <c r="E39" s="9">
        <v>1248</v>
      </c>
      <c r="F39" s="9">
        <v>0.48798076923076922</v>
      </c>
      <c r="G39" s="9">
        <v>2371.4334975369461</v>
      </c>
      <c r="H39" s="9">
        <v>2523.3755868544599</v>
      </c>
      <c r="I39" s="9">
        <v>-151.9420893175143</v>
      </c>
      <c r="J39" s="9">
        <v>2906.8244575313529</v>
      </c>
      <c r="K39" s="9">
        <v>2795.9171755336051</v>
      </c>
      <c r="L39" s="9">
        <v>0.94123363535756777</v>
      </c>
      <c r="M39" s="9">
        <v>0.3467675852041211</v>
      </c>
      <c r="N39" s="9" t="s">
        <v>25</v>
      </c>
      <c r="O39" s="17">
        <f>(16*J39^2)/($A$46^2)</f>
        <v>1502.1561647826566</v>
      </c>
      <c r="P39" s="10">
        <f>(16*K39^2)/($A$46^2)</f>
        <v>1389.7160626566777</v>
      </c>
      <c r="Q39" s="11">
        <f t="shared" si="0"/>
        <v>2891.872227439334</v>
      </c>
    </row>
    <row r="40" spans="1:17" x14ac:dyDescent="0.25">
      <c r="A40" s="21" t="s">
        <v>33</v>
      </c>
      <c r="B40" s="9">
        <v>73</v>
      </c>
      <c r="C40" s="9">
        <v>187</v>
      </c>
      <c r="D40" s="9">
        <v>167</v>
      </c>
      <c r="E40" s="9">
        <v>354</v>
      </c>
      <c r="F40" s="9">
        <v>0.52824858757062143</v>
      </c>
      <c r="G40" s="9">
        <v>2092.181818181818</v>
      </c>
      <c r="H40" s="9">
        <v>2521.958083832335</v>
      </c>
      <c r="I40" s="9">
        <v>-429.77626565051742</v>
      </c>
      <c r="J40" s="9">
        <v>2530.2746480809951</v>
      </c>
      <c r="K40" s="9">
        <v>2875.45963293559</v>
      </c>
      <c r="L40" s="9">
        <v>1.4958446791905911</v>
      </c>
      <c r="M40" s="9">
        <v>0.13559014690618429</v>
      </c>
      <c r="N40" s="9" t="s">
        <v>25</v>
      </c>
      <c r="O40" s="17">
        <f>(16*J40^2)/($A$46^2)</f>
        <v>1138.1848523949163</v>
      </c>
      <c r="P40" s="10">
        <f>(16*K40^2)/($A$46^2)</f>
        <v>1469.9143290030361</v>
      </c>
      <c r="Q40" s="11">
        <f t="shared" si="0"/>
        <v>2608.0991813979526</v>
      </c>
    </row>
    <row r="41" spans="1:17" x14ac:dyDescent="0.25">
      <c r="A41" s="21" t="s">
        <v>34</v>
      </c>
      <c r="B41" s="9">
        <v>88</v>
      </c>
      <c r="C41" s="9">
        <v>190</v>
      </c>
      <c r="D41" s="9">
        <v>167</v>
      </c>
      <c r="E41" s="9">
        <v>357</v>
      </c>
      <c r="F41" s="9">
        <v>0.53221288515406162</v>
      </c>
      <c r="G41" s="9">
        <v>2902.410526315789</v>
      </c>
      <c r="H41" s="9">
        <v>2439.4610778443121</v>
      </c>
      <c r="I41" s="9">
        <v>462.94944847147781</v>
      </c>
      <c r="J41" s="9">
        <v>3074.648886892026</v>
      </c>
      <c r="K41" s="9">
        <v>2689.3430530913829</v>
      </c>
      <c r="L41" s="9">
        <v>-1.5045563456740749</v>
      </c>
      <c r="M41" s="9">
        <v>0.1333273246710206</v>
      </c>
      <c r="N41" s="9" t="s">
        <v>25</v>
      </c>
      <c r="O41" s="17">
        <f>(16*J41^2)/($A$46^2)</f>
        <v>1680.6161382518001</v>
      </c>
      <c r="P41" s="10">
        <f>(16*K41^2)/($A$46^2)</f>
        <v>1285.7895212819342</v>
      </c>
      <c r="Q41" s="11">
        <f t="shared" si="0"/>
        <v>2966.4056595337343</v>
      </c>
    </row>
    <row r="42" spans="1:17" ht="15.75" thickBot="1" x14ac:dyDescent="0.3">
      <c r="A42" s="22" t="s">
        <v>35</v>
      </c>
      <c r="B42" s="12">
        <v>19</v>
      </c>
      <c r="C42" s="12">
        <v>130</v>
      </c>
      <c r="D42" s="12">
        <v>146</v>
      </c>
      <c r="E42" s="12">
        <v>276</v>
      </c>
      <c r="F42" s="12">
        <v>0.47101449275362323</v>
      </c>
      <c r="G42" s="12">
        <v>2043.823076923077</v>
      </c>
      <c r="H42" s="12">
        <v>1743.3767123287671</v>
      </c>
      <c r="I42" s="12">
        <v>300.4463645943099</v>
      </c>
      <c r="J42" s="12">
        <v>2442.2667875313782</v>
      </c>
      <c r="K42" s="12">
        <v>2891.3333593759398</v>
      </c>
      <c r="L42" s="12">
        <v>-0.92645906346779439</v>
      </c>
      <c r="M42" s="12">
        <v>0.35502276486047568</v>
      </c>
      <c r="N42" s="12" t="s">
        <v>25</v>
      </c>
      <c r="O42" s="18">
        <f>(16*J42^2)/($A$46^2)</f>
        <v>1060.3852553740157</v>
      </c>
      <c r="P42" s="13">
        <f>(16*K42^2)/($A$46^2)</f>
        <v>1486.1881946738058</v>
      </c>
      <c r="Q42" s="14">
        <f t="shared" si="0"/>
        <v>2546.5734500478216</v>
      </c>
    </row>
    <row r="43" spans="1:17" x14ac:dyDescent="0.25">
      <c r="E43" s="2">
        <f>SUM(E2:E42)</f>
        <v>34120</v>
      </c>
    </row>
    <row r="45" spans="1:17" ht="15.75" thickBot="1" x14ac:dyDescent="0.3">
      <c r="A45" t="s">
        <v>40</v>
      </c>
    </row>
    <row r="46" spans="1:17" ht="15.75" thickBot="1" x14ac:dyDescent="0.3">
      <c r="A46" s="25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Положительный исход</vt:lpstr>
      <vt:lpstr>Отрицательный исход</vt:lpstr>
      <vt:lpstr>Нейтральный исход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MDi</cp:lastModifiedBy>
  <dcterms:created xsi:type="dcterms:W3CDTF">2023-10-13T18:43:06Z</dcterms:created>
  <dcterms:modified xsi:type="dcterms:W3CDTF">2023-10-13T21:02:55Z</dcterms:modified>
</cp:coreProperties>
</file>