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D8610D-2D26-43D0-B917-1AB306E7DD81}" xr6:coauthVersionLast="47" xr6:coauthVersionMax="47" xr10:uidLastSave="{00000000-0000-0000-0000-000000000000}"/>
  <bookViews>
    <workbookView xWindow="0" yWindow="0" windowWidth="17745" windowHeight="10920" xr2:uid="{00000000-000D-0000-FFFF-FFFF00000000}"/>
  </bookViews>
  <sheets>
    <sheet name="Автоматизированный расчет" sheetId="3" r:id="rId1"/>
    <sheet name="Summary" sheetId="6" r:id="rId2"/>
    <sheet name="Cоответсвие" sheetId="5" r:id="rId3"/>
    <sheet name="Шаблоны соотвествие профилю" sheetId="2" r:id="rId4"/>
    <sheet name="Фактичсекий результат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" i="3" l="1"/>
  <c r="AB11" i="3"/>
  <c r="AB12" i="3"/>
  <c r="AB13" i="3"/>
  <c r="AB14" i="3"/>
  <c r="AB9" i="3"/>
  <c r="G42" i="3"/>
  <c r="G41" i="3"/>
  <c r="G40" i="3"/>
  <c r="G4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G38" i="3"/>
  <c r="G39" i="3"/>
  <c r="G43" i="3"/>
  <c r="G44" i="3"/>
  <c r="G46" i="3"/>
  <c r="G47" i="3"/>
  <c r="G48" i="3"/>
  <c r="G37" i="3"/>
  <c r="E38" i="3"/>
  <c r="E39" i="3"/>
  <c r="E40" i="3"/>
  <c r="E41" i="3"/>
  <c r="E42" i="3"/>
  <c r="E43" i="3"/>
  <c r="E44" i="3"/>
  <c r="E45" i="3"/>
  <c r="E46" i="3"/>
  <c r="E47" i="3"/>
  <c r="E48" i="3"/>
  <c r="E37" i="3"/>
  <c r="W2" i="3"/>
  <c r="P6" i="3"/>
  <c r="P7" i="3"/>
  <c r="E2" i="3"/>
  <c r="F2" i="3" s="1"/>
  <c r="D2" i="3"/>
  <c r="S7" i="3"/>
  <c r="U7" i="3" s="1"/>
  <c r="Z7" i="3" s="1"/>
  <c r="D54" i="3"/>
  <c r="D55" i="3"/>
  <c r="H55" i="3" s="1"/>
  <c r="D56" i="3"/>
  <c r="D57" i="3"/>
  <c r="D53" i="3"/>
  <c r="B57" i="3"/>
  <c r="B55" i="3"/>
  <c r="B54" i="3"/>
  <c r="B56" i="3"/>
  <c r="B53" i="3"/>
  <c r="C37" i="3"/>
  <c r="C42" i="3"/>
  <c r="C44" i="3"/>
  <c r="C47" i="3"/>
  <c r="C45" i="3"/>
  <c r="C40" i="3"/>
  <c r="C39" i="3"/>
  <c r="C48" i="3"/>
  <c r="C41" i="3"/>
  <c r="C38" i="3"/>
  <c r="C46" i="3"/>
  <c r="C43" i="3"/>
  <c r="H24" i="3" l="1"/>
  <c r="H12" i="3"/>
  <c r="H6" i="3"/>
  <c r="H29" i="3"/>
  <c r="H32" i="3"/>
  <c r="H26" i="3"/>
  <c r="H20" i="3"/>
  <c r="H14" i="3"/>
  <c r="H8" i="3"/>
  <c r="H23" i="3"/>
  <c r="H17" i="3"/>
  <c r="H11" i="3"/>
  <c r="H5" i="3"/>
  <c r="H33" i="3"/>
  <c r="H15" i="3"/>
  <c r="H3" i="3"/>
  <c r="H18" i="3"/>
  <c r="H27" i="3"/>
  <c r="H21" i="3"/>
  <c r="H9" i="3"/>
  <c r="H30" i="3"/>
  <c r="H31" i="3"/>
  <c r="H25" i="3"/>
  <c r="H19" i="3"/>
  <c r="H13" i="3"/>
  <c r="H7" i="3"/>
  <c r="H28" i="3"/>
  <c r="H22" i="3"/>
  <c r="H16" i="3"/>
  <c r="H10" i="3"/>
  <c r="H4" i="3"/>
  <c r="F38" i="3"/>
  <c r="H38" i="3" s="1"/>
  <c r="F39" i="3"/>
  <c r="H39" i="3" s="1"/>
  <c r="F43" i="3"/>
  <c r="H43" i="3" s="1"/>
  <c r="F45" i="3"/>
  <c r="H45" i="3" s="1"/>
  <c r="F46" i="3"/>
  <c r="H46" i="3" s="1"/>
  <c r="F44" i="3"/>
  <c r="H44" i="3" s="1"/>
  <c r="F48" i="3"/>
  <c r="H48" i="3" s="1"/>
  <c r="F40" i="3"/>
  <c r="H40" i="3" s="1"/>
  <c r="F47" i="3"/>
  <c r="H47" i="3" s="1"/>
  <c r="F42" i="3"/>
  <c r="H42" i="3" s="1"/>
  <c r="F41" i="3"/>
  <c r="H41" i="3" s="1"/>
  <c r="F37" i="3"/>
  <c r="H37" i="3" s="1"/>
  <c r="D39" i="3"/>
  <c r="F53" i="3"/>
  <c r="G53" i="3" s="1"/>
  <c r="H53" i="3" s="1"/>
  <c r="I50" i="3" s="1"/>
  <c r="H2" i="3"/>
  <c r="F57" i="3"/>
  <c r="G57" i="3" s="1"/>
  <c r="H57" i="3" s="1"/>
  <c r="I54" i="3" s="1"/>
  <c r="F55" i="3"/>
  <c r="F56" i="3"/>
  <c r="H56" i="3"/>
  <c r="I53" i="3" s="1"/>
  <c r="F54" i="3"/>
  <c r="G54" i="3" s="1"/>
  <c r="H54" i="3" s="1"/>
  <c r="I51" i="3" s="1"/>
  <c r="I52" i="3"/>
  <c r="B49" i="3"/>
  <c r="D46" i="3" l="1"/>
  <c r="D37" i="3"/>
  <c r="D47" i="3"/>
  <c r="D48" i="3"/>
  <c r="P3" i="3" l="1"/>
  <c r="V3" i="3" l="1"/>
  <c r="V7" i="3"/>
  <c r="P2" i="3"/>
  <c r="P4" i="3"/>
  <c r="P5" i="3"/>
  <c r="V2" i="3"/>
  <c r="S2" i="3"/>
  <c r="U2" i="3" s="1"/>
  <c r="Z2" i="3" s="1"/>
  <c r="S6" i="3"/>
  <c r="U6" i="3" s="1"/>
  <c r="Z6" i="3" s="1"/>
  <c r="S3" i="3"/>
  <c r="U3" i="3" l="1"/>
  <c r="Z3" i="3" s="1"/>
  <c r="S5" i="3"/>
  <c r="U5" i="3" s="1"/>
  <c r="Z5" i="3" s="1"/>
  <c r="S4" i="3"/>
  <c r="U4" i="3" s="1"/>
  <c r="Z4" i="3" s="1"/>
  <c r="D38" i="3"/>
  <c r="D41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C49" i="3" l="1"/>
  <c r="D44" i="3"/>
  <c r="D45" i="3"/>
  <c r="D40" i="3"/>
  <c r="D42" i="3"/>
  <c r="D43" i="3"/>
  <c r="I40" i="2"/>
  <c r="I44" i="2"/>
  <c r="I41" i="2"/>
  <c r="I32" i="2"/>
  <c r="I31" i="2"/>
  <c r="I30" i="2"/>
  <c r="I29" i="2"/>
  <c r="I28" i="2"/>
  <c r="I27" i="2"/>
  <c r="I26" i="2"/>
  <c r="D49" i="3" l="1"/>
  <c r="V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Q12" authorId="0" shapeId="0" xr:uid="{1CA63920-F4E5-4680-8B69-8D50552ECBE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</commentList>
</comments>
</file>

<file path=xl/sharedStrings.xml><?xml version="1.0" encoding="utf-8"?>
<sst xmlns="http://schemas.openxmlformats.org/spreadsheetml/2006/main" count="501" uniqueCount="151">
  <si>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</si>
  <si>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</si>
  <si>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</si>
  <si>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</si>
  <si>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</si>
  <si>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</si>
  <si>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</si>
  <si>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</si>
  <si>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</si>
  <si>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</si>
  <si>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</si>
  <si>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</si>
  <si>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</si>
  <si>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</si>
  <si>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</si>
  <si>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</si>
  <si>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</si>
  <si>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</si>
  <si>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</si>
  <si>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</si>
  <si>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</si>
  <si>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</si>
  <si>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</si>
  <si>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</si>
  <si>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</si>
  <si>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</si>
  <si>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</si>
  <si>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</si>
  <si>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</si>
  <si>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</si>
  <si>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</si>
  <si>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</si>
  <si>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</si>
  <si>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</si>
  <si>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</si>
  <si>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</si>
  <si>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</si>
  <si>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</si>
  <si>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</si>
  <si>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</si>
  <si>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</si>
  <si>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</si>
  <si>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</si>
  <si>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</si>
  <si>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</si>
  <si>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</si>
  <si>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</si>
  <si>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</si>
  <si>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</si>
  <si>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</si>
  <si>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</si>
  <si>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</si>
  <si>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</si>
  <si>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</si>
  <si>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</si>
  <si>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</si>
  <si>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</si>
  <si>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</si>
  <si>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</si>
  <si>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</si>
  <si>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</si>
  <si>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</si>
  <si>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</si>
  <si>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</si>
  <si>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</si>
  <si>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</si>
  <si>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</si>
  <si>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</si>
  <si>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</si>
  <si>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</si>
  <si>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</si>
  <si>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</si>
  <si>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</si>
  <si>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</si>
  <si>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</si>
  <si>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</si>
  <si>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</si>
  <si>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</si>
  <si>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</si>
  <si>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</si>
  <si>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</si>
  <si>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</si>
  <si>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</si>
  <si>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</si>
  <si>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20.04.2022     12:21:45</t>
  </si>
  <si>
    <t>Run Time</t>
  </si>
  <si>
    <t xml:space="preserve"> </t>
  </si>
  <si>
    <t>22m: 48s</t>
  </si>
  <si>
    <t>Scenario1</t>
  </si>
  <si>
    <t>Scenario Name</t>
  </si>
  <si>
    <t>res</t>
  </si>
  <si>
    <t>Result Name</t>
  </si>
  <si>
    <t>Not Defined</t>
  </si>
  <si>
    <t>SLA</t>
  </si>
  <si>
    <t>STATISTICS</t>
  </si>
  <si>
    <t>Maximum Running Vusers</t>
  </si>
  <si>
    <t>Total Throughput (bytes)</t>
  </si>
  <si>
    <t>Average Throughput (B/s)</t>
  </si>
  <si>
    <t>Total Hits:</t>
  </si>
  <si>
    <t>Average Hits per Second</t>
  </si>
  <si>
    <t>Passed Transactions Ratio</t>
  </si>
  <si>
    <t>No Data</t>
  </si>
  <si>
    <t>38 440 480</t>
  </si>
  <si>
    <t>32 033,733</t>
  </si>
  <si>
    <t>19 761</t>
  </si>
  <si>
    <t>SCENARIO BEHAVIOR OVER TIME</t>
  </si>
  <si>
    <t>The SLA status of the following measurements displayed over time</t>
  </si>
  <si>
    <t>TRANSACTIONS</t>
  </si>
  <si>
    <t>Passed</t>
  </si>
  <si>
    <t>Failed</t>
  </si>
  <si>
    <t>Stopped</t>
  </si>
  <si>
    <t>TOTAL</t>
  </si>
  <si>
    <t>5 001,</t>
  </si>
  <si>
    <t>SLA Status</t>
  </si>
  <si>
    <t xml:space="preserve">Threshold </t>
  </si>
  <si>
    <t xml:space="preserve">Violation(%) </t>
  </si>
  <si>
    <t>Maximum</t>
  </si>
  <si>
    <t>Std. Deviation</t>
  </si>
  <si>
    <t>90 Percent</t>
  </si>
  <si>
    <t>Check_itinerary</t>
  </si>
  <si>
    <t>choose_flight</t>
  </si>
  <si>
    <t>click_Continue</t>
  </si>
  <si>
    <t>click_flights</t>
  </si>
  <si>
    <t>click_itinerary</t>
  </si>
  <si>
    <t>click_sign_off</t>
  </si>
  <si>
    <t>delete_flight</t>
  </si>
  <si>
    <t>fill_info</t>
  </si>
  <si>
    <t>fill_payment_details</t>
  </si>
  <si>
    <t>find_flight</t>
  </si>
  <si>
    <t>Flight_depart</t>
  </si>
  <si>
    <t>Open_site</t>
  </si>
  <si>
    <t>registered</t>
  </si>
  <si>
    <t>sign_off</t>
  </si>
  <si>
    <t>UC01_BuyTicket</t>
  </si>
  <si>
    <t>UC02_RegistrUser</t>
  </si>
  <si>
    <t>UC03_Booking_check</t>
  </si>
  <si>
    <t>UC04_Login</t>
  </si>
  <si>
    <t>UC05_Delete_Broni</t>
  </si>
  <si>
    <t>UC06_Find_Flight</t>
  </si>
  <si>
    <t>Codes</t>
  </si>
  <si>
    <t>Total</t>
  </si>
  <si>
    <t>Per second</t>
  </si>
  <si>
    <t>HTTP_200</t>
  </si>
  <si>
    <t>19 042,</t>
  </si>
  <si>
    <t>HTTP_301</t>
  </si>
  <si>
    <t>Action_Transaction</t>
  </si>
  <si>
    <t>Find_flight</t>
  </si>
  <si>
    <t>Т.е. если у тебя пейсинг 10сек</t>
  </si>
  <si>
    <t xml:space="preserve">И 7% отклонения </t>
  </si>
  <si>
    <t>10*1.07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</si>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</sst>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7">
    <xf numFmtId="0" fontId="0" fillId="0" borderId="0" xfId="0"/>
    <xf numFmtId="0" fontId="12" fillId="5" borderId="2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left" vertical="top" wrapText="1"/>
    </xf>
    <xf numFmtId="0" fontId="11" fillId="0" borderId="3" xfId="4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" fillId="0" borderId="3" xfId="42" applyBorder="1"/>
    <xf numFmtId="0" fontId="12" fillId="0" borderId="3" xfId="0" applyFont="1" applyBorder="1" applyAlignment="1">
      <alignment horizontal="left" vertical="top"/>
    </xf>
    <xf numFmtId="10" fontId="12" fillId="0" borderId="3" xfId="0" applyNumberFormat="1" applyFont="1" applyBorder="1" applyAlignment="1">
      <alignment horizontal="left" vertical="top"/>
    </xf>
    <xf numFmtId="0" fontId="11" fillId="0" borderId="3" xfId="4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5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9" fontId="0" fillId="0" borderId="17" xfId="44" applyFont="1" applyBorder="1"/>
    <xf numFmtId="0" fontId="7" fillId="0" borderId="3" xfId="0" applyFont="1" applyBorder="1" applyAlignment="1">
      <alignment vertical="center" wrapText="1"/>
    </xf>
    <xf numFmtId="0" fontId="0" fillId="40" borderId="3" xfId="0" applyFill="1" applyBorder="1"/>
    <xf numFmtId="0" fontId="0" fillId="0" borderId="3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1" fontId="0" fillId="35" borderId="3" xfId="0" applyNumberFormat="1" applyFill="1" applyBorder="1"/>
    <xf numFmtId="0" fontId="7" fillId="0" borderId="15" xfId="0" applyFont="1" applyBorder="1" applyAlignment="1">
      <alignment vertical="center" wrapText="1"/>
    </xf>
    <xf numFmtId="0" fontId="7" fillId="39" borderId="20" xfId="0" applyFont="1" applyFill="1" applyBorder="1" applyAlignment="1">
      <alignment vertical="center" wrapText="1"/>
    </xf>
    <xf numFmtId="0" fontId="7" fillId="39" borderId="21" xfId="0" applyFont="1" applyFill="1" applyBorder="1" applyAlignment="1">
      <alignment vertical="center" wrapText="1"/>
    </xf>
    <xf numFmtId="0" fontId="5" fillId="39" borderId="2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left" vertical="center" wrapText="1"/>
    </xf>
    <xf numFmtId="0" fontId="5" fillId="39" borderId="23" xfId="0" applyFont="1" applyFill="1" applyBorder="1" applyAlignment="1">
      <alignment horizontal="center" vertical="center" wrapText="1"/>
    </xf>
    <xf numFmtId="9" fontId="0" fillId="0" borderId="0" xfId="0" applyNumberFormat="1"/>
    <xf numFmtId="0" fontId="5" fillId="42" borderId="20" xfId="0" applyFont="1" applyFill="1" applyBorder="1" applyAlignment="1">
      <alignment horizontal="left" vertical="center" wrapText="1"/>
    </xf>
    <xf numFmtId="1" fontId="0" fillId="36" borderId="3" xfId="0" applyNumberFormat="1" applyFill="1" applyBorder="1"/>
    <xf numFmtId="0" fontId="0" fillId="0" borderId="3" xfId="0" applyBorder="1"/>
    <xf numFmtId="0" fontId="0" fillId="35" borderId="24" xfId="0" applyFill="1" applyBorder="1"/>
    <xf numFmtId="0" fontId="0" fillId="0" borderId="25" xfId="0" applyBorder="1"/>
    <xf numFmtId="0" fontId="30" fillId="0" borderId="26" xfId="0" applyFont="1" applyBorder="1"/>
    <xf numFmtId="0" fontId="0" fillId="0" borderId="26" xfId="0" applyFont="1" applyBorder="1"/>
    <xf numFmtId="0" fontId="0" fillId="0" borderId="27" xfId="0" applyBorder="1"/>
    <xf numFmtId="164" fontId="0" fillId="0" borderId="28" xfId="0" applyNumberFormat="1" applyBorder="1"/>
    <xf numFmtId="0" fontId="30" fillId="0" borderId="0" xfId="0" applyFont="1" applyBorder="1"/>
    <xf numFmtId="1" fontId="30" fillId="0" borderId="0" xfId="0" applyNumberFormat="1" applyFont="1" applyBorder="1"/>
    <xf numFmtId="9" fontId="0" fillId="0" borderId="0" xfId="0" applyNumberFormat="1" applyFont="1" applyBorder="1"/>
    <xf numFmtId="0" fontId="0" fillId="0" borderId="29" xfId="0" applyBorder="1"/>
    <xf numFmtId="164" fontId="0" fillId="0" borderId="30" xfId="0" applyNumberFormat="1" applyBorder="1"/>
    <xf numFmtId="0" fontId="30" fillId="0" borderId="31" xfId="0" applyFont="1" applyBorder="1"/>
    <xf numFmtId="1" fontId="30" fillId="0" borderId="31" xfId="0" applyNumberFormat="1" applyFont="1" applyBorder="1"/>
    <xf numFmtId="9" fontId="0" fillId="0" borderId="31" xfId="0" applyNumberFormat="1" applyFont="1" applyBorder="1"/>
    <xf numFmtId="0" fontId="0" fillId="0" borderId="16" xfId="0" applyBorder="1"/>
    <xf numFmtId="1" fontId="0" fillId="0" borderId="29" xfId="0" applyNumberFormat="1" applyBorder="1"/>
    <xf numFmtId="2" fontId="0" fillId="0" borderId="31" xfId="0" applyNumberFormat="1" applyBorder="1"/>
    <xf numFmtId="0" fontId="2" fillId="0" borderId="3" xfId="45" applyBorder="1"/>
    <xf numFmtId="0" fontId="0" fillId="0" borderId="26" xfId="0" applyBorder="1"/>
    <xf numFmtId="0" fontId="0" fillId="0" borderId="28" xfId="0" applyBorder="1"/>
    <xf numFmtId="0" fontId="0" fillId="0" borderId="32" xfId="0" applyBorder="1"/>
    <xf numFmtId="0" fontId="0" fillId="0" borderId="30" xfId="0" applyBorder="1"/>
    <xf numFmtId="0" fontId="2" fillId="43" borderId="0" xfId="45" applyFill="1"/>
    <xf numFmtId="0" fontId="0" fillId="0" borderId="31" xfId="0" applyBorder="1"/>
    <xf numFmtId="0" fontId="2" fillId="35" borderId="0" xfId="45" applyFill="1"/>
    <xf numFmtId="2" fontId="0" fillId="0" borderId="26" xfId="0" applyNumberFormat="1" applyBorder="1"/>
    <xf numFmtId="0" fontId="0" fillId="43" borderId="3" xfId="0" applyFill="1" applyBorder="1"/>
    <xf numFmtId="0" fontId="7" fillId="43" borderId="3" xfId="0" applyFont="1" applyFill="1" applyBorder="1" applyAlignment="1">
      <alignment wrapText="1"/>
    </xf>
    <xf numFmtId="0" fontId="0" fillId="0" borderId="0" xfId="0" applyBorder="1"/>
    <xf numFmtId="1" fontId="0" fillId="0" borderId="27" xfId="0" applyNumberFormat="1" applyBorder="1"/>
    <xf numFmtId="2" fontId="0" fillId="0" borderId="0" xfId="0" applyNumberFormat="1" applyBorder="1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9" fontId="0" fillId="35" borderId="3" xfId="44" applyFont="1" applyFill="1" applyBorder="1"/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quotePrefix="1" applyNumberFormat="1" applyBorder="1"/>
    <xf numFmtId="9" fontId="0" fillId="44" borderId="17" xfId="44" applyFont="1" applyFill="1" applyBorder="1"/>
    <xf numFmtId="0" fontId="1" fillId="0" borderId="3" xfId="65" applyBorder="1"/>
    <xf numFmtId="9" fontId="0" fillId="44" borderId="3" xfId="44" applyFont="1" applyFill="1" applyBorder="1"/>
    <xf numFmtId="0" fontId="0" fillId="0" borderId="0" xfId="0" quotePrefix="1" applyNumberFormat="1"/>
    <xf numFmtId="0" fontId="1" fillId="0" borderId="0" xfId="65"/>
  </cellXfs>
  <cellStyles count="85">
    <cellStyle name="20% — акцент1" xfId="19" builtinId="30" customBuiltin="1"/>
    <cellStyle name="20% — акцент1 2" xfId="47" xr:uid="{CE557154-E16D-442B-A0B8-902D768DFBD4}"/>
    <cellStyle name="20% — акцент1 3" xfId="67" xr:uid="{B3DD3B48-C58D-40CA-BD77-FB22CC54AF20}"/>
    <cellStyle name="20% — акцент2" xfId="23" builtinId="34" customBuiltin="1"/>
    <cellStyle name="20% — акцент2 2" xfId="50" xr:uid="{A1711BCE-25FE-454B-9481-0D0B3E1B3AE7}"/>
    <cellStyle name="20% — акцент2 3" xfId="70" xr:uid="{21ED47EF-1DE8-4244-993D-10F3245F9B08}"/>
    <cellStyle name="20% — акцент3" xfId="27" builtinId="38" customBuiltin="1"/>
    <cellStyle name="20% — акцент3 2" xfId="53" xr:uid="{CC8B775B-6EB6-4FA7-B091-5EB36A46EDBF}"/>
    <cellStyle name="20% — акцент3 3" xfId="73" xr:uid="{1809A880-CA80-423F-935C-4765B019DC9A}"/>
    <cellStyle name="20% — акцент4" xfId="31" builtinId="42" customBuiltin="1"/>
    <cellStyle name="20% — акцент4 2" xfId="56" xr:uid="{109312E6-7430-4B5C-B56D-FA19AB61651C}"/>
    <cellStyle name="20% — акцент4 3" xfId="76" xr:uid="{CDDDB319-B118-4E25-8ACC-A3520D3C9936}"/>
    <cellStyle name="20% — акцент5" xfId="35" builtinId="46" customBuiltin="1"/>
    <cellStyle name="20% — акцент5 2" xfId="59" xr:uid="{F278CC7F-F083-47BE-B836-016E5B72C235}"/>
    <cellStyle name="20% — акцент5 3" xfId="79" xr:uid="{6A08CBFA-7BC7-47A3-91AA-5579E525D20E}"/>
    <cellStyle name="20% — акцент6" xfId="39" builtinId="50" customBuiltin="1"/>
    <cellStyle name="20% — акцент6 2" xfId="62" xr:uid="{53C9CCD0-3A4B-469C-B77C-B8ED32936F16}"/>
    <cellStyle name="20% — акцент6 3" xfId="82" xr:uid="{A3F27C9E-4B1A-44D2-B6DC-8D43E170C5D8}"/>
    <cellStyle name="40% — акцент1" xfId="20" builtinId="31" customBuiltin="1"/>
    <cellStyle name="40% — акцент1 2" xfId="48" xr:uid="{7303D1DF-580C-4404-9FCC-FF4FB3F7BB17}"/>
    <cellStyle name="40% — акцент1 3" xfId="68" xr:uid="{608DB3FE-5483-4D04-9CCD-726B8F542238}"/>
    <cellStyle name="40% — акцент2" xfId="24" builtinId="35" customBuiltin="1"/>
    <cellStyle name="40% — акцент2 2" xfId="51" xr:uid="{ED0C50E6-25BF-4BB5-9113-27291438B8DB}"/>
    <cellStyle name="40% — акцент2 3" xfId="71" xr:uid="{A5EA154F-FF78-40EF-A3A5-95CADA1763E4}"/>
    <cellStyle name="40% — акцент3" xfId="28" builtinId="39" customBuiltin="1"/>
    <cellStyle name="40% — акцент3 2" xfId="54" xr:uid="{FE683848-87F9-49B0-AACB-62842000F166}"/>
    <cellStyle name="40% — акцент3 3" xfId="74" xr:uid="{0C3D7319-51CF-40ED-A3C8-879A43F7D2C2}"/>
    <cellStyle name="40% — акцент4" xfId="32" builtinId="43" customBuiltin="1"/>
    <cellStyle name="40% — акцент4 2" xfId="57" xr:uid="{F9E5C42F-DC53-4AEE-8BAF-557195C1A0CC}"/>
    <cellStyle name="40% — акцент4 3" xfId="77" xr:uid="{A074588A-810F-426D-8111-A1A0F54B4BCF}"/>
    <cellStyle name="40% — акцент5" xfId="36" builtinId="47" customBuiltin="1"/>
    <cellStyle name="40% — акцент5 2" xfId="60" xr:uid="{4C622464-1AC6-4DCD-BD2F-4B997DF283EA}"/>
    <cellStyle name="40% — акцент5 3" xfId="80" xr:uid="{1453D22E-FEFC-4C0C-87CC-A563ED454FE7}"/>
    <cellStyle name="40% — акцент6" xfId="40" builtinId="51" customBuiltin="1"/>
    <cellStyle name="40% — акцент6 2" xfId="63" xr:uid="{38FA0C35-9DF8-454F-A2D7-11F4F2F79F15}"/>
    <cellStyle name="40% — акцент6 3" xfId="83" xr:uid="{1948823B-4E1A-4721-98AC-42C58180BB2C}"/>
    <cellStyle name="60% — акцент1" xfId="21" builtinId="32" customBuiltin="1"/>
    <cellStyle name="60% — акцент1 2" xfId="49" xr:uid="{680D6953-E9DE-4E82-B9FD-2D919E526FC0}"/>
    <cellStyle name="60% — акцент1 3" xfId="69" xr:uid="{B1CBC152-5A4D-41FF-B49E-C85A603C4C34}"/>
    <cellStyle name="60% — акцент2" xfId="25" builtinId="36" customBuiltin="1"/>
    <cellStyle name="60% — акцент2 2" xfId="52" xr:uid="{26270741-0F7F-41CD-8976-439B56CBAFDB}"/>
    <cellStyle name="60% — акцент2 3" xfId="72" xr:uid="{EF83443C-EDA8-4FBD-B798-3A5D30CE6F4D}"/>
    <cellStyle name="60% — акцент3" xfId="29" builtinId="40" customBuiltin="1"/>
    <cellStyle name="60% — акцент3 2" xfId="55" xr:uid="{CB6D3744-52BC-4978-9210-2037A792DF25}"/>
    <cellStyle name="60% — акцент3 3" xfId="75" xr:uid="{0D27AB73-03C7-43B2-951B-B4A309FA6E18}"/>
    <cellStyle name="60% — акцент4" xfId="33" builtinId="44" customBuiltin="1"/>
    <cellStyle name="60% — акцент4 2" xfId="58" xr:uid="{CDB25805-73A6-4C8D-B52C-F8900472970B}"/>
    <cellStyle name="60% — акцент4 3" xfId="78" xr:uid="{2004E41D-C833-40A8-9153-0B1D3D72EFBF}"/>
    <cellStyle name="60% — акцент5" xfId="37" builtinId="48" customBuiltin="1"/>
    <cellStyle name="60% — акцент5 2" xfId="61" xr:uid="{AE816868-6DDD-4F9E-9EC7-AA86DDBF996C}"/>
    <cellStyle name="60% — акцент5 3" xfId="81" xr:uid="{51E8BC41-0FD1-4CC9-8FDE-E07DEE64C5C1}"/>
    <cellStyle name="60% — акцент6" xfId="41" builtinId="52" customBuiltin="1"/>
    <cellStyle name="60% — акцент6 2" xfId="64" xr:uid="{D35EECAD-EF74-4FA5-B40E-9833145112B8}"/>
    <cellStyle name="60% — акцент6 3" xfId="84" xr:uid="{73033ACA-F061-4F28-801B-31B3478091F3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8DC01613-139C-4639-9637-B6A06F361EE6}"/>
    <cellStyle name="Обычный 5" xfId="65" xr:uid="{A185DFFC-159E-40C2-8DDE-0F9A54F43A65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7E4051B8-B529-4C1B-86DF-1CFEFF260C35}"/>
    <cellStyle name="Примечание 4" xfId="66" xr:uid="{91C67007-9E71-4490-9B2D-80DB10BA1FB6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auzer" refreshedDate="44672.529436805555" createdVersion="6" refreshedVersion="7" minRefreshableVersion="3" recordCount="32" xr:uid="{00000000-000A-0000-FFFF-FFFF00000000}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6" maxValue="260"/>
    </cacheField>
    <cacheField name="одним пользователем в минуту" numFmtId="2">
      <sharedItems containsSemiMixedTypes="0" containsString="0" containsNumber="1" minValue="0.23076923076923078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2307692307692317" maxValue="59.016393442622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Покупка билета"/>
    <x v="0"/>
    <n v="1"/>
    <n v="3"/>
    <n v="61"/>
    <n v="0.98360655737704916"/>
    <n v="20"/>
    <n v="59.016393442622942"/>
  </r>
  <r>
    <s v="Покупка билета"/>
    <x v="1"/>
    <n v="1"/>
    <n v="3"/>
    <n v="61"/>
    <n v="0.98360655737704916"/>
    <n v="20"/>
    <n v="59.016393442622942"/>
  </r>
  <r>
    <s v="Покупка билета"/>
    <x v="2"/>
    <n v="1"/>
    <n v="3"/>
    <n v="61"/>
    <n v="0.98360655737704916"/>
    <n v="20"/>
    <n v="59.016393442622942"/>
  </r>
  <r>
    <s v="Покупка билета"/>
    <x v="3"/>
    <n v="1"/>
    <n v="3"/>
    <n v="61"/>
    <n v="0.98360655737704916"/>
    <n v="20"/>
    <n v="59.016393442622942"/>
  </r>
  <r>
    <s v="Покупка билета"/>
    <x v="4"/>
    <n v="1"/>
    <n v="3"/>
    <n v="61"/>
    <n v="0.98360655737704916"/>
    <n v="20"/>
    <n v="59.016393442622942"/>
  </r>
  <r>
    <s v="Покупка билета"/>
    <x v="5"/>
    <n v="1"/>
    <n v="3"/>
    <n v="61"/>
    <n v="0.98360655737704916"/>
    <n v="20"/>
    <n v="59.016393442622942"/>
  </r>
  <r>
    <s v="Покупка билета"/>
    <x v="6"/>
    <n v="1"/>
    <n v="3"/>
    <n v="61"/>
    <n v="0.98360655737704916"/>
    <n v="20"/>
    <n v="59.016393442622942"/>
  </r>
  <r>
    <s v="Удаление бронирования "/>
    <x v="0"/>
    <n v="1"/>
    <n v="1"/>
    <n v="47"/>
    <n v="1.2765957446808511"/>
    <n v="20"/>
    <n v="25.531914893617021"/>
  </r>
  <r>
    <s v="Удаление бронирования "/>
    <x v="1"/>
    <n v="1"/>
    <n v="1"/>
    <n v="47"/>
    <n v="1.2765957446808511"/>
    <n v="20"/>
    <n v="25.531914893617021"/>
  </r>
  <r>
    <s v="Удаление бронирования "/>
    <x v="6"/>
    <n v="1"/>
    <n v="1"/>
    <n v="47"/>
    <n v="1.2765957446808511"/>
    <n v="20"/>
    <n v="25.531914893617021"/>
  </r>
  <r>
    <s v="Удаление бронирования "/>
    <x v="7"/>
    <n v="1"/>
    <n v="1"/>
    <n v="47"/>
    <n v="1.2765957446808511"/>
    <n v="20"/>
    <n v="25.531914893617021"/>
  </r>
  <r>
    <s v="Удаление бронирования "/>
    <x v="8"/>
    <n v="1"/>
    <n v="1"/>
    <n v="47"/>
    <n v="1.2765957446808511"/>
    <n v="20"/>
    <n v="25.531914893617021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11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3"/>
    <n v="1"/>
    <n v="1"/>
    <n v="120"/>
    <n v="0.5"/>
    <n v="20"/>
    <n v="10"/>
  </r>
  <r>
    <s v="Логин"/>
    <x v="8"/>
    <n v="1"/>
    <n v="1"/>
    <n v="120"/>
    <n v="0.5"/>
    <n v="20"/>
    <n v="10"/>
  </r>
  <r>
    <s v="Поиск билета без покупки"/>
    <x v="0"/>
    <n v="1"/>
    <n v="2"/>
    <n v="81"/>
    <n v="0.7407407407407407"/>
    <n v="20"/>
    <n v="29.629629629629626"/>
  </r>
  <r>
    <s v="Поиск билета без покупки"/>
    <x v="1"/>
    <n v="1"/>
    <n v="2"/>
    <n v="81"/>
    <n v="0.7407407407407407"/>
    <n v="20"/>
    <n v="29.629629629629626"/>
  </r>
  <r>
    <s v="Поиск билета без покупки"/>
    <x v="2"/>
    <n v="1"/>
    <n v="2"/>
    <n v="81"/>
    <n v="0.7407407407407407"/>
    <n v="20"/>
    <n v="29.629629629629626"/>
  </r>
  <r>
    <s v="Поиск билета без покупки"/>
    <x v="3"/>
    <n v="1"/>
    <n v="2"/>
    <n v="81"/>
    <n v="0.7407407407407407"/>
    <n v="20"/>
    <n v="29.629629629629626"/>
  </r>
  <r>
    <s v="Поиск билета без покупки"/>
    <x v="4"/>
    <n v="1"/>
    <n v="2"/>
    <n v="81"/>
    <n v="0.7407407407407407"/>
    <n v="20"/>
    <n v="29.629629629629626"/>
  </r>
  <r>
    <s v="Поиск билета без покупки"/>
    <x v="8"/>
    <n v="1"/>
    <n v="2"/>
    <n v="81"/>
    <n v="0.7407407407407407"/>
    <n v="20"/>
    <n v="29.629629629629626"/>
  </r>
  <r>
    <s v="Ознакомление с путевым листом"/>
    <x v="0"/>
    <n v="1"/>
    <n v="2"/>
    <n v="260"/>
    <n v="0.23076923076923078"/>
    <n v="20"/>
    <n v="9.2307692307692317"/>
  </r>
  <r>
    <s v="Ознакомление с путевым листом"/>
    <x v="1"/>
    <n v="1"/>
    <n v="2"/>
    <n v="260"/>
    <n v="0.23076923076923078"/>
    <n v="20"/>
    <n v="9.2307692307692317"/>
  </r>
  <r>
    <s v="Ознакомление с путевым листом"/>
    <x v="2"/>
    <n v="1"/>
    <n v="2"/>
    <n v="260"/>
    <n v="0.23076923076923078"/>
    <n v="20"/>
    <n v="9.2307692307692317"/>
  </r>
  <r>
    <s v="Ознакомление с путевым листом"/>
    <x v="6"/>
    <n v="1"/>
    <n v="2"/>
    <n v="260"/>
    <n v="0.23076923076923078"/>
    <n v="20"/>
    <n v="9.2307692307692317"/>
  </r>
  <r>
    <s v="Ознакомление с путевым листом"/>
    <x v="8"/>
    <n v="1"/>
    <n v="2"/>
    <n v="260"/>
    <n v="0.23076923076923078"/>
    <n v="20"/>
    <n v="9.2307692307692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tabSelected="1" topLeftCell="A31" zoomScale="70" zoomScaleNormal="70" workbookViewId="0">
      <selection activeCell="G41" sqref="G41"/>
    </sheetView>
  </sheetViews>
  <sheetFormatPr defaultColWidth="11.42578125" defaultRowHeight="15" x14ac:dyDescent="0.25"/>
  <cols>
    <col min="1" max="1" width="35.140625" customWidth="1"/>
    <col min="2" max="2" width="40.140625" customWidth="1"/>
    <col min="3" max="3" width="18.140625" customWidth="1"/>
    <col min="4" max="4" width="17.85546875" customWidth="1"/>
    <col min="6" max="6" width="15.57031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  <col min="20" max="20" width="19.7109375" customWidth="1"/>
    <col min="21" max="21" width="23.42578125" customWidth="1"/>
    <col min="23" max="23" width="19.140625" customWidth="1"/>
    <col min="24" max="24" width="28.5703125" customWidth="1"/>
    <col min="28" max="28" width="16.85546875" customWidth="1"/>
  </cols>
  <sheetData>
    <row r="1" spans="1:30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s="50" t="s">
        <v>47</v>
      </c>
      <c r="T1" s="51" t="s">
        <v>48</v>
      </c>
      <c r="U1" s="51" t="s">
        <v>49</v>
      </c>
      <c r="V1" s="52" t="s">
        <v>50</v>
      </c>
      <c r="W1" s="53"/>
      <c r="X1" s="48" t="s">
        <v>51</v>
      </c>
      <c r="Y1" s="48"/>
      <c r="Z1" s="48"/>
      <c r="AB1" s="90" t="s">
        <v>150</v>
      </c>
    </row>
    <row r="2" spans="1:30" x14ac:dyDescent="0.25">
      <c r="A2" s="30" t="s">
        <v>8</v>
      </c>
      <c r="B2" s="30" t="s">
        <v>64</v>
      </c>
      <c r="C2" s="50">
        <v>1</v>
      </c>
      <c r="D2" s="19">
        <f t="shared" ref="D2:D33" si="0">VLOOKUP(A2,$M$1:$W$8,6,FALSE)</f>
        <v>3</v>
      </c>
      <c r="E2" s="67">
        <f>VLOOKUP(A2,$M$1:$W$8,5,FALSE)</f>
        <v>61</v>
      </c>
      <c r="F2" s="74">
        <f>60/E2*C2</f>
        <v>0.98360655737704916</v>
      </c>
      <c r="G2" s="67">
        <v>20</v>
      </c>
      <c r="H2" s="78">
        <f>D2*F2*G2</f>
        <v>59.016393442622942</v>
      </c>
      <c r="I2" s="17" t="s">
        <v>0</v>
      </c>
      <c r="J2" s="15">
        <v>133.4087071966388</v>
      </c>
      <c r="K2" s="15"/>
      <c r="M2" t="s">
        <v>8</v>
      </c>
      <c r="N2" s="23">
        <v>16.805800000000001</v>
      </c>
      <c r="O2" s="23">
        <v>15.0093</v>
      </c>
      <c r="P2" s="31">
        <f>N2+O2</f>
        <v>31.815100000000001</v>
      </c>
      <c r="Q2" s="18">
        <v>61</v>
      </c>
      <c r="R2" s="49">
        <v>3</v>
      </c>
      <c r="S2" s="54">
        <f>60/(Q2)</f>
        <v>0.98360655737704916</v>
      </c>
      <c r="T2" s="55">
        <v>20</v>
      </c>
      <c r="U2" s="56">
        <f>ROUND(R2*S2*T2,0)</f>
        <v>59</v>
      </c>
      <c r="V2" s="57">
        <f>R2/W$2</f>
        <v>0.3</v>
      </c>
      <c r="W2" s="58">
        <f>SUM(R2:R7)</f>
        <v>10</v>
      </c>
      <c r="X2" s="66" t="s">
        <v>133</v>
      </c>
      <c r="Y2" s="66">
        <v>60</v>
      </c>
      <c r="Z2" s="24">
        <f>Y2/U2-1</f>
        <v>1.6949152542372836E-2</v>
      </c>
      <c r="AB2" s="91">
        <v>1.07</v>
      </c>
    </row>
    <row r="3" spans="1:30" x14ac:dyDescent="0.25">
      <c r="A3" s="30" t="s">
        <v>8</v>
      </c>
      <c r="B3" s="30" t="s">
        <v>0</v>
      </c>
      <c r="C3" s="68">
        <v>1</v>
      </c>
      <c r="D3" s="20">
        <f t="shared" si="0"/>
        <v>3</v>
      </c>
      <c r="E3" s="77">
        <f t="shared" ref="E3:E33" si="1">VLOOKUP(A3,$M$1:$W$8,5,FALSE)</f>
        <v>61</v>
      </c>
      <c r="F3" s="79">
        <f t="shared" ref="F3:F33" si="2">60/E3*C3</f>
        <v>0.98360655737704916</v>
      </c>
      <c r="G3" s="77">
        <v>20</v>
      </c>
      <c r="H3" s="64">
        <f t="shared" ref="H3:H33" si="3">D3*F3*G3</f>
        <v>59.016393442622942</v>
      </c>
      <c r="I3" s="17" t="s">
        <v>12</v>
      </c>
      <c r="J3" s="15">
        <v>88.646023072252575</v>
      </c>
      <c r="K3" s="15"/>
      <c r="M3" t="s">
        <v>9</v>
      </c>
      <c r="N3" s="23">
        <v>13.2729</v>
      </c>
      <c r="O3" s="23">
        <v>12.021599999999999</v>
      </c>
      <c r="P3" s="31">
        <f t="shared" ref="P3:P7" si="4">N3+O3</f>
        <v>25.294499999999999</v>
      </c>
      <c r="Q3" s="37">
        <v>47</v>
      </c>
      <c r="R3" s="49">
        <v>1</v>
      </c>
      <c r="S3" s="54">
        <f t="shared" ref="S3:S5" si="5">60/(Q3)</f>
        <v>1.2765957446808511</v>
      </c>
      <c r="T3" s="55">
        <v>20</v>
      </c>
      <c r="U3" s="56">
        <f t="shared" ref="U3:U7" si="6">ROUND(R3*S3*T3,0)</f>
        <v>26</v>
      </c>
      <c r="V3" s="57">
        <f>R3/W$2</f>
        <v>0.1</v>
      </c>
      <c r="W3" s="58"/>
      <c r="X3" s="66" t="s">
        <v>137</v>
      </c>
      <c r="Y3" s="93">
        <v>27</v>
      </c>
      <c r="Z3" s="24">
        <f t="shared" ref="Z3:Z7" si="7">Y3/U3-1</f>
        <v>3.8461538461538547E-2</v>
      </c>
      <c r="AB3" s="91">
        <v>1.04</v>
      </c>
    </row>
    <row r="4" spans="1:30" x14ac:dyDescent="0.25">
      <c r="A4" s="30" t="s">
        <v>8</v>
      </c>
      <c r="B4" s="30" t="s">
        <v>81</v>
      </c>
      <c r="C4" s="68">
        <v>1</v>
      </c>
      <c r="D4" s="20">
        <f t="shared" si="0"/>
        <v>3</v>
      </c>
      <c r="E4" s="77">
        <f t="shared" si="1"/>
        <v>61</v>
      </c>
      <c r="F4" s="79">
        <f t="shared" si="2"/>
        <v>0.98360655737704916</v>
      </c>
      <c r="G4" s="77">
        <v>20</v>
      </c>
      <c r="H4" s="64">
        <f t="shared" si="3"/>
        <v>59.016393442622942</v>
      </c>
      <c r="I4" s="17" t="s">
        <v>6</v>
      </c>
      <c r="J4" s="15">
        <v>107.72564708734922</v>
      </c>
      <c r="K4" s="15"/>
      <c r="M4" t="s">
        <v>63</v>
      </c>
      <c r="N4" s="23">
        <v>9.0365000000000002</v>
      </c>
      <c r="O4" s="23">
        <v>8.0129999999999999</v>
      </c>
      <c r="P4" s="31">
        <f t="shared" si="4"/>
        <v>17.049500000000002</v>
      </c>
      <c r="Q4" s="37">
        <v>36</v>
      </c>
      <c r="R4" s="49">
        <v>1</v>
      </c>
      <c r="S4" s="54">
        <f t="shared" si="5"/>
        <v>1.6666666666666667</v>
      </c>
      <c r="T4" s="55">
        <v>20</v>
      </c>
      <c r="U4" s="56">
        <f t="shared" si="6"/>
        <v>33</v>
      </c>
      <c r="V4" s="57">
        <f t="shared" ref="V4:V5" si="8">R4/W$2</f>
        <v>0.1</v>
      </c>
      <c r="W4" s="58"/>
      <c r="X4" s="66" t="s">
        <v>134</v>
      </c>
      <c r="Y4" s="66">
        <v>33</v>
      </c>
      <c r="Z4" s="24">
        <f t="shared" si="7"/>
        <v>0</v>
      </c>
      <c r="AB4" s="91">
        <v>1.06</v>
      </c>
    </row>
    <row r="5" spans="1:30" x14ac:dyDescent="0.25">
      <c r="A5" s="30" t="s">
        <v>8</v>
      </c>
      <c r="B5" s="30" t="s">
        <v>11</v>
      </c>
      <c r="C5" s="68">
        <v>1</v>
      </c>
      <c r="D5" s="20">
        <f t="shared" si="0"/>
        <v>3</v>
      </c>
      <c r="E5" s="77">
        <f t="shared" si="1"/>
        <v>61</v>
      </c>
      <c r="F5" s="79">
        <f t="shared" si="2"/>
        <v>0.98360655737704916</v>
      </c>
      <c r="G5" s="77">
        <v>20</v>
      </c>
      <c r="H5" s="64">
        <f t="shared" si="3"/>
        <v>59.016393442622942</v>
      </c>
      <c r="I5" s="17" t="s">
        <v>11</v>
      </c>
      <c r="J5" s="15">
        <v>98.646023072252575</v>
      </c>
      <c r="K5" s="15"/>
      <c r="M5" t="s">
        <v>68</v>
      </c>
      <c r="N5" s="23">
        <v>19.2255</v>
      </c>
      <c r="O5" s="23">
        <v>18.025400000000001</v>
      </c>
      <c r="P5" s="31">
        <f t="shared" si="4"/>
        <v>37.250900000000001</v>
      </c>
      <c r="Q5" s="18">
        <v>81</v>
      </c>
      <c r="R5" s="49">
        <v>2</v>
      </c>
      <c r="S5" s="54">
        <f t="shared" si="5"/>
        <v>0.7407407407407407</v>
      </c>
      <c r="T5" s="55">
        <v>20</v>
      </c>
      <c r="U5" s="56">
        <f t="shared" si="6"/>
        <v>30</v>
      </c>
      <c r="V5" s="57">
        <f t="shared" si="8"/>
        <v>0.2</v>
      </c>
      <c r="W5" s="58"/>
      <c r="X5" s="66" t="s">
        <v>138</v>
      </c>
      <c r="Y5" s="66">
        <v>32</v>
      </c>
      <c r="Z5" s="24">
        <f t="shared" si="7"/>
        <v>6.6666666666666652E-2</v>
      </c>
      <c r="AB5" s="91">
        <v>1.03</v>
      </c>
    </row>
    <row r="6" spans="1:30" x14ac:dyDescent="0.25">
      <c r="A6" s="30" t="s">
        <v>8</v>
      </c>
      <c r="B6" s="30" t="s">
        <v>12</v>
      </c>
      <c r="C6" s="68">
        <v>1</v>
      </c>
      <c r="D6" s="20">
        <f t="shared" si="0"/>
        <v>3</v>
      </c>
      <c r="E6" s="77">
        <f t="shared" si="1"/>
        <v>61</v>
      </c>
      <c r="F6" s="79">
        <f t="shared" si="2"/>
        <v>0.98360655737704916</v>
      </c>
      <c r="G6" s="77">
        <v>20</v>
      </c>
      <c r="H6" s="64">
        <f t="shared" si="3"/>
        <v>59.016393442622942</v>
      </c>
      <c r="I6" s="17" t="s">
        <v>3</v>
      </c>
      <c r="J6" s="15">
        <v>59.016393442622942</v>
      </c>
      <c r="K6" s="15"/>
      <c r="M6" t="s">
        <v>10</v>
      </c>
      <c r="N6" s="23">
        <v>66.961200000000005</v>
      </c>
      <c r="O6" s="23">
        <v>66.028899999999993</v>
      </c>
      <c r="P6" s="31">
        <f t="shared" si="4"/>
        <v>132.99009999999998</v>
      </c>
      <c r="Q6" s="18">
        <v>260</v>
      </c>
      <c r="R6" s="49">
        <v>2</v>
      </c>
      <c r="S6" s="54">
        <f>60/(Q6)</f>
        <v>0.23076923076923078</v>
      </c>
      <c r="T6" s="55">
        <v>20</v>
      </c>
      <c r="U6" s="56">
        <f t="shared" si="6"/>
        <v>9</v>
      </c>
      <c r="V6" s="57">
        <f>R6/W$2</f>
        <v>0.2</v>
      </c>
      <c r="W6" s="58"/>
      <c r="X6" s="66" t="s">
        <v>135</v>
      </c>
      <c r="Y6" s="66">
        <v>10</v>
      </c>
      <c r="Z6" s="24">
        <f t="shared" si="7"/>
        <v>0.11111111111111116</v>
      </c>
      <c r="AB6" s="91">
        <v>1.1100000000000001</v>
      </c>
    </row>
    <row r="7" spans="1:30" x14ac:dyDescent="0.25">
      <c r="A7" s="30" t="s">
        <v>8</v>
      </c>
      <c r="B7" s="30" t="s">
        <v>3</v>
      </c>
      <c r="C7" s="68">
        <v>1</v>
      </c>
      <c r="D7" s="20">
        <f t="shared" si="0"/>
        <v>3</v>
      </c>
      <c r="E7" s="77">
        <f t="shared" si="1"/>
        <v>61</v>
      </c>
      <c r="F7" s="79">
        <f t="shared" si="2"/>
        <v>0.98360655737704916</v>
      </c>
      <c r="G7" s="77">
        <v>20</v>
      </c>
      <c r="H7" s="64">
        <f t="shared" si="3"/>
        <v>59.016393442622942</v>
      </c>
      <c r="I7" s="17" t="s">
        <v>13</v>
      </c>
      <c r="J7" s="15">
        <v>25.531914893617021</v>
      </c>
      <c r="K7" s="15"/>
      <c r="M7" t="s">
        <v>69</v>
      </c>
      <c r="N7" s="23">
        <v>32.714700000000001</v>
      </c>
      <c r="O7" s="23">
        <v>32.012</v>
      </c>
      <c r="P7" s="31">
        <f t="shared" si="4"/>
        <v>64.726699999999994</v>
      </c>
      <c r="Q7" s="18">
        <v>120</v>
      </c>
      <c r="R7" s="49">
        <v>1</v>
      </c>
      <c r="S7" s="59">
        <f>60/(Q7)</f>
        <v>0.5</v>
      </c>
      <c r="T7" s="60">
        <v>20</v>
      </c>
      <c r="U7" s="61">
        <f t="shared" si="6"/>
        <v>10</v>
      </c>
      <c r="V7" s="62">
        <f>R7/W$2</f>
        <v>0.1</v>
      </c>
      <c r="W7" s="63"/>
      <c r="X7" s="66" t="s">
        <v>136</v>
      </c>
      <c r="Y7" s="66">
        <v>11</v>
      </c>
      <c r="Z7" s="24">
        <f t="shared" si="7"/>
        <v>0.10000000000000009</v>
      </c>
      <c r="AB7" s="91">
        <v>1</v>
      </c>
    </row>
    <row r="8" spans="1:30" ht="15.75" thickBot="1" x14ac:dyDescent="0.3">
      <c r="A8" s="30" t="s">
        <v>8</v>
      </c>
      <c r="B8" s="30" t="s">
        <v>4</v>
      </c>
      <c r="C8" s="68">
        <v>1</v>
      </c>
      <c r="D8" s="21">
        <f t="shared" si="0"/>
        <v>3</v>
      </c>
      <c r="E8" s="77">
        <f t="shared" si="1"/>
        <v>61</v>
      </c>
      <c r="F8" s="79">
        <f t="shared" si="2"/>
        <v>0.98360655737704916</v>
      </c>
      <c r="G8" s="77">
        <v>20</v>
      </c>
      <c r="H8" s="64">
        <f t="shared" si="3"/>
        <v>59.016393442622942</v>
      </c>
      <c r="I8" s="17" t="s">
        <v>4</v>
      </c>
      <c r="J8" s="15">
        <v>93.779077567009182</v>
      </c>
      <c r="K8" s="15"/>
      <c r="V8" s="45">
        <f>SUM(V2:V7)</f>
        <v>0.99999999999999989</v>
      </c>
    </row>
    <row r="9" spans="1:30" x14ac:dyDescent="0.25">
      <c r="A9" s="30" t="s">
        <v>9</v>
      </c>
      <c r="B9" s="30" t="s">
        <v>64</v>
      </c>
      <c r="C9" s="68">
        <v>1</v>
      </c>
      <c r="D9" s="19">
        <f t="shared" si="0"/>
        <v>1</v>
      </c>
      <c r="E9" s="77">
        <f t="shared" si="1"/>
        <v>47</v>
      </c>
      <c r="F9" s="79">
        <f t="shared" si="2"/>
        <v>1.2765957446808511</v>
      </c>
      <c r="G9" s="77">
        <v>20</v>
      </c>
      <c r="H9" s="64">
        <f t="shared" si="3"/>
        <v>25.531914893617021</v>
      </c>
      <c r="I9" s="17" t="s">
        <v>64</v>
      </c>
      <c r="J9" s="15">
        <v>166.74204052997214</v>
      </c>
      <c r="K9" s="15"/>
      <c r="AB9" s="48">
        <f>Q2*AB2</f>
        <v>65.27000000000001</v>
      </c>
    </row>
    <row r="10" spans="1:30" x14ac:dyDescent="0.25">
      <c r="A10" s="30" t="s">
        <v>9</v>
      </c>
      <c r="B10" s="30" t="s">
        <v>0</v>
      </c>
      <c r="C10" s="68">
        <v>1</v>
      </c>
      <c r="D10" s="20">
        <f t="shared" si="0"/>
        <v>1</v>
      </c>
      <c r="E10" s="77">
        <f t="shared" si="1"/>
        <v>47</v>
      </c>
      <c r="F10" s="79">
        <f t="shared" si="2"/>
        <v>1.2765957446808511</v>
      </c>
      <c r="G10" s="77">
        <v>20</v>
      </c>
      <c r="H10" s="64">
        <f t="shared" si="3"/>
        <v>25.531914893617021</v>
      </c>
      <c r="I10" s="17" t="s">
        <v>66</v>
      </c>
      <c r="J10" s="15">
        <v>33.333333333333336</v>
      </c>
      <c r="AB10" s="48">
        <f t="shared" ref="AB10:AB14" si="9">Q3*AB3</f>
        <v>48.88</v>
      </c>
    </row>
    <row r="11" spans="1:30" x14ac:dyDescent="0.25">
      <c r="A11" s="30" t="s">
        <v>9</v>
      </c>
      <c r="B11" s="30" t="s">
        <v>4</v>
      </c>
      <c r="C11" s="68">
        <v>1</v>
      </c>
      <c r="D11" s="20">
        <f t="shared" si="0"/>
        <v>1</v>
      </c>
      <c r="E11" s="77">
        <f t="shared" si="1"/>
        <v>47</v>
      </c>
      <c r="F11" s="79">
        <f t="shared" si="2"/>
        <v>1.2765957446808511</v>
      </c>
      <c r="G11" s="77">
        <v>20</v>
      </c>
      <c r="H11" s="64">
        <f t="shared" si="3"/>
        <v>25.531914893617021</v>
      </c>
      <c r="I11" s="17" t="s">
        <v>65</v>
      </c>
      <c r="J11" s="15">
        <v>33.333333333333336</v>
      </c>
      <c r="AB11" s="48">
        <f t="shared" si="9"/>
        <v>38.160000000000004</v>
      </c>
    </row>
    <row r="12" spans="1:30" x14ac:dyDescent="0.25">
      <c r="A12" s="30" t="s">
        <v>9</v>
      </c>
      <c r="B12" s="30" t="s">
        <v>13</v>
      </c>
      <c r="C12" s="68">
        <v>1</v>
      </c>
      <c r="D12" s="20">
        <f t="shared" si="0"/>
        <v>1</v>
      </c>
      <c r="E12" s="77">
        <f t="shared" si="1"/>
        <v>47</v>
      </c>
      <c r="F12" s="79">
        <f t="shared" si="2"/>
        <v>1.2765957446808511</v>
      </c>
      <c r="G12" s="77">
        <v>20</v>
      </c>
      <c r="H12" s="64">
        <f t="shared" si="3"/>
        <v>25.531914893617021</v>
      </c>
      <c r="I12" s="17" t="s">
        <v>67</v>
      </c>
      <c r="J12" s="15">
        <v>33.333333333333336</v>
      </c>
      <c r="Q12" s="18">
        <v>61</v>
      </c>
      <c r="W12" s="84"/>
      <c r="X12" s="66" t="s">
        <v>133</v>
      </c>
      <c r="Y12" s="66">
        <v>60</v>
      </c>
      <c r="Z12" s="96"/>
      <c r="AA12" s="84"/>
      <c r="AB12" s="48">
        <f t="shared" si="9"/>
        <v>83.43</v>
      </c>
    </row>
    <row r="13" spans="1:30" ht="15.75" thickBot="1" x14ac:dyDescent="0.3">
      <c r="A13" s="30" t="s">
        <v>9</v>
      </c>
      <c r="B13" s="30" t="s">
        <v>6</v>
      </c>
      <c r="C13" s="68">
        <v>1</v>
      </c>
      <c r="D13" s="21">
        <f t="shared" si="0"/>
        <v>1</v>
      </c>
      <c r="E13" s="77">
        <f t="shared" si="1"/>
        <v>47</v>
      </c>
      <c r="F13" s="79">
        <f t="shared" si="2"/>
        <v>1.2765957446808511</v>
      </c>
      <c r="G13" s="77">
        <v>20</v>
      </c>
      <c r="H13" s="64">
        <f t="shared" si="3"/>
        <v>25.531914893617021</v>
      </c>
      <c r="I13" s="17" t="s">
        <v>81</v>
      </c>
      <c r="J13" s="15">
        <v>97.876792303021801</v>
      </c>
      <c r="Q13" s="37">
        <v>47</v>
      </c>
      <c r="W13" s="84"/>
      <c r="X13" s="66" t="s">
        <v>137</v>
      </c>
      <c r="Y13" s="93">
        <v>27</v>
      </c>
      <c r="Z13" s="96"/>
      <c r="AA13" s="84"/>
      <c r="AB13" s="48">
        <f t="shared" si="9"/>
        <v>288.60000000000002</v>
      </c>
    </row>
    <row r="14" spans="1:30" x14ac:dyDescent="0.25">
      <c r="A14" s="30" t="s">
        <v>63</v>
      </c>
      <c r="B14" s="30" t="s">
        <v>64</v>
      </c>
      <c r="C14" s="68">
        <v>1</v>
      </c>
      <c r="D14" s="19">
        <f t="shared" si="0"/>
        <v>1</v>
      </c>
      <c r="E14" s="77">
        <f t="shared" si="1"/>
        <v>36</v>
      </c>
      <c r="F14" s="79">
        <f t="shared" si="2"/>
        <v>1.6666666666666667</v>
      </c>
      <c r="G14" s="77">
        <v>20</v>
      </c>
      <c r="H14" s="64">
        <f t="shared" si="3"/>
        <v>33.333333333333336</v>
      </c>
      <c r="I14" s="17" t="s">
        <v>41</v>
      </c>
      <c r="J14" s="15">
        <v>971.37261916473642</v>
      </c>
      <c r="Q14" s="37">
        <v>36</v>
      </c>
      <c r="W14" s="84"/>
      <c r="X14" s="66" t="s">
        <v>134</v>
      </c>
      <c r="Y14" s="66">
        <v>33</v>
      </c>
      <c r="Z14" s="96"/>
      <c r="AA14" s="84"/>
      <c r="AB14" s="48">
        <f t="shared" si="9"/>
        <v>120</v>
      </c>
      <c r="AD14" s="95"/>
    </row>
    <row r="15" spans="1:30" x14ac:dyDescent="0.25">
      <c r="A15" s="30" t="s">
        <v>63</v>
      </c>
      <c r="B15" s="30" t="s">
        <v>66</v>
      </c>
      <c r="C15" s="68">
        <v>1</v>
      </c>
      <c r="D15" s="20">
        <f t="shared" si="0"/>
        <v>1</v>
      </c>
      <c r="E15" s="77">
        <f t="shared" si="1"/>
        <v>36</v>
      </c>
      <c r="F15" s="79">
        <f t="shared" si="2"/>
        <v>1.6666666666666667</v>
      </c>
      <c r="G15" s="77">
        <v>20</v>
      </c>
      <c r="H15" s="64">
        <f t="shared" si="3"/>
        <v>33.333333333333336</v>
      </c>
      <c r="Q15" s="18">
        <v>81</v>
      </c>
      <c r="W15" s="84"/>
      <c r="X15" s="66" t="s">
        <v>138</v>
      </c>
      <c r="Y15" s="66">
        <v>32</v>
      </c>
      <c r="Z15" s="96"/>
      <c r="AA15" s="84"/>
      <c r="AB15" s="84"/>
    </row>
    <row r="16" spans="1:30" x14ac:dyDescent="0.25">
      <c r="A16" s="30" t="s">
        <v>63</v>
      </c>
      <c r="B16" s="30" t="s">
        <v>65</v>
      </c>
      <c r="C16" s="68">
        <v>1</v>
      </c>
      <c r="D16" s="20">
        <f t="shared" si="0"/>
        <v>1</v>
      </c>
      <c r="E16" s="77">
        <f t="shared" si="1"/>
        <v>36</v>
      </c>
      <c r="F16" s="79">
        <f t="shared" si="2"/>
        <v>1.6666666666666667</v>
      </c>
      <c r="G16" s="77">
        <v>20</v>
      </c>
      <c r="H16" s="64">
        <f t="shared" si="3"/>
        <v>33.333333333333336</v>
      </c>
      <c r="Q16" s="18">
        <v>260</v>
      </c>
      <c r="W16" s="84"/>
      <c r="X16" s="66" t="s">
        <v>135</v>
      </c>
      <c r="Y16" s="66">
        <v>10</v>
      </c>
      <c r="Z16" s="96"/>
      <c r="AA16" s="84"/>
    </row>
    <row r="17" spans="1:28" x14ac:dyDescent="0.25">
      <c r="A17" s="30" t="s">
        <v>63</v>
      </c>
      <c r="B17" s="30" t="s">
        <v>67</v>
      </c>
      <c r="C17" s="68">
        <v>1</v>
      </c>
      <c r="D17" s="20">
        <f t="shared" si="0"/>
        <v>1</v>
      </c>
      <c r="E17" s="77">
        <f t="shared" si="1"/>
        <v>36</v>
      </c>
      <c r="F17" s="79">
        <f t="shared" si="2"/>
        <v>1.6666666666666667</v>
      </c>
      <c r="G17" s="77">
        <v>20</v>
      </c>
      <c r="H17" s="64">
        <f t="shared" si="3"/>
        <v>33.333333333333336</v>
      </c>
      <c r="Q17" s="18">
        <v>120</v>
      </c>
      <c r="W17" s="84"/>
      <c r="X17" s="66" t="s">
        <v>136</v>
      </c>
      <c r="Y17" s="66">
        <v>11</v>
      </c>
      <c r="Z17" s="96"/>
      <c r="AA17" s="84"/>
    </row>
    <row r="18" spans="1:28" ht="15.75" thickBot="1" x14ac:dyDescent="0.3">
      <c r="A18" s="30" t="s">
        <v>63</v>
      </c>
      <c r="B18" s="30" t="s">
        <v>6</v>
      </c>
      <c r="C18" s="68">
        <v>1</v>
      </c>
      <c r="D18" s="21">
        <f t="shared" si="0"/>
        <v>1</v>
      </c>
      <c r="E18" s="77">
        <f t="shared" si="1"/>
        <v>36</v>
      </c>
      <c r="F18" s="79">
        <f t="shared" si="2"/>
        <v>1.6666666666666667</v>
      </c>
      <c r="G18" s="77">
        <v>20</v>
      </c>
      <c r="H18" s="64">
        <f t="shared" si="3"/>
        <v>33.333333333333336</v>
      </c>
    </row>
    <row r="19" spans="1:28" x14ac:dyDescent="0.25">
      <c r="A19" s="30" t="s">
        <v>69</v>
      </c>
      <c r="B19" s="30" t="s">
        <v>64</v>
      </c>
      <c r="C19" s="68">
        <v>1</v>
      </c>
      <c r="D19" s="19">
        <f t="shared" si="0"/>
        <v>1</v>
      </c>
      <c r="E19" s="77">
        <f t="shared" si="1"/>
        <v>120</v>
      </c>
      <c r="F19" s="79">
        <f t="shared" si="2"/>
        <v>0.5</v>
      </c>
      <c r="G19" s="77">
        <v>20</v>
      </c>
      <c r="H19" s="64">
        <f t="shared" si="3"/>
        <v>10</v>
      </c>
    </row>
    <row r="20" spans="1:28" x14ac:dyDescent="0.25">
      <c r="A20" s="30" t="s">
        <v>69</v>
      </c>
      <c r="B20" s="30" t="s">
        <v>0</v>
      </c>
      <c r="C20" s="68">
        <v>1</v>
      </c>
      <c r="D20" s="20">
        <f t="shared" si="0"/>
        <v>1</v>
      </c>
      <c r="E20" s="77">
        <f t="shared" si="1"/>
        <v>120</v>
      </c>
      <c r="F20" s="79">
        <f t="shared" si="2"/>
        <v>0.5</v>
      </c>
      <c r="G20" s="77">
        <v>20</v>
      </c>
      <c r="H20" s="64">
        <f t="shared" si="3"/>
        <v>10</v>
      </c>
    </row>
    <row r="21" spans="1:28" x14ac:dyDescent="0.25">
      <c r="A21" s="30" t="s">
        <v>69</v>
      </c>
      <c r="B21" s="30" t="s">
        <v>11</v>
      </c>
      <c r="C21" s="68">
        <v>1</v>
      </c>
      <c r="D21" s="20">
        <f t="shared" si="0"/>
        <v>1</v>
      </c>
      <c r="E21" s="77">
        <f t="shared" si="1"/>
        <v>120</v>
      </c>
      <c r="F21" s="79">
        <f t="shared" si="2"/>
        <v>0.5</v>
      </c>
      <c r="G21" s="77">
        <v>20</v>
      </c>
      <c r="H21" s="64">
        <f t="shared" si="3"/>
        <v>10</v>
      </c>
      <c r="U21" s="66" t="s">
        <v>133</v>
      </c>
      <c r="V21" s="66">
        <v>69</v>
      </c>
      <c r="X21" s="48" t="s">
        <v>133</v>
      </c>
      <c r="Y21" s="48">
        <v>200</v>
      </c>
    </row>
    <row r="22" spans="1:28" ht="30.75" thickBot="1" x14ac:dyDescent="0.3">
      <c r="A22" s="30" t="s">
        <v>69</v>
      </c>
      <c r="B22" s="30" t="s">
        <v>6</v>
      </c>
      <c r="C22" s="68">
        <v>1</v>
      </c>
      <c r="D22" s="21">
        <f t="shared" si="0"/>
        <v>1</v>
      </c>
      <c r="E22" s="77">
        <f t="shared" si="1"/>
        <v>120</v>
      </c>
      <c r="F22" s="79">
        <f t="shared" si="2"/>
        <v>0.5</v>
      </c>
      <c r="G22" s="77">
        <v>20</v>
      </c>
      <c r="H22" s="64">
        <f t="shared" si="3"/>
        <v>10</v>
      </c>
      <c r="U22" s="66" t="s">
        <v>137</v>
      </c>
      <c r="V22" s="66">
        <v>28</v>
      </c>
      <c r="X22" s="48" t="s">
        <v>137</v>
      </c>
      <c r="Y22" s="48">
        <v>100</v>
      </c>
      <c r="AB22" s="89" t="s">
        <v>147</v>
      </c>
    </row>
    <row r="23" spans="1:28" x14ac:dyDescent="0.25">
      <c r="A23" s="30" t="s">
        <v>68</v>
      </c>
      <c r="B23" s="30" t="s">
        <v>64</v>
      </c>
      <c r="C23" s="68">
        <v>1</v>
      </c>
      <c r="D23" s="19">
        <f t="shared" si="0"/>
        <v>2</v>
      </c>
      <c r="E23" s="77">
        <f t="shared" si="1"/>
        <v>81</v>
      </c>
      <c r="F23" s="79">
        <f t="shared" si="2"/>
        <v>0.7407407407407407</v>
      </c>
      <c r="G23" s="77">
        <v>20</v>
      </c>
      <c r="H23" s="64">
        <f t="shared" si="3"/>
        <v>29.629629629629626</v>
      </c>
      <c r="U23" s="66" t="s">
        <v>134</v>
      </c>
      <c r="V23" s="66">
        <v>36</v>
      </c>
      <c r="X23" s="48" t="s">
        <v>134</v>
      </c>
      <c r="Y23" s="48">
        <v>149</v>
      </c>
      <c r="AB23" t="s">
        <v>148</v>
      </c>
    </row>
    <row r="24" spans="1:28" x14ac:dyDescent="0.25">
      <c r="A24" s="30" t="s">
        <v>68</v>
      </c>
      <c r="B24" s="30" t="s">
        <v>0</v>
      </c>
      <c r="C24" s="68">
        <v>1</v>
      </c>
      <c r="D24" s="20">
        <f t="shared" si="0"/>
        <v>2</v>
      </c>
      <c r="E24" s="77">
        <f t="shared" si="1"/>
        <v>81</v>
      </c>
      <c r="F24" s="79">
        <f t="shared" si="2"/>
        <v>0.7407407407407407</v>
      </c>
      <c r="G24" s="77">
        <v>20</v>
      </c>
      <c r="H24" s="64">
        <f t="shared" si="3"/>
        <v>29.629629629629626</v>
      </c>
      <c r="U24" s="66" t="s">
        <v>138</v>
      </c>
      <c r="V24" s="66">
        <v>35</v>
      </c>
      <c r="X24" s="48" t="s">
        <v>138</v>
      </c>
      <c r="Y24" s="48">
        <v>191</v>
      </c>
      <c r="AB24" t="s">
        <v>149</v>
      </c>
    </row>
    <row r="25" spans="1:28" x14ac:dyDescent="0.25">
      <c r="A25" s="30" t="s">
        <v>68</v>
      </c>
      <c r="B25" s="30" t="s">
        <v>81</v>
      </c>
      <c r="C25" s="68">
        <v>1</v>
      </c>
      <c r="D25" s="20">
        <f t="shared" si="0"/>
        <v>2</v>
      </c>
      <c r="E25" s="77">
        <f t="shared" si="1"/>
        <v>81</v>
      </c>
      <c r="F25" s="79">
        <f t="shared" si="2"/>
        <v>0.7407407407407407</v>
      </c>
      <c r="G25" s="77">
        <v>20</v>
      </c>
      <c r="H25" s="64">
        <f t="shared" si="3"/>
        <v>29.629629629629626</v>
      </c>
      <c r="U25" s="66" t="s">
        <v>135</v>
      </c>
      <c r="V25" s="66">
        <v>14</v>
      </c>
      <c r="X25" s="48" t="s">
        <v>135</v>
      </c>
      <c r="Y25" s="48">
        <v>51</v>
      </c>
    </row>
    <row r="26" spans="1:28" x14ac:dyDescent="0.25">
      <c r="A26" s="30" t="s">
        <v>68</v>
      </c>
      <c r="B26" s="30" t="s">
        <v>11</v>
      </c>
      <c r="C26" s="68">
        <v>1</v>
      </c>
      <c r="D26" s="20">
        <f t="shared" si="0"/>
        <v>2</v>
      </c>
      <c r="E26" s="77">
        <f t="shared" si="1"/>
        <v>81</v>
      </c>
      <c r="F26" s="79">
        <f t="shared" si="2"/>
        <v>0.7407407407407407</v>
      </c>
      <c r="G26" s="77">
        <v>20</v>
      </c>
      <c r="H26" s="64">
        <f t="shared" si="3"/>
        <v>29.629629629629626</v>
      </c>
      <c r="U26" s="66" t="s">
        <v>136</v>
      </c>
      <c r="V26" s="66">
        <v>8</v>
      </c>
      <c r="X26" s="48" t="s">
        <v>136</v>
      </c>
      <c r="Y26" s="48">
        <v>28</v>
      </c>
    </row>
    <row r="27" spans="1:28" x14ac:dyDescent="0.25">
      <c r="A27" s="30" t="s">
        <v>68</v>
      </c>
      <c r="B27" s="30" t="s">
        <v>12</v>
      </c>
      <c r="C27" s="68">
        <v>1</v>
      </c>
      <c r="D27" s="20">
        <f t="shared" si="0"/>
        <v>2</v>
      </c>
      <c r="E27" s="77">
        <f t="shared" si="1"/>
        <v>81</v>
      </c>
      <c r="F27" s="79">
        <f t="shared" si="2"/>
        <v>0.7407407407407407</v>
      </c>
      <c r="G27" s="77">
        <v>20</v>
      </c>
      <c r="H27" s="64">
        <f t="shared" si="3"/>
        <v>29.629629629629626</v>
      </c>
      <c r="U27" s="80"/>
      <c r="V27" s="80"/>
    </row>
    <row r="28" spans="1:28" ht="15.75" thickBot="1" x14ac:dyDescent="0.3">
      <c r="A28" s="30" t="s">
        <v>68</v>
      </c>
      <c r="B28" s="30" t="s">
        <v>6</v>
      </c>
      <c r="C28" s="68">
        <v>1</v>
      </c>
      <c r="D28" s="21">
        <f t="shared" si="0"/>
        <v>2</v>
      </c>
      <c r="E28" s="77">
        <f t="shared" si="1"/>
        <v>81</v>
      </c>
      <c r="F28" s="79">
        <f t="shared" si="2"/>
        <v>0.7407407407407407</v>
      </c>
      <c r="G28" s="77">
        <v>20</v>
      </c>
      <c r="H28" s="64">
        <f t="shared" si="3"/>
        <v>29.629629629629626</v>
      </c>
      <c r="U28" s="66" t="s">
        <v>133</v>
      </c>
      <c r="V28" s="66">
        <v>64</v>
      </c>
      <c r="W28" s="81"/>
      <c r="X28" s="81"/>
      <c r="Y28" s="81"/>
      <c r="Z28" s="81"/>
      <c r="AA28" s="81"/>
      <c r="AB28" s="81"/>
    </row>
    <row r="29" spans="1:28" x14ac:dyDescent="0.25">
      <c r="A29" s="30" t="s">
        <v>10</v>
      </c>
      <c r="B29" s="30" t="s">
        <v>64</v>
      </c>
      <c r="C29" s="68">
        <v>1</v>
      </c>
      <c r="D29" s="20">
        <f t="shared" si="0"/>
        <v>2</v>
      </c>
      <c r="E29" s="77">
        <f t="shared" si="1"/>
        <v>260</v>
      </c>
      <c r="F29" s="79">
        <f t="shared" si="2"/>
        <v>0.23076923076923078</v>
      </c>
      <c r="G29" s="77">
        <v>20</v>
      </c>
      <c r="H29" s="64">
        <f t="shared" si="3"/>
        <v>9.2307692307692317</v>
      </c>
      <c r="U29" s="66" t="s">
        <v>134</v>
      </c>
      <c r="V29" s="66">
        <v>34</v>
      </c>
      <c r="W29" s="81"/>
      <c r="X29" s="81"/>
      <c r="Y29" s="81"/>
      <c r="Z29" s="81"/>
      <c r="AA29" s="81"/>
      <c r="AB29" s="81"/>
    </row>
    <row r="30" spans="1:28" x14ac:dyDescent="0.25">
      <c r="A30" s="30" t="s">
        <v>10</v>
      </c>
      <c r="B30" s="30" t="s">
        <v>0</v>
      </c>
      <c r="C30" s="68">
        <v>1</v>
      </c>
      <c r="D30" s="20">
        <f t="shared" si="0"/>
        <v>2</v>
      </c>
      <c r="E30" s="77">
        <f t="shared" si="1"/>
        <v>260</v>
      </c>
      <c r="F30" s="79">
        <f t="shared" si="2"/>
        <v>0.23076923076923078</v>
      </c>
      <c r="G30" s="77">
        <v>20</v>
      </c>
      <c r="H30" s="64">
        <f t="shared" si="3"/>
        <v>9.2307692307692317</v>
      </c>
      <c r="U30" s="66" t="s">
        <v>135</v>
      </c>
      <c r="V30" s="66">
        <v>14</v>
      </c>
      <c r="W30" s="81"/>
      <c r="X30" s="81"/>
      <c r="Y30" s="81"/>
      <c r="Z30" s="81"/>
      <c r="AA30" s="81"/>
      <c r="AB30" s="81"/>
    </row>
    <row r="31" spans="1:28" x14ac:dyDescent="0.25">
      <c r="A31" s="30" t="s">
        <v>10</v>
      </c>
      <c r="B31" s="30" t="s">
        <v>81</v>
      </c>
      <c r="C31" s="68">
        <v>1</v>
      </c>
      <c r="D31" s="20">
        <f t="shared" si="0"/>
        <v>2</v>
      </c>
      <c r="E31" s="77">
        <f t="shared" si="1"/>
        <v>260</v>
      </c>
      <c r="F31" s="79">
        <f t="shared" si="2"/>
        <v>0.23076923076923078</v>
      </c>
      <c r="G31" s="77">
        <v>20</v>
      </c>
      <c r="H31" s="64">
        <f t="shared" si="3"/>
        <v>9.2307692307692317</v>
      </c>
      <c r="U31" s="66" t="s">
        <v>136</v>
      </c>
      <c r="V31" s="66">
        <v>7</v>
      </c>
      <c r="W31" s="81"/>
      <c r="X31" s="81"/>
      <c r="Y31" s="81"/>
      <c r="Z31" s="81"/>
      <c r="AA31" s="81"/>
      <c r="AB31" s="81"/>
    </row>
    <row r="32" spans="1:28" x14ac:dyDescent="0.25">
      <c r="A32" s="30" t="s">
        <v>10</v>
      </c>
      <c r="B32" s="30" t="s">
        <v>4</v>
      </c>
      <c r="C32" s="68">
        <v>1</v>
      </c>
      <c r="D32" s="20">
        <f t="shared" si="0"/>
        <v>2</v>
      </c>
      <c r="E32" s="77">
        <f t="shared" si="1"/>
        <v>260</v>
      </c>
      <c r="F32" s="79">
        <f t="shared" si="2"/>
        <v>0.23076923076923078</v>
      </c>
      <c r="G32" s="77">
        <v>20</v>
      </c>
      <c r="H32" s="64">
        <f t="shared" si="3"/>
        <v>9.2307692307692317</v>
      </c>
      <c r="U32" s="66" t="s">
        <v>137</v>
      </c>
      <c r="V32" s="66">
        <v>27</v>
      </c>
      <c r="W32" s="81"/>
      <c r="X32" s="81"/>
      <c r="Y32" s="81"/>
      <c r="Z32" s="81"/>
      <c r="AA32" s="81"/>
      <c r="AB32" s="81"/>
    </row>
    <row r="33" spans="1:28" x14ac:dyDescent="0.25">
      <c r="A33" s="30" t="s">
        <v>10</v>
      </c>
      <c r="B33" s="30" t="s">
        <v>6</v>
      </c>
      <c r="C33" s="70">
        <v>1</v>
      </c>
      <c r="D33" s="69">
        <f t="shared" si="0"/>
        <v>2</v>
      </c>
      <c r="E33" s="72">
        <f t="shared" si="1"/>
        <v>260</v>
      </c>
      <c r="F33" s="65">
        <f t="shared" si="2"/>
        <v>0.23076923076923078</v>
      </c>
      <c r="G33" s="72">
        <v>20</v>
      </c>
      <c r="H33" s="27">
        <f t="shared" si="3"/>
        <v>9.2307692307692317</v>
      </c>
      <c r="U33" s="66" t="s">
        <v>138</v>
      </c>
      <c r="V33" s="66">
        <v>33</v>
      </c>
      <c r="W33" s="81"/>
      <c r="X33" s="81"/>
      <c r="Y33" s="81"/>
      <c r="Z33" s="81"/>
      <c r="AA33" s="81"/>
      <c r="AB33" s="81"/>
    </row>
    <row r="34" spans="1:28" ht="15.75" thickBot="1" x14ac:dyDescent="0.3"/>
    <row r="35" spans="1:28" x14ac:dyDescent="0.25">
      <c r="A35" s="86" t="s">
        <v>83</v>
      </c>
      <c r="B35" s="87"/>
    </row>
    <row r="36" spans="1:28" ht="93.75" x14ac:dyDescent="0.3">
      <c r="A36" s="39" t="s">
        <v>82</v>
      </c>
      <c r="B36" s="40" t="s">
        <v>60</v>
      </c>
      <c r="C36" s="38" t="s">
        <v>58</v>
      </c>
      <c r="D36" s="29" t="s">
        <v>59</v>
      </c>
      <c r="E36" s="76"/>
      <c r="F36" s="29" t="s">
        <v>57</v>
      </c>
      <c r="G36" s="29" t="s">
        <v>61</v>
      </c>
      <c r="H36" s="29" t="s">
        <v>62</v>
      </c>
    </row>
    <row r="37" spans="1:28" ht="18.75" x14ac:dyDescent="0.25">
      <c r="A37" s="39" t="s">
        <v>64</v>
      </c>
      <c r="B37" s="41">
        <v>520</v>
      </c>
      <c r="C37" s="27">
        <f>GETPIVOTDATA("Итого",$I$1,"transaction rq",A37)*3</f>
        <v>500.22612158991643</v>
      </c>
      <c r="D37" s="28">
        <f t="shared" ref="D37:D38" si="10">1-B37/C37</f>
        <v>-3.9529879701672543E-2</v>
      </c>
      <c r="E37" s="75" t="str">
        <f>VLOOKUP(A37,Cоответсвие!A$1:B$12,2,FALSE)</f>
        <v>Open_site</v>
      </c>
      <c r="F37" s="47">
        <f>C37/3</f>
        <v>166.74204052997214</v>
      </c>
      <c r="G37" s="22">
        <f>VLOOKUP(E37,Summary!$A:$J,8,FALSE)</f>
        <v>170</v>
      </c>
      <c r="H37" s="25">
        <f>1-F37/G37</f>
        <v>1.9164467470752067E-2</v>
      </c>
    </row>
    <row r="38" spans="1:28" ht="18.75" x14ac:dyDescent="0.25">
      <c r="A38" s="42" t="s">
        <v>0</v>
      </c>
      <c r="B38" s="41">
        <v>422</v>
      </c>
      <c r="C38" s="27">
        <f t="shared" ref="C38:C48" si="11">GETPIVOTDATA("Итого",$I$1,"transaction rq",A38)*3</f>
        <v>400.22612158991637</v>
      </c>
      <c r="D38" s="28">
        <f t="shared" si="10"/>
        <v>-5.4403941260970035E-2</v>
      </c>
      <c r="E38" s="75" t="str">
        <f>VLOOKUP(A38,Cоответсвие!A$1:B$12,2,FALSE)</f>
        <v>login</v>
      </c>
      <c r="F38" s="47">
        <f t="shared" ref="F38:F48" si="12">C38/3</f>
        <v>133.4087071966388</v>
      </c>
      <c r="G38" s="22">
        <f>VLOOKUP(E38,Summary!$A:$J,8,FALSE)</f>
        <v>137</v>
      </c>
      <c r="H38" s="25">
        <f t="shared" ref="H38:H48" si="13">1-F38/G38</f>
        <v>2.6213816082928498E-2</v>
      </c>
    </row>
    <row r="39" spans="1:28" ht="37.5" x14ac:dyDescent="0.25">
      <c r="A39" s="46" t="s">
        <v>81</v>
      </c>
      <c r="B39" s="41">
        <v>305</v>
      </c>
      <c r="C39" s="27">
        <f t="shared" ref="C39" si="14">GETPIVOTDATA("Итого",$I$1,"transaction rq",A39)*3</f>
        <v>293.63037690906538</v>
      </c>
      <c r="D39" s="92">
        <f t="shared" ref="D39" si="15">1-B39/C39</f>
        <v>-3.8720868088030658E-2</v>
      </c>
      <c r="E39" s="75" t="str">
        <f>VLOOKUP(A39,Cоответсвие!A$1:B$12,2,FALSE)</f>
        <v>click_flights</v>
      </c>
      <c r="F39" s="47">
        <f t="shared" si="12"/>
        <v>97.876792303021787</v>
      </c>
      <c r="G39" s="22">
        <f>VLOOKUP(E39,Summary!$A:$J,8,FALSE)</f>
        <v>92</v>
      </c>
      <c r="H39" s="25">
        <f t="shared" si="13"/>
        <v>-6.387817720675848E-2</v>
      </c>
    </row>
    <row r="40" spans="1:28" ht="37.5" x14ac:dyDescent="0.25">
      <c r="A40" s="42" t="s">
        <v>11</v>
      </c>
      <c r="B40" s="41">
        <v>282</v>
      </c>
      <c r="C40" s="27">
        <f t="shared" si="11"/>
        <v>295.93806921675775</v>
      </c>
      <c r="D40" s="94">
        <f t="shared" ref="D40:D49" si="16">1-B40/C40</f>
        <v>4.7097925770911542E-2</v>
      </c>
      <c r="E40" s="75" t="str">
        <f>VLOOKUP(A40,Cоответсвие!A$1:B$12,2,FALSE)</f>
        <v>choose_flight</v>
      </c>
      <c r="F40" s="47">
        <f t="shared" si="12"/>
        <v>98.646023072252589</v>
      </c>
      <c r="G40" s="22">
        <f>VLOOKUP(E40,Summary!$A:$J,8,FALSE)</f>
        <v>92</v>
      </c>
      <c r="H40" s="25">
        <f t="shared" si="13"/>
        <v>-7.2239381220136734E-2</v>
      </c>
    </row>
    <row r="41" spans="1:28" ht="18.75" x14ac:dyDescent="0.25">
      <c r="A41" s="42" t="s">
        <v>12</v>
      </c>
      <c r="B41" s="41">
        <v>270</v>
      </c>
      <c r="C41" s="27">
        <f t="shared" si="11"/>
        <v>265.93806921675775</v>
      </c>
      <c r="D41" s="85">
        <f t="shared" si="16"/>
        <v>-1.5273972602739772E-2</v>
      </c>
      <c r="E41" s="75" t="str">
        <f>VLOOKUP(A41,Cоответсвие!A$1:B$12,2,FALSE)</f>
        <v>Find_flight</v>
      </c>
      <c r="F41" s="47">
        <f t="shared" si="12"/>
        <v>88.646023072252589</v>
      </c>
      <c r="G41" s="22">
        <f>VLOOKUP(E41,Summary!$A:$J,8,FALSE)</f>
        <v>92</v>
      </c>
      <c r="H41" s="25">
        <f t="shared" si="13"/>
        <v>3.6456270953776237E-2</v>
      </c>
    </row>
    <row r="42" spans="1:28" ht="18.75" x14ac:dyDescent="0.25">
      <c r="A42" s="46" t="s">
        <v>3</v>
      </c>
      <c r="B42" s="41">
        <v>175</v>
      </c>
      <c r="C42" s="27">
        <f t="shared" si="11"/>
        <v>177.04918032786884</v>
      </c>
      <c r="D42" s="85">
        <f t="shared" si="16"/>
        <v>1.1574074074073959E-2</v>
      </c>
      <c r="E42" s="75" t="str">
        <f>VLOOKUP(A42,Cоответсвие!A$1:B$12,2,FALSE)</f>
        <v>fill_payment_details</v>
      </c>
      <c r="F42" s="47">
        <f t="shared" si="12"/>
        <v>59.016393442622949</v>
      </c>
      <c r="G42" s="22">
        <f>VLOOKUP(E42,Summary!$A:$J,8,FALSE)</f>
        <v>60</v>
      </c>
      <c r="H42" s="25">
        <f t="shared" si="13"/>
        <v>1.6393442622950838E-2</v>
      </c>
    </row>
    <row r="43" spans="1:28" ht="18.75" x14ac:dyDescent="0.25">
      <c r="A43" s="46" t="s">
        <v>4</v>
      </c>
      <c r="B43" s="41">
        <v>280</v>
      </c>
      <c r="C43" s="27">
        <f t="shared" si="11"/>
        <v>281.33723270102757</v>
      </c>
      <c r="D43" s="24">
        <f t="shared" si="16"/>
        <v>4.7531309247241804E-3</v>
      </c>
      <c r="E43" s="75" t="str">
        <f>VLOOKUP(A43,Cоответсвие!A$1:B$12,2,FALSE)</f>
        <v>click_itinerary</v>
      </c>
      <c r="F43" s="47">
        <f t="shared" si="12"/>
        <v>93.779077567009196</v>
      </c>
      <c r="G43" s="22">
        <f>VLOOKUP(E43,Summary!$A:$J,8,FALSE)</f>
        <v>95</v>
      </c>
      <c r="H43" s="25">
        <f t="shared" si="13"/>
        <v>1.2851815084113705E-2</v>
      </c>
    </row>
    <row r="44" spans="1:28" ht="18.75" x14ac:dyDescent="0.25">
      <c r="A44" s="42" t="s">
        <v>13</v>
      </c>
      <c r="B44" s="41">
        <v>73</v>
      </c>
      <c r="C44" s="27">
        <f t="shared" si="11"/>
        <v>76.595744680851055</v>
      </c>
      <c r="D44" s="24">
        <f t="shared" si="16"/>
        <v>4.6944444444444344E-2</v>
      </c>
      <c r="E44" s="75" t="str">
        <f>VLOOKUP(A44,Cоответсвие!A$1:B$12,2,FALSE)</f>
        <v>delete_flight</v>
      </c>
      <c r="F44" s="47">
        <f t="shared" si="12"/>
        <v>25.531914893617017</v>
      </c>
      <c r="G44" s="22">
        <f>VLOOKUP(E44,Summary!$A:$J,8,FALSE)</f>
        <v>27</v>
      </c>
      <c r="H44" s="25">
        <f t="shared" si="13"/>
        <v>5.4373522458629031E-2</v>
      </c>
    </row>
    <row r="45" spans="1:28" ht="18.75" x14ac:dyDescent="0.25">
      <c r="A45" s="42" t="s">
        <v>6</v>
      </c>
      <c r="B45" s="41">
        <v>326</v>
      </c>
      <c r="C45" s="27">
        <f t="shared" si="11"/>
        <v>323.17694126204765</v>
      </c>
      <c r="D45" s="24">
        <f t="shared" si="16"/>
        <v>-8.7353346650536068E-3</v>
      </c>
      <c r="E45" s="75" t="str">
        <f>VLOOKUP(A45,Cоответсвие!A$1:B$12,2,FALSE)</f>
        <v>sign_off</v>
      </c>
      <c r="F45" s="47">
        <f t="shared" si="12"/>
        <v>107.72564708734922</v>
      </c>
      <c r="G45" s="22">
        <f>VLOOKUP(E45,Summary!$A:$J,8,FALSE)</f>
        <v>113</v>
      </c>
      <c r="H45" s="25">
        <f t="shared" si="13"/>
        <v>4.6675689492484795E-2</v>
      </c>
    </row>
    <row r="46" spans="1:28" ht="37.5" x14ac:dyDescent="0.25">
      <c r="A46" s="42" t="s">
        <v>66</v>
      </c>
      <c r="B46" s="41">
        <v>97</v>
      </c>
      <c r="C46" s="27">
        <f t="shared" si="11"/>
        <v>100</v>
      </c>
      <c r="D46" s="24">
        <f t="shared" si="16"/>
        <v>3.0000000000000027E-2</v>
      </c>
      <c r="E46" s="75" t="str">
        <f>VLOOKUP(A46,Cоответсвие!A$1:B$12,2,FALSE)</f>
        <v>registered</v>
      </c>
      <c r="F46" s="47">
        <f t="shared" si="12"/>
        <v>33.333333333333336</v>
      </c>
      <c r="G46" s="22">
        <f>VLOOKUP(E46,Summary!$A:$J,8,FALSE)</f>
        <v>33</v>
      </c>
      <c r="H46" s="25">
        <f t="shared" si="13"/>
        <v>-1.0101010101010166E-2</v>
      </c>
    </row>
    <row r="47" spans="1:28" ht="37.5" x14ac:dyDescent="0.25">
      <c r="A47" s="42" t="s">
        <v>65</v>
      </c>
      <c r="B47" s="41">
        <v>97</v>
      </c>
      <c r="C47" s="27">
        <f t="shared" si="11"/>
        <v>100</v>
      </c>
      <c r="D47" s="24">
        <f t="shared" si="16"/>
        <v>3.0000000000000027E-2</v>
      </c>
      <c r="E47" s="75" t="str">
        <f>VLOOKUP(A47,Cоответсвие!A$1:B$12,2,FALSE)</f>
        <v>fill_info</v>
      </c>
      <c r="F47" s="47">
        <f t="shared" si="12"/>
        <v>33.333333333333336</v>
      </c>
      <c r="G47" s="22">
        <f>VLOOKUP(E47,Summary!$A:$J,8,FALSE)</f>
        <v>33</v>
      </c>
      <c r="H47" s="25">
        <f t="shared" si="13"/>
        <v>-1.0101010101010166E-2</v>
      </c>
    </row>
    <row r="48" spans="1:28" ht="37.5" x14ac:dyDescent="0.25">
      <c r="A48" s="42" t="s">
        <v>67</v>
      </c>
      <c r="B48" s="41">
        <v>97</v>
      </c>
      <c r="C48" s="27">
        <f t="shared" si="11"/>
        <v>100</v>
      </c>
      <c r="D48" s="24">
        <f t="shared" si="16"/>
        <v>3.0000000000000027E-2</v>
      </c>
      <c r="E48" s="75" t="str">
        <f>VLOOKUP(A48,Cоответсвие!A$1:B$12,2,FALSE)</f>
        <v>click_Continue</v>
      </c>
      <c r="F48" s="47">
        <f t="shared" si="12"/>
        <v>33.333333333333336</v>
      </c>
      <c r="G48" s="22">
        <f>VLOOKUP(E48,Summary!$A:$J,8,FALSE)</f>
        <v>33</v>
      </c>
      <c r="H48" s="25">
        <f t="shared" si="13"/>
        <v>-1.0101010101010166E-2</v>
      </c>
      <c r="I48" s="34"/>
    </row>
    <row r="49" spans="1:9" ht="19.5" thickBot="1" x14ac:dyDescent="0.3">
      <c r="A49" s="43" t="s">
        <v>7</v>
      </c>
      <c r="B49" s="44">
        <f>SUM(B37:B48)</f>
        <v>2944</v>
      </c>
      <c r="C49" s="26">
        <f>SUM(C37:C48)</f>
        <v>2914.1178574942087</v>
      </c>
      <c r="D49" s="24">
        <f t="shared" si="16"/>
        <v>-1.0254266974461412E-2</v>
      </c>
    </row>
    <row r="50" spans="1:9" x14ac:dyDescent="0.25">
      <c r="I50" s="32">
        <f>1-B53/H53</f>
        <v>0.22499999999999987</v>
      </c>
    </row>
    <row r="51" spans="1:9" x14ac:dyDescent="0.25">
      <c r="C51" s="34" t="s">
        <v>80</v>
      </c>
      <c r="D51" s="34"/>
      <c r="E51" s="34"/>
      <c r="F51" s="34"/>
      <c r="G51" s="34"/>
      <c r="H51" s="34"/>
      <c r="I51" s="32">
        <f>1-B54/H54</f>
        <v>0.16666666666666663</v>
      </c>
    </row>
    <row r="52" spans="1:9" x14ac:dyDescent="0.25">
      <c r="C52" t="s">
        <v>79</v>
      </c>
      <c r="D52" t="s">
        <v>75</v>
      </c>
      <c r="E52" t="s">
        <v>77</v>
      </c>
      <c r="F52" t="s">
        <v>76</v>
      </c>
      <c r="G52" t="s">
        <v>78</v>
      </c>
      <c r="I52" s="32">
        <f>1-B55/H55</f>
        <v>0.75</v>
      </c>
    </row>
    <row r="53" spans="1:9" x14ac:dyDescent="0.25">
      <c r="A53" t="s">
        <v>70</v>
      </c>
      <c r="B53" s="35">
        <f>124/3</f>
        <v>41.333333333333336</v>
      </c>
      <c r="C53" s="35">
        <v>45</v>
      </c>
      <c r="D53" s="35">
        <f>60/C53</f>
        <v>1.3333333333333333</v>
      </c>
      <c r="E53" s="35">
        <v>20</v>
      </c>
      <c r="F53" s="33">
        <f>B53/(D53*E53)</f>
        <v>1.5500000000000003</v>
      </c>
      <c r="G53">
        <f>ROUND(F53,0)</f>
        <v>2</v>
      </c>
      <c r="H53">
        <f>G53*D53*E53</f>
        <v>53.333333333333329</v>
      </c>
      <c r="I53" s="32">
        <f>1-B56/H56</f>
        <v>0.88888888888888884</v>
      </c>
    </row>
    <row r="54" spans="1:9" x14ac:dyDescent="0.25">
      <c r="A54" t="s">
        <v>71</v>
      </c>
      <c r="B54" s="35">
        <f>150/3</f>
        <v>50</v>
      </c>
      <c r="C54" s="35">
        <v>20</v>
      </c>
      <c r="D54" s="35">
        <f t="shared" ref="D54:D57" si="17">60/C54</f>
        <v>3</v>
      </c>
      <c r="E54" s="35">
        <v>20</v>
      </c>
      <c r="F54" s="33">
        <f>B54/(D54*E54)</f>
        <v>0.83333333333333337</v>
      </c>
      <c r="G54">
        <f t="shared" ref="G54:G57" si="18">ROUND(F54,0)</f>
        <v>1</v>
      </c>
      <c r="H54">
        <f t="shared" ref="H54:H57" si="19">G54*D54*E54</f>
        <v>60</v>
      </c>
      <c r="I54" s="32">
        <f>1-B57/H57</f>
        <v>0</v>
      </c>
    </row>
    <row r="55" spans="1:9" x14ac:dyDescent="0.25">
      <c r="A55" t="s">
        <v>72</v>
      </c>
      <c r="B55" s="36">
        <f>30/3</f>
        <v>10</v>
      </c>
      <c r="C55" s="36">
        <v>30</v>
      </c>
      <c r="D55" s="35">
        <f t="shared" si="17"/>
        <v>2</v>
      </c>
      <c r="E55" s="35">
        <v>20</v>
      </c>
      <c r="F55" s="33">
        <f>B55/(D55*E55)</f>
        <v>0.25</v>
      </c>
      <c r="G55">
        <v>1</v>
      </c>
      <c r="H55">
        <f t="shared" si="19"/>
        <v>40</v>
      </c>
    </row>
    <row r="56" spans="1:9" x14ac:dyDescent="0.25">
      <c r="A56" t="s">
        <v>73</v>
      </c>
      <c r="B56" s="35">
        <f>20/3</f>
        <v>6.666666666666667</v>
      </c>
      <c r="C56" s="35">
        <v>20</v>
      </c>
      <c r="D56" s="35">
        <f t="shared" si="17"/>
        <v>3</v>
      </c>
      <c r="E56" s="35">
        <v>20</v>
      </c>
      <c r="F56" s="33">
        <f>B56/(D56*E56)</f>
        <v>0.11111111111111112</v>
      </c>
      <c r="G56">
        <v>1</v>
      </c>
      <c r="H56">
        <f t="shared" si="19"/>
        <v>60</v>
      </c>
    </row>
    <row r="57" spans="1:9" x14ac:dyDescent="0.25">
      <c r="A57" t="s">
        <v>74</v>
      </c>
      <c r="B57" s="35">
        <f>120/3</f>
        <v>40</v>
      </c>
      <c r="C57" s="35">
        <v>30</v>
      </c>
      <c r="D57" s="35">
        <f t="shared" si="17"/>
        <v>2</v>
      </c>
      <c r="E57" s="35">
        <v>20</v>
      </c>
      <c r="F57" s="33">
        <f>B57/(D57*E57)</f>
        <v>1</v>
      </c>
      <c r="G57">
        <f t="shared" si="18"/>
        <v>1</v>
      </c>
      <c r="H57">
        <f t="shared" si="19"/>
        <v>40</v>
      </c>
    </row>
  </sheetData>
  <mergeCells count="1">
    <mergeCell ref="A35:B35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7689-A4D7-4673-9670-B11A0B271BF6}">
  <dimension ref="A1:J23"/>
  <sheetViews>
    <sheetView zoomScale="85" zoomScaleNormal="85" workbookViewId="0">
      <selection sqref="A1:J19"/>
    </sheetView>
  </sheetViews>
  <sheetFormatPr defaultRowHeight="15" x14ac:dyDescent="0.25"/>
  <cols>
    <col min="1" max="1" width="22.28515625" customWidth="1"/>
  </cols>
  <sheetData>
    <row r="1" spans="1:10" x14ac:dyDescent="0.25">
      <c r="A1" t="s">
        <v>27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28</v>
      </c>
      <c r="I1" t="s">
        <v>29</v>
      </c>
      <c r="J1" t="s">
        <v>30</v>
      </c>
    </row>
    <row r="2" spans="1:10" x14ac:dyDescent="0.25">
      <c r="A2" t="s">
        <v>120</v>
      </c>
      <c r="B2" t="s">
        <v>101</v>
      </c>
      <c r="C2">
        <v>0</v>
      </c>
      <c r="D2">
        <v>0</v>
      </c>
      <c r="E2">
        <v>7.4999999999999997E-2</v>
      </c>
      <c r="F2">
        <v>3.0000000000000001E-3</v>
      </c>
      <c r="G2">
        <v>6.5000000000000002E-2</v>
      </c>
      <c r="H2">
        <v>92</v>
      </c>
      <c r="I2">
        <v>0</v>
      </c>
      <c r="J2">
        <v>0</v>
      </c>
    </row>
    <row r="3" spans="1:10" x14ac:dyDescent="0.25">
      <c r="A3" t="s">
        <v>121</v>
      </c>
      <c r="B3" t="s">
        <v>101</v>
      </c>
      <c r="C3">
        <v>0</v>
      </c>
      <c r="D3">
        <v>0</v>
      </c>
      <c r="E3">
        <v>0.122</v>
      </c>
      <c r="F3">
        <v>7.0000000000000001E-3</v>
      </c>
      <c r="G3">
        <v>0.112</v>
      </c>
      <c r="H3">
        <v>33</v>
      </c>
      <c r="I3">
        <v>0</v>
      </c>
      <c r="J3">
        <v>0</v>
      </c>
    </row>
    <row r="4" spans="1:10" x14ac:dyDescent="0.25">
      <c r="A4" t="s">
        <v>122</v>
      </c>
      <c r="B4" t="s">
        <v>101</v>
      </c>
      <c r="C4">
        <v>0</v>
      </c>
      <c r="D4">
        <v>0</v>
      </c>
      <c r="E4">
        <v>0.25800000000000001</v>
      </c>
      <c r="F4">
        <v>2.7E-2</v>
      </c>
      <c r="G4">
        <v>0.122</v>
      </c>
      <c r="H4">
        <v>92</v>
      </c>
      <c r="I4">
        <v>0</v>
      </c>
      <c r="J4">
        <v>0</v>
      </c>
    </row>
    <row r="5" spans="1:10" x14ac:dyDescent="0.25">
      <c r="A5" t="s">
        <v>123</v>
      </c>
      <c r="B5" t="s">
        <v>101</v>
      </c>
      <c r="C5">
        <v>0</v>
      </c>
      <c r="D5">
        <v>0</v>
      </c>
      <c r="E5">
        <v>0.28999999999999998</v>
      </c>
      <c r="F5">
        <v>3.2000000000000001E-2</v>
      </c>
      <c r="G5">
        <v>0.156</v>
      </c>
      <c r="H5">
        <v>95</v>
      </c>
      <c r="I5">
        <v>0</v>
      </c>
      <c r="J5">
        <v>0</v>
      </c>
    </row>
    <row r="6" spans="1:10" x14ac:dyDescent="0.25">
      <c r="A6" t="s">
        <v>125</v>
      </c>
      <c r="B6" t="s">
        <v>101</v>
      </c>
      <c r="C6">
        <v>0</v>
      </c>
      <c r="D6">
        <v>0</v>
      </c>
      <c r="E6">
        <v>0.161</v>
      </c>
      <c r="F6">
        <v>1.4E-2</v>
      </c>
      <c r="G6">
        <v>0.11700000000000001</v>
      </c>
      <c r="H6">
        <v>27</v>
      </c>
      <c r="I6">
        <v>0</v>
      </c>
      <c r="J6">
        <v>0</v>
      </c>
    </row>
    <row r="7" spans="1:10" x14ac:dyDescent="0.25">
      <c r="A7" t="s">
        <v>126</v>
      </c>
      <c r="B7" t="s">
        <v>101</v>
      </c>
      <c r="C7">
        <v>0</v>
      </c>
      <c r="D7">
        <v>0</v>
      </c>
      <c r="E7">
        <v>5.5E-2</v>
      </c>
      <c r="F7">
        <v>2E-3</v>
      </c>
      <c r="G7">
        <v>5.3999999999999999E-2</v>
      </c>
      <c r="H7">
        <v>33</v>
      </c>
      <c r="I7">
        <v>0</v>
      </c>
      <c r="J7">
        <v>0</v>
      </c>
    </row>
    <row r="8" spans="1:10" x14ac:dyDescent="0.25">
      <c r="A8" t="s">
        <v>127</v>
      </c>
      <c r="B8" t="s">
        <v>101</v>
      </c>
      <c r="C8">
        <v>0</v>
      </c>
      <c r="D8">
        <v>0</v>
      </c>
      <c r="E8">
        <v>6.9000000000000006E-2</v>
      </c>
      <c r="F8">
        <v>2E-3</v>
      </c>
      <c r="G8">
        <v>6.7000000000000004E-2</v>
      </c>
      <c r="H8">
        <v>60</v>
      </c>
      <c r="I8">
        <v>0</v>
      </c>
      <c r="J8">
        <v>0</v>
      </c>
    </row>
    <row r="9" spans="1:10" x14ac:dyDescent="0.25">
      <c r="A9" t="s">
        <v>128</v>
      </c>
      <c r="B9" t="s">
        <v>101</v>
      </c>
      <c r="C9">
        <v>0</v>
      </c>
      <c r="D9">
        <v>0</v>
      </c>
      <c r="E9">
        <v>6.7000000000000004E-2</v>
      </c>
      <c r="F9">
        <v>2E-3</v>
      </c>
      <c r="G9">
        <v>6.4000000000000001E-2</v>
      </c>
      <c r="H9">
        <v>92</v>
      </c>
      <c r="I9">
        <v>0</v>
      </c>
      <c r="J9">
        <v>0</v>
      </c>
    </row>
    <row r="10" spans="1:10" x14ac:dyDescent="0.25">
      <c r="A10" t="s">
        <v>24</v>
      </c>
      <c r="B10" t="s">
        <v>101</v>
      </c>
      <c r="C10">
        <v>0</v>
      </c>
      <c r="D10">
        <v>0</v>
      </c>
      <c r="E10">
        <v>0.17599999999999999</v>
      </c>
      <c r="F10">
        <v>2.9000000000000001E-2</v>
      </c>
      <c r="G10">
        <v>0.16500000000000001</v>
      </c>
      <c r="H10">
        <v>137</v>
      </c>
      <c r="I10">
        <v>0</v>
      </c>
      <c r="J10">
        <v>0</v>
      </c>
    </row>
    <row r="11" spans="1:10" x14ac:dyDescent="0.25">
      <c r="A11" t="s">
        <v>130</v>
      </c>
      <c r="B11" t="s">
        <v>101</v>
      </c>
      <c r="C11">
        <v>0</v>
      </c>
      <c r="D11">
        <v>0</v>
      </c>
      <c r="E11">
        <v>0.123</v>
      </c>
      <c r="F11">
        <v>7.0000000000000001E-3</v>
      </c>
      <c r="G11">
        <v>0.109</v>
      </c>
      <c r="H11">
        <v>170</v>
      </c>
      <c r="I11">
        <v>0</v>
      </c>
      <c r="J11">
        <v>0</v>
      </c>
    </row>
    <row r="12" spans="1:10" x14ac:dyDescent="0.25">
      <c r="A12" t="s">
        <v>131</v>
      </c>
      <c r="B12" t="s">
        <v>101</v>
      </c>
      <c r="C12">
        <v>0</v>
      </c>
      <c r="D12">
        <v>0</v>
      </c>
      <c r="E12">
        <v>5.7000000000000002E-2</v>
      </c>
      <c r="F12">
        <v>2E-3</v>
      </c>
      <c r="G12">
        <v>5.6000000000000001E-2</v>
      </c>
      <c r="H12">
        <v>33</v>
      </c>
      <c r="I12">
        <v>0</v>
      </c>
      <c r="J12">
        <v>0</v>
      </c>
    </row>
    <row r="13" spans="1:10" x14ac:dyDescent="0.25">
      <c r="A13" t="s">
        <v>132</v>
      </c>
      <c r="B13" t="s">
        <v>101</v>
      </c>
      <c r="C13">
        <v>0</v>
      </c>
      <c r="D13">
        <v>0</v>
      </c>
      <c r="E13">
        <v>0.108</v>
      </c>
      <c r="F13">
        <v>5.0000000000000001E-3</v>
      </c>
      <c r="G13">
        <v>9.9000000000000005E-2</v>
      </c>
      <c r="H13">
        <v>113</v>
      </c>
      <c r="I13">
        <v>0</v>
      </c>
      <c r="J13">
        <v>0</v>
      </c>
    </row>
    <row r="14" spans="1:10" x14ac:dyDescent="0.25">
      <c r="A14" t="s">
        <v>133</v>
      </c>
      <c r="B14" t="s">
        <v>101</v>
      </c>
      <c r="C14">
        <v>0</v>
      </c>
      <c r="D14">
        <v>0</v>
      </c>
      <c r="E14">
        <v>0.89800000000000002</v>
      </c>
      <c r="F14">
        <v>5.2999999999999999E-2</v>
      </c>
      <c r="G14">
        <v>0.84199999999999997</v>
      </c>
      <c r="H14">
        <v>60</v>
      </c>
      <c r="I14">
        <v>0</v>
      </c>
      <c r="J14">
        <v>0</v>
      </c>
    </row>
    <row r="15" spans="1:10" x14ac:dyDescent="0.25">
      <c r="A15" t="s">
        <v>134</v>
      </c>
      <c r="B15" t="s">
        <v>101</v>
      </c>
      <c r="C15">
        <v>0</v>
      </c>
      <c r="D15">
        <v>0</v>
      </c>
      <c r="E15">
        <v>0.42199999999999999</v>
      </c>
      <c r="F15">
        <v>1.2E-2</v>
      </c>
      <c r="G15">
        <v>0.40500000000000003</v>
      </c>
      <c r="H15">
        <v>33</v>
      </c>
      <c r="I15">
        <v>0</v>
      </c>
      <c r="J15">
        <v>0</v>
      </c>
    </row>
    <row r="16" spans="1:10" x14ac:dyDescent="0.25">
      <c r="A16" t="s">
        <v>135</v>
      </c>
      <c r="B16" t="s">
        <v>101</v>
      </c>
      <c r="C16">
        <v>0</v>
      </c>
      <c r="D16">
        <v>0</v>
      </c>
      <c r="E16">
        <v>0.46800000000000003</v>
      </c>
      <c r="F16">
        <v>1.4999999999999999E-2</v>
      </c>
      <c r="G16">
        <v>0.46800000000000003</v>
      </c>
      <c r="H16">
        <v>10</v>
      </c>
      <c r="I16">
        <v>0</v>
      </c>
      <c r="J16">
        <v>0</v>
      </c>
    </row>
    <row r="17" spans="1:10" x14ac:dyDescent="0.25">
      <c r="A17" t="s">
        <v>136</v>
      </c>
      <c r="B17" t="s">
        <v>101</v>
      </c>
      <c r="C17">
        <v>0</v>
      </c>
      <c r="D17">
        <v>0</v>
      </c>
      <c r="E17">
        <v>0.34300000000000003</v>
      </c>
      <c r="F17">
        <v>1.7999999999999999E-2</v>
      </c>
      <c r="G17">
        <v>0.30599999999999999</v>
      </c>
      <c r="H17">
        <v>11</v>
      </c>
      <c r="I17">
        <v>0</v>
      </c>
      <c r="J17">
        <v>0</v>
      </c>
    </row>
    <row r="18" spans="1:10" x14ac:dyDescent="0.25">
      <c r="A18" t="s">
        <v>137</v>
      </c>
      <c r="B18" t="s">
        <v>101</v>
      </c>
      <c r="C18">
        <v>0</v>
      </c>
      <c r="D18">
        <v>0</v>
      </c>
      <c r="E18">
        <v>0.59399999999999997</v>
      </c>
      <c r="F18">
        <v>1.9E-2</v>
      </c>
      <c r="G18">
        <v>0.57699999999999996</v>
      </c>
      <c r="H18">
        <v>27</v>
      </c>
      <c r="I18">
        <v>0</v>
      </c>
      <c r="J18">
        <v>0</v>
      </c>
    </row>
    <row r="19" spans="1:10" x14ac:dyDescent="0.25">
      <c r="A19" t="s">
        <v>138</v>
      </c>
      <c r="B19" t="s">
        <v>101</v>
      </c>
      <c r="C19">
        <v>0</v>
      </c>
      <c r="D19">
        <v>0</v>
      </c>
      <c r="E19">
        <v>0.57099999999999995</v>
      </c>
      <c r="F19">
        <v>1.7999999999999999E-2</v>
      </c>
      <c r="G19">
        <v>0.54500000000000004</v>
      </c>
      <c r="H19">
        <v>32</v>
      </c>
      <c r="I19">
        <v>0</v>
      </c>
      <c r="J19">
        <v>0</v>
      </c>
    </row>
    <row r="20" spans="1:10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</row>
    <row r="21" spans="1:10" x14ac:dyDescent="0.25">
      <c r="A21" s="83"/>
      <c r="B21" s="83"/>
      <c r="C21" s="83"/>
      <c r="D21" s="83"/>
      <c r="E21" s="83"/>
      <c r="F21" s="83"/>
      <c r="G21" s="83"/>
      <c r="H21" s="83"/>
      <c r="I21" s="83"/>
      <c r="J21" s="83"/>
    </row>
    <row r="22" spans="1:10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0" x14ac:dyDescent="0.25">
      <c r="A23" s="83"/>
      <c r="B23" s="83"/>
      <c r="C23" s="83"/>
      <c r="D23" s="83"/>
      <c r="E23" s="83"/>
      <c r="F23" s="83"/>
      <c r="G23" s="83"/>
      <c r="H23" s="83"/>
      <c r="I23" s="83"/>
      <c r="J2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5EFB-D695-4BB1-BEFE-EA9631936A5B}">
  <dimension ref="A1:C21"/>
  <sheetViews>
    <sheetView zoomScale="70" zoomScaleNormal="70" workbookViewId="0">
      <selection activeCell="H10" sqref="H10"/>
    </sheetView>
  </sheetViews>
  <sheetFormatPr defaultRowHeight="15" x14ac:dyDescent="0.25"/>
  <cols>
    <col min="1" max="1" width="36.5703125" customWidth="1"/>
    <col min="2" max="2" width="16.85546875" customWidth="1"/>
    <col min="3" max="3" width="20.5703125" customWidth="1"/>
  </cols>
  <sheetData>
    <row r="1" spans="1:3" ht="18.75" x14ac:dyDescent="0.25">
      <c r="A1" s="39" t="s">
        <v>64</v>
      </c>
      <c r="B1" s="82" t="s">
        <v>130</v>
      </c>
      <c r="C1" s="82" t="s">
        <v>119</v>
      </c>
    </row>
    <row r="2" spans="1:3" ht="18.75" x14ac:dyDescent="0.25">
      <c r="A2" s="42" t="s">
        <v>0</v>
      </c>
      <c r="B2" s="82" t="s">
        <v>24</v>
      </c>
      <c r="C2" s="82" t="s">
        <v>120</v>
      </c>
    </row>
    <row r="3" spans="1:3" ht="37.5" x14ac:dyDescent="0.25">
      <c r="A3" s="46" t="s">
        <v>81</v>
      </c>
      <c r="B3" s="82" t="s">
        <v>122</v>
      </c>
      <c r="C3" s="82" t="s">
        <v>121</v>
      </c>
    </row>
    <row r="4" spans="1:3" ht="37.5" x14ac:dyDescent="0.25">
      <c r="A4" s="42" t="s">
        <v>11</v>
      </c>
      <c r="B4" s="82" t="s">
        <v>120</v>
      </c>
      <c r="C4" s="82" t="s">
        <v>122</v>
      </c>
    </row>
    <row r="5" spans="1:3" ht="18.75" x14ac:dyDescent="0.25">
      <c r="A5" s="42" t="s">
        <v>12</v>
      </c>
      <c r="B5" s="82" t="s">
        <v>146</v>
      </c>
      <c r="C5" s="82" t="s">
        <v>123</v>
      </c>
    </row>
    <row r="6" spans="1:3" ht="18.75" x14ac:dyDescent="0.25">
      <c r="A6" s="46" t="s">
        <v>3</v>
      </c>
      <c r="B6" s="82" t="s">
        <v>127</v>
      </c>
      <c r="C6" s="82" t="s">
        <v>124</v>
      </c>
    </row>
    <row r="7" spans="1:3" ht="18.75" x14ac:dyDescent="0.25">
      <c r="A7" s="46" t="s">
        <v>4</v>
      </c>
      <c r="B7" s="82" t="s">
        <v>123</v>
      </c>
      <c r="C7" s="82" t="s">
        <v>125</v>
      </c>
    </row>
    <row r="8" spans="1:3" ht="18.75" x14ac:dyDescent="0.25">
      <c r="A8" s="42" t="s">
        <v>13</v>
      </c>
      <c r="B8" s="82" t="s">
        <v>125</v>
      </c>
      <c r="C8" s="82" t="s">
        <v>126</v>
      </c>
    </row>
    <row r="9" spans="1:3" ht="18.75" x14ac:dyDescent="0.25">
      <c r="A9" s="42" t="s">
        <v>6</v>
      </c>
      <c r="B9" s="82" t="s">
        <v>132</v>
      </c>
      <c r="C9" s="82" t="s">
        <v>127</v>
      </c>
    </row>
    <row r="10" spans="1:3" ht="37.5" x14ac:dyDescent="0.25">
      <c r="A10" s="42" t="s">
        <v>66</v>
      </c>
      <c r="B10" s="82" t="s">
        <v>131</v>
      </c>
      <c r="C10" s="82" t="s">
        <v>146</v>
      </c>
    </row>
    <row r="11" spans="1:3" ht="37.5" x14ac:dyDescent="0.25">
      <c r="A11" s="42" t="s">
        <v>65</v>
      </c>
      <c r="B11" s="82" t="s">
        <v>126</v>
      </c>
      <c r="C11" s="82" t="s">
        <v>129</v>
      </c>
    </row>
    <row r="12" spans="1:3" ht="37.5" x14ac:dyDescent="0.25">
      <c r="A12" s="42" t="s">
        <v>67</v>
      </c>
      <c r="B12" s="82" t="s">
        <v>121</v>
      </c>
      <c r="C12" s="82" t="s">
        <v>24</v>
      </c>
    </row>
    <row r="13" spans="1:3" x14ac:dyDescent="0.25">
      <c r="C13" s="82" t="s">
        <v>130</v>
      </c>
    </row>
    <row r="14" spans="1:3" x14ac:dyDescent="0.25">
      <c r="C14" s="82" t="s">
        <v>131</v>
      </c>
    </row>
    <row r="15" spans="1:3" x14ac:dyDescent="0.25">
      <c r="C15" s="82" t="s">
        <v>132</v>
      </c>
    </row>
    <row r="16" spans="1:3" x14ac:dyDescent="0.25">
      <c r="C16" s="82" t="s">
        <v>133</v>
      </c>
    </row>
    <row r="17" spans="3:3" x14ac:dyDescent="0.25">
      <c r="C17" s="82" t="s">
        <v>134</v>
      </c>
    </row>
    <row r="18" spans="3:3" x14ac:dyDescent="0.25">
      <c r="C18" s="82" t="s">
        <v>135</v>
      </c>
    </row>
    <row r="19" spans="3:3" x14ac:dyDescent="0.25">
      <c r="C19" s="82" t="s">
        <v>136</v>
      </c>
    </row>
    <row r="20" spans="3:3" x14ac:dyDescent="0.25">
      <c r="C20" s="82" t="s">
        <v>137</v>
      </c>
    </row>
    <row r="21" spans="3:3" x14ac:dyDescent="0.25">
      <c r="C21" s="82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:O44"/>
  <sheetViews>
    <sheetView topLeftCell="A4" zoomScale="85" zoomScaleNormal="85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8" t="s">
        <v>33</v>
      </c>
      <c r="F9" s="88"/>
      <c r="G9" s="88"/>
      <c r="H9" s="88"/>
      <c r="I9" s="88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47.2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31.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8" t="s">
        <v>31</v>
      </c>
      <c r="F23" s="88"/>
      <c r="G23" s="88"/>
      <c r="H23" s="88"/>
      <c r="I23" s="88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8" t="s">
        <v>32</v>
      </c>
      <c r="F35" s="88"/>
      <c r="G35" s="88"/>
      <c r="H35" s="88"/>
      <c r="I35" s="88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0295-FC7A-49C8-9669-8456D06EF0C7}">
  <dimension ref="B2:V66"/>
  <sheetViews>
    <sheetView topLeftCell="B41" zoomScale="85" zoomScaleNormal="85" workbookViewId="0">
      <selection activeCell="M51" sqref="M51"/>
    </sheetView>
  </sheetViews>
  <sheetFormatPr defaultRowHeight="15" x14ac:dyDescent="0.25"/>
  <cols>
    <col min="2" max="2" width="18.7109375" customWidth="1"/>
    <col min="13" max="13" width="19.7109375" customWidth="1"/>
    <col min="17" max="17" width="14.140625" customWidth="1"/>
  </cols>
  <sheetData>
    <row r="2" spans="2:4" x14ac:dyDescent="0.25">
      <c r="C2" t="s">
        <v>84</v>
      </c>
      <c r="D2" t="s">
        <v>85</v>
      </c>
    </row>
    <row r="3" spans="2:4" x14ac:dyDescent="0.25">
      <c r="B3" t="s">
        <v>86</v>
      </c>
    </row>
    <row r="4" spans="2:4" x14ac:dyDescent="0.25">
      <c r="C4" t="s">
        <v>87</v>
      </c>
      <c r="D4" t="s">
        <v>44</v>
      </c>
    </row>
    <row r="5" spans="2:4" x14ac:dyDescent="0.25">
      <c r="B5" t="s">
        <v>86</v>
      </c>
    </row>
    <row r="6" spans="2:4" x14ac:dyDescent="0.25">
      <c r="C6" t="s">
        <v>88</v>
      </c>
      <c r="D6" t="s">
        <v>89</v>
      </c>
    </row>
    <row r="7" spans="2:4" x14ac:dyDescent="0.25">
      <c r="B7" t="s">
        <v>86</v>
      </c>
    </row>
    <row r="8" spans="2:4" x14ac:dyDescent="0.25">
      <c r="C8" t="s">
        <v>90</v>
      </c>
      <c r="D8" t="s">
        <v>91</v>
      </c>
    </row>
    <row r="9" spans="2:4" x14ac:dyDescent="0.25">
      <c r="B9" t="s">
        <v>86</v>
      </c>
    </row>
    <row r="10" spans="2:4" x14ac:dyDescent="0.25">
      <c r="C10" t="s">
        <v>92</v>
      </c>
      <c r="D10" t="s">
        <v>93</v>
      </c>
    </row>
    <row r="11" spans="2:4" x14ac:dyDescent="0.25">
      <c r="B11" t="s">
        <v>86</v>
      </c>
    </row>
    <row r="13" spans="2:4" x14ac:dyDescent="0.25">
      <c r="B13" t="s">
        <v>86</v>
      </c>
    </row>
    <row r="15" spans="2:4" x14ac:dyDescent="0.25">
      <c r="B15" t="s">
        <v>86</v>
      </c>
    </row>
    <row r="16" spans="2:4" x14ac:dyDescent="0.25">
      <c r="B16" t="s">
        <v>94</v>
      </c>
    </row>
    <row r="17" spans="2:7" x14ac:dyDescent="0.25">
      <c r="B17" t="s">
        <v>86</v>
      </c>
    </row>
    <row r="18" spans="2:7" x14ac:dyDescent="0.25">
      <c r="B18" t="s">
        <v>95</v>
      </c>
      <c r="C18" t="s">
        <v>96</v>
      </c>
      <c r="D18" t="s">
        <v>97</v>
      </c>
      <c r="E18" t="s">
        <v>98</v>
      </c>
      <c r="F18" t="s">
        <v>99</v>
      </c>
      <c r="G18" t="s">
        <v>100</v>
      </c>
    </row>
    <row r="19" spans="2:7" x14ac:dyDescent="0.25">
      <c r="B19" t="s">
        <v>86</v>
      </c>
    </row>
    <row r="20" spans="2:7" x14ac:dyDescent="0.25">
      <c r="C20" t="s">
        <v>101</v>
      </c>
      <c r="D20" t="s">
        <v>101</v>
      </c>
      <c r="E20" t="s">
        <v>101</v>
      </c>
      <c r="F20" t="s">
        <v>101</v>
      </c>
      <c r="G20" t="s">
        <v>101</v>
      </c>
    </row>
    <row r="21" spans="2:7" x14ac:dyDescent="0.25">
      <c r="B21" t="s">
        <v>86</v>
      </c>
    </row>
    <row r="22" spans="2:7" x14ac:dyDescent="0.25">
      <c r="B22">
        <v>10</v>
      </c>
      <c r="C22" t="s">
        <v>102</v>
      </c>
      <c r="D22" t="s">
        <v>103</v>
      </c>
      <c r="E22" t="s">
        <v>104</v>
      </c>
      <c r="F22">
        <v>16.466999999999999</v>
      </c>
      <c r="G22">
        <v>100</v>
      </c>
    </row>
    <row r="23" spans="2:7" x14ac:dyDescent="0.25">
      <c r="B23" t="s">
        <v>86</v>
      </c>
    </row>
    <row r="25" spans="2:7" x14ac:dyDescent="0.25">
      <c r="B25" t="s">
        <v>86</v>
      </c>
    </row>
    <row r="26" spans="2:7" x14ac:dyDescent="0.25">
      <c r="B26" t="s">
        <v>105</v>
      </c>
    </row>
    <row r="27" spans="2:7" x14ac:dyDescent="0.25">
      <c r="B27" t="s">
        <v>86</v>
      </c>
    </row>
    <row r="28" spans="2:7" x14ac:dyDescent="0.25">
      <c r="B28" t="s">
        <v>106</v>
      </c>
    </row>
    <row r="29" spans="2:7" x14ac:dyDescent="0.25">
      <c r="B29" t="s">
        <v>86</v>
      </c>
    </row>
    <row r="31" spans="2:7" x14ac:dyDescent="0.25">
      <c r="B31" t="s">
        <v>86</v>
      </c>
    </row>
    <row r="32" spans="2:7" x14ac:dyDescent="0.25">
      <c r="B32" t="s">
        <v>107</v>
      </c>
    </row>
    <row r="33" spans="2:22" x14ac:dyDescent="0.25">
      <c r="B33" t="s">
        <v>86</v>
      </c>
    </row>
    <row r="35" spans="2:22" x14ac:dyDescent="0.25">
      <c r="B35" t="s">
        <v>86</v>
      </c>
    </row>
    <row r="36" spans="2:22" x14ac:dyDescent="0.25">
      <c r="C36" t="s">
        <v>108</v>
      </c>
      <c r="D36" t="s">
        <v>109</v>
      </c>
      <c r="E36" t="s">
        <v>110</v>
      </c>
    </row>
    <row r="37" spans="2:22" x14ac:dyDescent="0.25">
      <c r="B37" t="s">
        <v>111</v>
      </c>
      <c r="C37" t="s">
        <v>112</v>
      </c>
      <c r="D37">
        <v>0</v>
      </c>
      <c r="E37">
        <v>0</v>
      </c>
    </row>
    <row r="38" spans="2:22" x14ac:dyDescent="0.25">
      <c r="B38" t="s">
        <v>86</v>
      </c>
    </row>
    <row r="40" spans="2:22" x14ac:dyDescent="0.25">
      <c r="B40" t="s">
        <v>86</v>
      </c>
      <c r="M40" s="80" t="s">
        <v>27</v>
      </c>
      <c r="N40" s="80" t="s">
        <v>113</v>
      </c>
      <c r="O40" s="80" t="s">
        <v>114</v>
      </c>
      <c r="P40" s="80" t="s">
        <v>115</v>
      </c>
      <c r="Q40" s="80" t="s">
        <v>116</v>
      </c>
      <c r="R40" s="80" t="s">
        <v>117</v>
      </c>
      <c r="S40" s="80" t="s">
        <v>118</v>
      </c>
      <c r="T40" s="80" t="s">
        <v>28</v>
      </c>
      <c r="U40" s="80" t="s">
        <v>29</v>
      </c>
      <c r="V40" s="80" t="s">
        <v>30</v>
      </c>
    </row>
    <row r="41" spans="2:22" x14ac:dyDescent="0.25">
      <c r="B41" t="s">
        <v>27</v>
      </c>
      <c r="C41" t="s">
        <v>113</v>
      </c>
      <c r="D41" t="s">
        <v>114</v>
      </c>
      <c r="E41" t="s">
        <v>115</v>
      </c>
      <c r="F41" t="s">
        <v>116</v>
      </c>
      <c r="G41" t="s">
        <v>117</v>
      </c>
      <c r="H41" t="s">
        <v>118</v>
      </c>
      <c r="I41" t="s">
        <v>28</v>
      </c>
      <c r="J41" t="s">
        <v>29</v>
      </c>
      <c r="K41" t="s">
        <v>30</v>
      </c>
      <c r="M41" s="80" t="s">
        <v>145</v>
      </c>
      <c r="N41" s="80" t="s">
        <v>101</v>
      </c>
      <c r="O41" s="80">
        <v>0</v>
      </c>
      <c r="P41" s="80">
        <v>0</v>
      </c>
      <c r="Q41" s="80">
        <v>0.89100000000000001</v>
      </c>
      <c r="R41" s="80">
        <v>0.17799999999999999</v>
      </c>
      <c r="S41" s="80">
        <v>0.76800000000000002</v>
      </c>
      <c r="T41" s="80">
        <v>190</v>
      </c>
      <c r="U41" s="80">
        <v>1</v>
      </c>
      <c r="V41" s="80">
        <v>0</v>
      </c>
    </row>
    <row r="42" spans="2:22" x14ac:dyDescent="0.25">
      <c r="B42" t="s">
        <v>119</v>
      </c>
      <c r="C42" t="s">
        <v>101</v>
      </c>
      <c r="D42">
        <v>0</v>
      </c>
      <c r="E42">
        <v>0</v>
      </c>
      <c r="F42">
        <v>0.16</v>
      </c>
      <c r="G42">
        <v>6.0000000000000001E-3</v>
      </c>
      <c r="H42">
        <v>0.151</v>
      </c>
      <c r="I42">
        <v>49</v>
      </c>
      <c r="J42">
        <v>0</v>
      </c>
      <c r="K42">
        <v>0</v>
      </c>
      <c r="M42" s="73" t="s">
        <v>119</v>
      </c>
      <c r="N42" s="80" t="s">
        <v>101</v>
      </c>
      <c r="O42" s="80">
        <v>0</v>
      </c>
      <c r="P42" s="80">
        <v>0</v>
      </c>
      <c r="Q42" s="80">
        <v>0.14099999999999999</v>
      </c>
      <c r="R42" s="80">
        <v>0</v>
      </c>
      <c r="S42" s="80">
        <v>0.14099999999999999</v>
      </c>
      <c r="T42" s="80">
        <v>14</v>
      </c>
      <c r="U42" s="80">
        <v>0</v>
      </c>
      <c r="V42" s="80">
        <v>0</v>
      </c>
    </row>
    <row r="43" spans="2:22" x14ac:dyDescent="0.25">
      <c r="B43" t="s">
        <v>120</v>
      </c>
      <c r="C43" t="s">
        <v>101</v>
      </c>
      <c r="D43">
        <v>0</v>
      </c>
      <c r="E43">
        <v>0</v>
      </c>
      <c r="F43">
        <v>7.6999999999999999E-2</v>
      </c>
      <c r="G43">
        <v>3.0000000000000001E-3</v>
      </c>
      <c r="H43">
        <v>6.7000000000000004E-2</v>
      </c>
      <c r="I43">
        <v>200</v>
      </c>
      <c r="J43">
        <v>0</v>
      </c>
      <c r="K43">
        <v>0</v>
      </c>
      <c r="M43" s="71" t="s">
        <v>120</v>
      </c>
      <c r="N43" s="80" t="s">
        <v>101</v>
      </c>
      <c r="O43" s="80">
        <v>0</v>
      </c>
      <c r="P43" s="80">
        <v>0</v>
      </c>
      <c r="Q43" s="80">
        <v>6.0999999999999999E-2</v>
      </c>
      <c r="R43" s="80">
        <v>1E-3</v>
      </c>
      <c r="S43" s="80">
        <v>5.8999999999999997E-2</v>
      </c>
      <c r="T43" s="80">
        <v>69</v>
      </c>
      <c r="U43" s="80">
        <v>0</v>
      </c>
      <c r="V43" s="80">
        <v>0</v>
      </c>
    </row>
    <row r="44" spans="2:22" x14ac:dyDescent="0.25">
      <c r="B44" t="s">
        <v>121</v>
      </c>
      <c r="C44" t="s">
        <v>101</v>
      </c>
      <c r="D44">
        <v>0</v>
      </c>
      <c r="E44">
        <v>0</v>
      </c>
      <c r="F44">
        <v>0.113</v>
      </c>
      <c r="G44">
        <v>4.0000000000000001E-3</v>
      </c>
      <c r="H44">
        <v>0.106</v>
      </c>
      <c r="I44">
        <v>149</v>
      </c>
      <c r="J44">
        <v>0</v>
      </c>
      <c r="K44">
        <v>0</v>
      </c>
      <c r="M44" s="80" t="s">
        <v>121</v>
      </c>
      <c r="N44" s="80" t="s">
        <v>101</v>
      </c>
      <c r="O44" s="80">
        <v>0</v>
      </c>
      <c r="P44" s="80">
        <v>0</v>
      </c>
      <c r="Q44" s="80">
        <v>0.106</v>
      </c>
      <c r="R44" s="80">
        <v>3.0000000000000001E-3</v>
      </c>
      <c r="S44" s="80">
        <v>9.4E-2</v>
      </c>
      <c r="T44" s="80">
        <v>36</v>
      </c>
      <c r="U44" s="80">
        <v>0</v>
      </c>
      <c r="V44" s="80">
        <v>0</v>
      </c>
    </row>
    <row r="45" spans="2:22" x14ac:dyDescent="0.25">
      <c r="B45" t="s">
        <v>122</v>
      </c>
      <c r="C45" t="s">
        <v>101</v>
      </c>
      <c r="D45">
        <v>0</v>
      </c>
      <c r="E45">
        <v>0</v>
      </c>
      <c r="F45">
        <v>0.17599999999999999</v>
      </c>
      <c r="G45">
        <v>1.0999999999999999E-2</v>
      </c>
      <c r="H45">
        <v>0.122</v>
      </c>
      <c r="I45">
        <v>392</v>
      </c>
      <c r="J45">
        <v>0</v>
      </c>
      <c r="K45">
        <v>0</v>
      </c>
      <c r="M45" s="80" t="s">
        <v>122</v>
      </c>
      <c r="N45" s="80" t="s">
        <v>101</v>
      </c>
      <c r="O45" s="80">
        <v>0</v>
      </c>
      <c r="P45" s="80">
        <v>0</v>
      </c>
      <c r="Q45" s="80">
        <v>0.11600000000000001</v>
      </c>
      <c r="R45" s="80">
        <v>4.0000000000000001E-3</v>
      </c>
      <c r="S45" s="80">
        <v>0.109</v>
      </c>
      <c r="T45" s="80">
        <v>104</v>
      </c>
      <c r="U45" s="80">
        <v>0</v>
      </c>
      <c r="V45" s="80">
        <v>0</v>
      </c>
    </row>
    <row r="46" spans="2:22" x14ac:dyDescent="0.25">
      <c r="B46" t="s">
        <v>123</v>
      </c>
      <c r="C46" t="s">
        <v>101</v>
      </c>
      <c r="D46">
        <v>0</v>
      </c>
      <c r="E46">
        <v>0</v>
      </c>
      <c r="F46">
        <v>0.186</v>
      </c>
      <c r="G46">
        <v>8.0000000000000002E-3</v>
      </c>
      <c r="H46">
        <v>0.155</v>
      </c>
      <c r="I46">
        <v>299</v>
      </c>
      <c r="J46">
        <v>0</v>
      </c>
      <c r="K46">
        <v>0</v>
      </c>
      <c r="M46" s="73" t="s">
        <v>123</v>
      </c>
      <c r="N46" s="80" t="s">
        <v>101</v>
      </c>
      <c r="O46" s="80">
        <v>0</v>
      </c>
      <c r="P46" s="80">
        <v>0</v>
      </c>
      <c r="Q46" s="80">
        <v>0.25</v>
      </c>
      <c r="R46" s="80">
        <v>2.7E-2</v>
      </c>
      <c r="S46" s="80">
        <v>0.19500000000000001</v>
      </c>
      <c r="T46" s="80">
        <v>97</v>
      </c>
      <c r="U46" s="80">
        <v>0</v>
      </c>
      <c r="V46" s="80">
        <v>0</v>
      </c>
    </row>
    <row r="47" spans="2:22" x14ac:dyDescent="0.25">
      <c r="B47" t="s">
        <v>124</v>
      </c>
      <c r="C47" t="s">
        <v>101</v>
      </c>
      <c r="D47">
        <v>0</v>
      </c>
      <c r="E47">
        <v>0</v>
      </c>
      <c r="F47">
        <v>9.9000000000000005E-2</v>
      </c>
      <c r="G47">
        <v>3.0000000000000001E-3</v>
      </c>
      <c r="H47">
        <v>9.8000000000000004E-2</v>
      </c>
      <c r="I47">
        <v>149</v>
      </c>
      <c r="J47">
        <v>0</v>
      </c>
      <c r="K47">
        <v>0</v>
      </c>
      <c r="M47" s="80" t="s">
        <v>124</v>
      </c>
      <c r="N47" s="80" t="s">
        <v>101</v>
      </c>
      <c r="O47" s="80">
        <v>0</v>
      </c>
      <c r="P47" s="80">
        <v>0</v>
      </c>
      <c r="Q47" s="80">
        <v>9.2999999999999999E-2</v>
      </c>
      <c r="R47" s="80">
        <v>2E-3</v>
      </c>
      <c r="S47" s="80">
        <v>8.6999999999999994E-2</v>
      </c>
      <c r="T47" s="80">
        <v>36</v>
      </c>
      <c r="U47" s="80">
        <v>0</v>
      </c>
      <c r="V47" s="80">
        <v>0</v>
      </c>
    </row>
    <row r="48" spans="2:22" x14ac:dyDescent="0.25">
      <c r="B48" t="s">
        <v>125</v>
      </c>
      <c r="C48" t="s">
        <v>101</v>
      </c>
      <c r="D48">
        <v>0</v>
      </c>
      <c r="E48">
        <v>0</v>
      </c>
      <c r="F48">
        <v>0.161</v>
      </c>
      <c r="G48">
        <v>1.2E-2</v>
      </c>
      <c r="H48">
        <v>0.114</v>
      </c>
      <c r="I48">
        <v>100</v>
      </c>
      <c r="J48">
        <v>0</v>
      </c>
      <c r="K48">
        <v>0</v>
      </c>
      <c r="M48" s="80" t="s">
        <v>125</v>
      </c>
      <c r="N48" s="80" t="s">
        <v>101</v>
      </c>
      <c r="O48" s="80">
        <v>0</v>
      </c>
      <c r="P48" s="80">
        <v>0</v>
      </c>
      <c r="Q48" s="80">
        <v>0.14099999999999999</v>
      </c>
      <c r="R48" s="80">
        <v>1.2999999999999999E-2</v>
      </c>
      <c r="S48" s="80">
        <v>0.13500000000000001</v>
      </c>
      <c r="T48" s="80">
        <v>28</v>
      </c>
      <c r="U48" s="80">
        <v>0</v>
      </c>
      <c r="V48" s="80">
        <v>0</v>
      </c>
    </row>
    <row r="49" spans="2:22" x14ac:dyDescent="0.25">
      <c r="B49" t="s">
        <v>126</v>
      </c>
      <c r="C49" t="s">
        <v>101</v>
      </c>
      <c r="D49">
        <v>0</v>
      </c>
      <c r="E49">
        <v>0</v>
      </c>
      <c r="F49">
        <v>6.2E-2</v>
      </c>
      <c r="G49">
        <v>3.0000000000000001E-3</v>
      </c>
      <c r="H49">
        <v>5.5E-2</v>
      </c>
      <c r="I49">
        <v>150</v>
      </c>
      <c r="J49">
        <v>0</v>
      </c>
      <c r="K49">
        <v>0</v>
      </c>
      <c r="M49" s="80" t="s">
        <v>126</v>
      </c>
      <c r="N49" s="80" t="s">
        <v>101</v>
      </c>
      <c r="O49" s="80">
        <v>0</v>
      </c>
      <c r="P49" s="80">
        <v>0</v>
      </c>
      <c r="Q49" s="80">
        <v>0.05</v>
      </c>
      <c r="R49" s="80">
        <v>1E-3</v>
      </c>
      <c r="S49" s="80">
        <v>4.9000000000000002E-2</v>
      </c>
      <c r="T49" s="80">
        <v>36</v>
      </c>
      <c r="U49" s="80">
        <v>0</v>
      </c>
      <c r="V49" s="80">
        <v>0</v>
      </c>
    </row>
    <row r="50" spans="2:22" x14ac:dyDescent="0.25">
      <c r="B50" t="s">
        <v>127</v>
      </c>
      <c r="C50" t="s">
        <v>101</v>
      </c>
      <c r="D50">
        <v>0</v>
      </c>
      <c r="E50">
        <v>0</v>
      </c>
      <c r="F50">
        <v>7.5999999999999998E-2</v>
      </c>
      <c r="G50">
        <v>3.0000000000000001E-3</v>
      </c>
      <c r="H50">
        <v>7.0999999999999994E-2</v>
      </c>
      <c r="I50">
        <v>199</v>
      </c>
      <c r="J50">
        <v>0</v>
      </c>
      <c r="K50">
        <v>0</v>
      </c>
      <c r="M50" s="80" t="s">
        <v>127</v>
      </c>
      <c r="N50" s="80" t="s">
        <v>101</v>
      </c>
      <c r="O50" s="80">
        <v>0</v>
      </c>
      <c r="P50" s="80">
        <v>0</v>
      </c>
      <c r="Q50" s="80">
        <v>6.2E-2</v>
      </c>
      <c r="R50" s="80">
        <v>1E-3</v>
      </c>
      <c r="S50" s="80">
        <v>6.0999999999999999E-2</v>
      </c>
      <c r="T50" s="80">
        <v>69</v>
      </c>
      <c r="U50" s="80">
        <v>0</v>
      </c>
      <c r="V50" s="80">
        <v>0</v>
      </c>
    </row>
    <row r="51" spans="2:22" x14ac:dyDescent="0.25">
      <c r="B51" t="s">
        <v>128</v>
      </c>
      <c r="C51" t="s">
        <v>101</v>
      </c>
      <c r="D51">
        <v>0</v>
      </c>
      <c r="E51">
        <v>0</v>
      </c>
      <c r="F51">
        <v>6.9000000000000006E-2</v>
      </c>
      <c r="G51">
        <v>3.0000000000000001E-3</v>
      </c>
      <c r="H51">
        <v>6.5000000000000002E-2</v>
      </c>
      <c r="I51">
        <v>393</v>
      </c>
      <c r="J51">
        <v>0</v>
      </c>
      <c r="K51">
        <v>0</v>
      </c>
      <c r="M51" s="80" t="s">
        <v>146</v>
      </c>
      <c r="N51" s="80" t="s">
        <v>101</v>
      </c>
      <c r="O51" s="80">
        <v>0</v>
      </c>
      <c r="P51" s="80">
        <v>0</v>
      </c>
      <c r="Q51" s="80">
        <v>5.8999999999999997E-2</v>
      </c>
      <c r="R51" s="80">
        <v>1E-3</v>
      </c>
      <c r="S51" s="80">
        <v>5.8000000000000003E-2</v>
      </c>
      <c r="T51" s="80">
        <v>104</v>
      </c>
      <c r="U51" s="80">
        <v>0</v>
      </c>
      <c r="V51" s="80">
        <v>0</v>
      </c>
    </row>
    <row r="52" spans="2:22" x14ac:dyDescent="0.25">
      <c r="B52" t="s">
        <v>129</v>
      </c>
      <c r="C52" t="s">
        <v>101</v>
      </c>
      <c r="D52">
        <v>0</v>
      </c>
      <c r="E52">
        <v>0</v>
      </c>
      <c r="F52">
        <v>6.5000000000000002E-2</v>
      </c>
      <c r="G52">
        <v>2E-3</v>
      </c>
      <c r="H52">
        <v>6.4000000000000001E-2</v>
      </c>
      <c r="I52">
        <v>192</v>
      </c>
      <c r="J52">
        <v>0</v>
      </c>
      <c r="K52">
        <v>0</v>
      </c>
      <c r="M52" s="71" t="s">
        <v>129</v>
      </c>
      <c r="N52" s="80" t="s">
        <v>101</v>
      </c>
      <c r="O52" s="80">
        <v>0</v>
      </c>
      <c r="P52" s="80">
        <v>0</v>
      </c>
      <c r="Q52" s="80">
        <v>0.06</v>
      </c>
      <c r="R52" s="80">
        <v>1E-3</v>
      </c>
      <c r="S52" s="80">
        <v>5.8000000000000003E-2</v>
      </c>
      <c r="T52" s="80">
        <v>35</v>
      </c>
      <c r="U52" s="80">
        <v>0</v>
      </c>
      <c r="V52" s="80">
        <v>0</v>
      </c>
    </row>
    <row r="53" spans="2:22" x14ac:dyDescent="0.25">
      <c r="B53" t="s">
        <v>24</v>
      </c>
      <c r="C53" t="s">
        <v>101</v>
      </c>
      <c r="D53">
        <v>0</v>
      </c>
      <c r="E53">
        <v>0</v>
      </c>
      <c r="F53">
        <v>0.34699999999999998</v>
      </c>
      <c r="G53">
        <v>3.2000000000000001E-2</v>
      </c>
      <c r="H53">
        <v>0.16500000000000001</v>
      </c>
      <c r="I53">
        <v>571</v>
      </c>
      <c r="J53">
        <v>0</v>
      </c>
      <c r="K53">
        <v>0</v>
      </c>
      <c r="M53" s="80" t="s">
        <v>24</v>
      </c>
      <c r="N53" s="80" t="s">
        <v>101</v>
      </c>
      <c r="O53" s="80">
        <v>0</v>
      </c>
      <c r="P53" s="80">
        <v>0</v>
      </c>
      <c r="Q53" s="80">
        <v>0.158</v>
      </c>
      <c r="R53" s="80">
        <v>2.7E-2</v>
      </c>
      <c r="S53" s="80">
        <v>0.15</v>
      </c>
      <c r="T53" s="80">
        <v>154</v>
      </c>
      <c r="U53" s="80">
        <v>1</v>
      </c>
      <c r="V53" s="80">
        <v>0</v>
      </c>
    </row>
    <row r="54" spans="2:22" x14ac:dyDescent="0.25">
      <c r="B54" t="s">
        <v>130</v>
      </c>
      <c r="C54" t="s">
        <v>101</v>
      </c>
      <c r="D54">
        <v>0</v>
      </c>
      <c r="E54">
        <v>0</v>
      </c>
      <c r="F54">
        <v>0.14499999999999999</v>
      </c>
      <c r="G54">
        <v>8.0000000000000002E-3</v>
      </c>
      <c r="H54">
        <v>0.111</v>
      </c>
      <c r="I54">
        <v>719</v>
      </c>
      <c r="J54">
        <v>0</v>
      </c>
      <c r="K54">
        <v>0</v>
      </c>
      <c r="M54" s="80" t="s">
        <v>130</v>
      </c>
      <c r="N54" s="80" t="s">
        <v>101</v>
      </c>
      <c r="O54" s="80">
        <v>0</v>
      </c>
      <c r="P54" s="80">
        <v>0</v>
      </c>
      <c r="Q54" s="80">
        <v>0.11700000000000001</v>
      </c>
      <c r="R54" s="80">
        <v>8.0000000000000002E-3</v>
      </c>
      <c r="S54" s="80">
        <v>0.105</v>
      </c>
      <c r="T54" s="80">
        <v>191</v>
      </c>
      <c r="U54" s="80">
        <v>0</v>
      </c>
      <c r="V54" s="80">
        <v>0</v>
      </c>
    </row>
    <row r="55" spans="2:22" x14ac:dyDescent="0.25">
      <c r="B55" t="s">
        <v>131</v>
      </c>
      <c r="C55" t="s">
        <v>101</v>
      </c>
      <c r="D55">
        <v>0</v>
      </c>
      <c r="E55">
        <v>0</v>
      </c>
      <c r="F55">
        <v>6.2E-2</v>
      </c>
      <c r="G55">
        <v>3.0000000000000001E-3</v>
      </c>
      <c r="H55">
        <v>5.8000000000000003E-2</v>
      </c>
      <c r="I55">
        <v>150</v>
      </c>
      <c r="J55">
        <v>0</v>
      </c>
      <c r="K55">
        <v>0</v>
      </c>
      <c r="M55" s="80" t="s">
        <v>131</v>
      </c>
      <c r="N55" s="80" t="s">
        <v>101</v>
      </c>
      <c r="O55" s="80">
        <v>0</v>
      </c>
      <c r="P55" s="80">
        <v>0</v>
      </c>
      <c r="Q55" s="80">
        <v>5.2999999999999999E-2</v>
      </c>
      <c r="R55" s="80">
        <v>1E-3</v>
      </c>
      <c r="S55" s="80">
        <v>5.1999999999999998E-2</v>
      </c>
      <c r="T55" s="80">
        <v>36</v>
      </c>
      <c r="U55" s="80">
        <v>0</v>
      </c>
      <c r="V55" s="80">
        <v>0</v>
      </c>
    </row>
    <row r="56" spans="2:22" x14ac:dyDescent="0.25">
      <c r="B56" t="s">
        <v>132</v>
      </c>
      <c r="C56" t="s">
        <v>101</v>
      </c>
      <c r="D56">
        <v>0</v>
      </c>
      <c r="E56">
        <v>0</v>
      </c>
      <c r="F56">
        <v>0.182</v>
      </c>
      <c r="G56">
        <v>0.01</v>
      </c>
      <c r="H56">
        <v>0.10100000000000001</v>
      </c>
      <c r="I56">
        <v>570</v>
      </c>
      <c r="J56">
        <v>0</v>
      </c>
      <c r="K56">
        <v>0</v>
      </c>
      <c r="M56" s="80" t="s">
        <v>132</v>
      </c>
      <c r="N56" s="80" t="s">
        <v>101</v>
      </c>
      <c r="O56" s="80">
        <v>0</v>
      </c>
      <c r="P56" s="80">
        <v>0</v>
      </c>
      <c r="Q56" s="80">
        <v>0.113</v>
      </c>
      <c r="R56" s="80">
        <v>4.0000000000000001E-3</v>
      </c>
      <c r="S56" s="80">
        <v>9.1999999999999998E-2</v>
      </c>
      <c r="T56" s="80">
        <v>154</v>
      </c>
      <c r="U56" s="80">
        <v>0</v>
      </c>
      <c r="V56" s="80">
        <v>0</v>
      </c>
    </row>
    <row r="57" spans="2:22" x14ac:dyDescent="0.25">
      <c r="B57" t="s">
        <v>133</v>
      </c>
      <c r="C57" t="s">
        <v>101</v>
      </c>
      <c r="D57">
        <v>0</v>
      </c>
      <c r="E57">
        <v>0</v>
      </c>
      <c r="F57">
        <v>0.90900000000000003</v>
      </c>
      <c r="G57">
        <v>0.03</v>
      </c>
      <c r="H57">
        <v>0.89200000000000002</v>
      </c>
      <c r="I57">
        <v>200</v>
      </c>
      <c r="J57">
        <v>0</v>
      </c>
      <c r="K57">
        <v>0</v>
      </c>
      <c r="M57" s="80" t="s">
        <v>133</v>
      </c>
      <c r="N57" s="80" t="s">
        <v>101</v>
      </c>
      <c r="O57" s="80">
        <v>0</v>
      </c>
      <c r="P57" s="80">
        <v>0</v>
      </c>
      <c r="Q57" s="80">
        <v>0.89100000000000001</v>
      </c>
      <c r="R57" s="80">
        <v>3.6999999999999998E-2</v>
      </c>
      <c r="S57" s="80">
        <v>0.85099999999999998</v>
      </c>
      <c r="T57" s="80">
        <v>69</v>
      </c>
      <c r="U57" s="80">
        <v>0</v>
      </c>
      <c r="V57" s="80">
        <v>0</v>
      </c>
    </row>
    <row r="58" spans="2:22" x14ac:dyDescent="0.25">
      <c r="B58" t="s">
        <v>134</v>
      </c>
      <c r="C58" t="s">
        <v>101</v>
      </c>
      <c r="D58">
        <v>0</v>
      </c>
      <c r="E58">
        <v>0</v>
      </c>
      <c r="F58">
        <v>0.42599999999999999</v>
      </c>
      <c r="G58">
        <v>0.01</v>
      </c>
      <c r="H58">
        <v>0.40500000000000003</v>
      </c>
      <c r="I58">
        <v>149</v>
      </c>
      <c r="J58">
        <v>0</v>
      </c>
      <c r="K58">
        <v>0</v>
      </c>
      <c r="M58" s="80" t="s">
        <v>134</v>
      </c>
      <c r="N58" s="80" t="s">
        <v>101</v>
      </c>
      <c r="O58" s="80">
        <v>0</v>
      </c>
      <c r="P58" s="80">
        <v>0</v>
      </c>
      <c r="Q58" s="80">
        <v>0.38200000000000001</v>
      </c>
      <c r="R58" s="80">
        <v>6.0000000000000001E-3</v>
      </c>
      <c r="S58" s="80">
        <v>0.38</v>
      </c>
      <c r="T58" s="80">
        <v>36</v>
      </c>
      <c r="U58" s="80">
        <v>0</v>
      </c>
      <c r="V58" s="80">
        <v>0</v>
      </c>
    </row>
    <row r="59" spans="2:22" x14ac:dyDescent="0.25">
      <c r="B59" t="s">
        <v>135</v>
      </c>
      <c r="C59" t="s">
        <v>101</v>
      </c>
      <c r="D59">
        <v>0</v>
      </c>
      <c r="E59">
        <v>0</v>
      </c>
      <c r="F59">
        <v>0.48399999999999999</v>
      </c>
      <c r="G59">
        <v>1.4E-2</v>
      </c>
      <c r="H59">
        <v>0.47499999999999998</v>
      </c>
      <c r="I59">
        <v>51</v>
      </c>
      <c r="J59">
        <v>0</v>
      </c>
      <c r="K59">
        <v>0</v>
      </c>
      <c r="M59" s="80" t="s">
        <v>135</v>
      </c>
      <c r="N59" s="80" t="s">
        <v>101</v>
      </c>
      <c r="O59" s="80">
        <v>0</v>
      </c>
      <c r="P59" s="80">
        <v>0</v>
      </c>
      <c r="Q59" s="80">
        <v>0.42199999999999999</v>
      </c>
      <c r="R59" s="80">
        <v>6.0000000000000001E-3</v>
      </c>
      <c r="S59" s="80">
        <v>0.42199999999999999</v>
      </c>
      <c r="T59" s="80">
        <v>14</v>
      </c>
      <c r="U59" s="80">
        <v>1</v>
      </c>
      <c r="V59" s="80">
        <v>0</v>
      </c>
    </row>
    <row r="60" spans="2:22" x14ac:dyDescent="0.25">
      <c r="B60" t="s">
        <v>136</v>
      </c>
      <c r="C60" t="s">
        <v>101</v>
      </c>
      <c r="D60">
        <v>0</v>
      </c>
      <c r="E60">
        <v>0</v>
      </c>
      <c r="F60">
        <v>0.65400000000000003</v>
      </c>
      <c r="G60">
        <v>7.8E-2</v>
      </c>
      <c r="H60">
        <v>0.33900000000000002</v>
      </c>
      <c r="I60">
        <v>28</v>
      </c>
      <c r="J60">
        <v>0</v>
      </c>
      <c r="K60">
        <v>0</v>
      </c>
      <c r="M60" s="80" t="s">
        <v>136</v>
      </c>
      <c r="N60" s="80" t="s">
        <v>101</v>
      </c>
      <c r="O60" s="80">
        <v>0</v>
      </c>
      <c r="P60" s="80">
        <v>0</v>
      </c>
      <c r="Q60" s="80">
        <v>0.28100000000000003</v>
      </c>
      <c r="R60" s="80">
        <v>5.0000000000000001E-3</v>
      </c>
      <c r="S60" s="80">
        <v>0.28100000000000003</v>
      </c>
      <c r="T60" s="80">
        <v>8</v>
      </c>
      <c r="U60" s="80">
        <v>0</v>
      </c>
      <c r="V60" s="80">
        <v>0</v>
      </c>
    </row>
    <row r="61" spans="2:22" x14ac:dyDescent="0.25">
      <c r="B61" t="s">
        <v>137</v>
      </c>
      <c r="C61" t="s">
        <v>101</v>
      </c>
      <c r="D61">
        <v>0</v>
      </c>
      <c r="E61">
        <v>0</v>
      </c>
      <c r="F61">
        <v>0.69499999999999995</v>
      </c>
      <c r="G61">
        <v>4.2000000000000003E-2</v>
      </c>
      <c r="H61">
        <v>0.64900000000000002</v>
      </c>
      <c r="I61">
        <v>100</v>
      </c>
      <c r="J61">
        <v>0</v>
      </c>
      <c r="K61">
        <v>0</v>
      </c>
      <c r="M61" s="80" t="s">
        <v>137</v>
      </c>
      <c r="N61" s="80" t="s">
        <v>101</v>
      </c>
      <c r="O61" s="80">
        <v>0</v>
      </c>
      <c r="P61" s="80">
        <v>0</v>
      </c>
      <c r="Q61" s="80">
        <v>0.55400000000000005</v>
      </c>
      <c r="R61" s="80">
        <v>1.2999999999999999E-2</v>
      </c>
      <c r="S61" s="80">
        <v>0.53900000000000003</v>
      </c>
      <c r="T61" s="80">
        <v>28</v>
      </c>
      <c r="U61" s="80">
        <v>0</v>
      </c>
      <c r="V61" s="80">
        <v>0</v>
      </c>
    </row>
    <row r="62" spans="2:22" x14ac:dyDescent="0.25">
      <c r="B62" t="s">
        <v>138</v>
      </c>
      <c r="C62" t="s">
        <v>101</v>
      </c>
      <c r="D62">
        <v>0</v>
      </c>
      <c r="E62">
        <v>0</v>
      </c>
      <c r="F62">
        <v>0.59</v>
      </c>
      <c r="G62">
        <v>1.7000000000000001E-2</v>
      </c>
      <c r="H62">
        <v>0.55800000000000005</v>
      </c>
      <c r="I62">
        <v>191</v>
      </c>
      <c r="J62">
        <v>0</v>
      </c>
      <c r="K62">
        <v>0</v>
      </c>
      <c r="M62" s="80" t="s">
        <v>138</v>
      </c>
      <c r="N62" s="80" t="s">
        <v>101</v>
      </c>
      <c r="O62" s="80">
        <v>0</v>
      </c>
      <c r="P62" s="80">
        <v>0</v>
      </c>
      <c r="Q62" s="80">
        <v>0.52600000000000002</v>
      </c>
      <c r="R62" s="80">
        <v>8.9999999999999993E-3</v>
      </c>
      <c r="S62" s="80">
        <v>0.49299999999999999</v>
      </c>
      <c r="T62" s="80">
        <v>35</v>
      </c>
      <c r="U62" s="80">
        <v>0</v>
      </c>
      <c r="V62" s="80">
        <v>0</v>
      </c>
    </row>
    <row r="63" spans="2:22" x14ac:dyDescent="0.25">
      <c r="B63" t="s">
        <v>86</v>
      </c>
      <c r="M63" s="80"/>
      <c r="N63" s="80"/>
      <c r="O63" s="80"/>
      <c r="P63" s="80"/>
      <c r="Q63" s="80"/>
      <c r="R63" s="80"/>
      <c r="S63" s="80"/>
      <c r="T63" s="80"/>
      <c r="U63" s="80"/>
      <c r="V63" s="80"/>
    </row>
    <row r="64" spans="2:22" x14ac:dyDescent="0.25">
      <c r="B64" t="s">
        <v>139</v>
      </c>
      <c r="C64" t="s">
        <v>140</v>
      </c>
      <c r="D64" t="s">
        <v>141</v>
      </c>
      <c r="M64" s="80"/>
      <c r="N64" s="80"/>
      <c r="O64" s="80"/>
      <c r="P64" s="80"/>
      <c r="Q64" s="80"/>
      <c r="R64" s="80"/>
      <c r="S64" s="80"/>
      <c r="T64" s="80"/>
      <c r="U64" s="80"/>
      <c r="V64" s="80"/>
    </row>
    <row r="65" spans="2:4" x14ac:dyDescent="0.25">
      <c r="B65" t="s">
        <v>142</v>
      </c>
      <c r="C65" t="s">
        <v>143</v>
      </c>
      <c r="D65">
        <v>15.868</v>
      </c>
    </row>
    <row r="66" spans="2:4" x14ac:dyDescent="0.25">
      <c r="B66" t="s">
        <v>144</v>
      </c>
      <c r="C66">
        <v>719</v>
      </c>
      <c r="D66">
        <v>0.59899999999999998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Summary</vt:lpstr>
      <vt:lpstr>Cоответсвие</vt:lpstr>
      <vt:lpstr>Шаблоны соотвествие профилю</vt:lpstr>
      <vt:lpstr>Фактичсекий 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Krauzer</cp:lastModifiedBy>
  <dcterms:created xsi:type="dcterms:W3CDTF">2015-06-05T18:19:34Z</dcterms:created>
  <dcterms:modified xsi:type="dcterms:W3CDTF">2022-04-21T10:09:17Z</dcterms:modified>
</cp:coreProperties>
</file>