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Ws\MathStat\rgr\"/>
    </mc:Choice>
  </mc:AlternateContent>
  <xr:revisionPtr revIDLastSave="0" documentId="13_ncr:1_{D7ECE28F-45BA-4DEF-80DD-CECAF50DD442}" xr6:coauthVersionLast="47" xr6:coauthVersionMax="47" xr10:uidLastSave="{00000000-0000-0000-0000-000000000000}"/>
  <bookViews>
    <workbookView xWindow="-118" yWindow="-118" windowWidth="25370" windowHeight="14374" activeTab="1" xr2:uid="{00000000-000D-0000-FFFF-FFFF00000000}"/>
  </bookViews>
  <sheets>
    <sheet name="Выборка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8" l="1"/>
  <c r="G28" i="17"/>
  <c r="B28" i="17"/>
  <c r="H17" i="17"/>
  <c r="I17" i="17"/>
  <c r="H4" i="17" a="1"/>
  <c r="H4" i="17" s="1"/>
  <c r="F4" i="16"/>
  <c r="F3" i="16"/>
  <c r="J6" i="15"/>
  <c r="J4" i="15"/>
  <c r="K5" i="15"/>
  <c r="K9" i="15"/>
  <c r="K8" i="15"/>
  <c r="K4" i="15"/>
  <c r="K6" i="15"/>
  <c r="J5" i="15"/>
  <c r="K22" i="14"/>
  <c r="E23" i="14"/>
  <c r="E22" i="14"/>
  <c r="E21" i="14"/>
  <c r="E20" i="14"/>
  <c r="O8" i="14"/>
  <c r="O11" i="14"/>
  <c r="M14" i="14"/>
  <c r="L14" i="14"/>
  <c r="K14" i="14"/>
  <c r="J14" i="14"/>
  <c r="I14" i="14"/>
  <c r="H14" i="14"/>
  <c r="G14" i="14"/>
  <c r="F14" i="14"/>
  <c r="E14" i="14"/>
  <c r="D14" i="14"/>
  <c r="O14" i="14" s="1"/>
  <c r="M13" i="14"/>
  <c r="L13" i="14"/>
  <c r="K13" i="14"/>
  <c r="J13" i="14"/>
  <c r="I13" i="14"/>
  <c r="H13" i="14"/>
  <c r="G13" i="14"/>
  <c r="F13" i="14"/>
  <c r="E13" i="14"/>
  <c r="D13" i="14"/>
  <c r="O13" i="14" s="1"/>
  <c r="M12" i="14"/>
  <c r="L12" i="14"/>
  <c r="K12" i="14"/>
  <c r="J12" i="14"/>
  <c r="I12" i="14"/>
  <c r="H12" i="14"/>
  <c r="G12" i="14"/>
  <c r="F12" i="14"/>
  <c r="E12" i="14"/>
  <c r="O12" i="14" s="1"/>
  <c r="D12" i="14"/>
  <c r="M11" i="14"/>
  <c r="L11" i="14"/>
  <c r="K11" i="14"/>
  <c r="J11" i="14"/>
  <c r="I11" i="14"/>
  <c r="H11" i="14"/>
  <c r="G11" i="14"/>
  <c r="F11" i="14"/>
  <c r="E11" i="14"/>
  <c r="D11" i="14"/>
  <c r="N11" i="14" s="1"/>
  <c r="M10" i="14"/>
  <c r="L10" i="14"/>
  <c r="K10" i="14"/>
  <c r="J10" i="14"/>
  <c r="O10" i="14" s="1"/>
  <c r="I10" i="14"/>
  <c r="H10" i="14"/>
  <c r="G10" i="14"/>
  <c r="F10" i="14"/>
  <c r="E10" i="14"/>
  <c r="D10" i="14"/>
  <c r="M9" i="14"/>
  <c r="L9" i="14"/>
  <c r="K9" i="14"/>
  <c r="J9" i="14"/>
  <c r="I9" i="14"/>
  <c r="H9" i="14"/>
  <c r="G9" i="14"/>
  <c r="F9" i="14"/>
  <c r="E9" i="14"/>
  <c r="D9" i="14"/>
  <c r="O9" i="14" s="1"/>
  <c r="M8" i="14"/>
  <c r="L8" i="14"/>
  <c r="K8" i="14"/>
  <c r="J8" i="14"/>
  <c r="I8" i="14"/>
  <c r="H8" i="14"/>
  <c r="G8" i="14"/>
  <c r="F8" i="14"/>
  <c r="E8" i="14"/>
  <c r="D8" i="14"/>
  <c r="M7" i="14"/>
  <c r="L7" i="14"/>
  <c r="K7" i="14"/>
  <c r="J7" i="14"/>
  <c r="I7" i="14"/>
  <c r="H7" i="14"/>
  <c r="O7" i="14" s="1"/>
  <c r="G7" i="14"/>
  <c r="F7" i="14"/>
  <c r="E7" i="14"/>
  <c r="D7" i="14"/>
  <c r="M6" i="14"/>
  <c r="L6" i="14"/>
  <c r="K6" i="14"/>
  <c r="J6" i="14"/>
  <c r="I6" i="14"/>
  <c r="H6" i="14"/>
  <c r="G6" i="14"/>
  <c r="F6" i="14"/>
  <c r="E6" i="14"/>
  <c r="D6" i="14"/>
  <c r="O6" i="14" s="1"/>
  <c r="M5" i="14"/>
  <c r="M15" i="14" s="1"/>
  <c r="L5" i="14"/>
  <c r="L15" i="14" s="1"/>
  <c r="K5" i="14"/>
  <c r="J5" i="14"/>
  <c r="I5" i="14"/>
  <c r="H5" i="14"/>
  <c r="G5" i="14"/>
  <c r="F5" i="14"/>
  <c r="E5" i="14"/>
  <c r="D5" i="14"/>
  <c r="O5" i="12"/>
  <c r="O15" i="12" s="1"/>
  <c r="G21" i="12" s="1" a="1"/>
  <c r="G21" i="12" s="1"/>
  <c r="C3" i="13" s="1"/>
  <c r="P5" i="12"/>
  <c r="G3" i="13"/>
  <c r="C4" i="13"/>
  <c r="G23" i="12"/>
  <c r="Q6" i="12"/>
  <c r="Q7" i="12"/>
  <c r="Q8" i="12"/>
  <c r="Q9" i="12"/>
  <c r="Q10" i="12"/>
  <c r="Q11" i="12"/>
  <c r="Q12" i="12"/>
  <c r="Q13" i="12"/>
  <c r="Q14" i="12"/>
  <c r="P6" i="12"/>
  <c r="P7" i="12"/>
  <c r="P8" i="12"/>
  <c r="P9" i="12"/>
  <c r="P10" i="12"/>
  <c r="P11" i="12"/>
  <c r="P12" i="12"/>
  <c r="P13" i="12"/>
  <c r="P14" i="12"/>
  <c r="M14" i="12"/>
  <c r="L14" i="12"/>
  <c r="K14" i="12"/>
  <c r="J14" i="12"/>
  <c r="I14" i="12"/>
  <c r="H14" i="12"/>
  <c r="G14" i="12"/>
  <c r="F14" i="12"/>
  <c r="E14" i="12"/>
  <c r="N14" i="12" s="1"/>
  <c r="O14" i="12" s="1"/>
  <c r="D14" i="12"/>
  <c r="M13" i="12"/>
  <c r="L13" i="12"/>
  <c r="K13" i="12"/>
  <c r="J13" i="12"/>
  <c r="I13" i="12"/>
  <c r="H13" i="12"/>
  <c r="G13" i="12"/>
  <c r="F13" i="12"/>
  <c r="E13" i="12"/>
  <c r="D13" i="12"/>
  <c r="M12" i="12"/>
  <c r="N12" i="12" s="1"/>
  <c r="O12" i="12" s="1"/>
  <c r="L12" i="12"/>
  <c r="K12" i="12"/>
  <c r="J12" i="12"/>
  <c r="I12" i="12"/>
  <c r="H12" i="12"/>
  <c r="G12" i="12"/>
  <c r="F12" i="12"/>
  <c r="E12" i="12"/>
  <c r="D12" i="12"/>
  <c r="M11" i="12"/>
  <c r="L11" i="12"/>
  <c r="K11" i="12"/>
  <c r="J11" i="12"/>
  <c r="I11" i="12"/>
  <c r="N11" i="12" s="1"/>
  <c r="O11" i="12" s="1"/>
  <c r="H11" i="12"/>
  <c r="G11" i="12"/>
  <c r="F11" i="12"/>
  <c r="E11" i="12"/>
  <c r="D11" i="12"/>
  <c r="M10" i="12"/>
  <c r="L10" i="12"/>
  <c r="K10" i="12"/>
  <c r="J10" i="12"/>
  <c r="I10" i="12"/>
  <c r="H10" i="12"/>
  <c r="G10" i="12"/>
  <c r="F10" i="12"/>
  <c r="E10" i="12"/>
  <c r="N10" i="12" s="1"/>
  <c r="O10" i="12" s="1"/>
  <c r="D10" i="12"/>
  <c r="M9" i="12"/>
  <c r="L9" i="12"/>
  <c r="K9" i="12"/>
  <c r="J9" i="12"/>
  <c r="I9" i="12"/>
  <c r="H9" i="12"/>
  <c r="G9" i="12"/>
  <c r="F9" i="12"/>
  <c r="E9" i="12"/>
  <c r="D9" i="12"/>
  <c r="M8" i="12"/>
  <c r="N8" i="12" s="1"/>
  <c r="O8" i="12" s="1"/>
  <c r="L8" i="12"/>
  <c r="K8" i="12"/>
  <c r="J8" i="12"/>
  <c r="I8" i="12"/>
  <c r="H8" i="12"/>
  <c r="G8" i="12"/>
  <c r="F8" i="12"/>
  <c r="E8" i="12"/>
  <c r="D8" i="12"/>
  <c r="M7" i="12"/>
  <c r="M15" i="12" s="1"/>
  <c r="L7" i="12"/>
  <c r="L15" i="12" s="1"/>
  <c r="K7" i="12"/>
  <c r="K15" i="12" s="1"/>
  <c r="J7" i="12"/>
  <c r="J15" i="12" s="1"/>
  <c r="I7" i="12"/>
  <c r="N7" i="12" s="1"/>
  <c r="O7" i="12" s="1"/>
  <c r="H7" i="12"/>
  <c r="G7" i="12"/>
  <c r="F7" i="12"/>
  <c r="E7" i="12"/>
  <c r="D7" i="12"/>
  <c r="M6" i="12"/>
  <c r="L6" i="12"/>
  <c r="K6" i="12"/>
  <c r="J6" i="12"/>
  <c r="I6" i="12"/>
  <c r="H6" i="12"/>
  <c r="G6" i="12"/>
  <c r="F6" i="12"/>
  <c r="E6" i="12"/>
  <c r="N6" i="12" s="1"/>
  <c r="O6" i="12" s="1"/>
  <c r="D6" i="12"/>
  <c r="M5" i="12"/>
  <c r="L5" i="12"/>
  <c r="K5" i="12"/>
  <c r="J5" i="12"/>
  <c r="I5" i="12"/>
  <c r="H5" i="12"/>
  <c r="H15" i="12" s="1"/>
  <c r="G5" i="12"/>
  <c r="G15" i="12" s="1"/>
  <c r="F5" i="12"/>
  <c r="F15" i="12" s="1"/>
  <c r="E5" i="12"/>
  <c r="E15" i="12" s="1"/>
  <c r="D5" i="12"/>
  <c r="I16" i="17" l="1"/>
  <c r="I9" i="17"/>
  <c r="H15" i="17"/>
  <c r="H9" i="17"/>
  <c r="B10" i="17"/>
  <c r="H16" i="17"/>
  <c r="I22" i="17" s="1"/>
  <c r="F15" i="14"/>
  <c r="H15" i="14"/>
  <c r="K15" i="14"/>
  <c r="G15" i="14"/>
  <c r="N9" i="14"/>
  <c r="I15" i="14"/>
  <c r="D15" i="14"/>
  <c r="N8" i="14"/>
  <c r="N10" i="14"/>
  <c r="J15" i="14"/>
  <c r="E15" i="14"/>
  <c r="O5" i="14"/>
  <c r="O15" i="14" s="1"/>
  <c r="I20" i="14" s="1"/>
  <c r="I22" i="14" s="1"/>
  <c r="I21" i="14" s="1"/>
  <c r="N7" i="14"/>
  <c r="N15" i="14"/>
  <c r="N6" i="14"/>
  <c r="N14" i="14"/>
  <c r="N5" i="14"/>
  <c r="N13" i="14"/>
  <c r="N12" i="14"/>
  <c r="Q5" i="12"/>
  <c r="Q15" i="12" s="1"/>
  <c r="G20" i="12" s="1"/>
  <c r="C2" i="13" s="1"/>
  <c r="E3" i="13" s="1"/>
  <c r="I15" i="12"/>
  <c r="N15" i="12"/>
  <c r="D15" i="12"/>
  <c r="N5" i="12"/>
  <c r="N9" i="12"/>
  <c r="O9" i="12" s="1"/>
  <c r="N13" i="12"/>
  <c r="O13" i="12" s="1"/>
  <c r="O11" i="11"/>
  <c r="O6" i="11"/>
  <c r="O7" i="11"/>
  <c r="O8" i="11"/>
  <c r="O9" i="11"/>
  <c r="O10" i="11"/>
  <c r="O12" i="11"/>
  <c r="O13" i="11"/>
  <c r="O14" i="11"/>
  <c r="J16" i="11"/>
  <c r="O5" i="11"/>
  <c r="E16" i="11"/>
  <c r="F16" i="11"/>
  <c r="G16" i="11"/>
  <c r="H16" i="11"/>
  <c r="I16" i="11"/>
  <c r="K16" i="11"/>
  <c r="L16" i="11"/>
  <c r="M16" i="11"/>
  <c r="D16" i="11"/>
  <c r="E7" i="11"/>
  <c r="F7" i="11"/>
  <c r="G7" i="11"/>
  <c r="H7" i="11"/>
  <c r="I7" i="11"/>
  <c r="J7" i="11"/>
  <c r="K7" i="11"/>
  <c r="L7" i="11"/>
  <c r="N7" i="11" s="1"/>
  <c r="M7" i="11"/>
  <c r="E8" i="11"/>
  <c r="N8" i="11" s="1"/>
  <c r="F8" i="11"/>
  <c r="G8" i="11"/>
  <c r="G15" i="11" s="1"/>
  <c r="H8" i="11"/>
  <c r="I8" i="11"/>
  <c r="I15" i="11" s="1"/>
  <c r="J8" i="11"/>
  <c r="J15" i="11" s="1"/>
  <c r="K8" i="11"/>
  <c r="L8" i="11"/>
  <c r="M8" i="11"/>
  <c r="E9" i="11"/>
  <c r="F9" i="11"/>
  <c r="G9" i="11"/>
  <c r="H9" i="11"/>
  <c r="I9" i="11"/>
  <c r="J9" i="11"/>
  <c r="K9" i="11"/>
  <c r="N9" i="11" s="1"/>
  <c r="L9" i="11"/>
  <c r="M9" i="11"/>
  <c r="E10" i="11"/>
  <c r="N10" i="11" s="1"/>
  <c r="F10" i="11"/>
  <c r="G10" i="11"/>
  <c r="H10" i="11"/>
  <c r="I10" i="11"/>
  <c r="J10" i="11"/>
  <c r="K10" i="11"/>
  <c r="L10" i="11"/>
  <c r="M10" i="11"/>
  <c r="E11" i="11"/>
  <c r="F11" i="11"/>
  <c r="G11" i="11"/>
  <c r="H11" i="11"/>
  <c r="I11" i="11"/>
  <c r="J11" i="11"/>
  <c r="K11" i="11"/>
  <c r="L11" i="11"/>
  <c r="M11" i="11"/>
  <c r="E12" i="11"/>
  <c r="F12" i="11"/>
  <c r="G12" i="11"/>
  <c r="H12" i="11"/>
  <c r="I12" i="11"/>
  <c r="J12" i="11"/>
  <c r="K12" i="11"/>
  <c r="L12" i="11"/>
  <c r="M12" i="11"/>
  <c r="E13" i="11"/>
  <c r="F13" i="11"/>
  <c r="G13" i="11"/>
  <c r="H13" i="11"/>
  <c r="N13" i="11" s="1"/>
  <c r="I13" i="11"/>
  <c r="J13" i="11"/>
  <c r="K13" i="11"/>
  <c r="L13" i="11"/>
  <c r="M13" i="11"/>
  <c r="E14" i="11"/>
  <c r="F14" i="11"/>
  <c r="G14" i="11"/>
  <c r="H14" i="11"/>
  <c r="I14" i="11"/>
  <c r="J14" i="11"/>
  <c r="K14" i="11"/>
  <c r="L14" i="11"/>
  <c r="M14" i="11"/>
  <c r="F6" i="11"/>
  <c r="G6" i="11"/>
  <c r="H6" i="11"/>
  <c r="I6" i="11"/>
  <c r="J6" i="11"/>
  <c r="K6" i="11"/>
  <c r="L6" i="11"/>
  <c r="M6" i="11"/>
  <c r="E6" i="11"/>
  <c r="F5" i="11"/>
  <c r="G5" i="11"/>
  <c r="H5" i="11"/>
  <c r="I5" i="11"/>
  <c r="J5" i="11"/>
  <c r="K5" i="11"/>
  <c r="L5" i="11"/>
  <c r="M5" i="11"/>
  <c r="E5" i="11"/>
  <c r="D7" i="11"/>
  <c r="D8" i="11"/>
  <c r="D9" i="11"/>
  <c r="D10" i="11"/>
  <c r="D11" i="11"/>
  <c r="N11" i="11" s="1"/>
  <c r="D12" i="11"/>
  <c r="N12" i="11" s="1"/>
  <c r="D13" i="11"/>
  <c r="D14" i="11"/>
  <c r="D6" i="11"/>
  <c r="D5" i="11"/>
  <c r="K16" i="9"/>
  <c r="M16" i="9"/>
  <c r="M11" i="9"/>
  <c r="K11" i="9"/>
  <c r="I23" i="17" l="1"/>
  <c r="H23" i="17"/>
  <c r="H22" i="17"/>
  <c r="I18" i="17"/>
  <c r="H18" i="17"/>
  <c r="G22" i="12"/>
  <c r="H15" i="11"/>
  <c r="N14" i="11"/>
  <c r="M15" i="11"/>
  <c r="L15" i="11"/>
  <c r="K15" i="11"/>
  <c r="F15" i="11"/>
  <c r="E15" i="11"/>
  <c r="N6" i="11"/>
  <c r="N5" i="11"/>
  <c r="N15" i="11"/>
  <c r="D15" i="11"/>
  <c r="L7" i="9"/>
  <c r="L6" i="9"/>
  <c r="L5" i="9"/>
  <c r="L4" i="9"/>
  <c r="K4" i="8"/>
  <c r="M23" i="8"/>
  <c r="M15" i="8"/>
  <c r="M16" i="8"/>
  <c r="M17" i="8"/>
  <c r="M18" i="8"/>
  <c r="M19" i="8"/>
  <c r="M20" i="8"/>
  <c r="M14" i="8"/>
  <c r="K23" i="8"/>
  <c r="L23" i="8"/>
  <c r="L15" i="8"/>
  <c r="L16" i="8"/>
  <c r="L17" i="8"/>
  <c r="L18" i="8"/>
  <c r="L19" i="8"/>
  <c r="L20" i="8"/>
  <c r="L14" i="8"/>
  <c r="K15" i="8"/>
  <c r="K16" i="8"/>
  <c r="K17" i="8"/>
  <c r="K18" i="8"/>
  <c r="K19" i="8"/>
  <c r="K20" i="8"/>
  <c r="K14" i="8"/>
  <c r="D7" i="8"/>
  <c r="D8" i="8" s="1"/>
  <c r="D10" i="8" s="1"/>
  <c r="D6" i="8"/>
  <c r="C14" i="8" s="1"/>
  <c r="P20" i="7"/>
  <c r="P19" i="7"/>
  <c r="P16" i="7"/>
  <c r="P15" i="7"/>
  <c r="H26" i="7"/>
  <c r="H27" i="7"/>
  <c r="H28" i="7"/>
  <c r="H29" i="7"/>
  <c r="H30" i="7"/>
  <c r="H31" i="7"/>
  <c r="H32" i="7"/>
  <c r="H33" i="7"/>
  <c r="H34" i="7"/>
  <c r="H25" i="7"/>
  <c r="H36" i="7" s="1"/>
  <c r="P17" i="7" s="1"/>
  <c r="L20" i="7"/>
  <c r="L19" i="7"/>
  <c r="L16" i="7"/>
  <c r="L14" i="7"/>
  <c r="H20" i="7"/>
  <c r="D15" i="7"/>
  <c r="D16" i="7" s="1"/>
  <c r="D19" i="7" s="1"/>
  <c r="H19" i="7"/>
  <c r="H14" i="7"/>
  <c r="H15" i="7"/>
  <c r="H16" i="7" s="1"/>
  <c r="J8" i="6"/>
  <c r="J6" i="6"/>
  <c r="J5" i="6"/>
  <c r="J4" i="6"/>
  <c r="J3" i="6"/>
  <c r="E8" i="6"/>
  <c r="E6" i="6"/>
  <c r="E5" i="6"/>
  <c r="E4" i="6"/>
  <c r="I6" i="5"/>
  <c r="H14" i="5"/>
  <c r="I5" i="5"/>
  <c r="E3" i="6"/>
  <c r="R10" i="5"/>
  <c r="I10" i="5"/>
  <c r="R5" i="5"/>
  <c r="R6" i="5" s="1"/>
  <c r="R7" i="5" s="1"/>
  <c r="R8" i="5" s="1"/>
  <c r="R25" i="5"/>
  <c r="Q25" i="5"/>
  <c r="P25" i="5"/>
  <c r="O25" i="5"/>
  <c r="P23" i="5"/>
  <c r="R23" i="5" s="1"/>
  <c r="O23" i="5"/>
  <c r="P22" i="5"/>
  <c r="R22" i="5" s="1"/>
  <c r="O22" i="5"/>
  <c r="P21" i="5"/>
  <c r="R21" i="5" s="1"/>
  <c r="O21" i="5"/>
  <c r="P20" i="5"/>
  <c r="R20" i="5" s="1"/>
  <c r="O20" i="5"/>
  <c r="P19" i="5"/>
  <c r="R19" i="5" s="1"/>
  <c r="O19" i="5"/>
  <c r="P18" i="5"/>
  <c r="R18" i="5" s="1"/>
  <c r="O18" i="5"/>
  <c r="P17" i="5"/>
  <c r="R17" i="5" s="1"/>
  <c r="O17" i="5"/>
  <c r="P16" i="5"/>
  <c r="R16" i="5" s="1"/>
  <c r="O16" i="5"/>
  <c r="P15" i="5"/>
  <c r="R15" i="5" s="1"/>
  <c r="O15" i="5"/>
  <c r="P14" i="5"/>
  <c r="R14" i="5" s="1"/>
  <c r="O14" i="5"/>
  <c r="I6" i="3"/>
  <c r="I7" i="3"/>
  <c r="I8" i="3"/>
  <c r="I10" i="3"/>
  <c r="H14" i="3"/>
  <c r="I14" i="3"/>
  <c r="H15" i="3"/>
  <c r="I15" i="3"/>
  <c r="H16" i="3" s="1"/>
  <c r="I16" i="3" s="1"/>
  <c r="H17" i="3" s="1"/>
  <c r="I17" i="3" s="1"/>
  <c r="H18" i="3" s="1"/>
  <c r="I18" i="3" s="1"/>
  <c r="H19" i="3" s="1"/>
  <c r="I19" i="3" s="1"/>
  <c r="H20" i="3" s="1"/>
  <c r="I20" i="3" s="1"/>
  <c r="H21" i="3" s="1"/>
  <c r="I21" i="3" s="1"/>
  <c r="H22" i="3" s="1"/>
  <c r="I22" i="3" s="1"/>
  <c r="H23" i="3" s="1"/>
  <c r="I23" i="3" s="1"/>
  <c r="G25" i="5"/>
  <c r="I15" i="5"/>
  <c r="I16" i="5"/>
  <c r="I17" i="5"/>
  <c r="I18" i="5"/>
  <c r="I19" i="5"/>
  <c r="I20" i="5"/>
  <c r="I21" i="5"/>
  <c r="I22" i="5"/>
  <c r="I23" i="5"/>
  <c r="I14" i="5"/>
  <c r="D14" i="8" l="1"/>
  <c r="G14" i="8"/>
  <c r="D20" i="7"/>
  <c r="I7" i="5"/>
  <c r="I8" i="5" s="1"/>
  <c r="Q16" i="5"/>
  <c r="Q21" i="5"/>
  <c r="Q18" i="5"/>
  <c r="Q22" i="5"/>
  <c r="Q15" i="5"/>
  <c r="Q19" i="5"/>
  <c r="Q23" i="5"/>
  <c r="Q20" i="5"/>
  <c r="Q17" i="5"/>
  <c r="Q14" i="5"/>
  <c r="J14" i="3" a="1"/>
  <c r="J14" i="3" s="1"/>
  <c r="C15" i="8" l="1"/>
  <c r="D15" i="8" l="1"/>
  <c r="C16" i="8" l="1"/>
  <c r="G15" i="8"/>
  <c r="D16" i="8" l="1"/>
  <c r="C17" i="8" l="1"/>
  <c r="G16" i="8"/>
  <c r="D17" i="8" l="1"/>
  <c r="C18" i="8" l="1"/>
  <c r="G17" i="8"/>
  <c r="D18" i="8" l="1"/>
  <c r="C19" i="8" l="1"/>
  <c r="G18" i="8"/>
  <c r="D19" i="8" l="1"/>
  <c r="G19" i="8"/>
  <c r="C20" i="8" l="1"/>
  <c r="E14" i="8" a="1"/>
  <c r="E14" i="8" s="1"/>
  <c r="G20" i="8"/>
  <c r="G23" i="8" s="1"/>
  <c r="F16" i="8" l="1"/>
  <c r="F18" i="8"/>
  <c r="F15" i="8"/>
  <c r="F20" i="8"/>
  <c r="F17" i="8"/>
  <c r="F19" i="8"/>
  <c r="I15" i="8"/>
  <c r="H15" i="8"/>
  <c r="I16" i="8"/>
  <c r="H16" i="8"/>
  <c r="H17" i="8"/>
  <c r="I17" i="8"/>
  <c r="I18" i="8"/>
  <c r="H18" i="8"/>
  <c r="I19" i="8"/>
  <c r="H19" i="8"/>
  <c r="I20" i="8"/>
  <c r="H20" i="8"/>
  <c r="I10" i="8" l="1"/>
  <c r="F14" i="8"/>
  <c r="F23" i="8" s="1"/>
  <c r="I14" i="8"/>
  <c r="I23" i="8" s="1"/>
  <c r="H14" i="8"/>
  <c r="H23" i="8" s="1"/>
  <c r="H25" i="5" l="1"/>
  <c r="I25" i="5"/>
  <c r="F25" i="5"/>
  <c r="D7" i="5"/>
  <c r="D6" i="5"/>
  <c r="C14" i="5" s="1"/>
  <c r="D8" i="5" l="1"/>
  <c r="D10" i="5" s="1"/>
  <c r="D14" i="5" s="1"/>
  <c r="C15" i="5" l="1"/>
  <c r="G14" i="5"/>
  <c r="D15" i="5" l="1"/>
  <c r="C16" i="5" l="1"/>
  <c r="G15" i="5"/>
  <c r="D16" i="5" l="1"/>
  <c r="C17" i="5" l="1"/>
  <c r="G16" i="5"/>
  <c r="D17" i="5" l="1"/>
  <c r="C18" i="5" l="1"/>
  <c r="G17" i="5"/>
  <c r="D18" i="5" l="1"/>
  <c r="C19" i="5" l="1"/>
  <c r="G18" i="5"/>
  <c r="D19" i="5" l="1"/>
  <c r="C20" i="5" s="1"/>
  <c r="D20" i="5" l="1"/>
  <c r="C21" i="5" s="1"/>
  <c r="G19" i="5"/>
  <c r="D21" i="5" l="1"/>
  <c r="C22" i="5" s="1"/>
  <c r="G20" i="5"/>
  <c r="D22" i="5" l="1"/>
  <c r="G21" i="5"/>
  <c r="C23" i="5" l="1"/>
  <c r="E14" i="5" a="1"/>
  <c r="G22" i="5"/>
  <c r="H22" i="5" l="1"/>
  <c r="H15" i="5"/>
  <c r="H16" i="5"/>
  <c r="H17" i="5"/>
  <c r="H18" i="5"/>
  <c r="H19" i="5"/>
  <c r="H20" i="5"/>
  <c r="H21" i="5"/>
  <c r="F16" i="5"/>
  <c r="F19" i="5"/>
  <c r="F22" i="5"/>
  <c r="F15" i="5"/>
  <c r="F21" i="5"/>
  <c r="F17" i="5"/>
  <c r="E14" i="5"/>
  <c r="F20" i="5"/>
  <c r="F23" i="5"/>
  <c r="F18" i="5"/>
  <c r="D23" i="5"/>
  <c r="G23" i="5" s="1"/>
  <c r="H23" i="5" l="1"/>
  <c r="F14" i="5"/>
  <c r="H16" i="4" l="1"/>
  <c r="H17" i="4"/>
  <c r="H18" i="4"/>
  <c r="H19" i="4"/>
  <c r="H20" i="4" s="1"/>
  <c r="H21" i="4" s="1"/>
  <c r="H22" i="4" s="1"/>
  <c r="H23" i="4" s="1"/>
  <c r="H15" i="4"/>
  <c r="H14" i="4"/>
  <c r="G15" i="4"/>
  <c r="G16" i="4"/>
  <c r="G17" i="4"/>
  <c r="G18" i="4"/>
  <c r="G19" i="4"/>
  <c r="G20" i="4"/>
  <c r="G21" i="4"/>
  <c r="G22" i="4"/>
  <c r="G23" i="4"/>
  <c r="G14" i="4"/>
  <c r="F15" i="4"/>
  <c r="F16" i="4"/>
  <c r="F17" i="4"/>
  <c r="F18" i="4"/>
  <c r="F19" i="4"/>
  <c r="F20" i="4"/>
  <c r="F21" i="4"/>
  <c r="F22" i="4"/>
  <c r="F23" i="4"/>
  <c r="F14" i="4"/>
  <c r="D7" i="4"/>
  <c r="D8" i="4" s="1"/>
  <c r="D10" i="4" s="1"/>
  <c r="D6" i="4"/>
  <c r="C14" i="4" s="1"/>
  <c r="D14" i="4" s="1"/>
  <c r="E14" i="3" a="1"/>
  <c r="E14" i="3" s="1"/>
  <c r="C16" i="3"/>
  <c r="D15" i="3"/>
  <c r="D16" i="3"/>
  <c r="C17" i="3" s="1"/>
  <c r="D17" i="3" s="1"/>
  <c r="C18" i="3" s="1"/>
  <c r="D18" i="3" s="1"/>
  <c r="C19" i="3" s="1"/>
  <c r="D19" i="3" s="1"/>
  <c r="C20" i="3" s="1"/>
  <c r="D20" i="3" s="1"/>
  <c r="C21" i="3" s="1"/>
  <c r="D21" i="3" s="1"/>
  <c r="C22" i="3" s="1"/>
  <c r="D22" i="3" s="1"/>
  <c r="C23" i="3" s="1"/>
  <c r="D23" i="3" s="1"/>
  <c r="C15" i="3"/>
  <c r="D14" i="3"/>
  <c r="C14" i="3"/>
  <c r="D10" i="3"/>
  <c r="D8" i="3"/>
  <c r="D7" i="3"/>
  <c r="D6" i="3"/>
  <c r="C15" i="4" l="1"/>
  <c r="D15" i="4" s="1"/>
  <c r="C16" i="4" s="1"/>
  <c r="D16" i="4" s="1"/>
  <c r="C17" i="4" s="1"/>
  <c r="D17" i="4" s="1"/>
  <c r="C18" i="4" s="1"/>
  <c r="D18" i="4" s="1"/>
  <c r="C19" i="4" s="1"/>
  <c r="D19" i="4" s="1"/>
  <c r="C20" i="4" s="1"/>
  <c r="D20" i="4" s="1"/>
  <c r="C21" i="4" s="1"/>
  <c r="D21" i="4" s="1"/>
  <c r="C22" i="4" s="1"/>
  <c r="D22" i="4" s="1"/>
  <c r="C23" i="4" s="1"/>
  <c r="D23" i="4" s="1"/>
  <c r="E14" i="4" a="1"/>
  <c r="E14" i="4" s="1"/>
  <c r="I5" i="8"/>
  <c r="I6" i="8" l="1"/>
  <c r="I7" i="8" s="1"/>
  <c r="I8" i="8" s="1"/>
  <c r="J15" i="8" s="1"/>
  <c r="J16" i="8"/>
  <c r="J17" i="8"/>
  <c r="J18" i="8"/>
  <c r="J19" i="8"/>
  <c r="J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<sst xmlns="http://schemas.openxmlformats.org/spreadsheetml/2006/main" count="264" uniqueCount="98">
  <si>
    <t>№</t>
  </si>
  <si>
    <t>Рост</t>
  </si>
  <si>
    <t>Вес</t>
  </si>
  <si>
    <t>Вариационный ряд по весу</t>
  </si>
  <si>
    <t>Вариационный ряд по росту</t>
  </si>
  <si>
    <t>объем</t>
  </si>
  <si>
    <t>мин</t>
  </si>
  <si>
    <t>макс</t>
  </si>
  <si>
    <t>размах</t>
  </si>
  <si>
    <t>кол-во</t>
  </si>
  <si>
    <t>длина</t>
  </si>
  <si>
    <t>начало</t>
  </si>
  <si>
    <t>конец</t>
  </si>
  <si>
    <t>рост</t>
  </si>
  <si>
    <t>вес</t>
  </si>
  <si>
    <t>частота</t>
  </si>
  <si>
    <t>относ</t>
  </si>
  <si>
    <t>C_i</t>
  </si>
  <si>
    <t>F(C_i)</t>
  </si>
  <si>
    <t>C_i * n_i</t>
  </si>
  <si>
    <t>(C_i)^2 * n_i</t>
  </si>
  <si>
    <t>Выборочное среднее</t>
  </si>
  <si>
    <t>Выборочная дисперсия</t>
  </si>
  <si>
    <t>Исправленная дисперсия</t>
  </si>
  <si>
    <t>Мода</t>
  </si>
  <si>
    <t>Исправленные выборочные средние квадратические откл.</t>
  </si>
  <si>
    <t>Суммы</t>
  </si>
  <si>
    <t>Медиана</t>
  </si>
  <si>
    <t>Надежность</t>
  </si>
  <si>
    <t>а</t>
  </si>
  <si>
    <t>от</t>
  </si>
  <si>
    <t>интервал</t>
  </si>
  <si>
    <t>до</t>
  </si>
  <si>
    <t>б</t>
  </si>
  <si>
    <t>в</t>
  </si>
  <si>
    <t>г</t>
  </si>
  <si>
    <t>(C_i - a)^2 * n_i</t>
  </si>
  <si>
    <t>F_0((a_i - X_ср) / S)</t>
  </si>
  <si>
    <t>(n_i)'</t>
  </si>
  <si>
    <t>(n_i-(n_i)')^2/(n_i)'</t>
  </si>
  <si>
    <t>n_i - (n_i)'</t>
  </si>
  <si>
    <t>(X_факт)^2</t>
  </si>
  <si>
    <t>(X_теор)^2</t>
  </si>
  <si>
    <t>уровень значимости</t>
  </si>
  <si>
    <t>&lt;</t>
  </si>
  <si>
    <t>Значит гипотеза о нормальном распределении роста принимается</t>
  </si>
  <si>
    <t>x_1</t>
  </si>
  <si>
    <t>x_2</t>
  </si>
  <si>
    <t>(S_1)^2</t>
  </si>
  <si>
    <t>(S_2)^2</t>
  </si>
  <si>
    <t>K</t>
  </si>
  <si>
    <t>t_кр</t>
  </si>
  <si>
    <t>Значит принимается критерий Фишера о равенстве дисперсий</t>
  </si>
  <si>
    <t>|K|</t>
  </si>
  <si>
    <t>Значит принимаем критерий Стьюдента о равенстве средних</t>
  </si>
  <si>
    <t>Поскольку оба критерия выполнены, принимаеем гипотизу об однородности данных</t>
  </si>
  <si>
    <t>Условные средние</t>
  </si>
  <si>
    <t>Рост(X) \Вес(Y)</t>
  </si>
  <si>
    <t>В силу роста условно средних, имеем прямую корреляцию</t>
  </si>
  <si>
    <t>s_y</t>
  </si>
  <si>
    <t>s_x</t>
  </si>
  <si>
    <t>y^j</t>
  </si>
  <si>
    <t>y^(2j)</t>
  </si>
  <si>
    <t>D^j</t>
  </si>
  <si>
    <t>Внутрегрупповая дисперсия</t>
  </si>
  <si>
    <t>Межгрупповая дисперсия</t>
  </si>
  <si>
    <t>Сумма</t>
  </si>
  <si>
    <t>Теорема о разложении дисперсий выполнилась так как дисперсии сходятся</t>
  </si>
  <si>
    <t>D_меж</t>
  </si>
  <si>
    <t>D_внутр</t>
  </si>
  <si>
    <t>&gt;</t>
  </si>
  <si>
    <t>Значит гипотеза о независимости отвергается</t>
  </si>
  <si>
    <t>y^j * v_j</t>
  </si>
  <si>
    <t>X_ср</t>
  </si>
  <si>
    <t>Y_ср</t>
  </si>
  <si>
    <t>Выборочный коэф</t>
  </si>
  <si>
    <t>b</t>
  </si>
  <si>
    <t>a</t>
  </si>
  <si>
    <t>Имеется умеренная связь по шкале Чеддока</t>
  </si>
  <si>
    <t>x</t>
  </si>
  <si>
    <t>y</t>
  </si>
  <si>
    <t>Коэффициент корреляции</t>
  </si>
  <si>
    <t xml:space="preserve">Выборочное корреляционное соотношение </t>
  </si>
  <si>
    <t>Расхождение величин не особо большое, значит модель верна</t>
  </si>
  <si>
    <t xml:space="preserve">Коэф линнейной регрессии | константа линейной регрессии </t>
  </si>
  <si>
    <t>Стандартная ошибка коэф-та | стандартная ошибка константы</t>
  </si>
  <si>
    <t>Коэф детерминации | стандартная ошибка регрессии</t>
  </si>
  <si>
    <t>Дисперсия рассчетных значений | дисперсия остатков</t>
  </si>
  <si>
    <t>Значение в F-статистике | число степеней свободы</t>
  </si>
  <si>
    <t>Общая сумма квадратов | сумма квадратов остатков</t>
  </si>
  <si>
    <t>Прогнозируемый вес</t>
  </si>
  <si>
    <t>Коэффициент доверия | ошибка</t>
  </si>
  <si>
    <t>Среднее значение роста | дисперсия</t>
  </si>
  <si>
    <t>Интервал (от | до)</t>
  </si>
  <si>
    <t>Интервал коэффициента (от | до)</t>
  </si>
  <si>
    <t>Интервал константы (от | до)</t>
  </si>
  <si>
    <t>F</t>
  </si>
  <si>
    <t>Значит гипотеза о статистической значимости уровня линейной регрессии отклоняется, уравнение статистически значимо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</si>
</sst>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10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27" applyAlignment="1">
      <alignment wrapText="1"/>
    </xf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6" fillId="0" borderId="12" xfId="0" applyFon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 wrapText="1"/>
    </xf>
    <xf numFmtId="0" fontId="0" fillId="0" borderId="15" xfId="0" applyBorder="1"/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27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7" xfId="0" applyBorder="1"/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8">
    <cellStyle name="Обычный" xfId="0" builtinId="0"/>
    <cellStyle name="Обычный 10" xfId="10" xr:uid="{5F69BBB1-CF84-47D5-AA16-312422491C1B}"/>
    <cellStyle name="Обычный 11" xfId="11" xr:uid="{74FF2C33-7AE8-4437-A4FE-6AECF6D85A2B}"/>
    <cellStyle name="Обычный 12" xfId="12" xr:uid="{26C10FD1-36EC-474A-AC67-6936411F4E1D}"/>
    <cellStyle name="Обычный 13" xfId="13" xr:uid="{EC36F9D7-8084-4A52-A421-182821FE3762}"/>
    <cellStyle name="Обычный 14" xfId="14" xr:uid="{E6E9D359-9F2C-4B64-AE4D-78AE06FBA88E}"/>
    <cellStyle name="Обычный 15" xfId="15" xr:uid="{3CB0868E-6C6D-4AFB-A64E-91105FA86520}"/>
    <cellStyle name="Обычный 16" xfId="16" xr:uid="{16F1BD4E-0DE7-4ABF-92B9-E2CB877C64AB}"/>
    <cellStyle name="Обычный 17" xfId="17" xr:uid="{0701DF3A-621D-4A6C-A5E4-F24AEF1C9B03}"/>
    <cellStyle name="Обычный 18" xfId="18" xr:uid="{847415D0-CBB7-47EF-B6FA-98CA9F6DD47B}"/>
    <cellStyle name="Обычный 19" xfId="19" xr:uid="{155202F0-1FAC-4419-AA24-0E31E475726F}"/>
    <cellStyle name="Обычный 2" xfId="2" xr:uid="{CE0A66DE-2FC8-42FC-AAB9-C9ED5E8C4776}"/>
    <cellStyle name="Обычный 20" xfId="20" xr:uid="{04C59162-21F7-4903-968C-D5CDF37EE8DF}"/>
    <cellStyle name="Обычный 21" xfId="21" xr:uid="{2389F84D-E611-43E2-B51D-AC85D4E1381C}"/>
    <cellStyle name="Обычный 22" xfId="22" xr:uid="{7AA0D927-39C8-4B14-A00D-C621EF12F369}"/>
    <cellStyle name="Обычный 23" xfId="23" xr:uid="{74126570-2630-4C87-819F-61F1CC9B3558}"/>
    <cellStyle name="Обычный 24" xfId="24" xr:uid="{D112BAC3-00A2-49A8-8493-5FAF9C32319F}"/>
    <cellStyle name="Обычный 25" xfId="25" xr:uid="{BA8CEB6C-6316-496C-944B-D679D93C530F}"/>
    <cellStyle name="Обычный 26" xfId="26" xr:uid="{C9099302-3991-4B9F-9268-3523BF4BD2BA}"/>
    <cellStyle name="Обычный 27" xfId="1" xr:uid="{8BC32046-5491-4697-BA71-8C40233D23A0}"/>
    <cellStyle name="Обычный 28" xfId="27" xr:uid="{9B74B05F-DD51-4005-80F1-754DA1700B39}"/>
    <cellStyle name="Обычный 3" xfId="3" xr:uid="{B69372D5-890B-4377-A368-99D7C05BFC75}"/>
    <cellStyle name="Обычный 4" xfId="4" xr:uid="{316F5FB9-1896-4218-A3E0-3F8E1EAC6252}"/>
    <cellStyle name="Обычный 5" xfId="5" xr:uid="{AE259F4F-EE0D-493E-944F-6AF64EDB2459}"/>
    <cellStyle name="Обычный 6" xfId="6" xr:uid="{567547A2-F747-4FDB-8AE9-D9E5D39C1B00}"/>
    <cellStyle name="Обычный 7" xfId="7" xr:uid="{9B7D5081-3761-42A3-82A8-C2428B312D61}"/>
    <cellStyle name="Обычный 8" xfId="8" xr:uid="{33E1B532-67F0-48DA-BCD3-973BD6138DDE}"/>
    <cellStyle name="Обычный 9" xfId="9" xr:uid="{F0B710AE-0A1F-40AF-8C85-B8BA4D82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807661297239808E-2"/>
          <c:y val="0.12834990982579361"/>
          <c:w val="0.8862359116875097"/>
          <c:h val="0.775601845995756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'3'!$D$14:$D$23</c:f>
              <c:numCache>
                <c:formatCode>General</c:formatCode>
                <c:ptCount val="10"/>
                <c:pt idx="0">
                  <c:v>160</c:v>
                </c:pt>
                <c:pt idx="1">
                  <c:v>164</c:v>
                </c:pt>
                <c:pt idx="2">
                  <c:v>168</c:v>
                </c:pt>
                <c:pt idx="3">
                  <c:v>172</c:v>
                </c:pt>
                <c:pt idx="4">
                  <c:v>176</c:v>
                </c:pt>
                <c:pt idx="5">
                  <c:v>180</c:v>
                </c:pt>
                <c:pt idx="6">
                  <c:v>184</c:v>
                </c:pt>
                <c:pt idx="7">
                  <c:v>188</c:v>
                </c:pt>
                <c:pt idx="8">
                  <c:v>192</c:v>
                </c:pt>
                <c:pt idx="9">
                  <c:v>196</c:v>
                </c:pt>
              </c:numCache>
            </c:numRef>
          </c:cat>
          <c:val>
            <c:numRef>
              <c:f>'3'!$F$14:$F$23</c:f>
              <c:numCache>
                <c:formatCode>General</c:formatCode>
                <c:ptCount val="10"/>
                <c:pt idx="0">
                  <c:v>5.5E-2</c:v>
                </c:pt>
                <c:pt idx="1">
                  <c:v>0.16500000000000001</c:v>
                </c:pt>
                <c:pt idx="2">
                  <c:v>0.23499999999999999</c:v>
                </c:pt>
                <c:pt idx="3">
                  <c:v>0.28499999999999998</c:v>
                </c:pt>
                <c:pt idx="4">
                  <c:v>0.13500000000000001</c:v>
                </c:pt>
                <c:pt idx="5">
                  <c:v>9.5000000000000001E-2</c:v>
                </c:pt>
                <c:pt idx="6">
                  <c:v>1.4999999999999999E-2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F-4713-9FB9-39E8E499B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425584"/>
        <c:axId val="1081434704"/>
      </c:barChart>
      <c:catAx>
        <c:axId val="108142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1434704"/>
        <c:crosses val="autoZero"/>
        <c:auto val="1"/>
        <c:lblAlgn val="ctr"/>
        <c:lblOffset val="100"/>
        <c:noMultiLvlLbl val="0"/>
      </c:catAx>
      <c:valAx>
        <c:axId val="10814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14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'3'!$G$14:$G$23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'3'!$F$14:$F$23</c:f>
              <c:numCache>
                <c:formatCode>General</c:formatCode>
                <c:ptCount val="10"/>
                <c:pt idx="0">
                  <c:v>5.5E-2</c:v>
                </c:pt>
                <c:pt idx="1">
                  <c:v>0.16500000000000001</c:v>
                </c:pt>
                <c:pt idx="2">
                  <c:v>0.23499999999999999</c:v>
                </c:pt>
                <c:pt idx="3">
                  <c:v>0.28499999999999998</c:v>
                </c:pt>
                <c:pt idx="4">
                  <c:v>0.13500000000000001</c:v>
                </c:pt>
                <c:pt idx="5">
                  <c:v>9.5000000000000001E-2</c:v>
                </c:pt>
                <c:pt idx="6">
                  <c:v>1.4999999999999999E-2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D-448D-8C82-61E0DBE8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192208"/>
        <c:axId val="1080190768"/>
      </c:lineChart>
      <c:catAx>
        <c:axId val="10801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190768"/>
        <c:crosses val="autoZero"/>
        <c:auto val="1"/>
        <c:lblAlgn val="ctr"/>
        <c:lblOffset val="100"/>
        <c:noMultiLvlLbl val="0"/>
      </c:catAx>
      <c:valAx>
        <c:axId val="10801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19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'3'!$G$14:$G$23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'3'!$H$14:$H$23</c:f>
              <c:numCache>
                <c:formatCode>General</c:formatCode>
                <c:ptCount val="10"/>
                <c:pt idx="0">
                  <c:v>5.5E-2</c:v>
                </c:pt>
                <c:pt idx="1">
                  <c:v>0.22</c:v>
                </c:pt>
                <c:pt idx="2">
                  <c:v>0.45499999999999996</c:v>
                </c:pt>
                <c:pt idx="3">
                  <c:v>0.74</c:v>
                </c:pt>
                <c:pt idx="4">
                  <c:v>0.875</c:v>
                </c:pt>
                <c:pt idx="5">
                  <c:v>0.97</c:v>
                </c:pt>
                <c:pt idx="6">
                  <c:v>0.98499999999999999</c:v>
                </c:pt>
                <c:pt idx="7">
                  <c:v>0.99</c:v>
                </c:pt>
                <c:pt idx="8">
                  <c:v>0.995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2-4E62-B30A-9CC8784C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192208"/>
        <c:axId val="1080190768"/>
      </c:lineChart>
      <c:catAx>
        <c:axId val="10801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190768"/>
        <c:crosses val="autoZero"/>
        <c:auto val="1"/>
        <c:lblAlgn val="ctr"/>
        <c:lblOffset val="100"/>
        <c:noMultiLvlLbl val="0"/>
      </c:catAx>
      <c:valAx>
        <c:axId val="10801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19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91986083301268E-2"/>
          <c:y val="0.14628677768286241"/>
          <c:w val="0.88593737614462509"/>
          <c:h val="0.751156563747287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Выборка!$Q$2:$Q$201</c:f>
              <c:numCache>
                <c:formatCode>General</c:formatCode>
                <c:ptCount val="200"/>
                <c:pt idx="0">
                  <c:v>165</c:v>
                </c:pt>
                <c:pt idx="1">
                  <c:v>162</c:v>
                </c:pt>
                <c:pt idx="2">
                  <c:v>171</c:v>
                </c:pt>
                <c:pt idx="3">
                  <c:v>172</c:v>
                </c:pt>
                <c:pt idx="4">
                  <c:v>171</c:v>
                </c:pt>
                <c:pt idx="5">
                  <c:v>166</c:v>
                </c:pt>
                <c:pt idx="6">
                  <c:v>164</c:v>
                </c:pt>
                <c:pt idx="7">
                  <c:v>164</c:v>
                </c:pt>
                <c:pt idx="8">
                  <c:v>169</c:v>
                </c:pt>
                <c:pt idx="9">
                  <c:v>169</c:v>
                </c:pt>
                <c:pt idx="10">
                  <c:v>163</c:v>
                </c:pt>
                <c:pt idx="11">
                  <c:v>173</c:v>
                </c:pt>
                <c:pt idx="12">
                  <c:v>176</c:v>
                </c:pt>
                <c:pt idx="13">
                  <c:v>168</c:v>
                </c:pt>
                <c:pt idx="14">
                  <c:v>169</c:v>
                </c:pt>
                <c:pt idx="15">
                  <c:v>168</c:v>
                </c:pt>
                <c:pt idx="16">
                  <c:v>166</c:v>
                </c:pt>
                <c:pt idx="17">
                  <c:v>178</c:v>
                </c:pt>
                <c:pt idx="18">
                  <c:v>165</c:v>
                </c:pt>
                <c:pt idx="19">
                  <c:v>164</c:v>
                </c:pt>
                <c:pt idx="20">
                  <c:v>161</c:v>
                </c:pt>
                <c:pt idx="21">
                  <c:v>170</c:v>
                </c:pt>
                <c:pt idx="22">
                  <c:v>164</c:v>
                </c:pt>
                <c:pt idx="23">
                  <c:v>171</c:v>
                </c:pt>
                <c:pt idx="24">
                  <c:v>171</c:v>
                </c:pt>
                <c:pt idx="25">
                  <c:v>163</c:v>
                </c:pt>
                <c:pt idx="26">
                  <c:v>167</c:v>
                </c:pt>
                <c:pt idx="27">
                  <c:v>165</c:v>
                </c:pt>
                <c:pt idx="28">
                  <c:v>175</c:v>
                </c:pt>
                <c:pt idx="29">
                  <c:v>171</c:v>
                </c:pt>
                <c:pt idx="30">
                  <c:v>174</c:v>
                </c:pt>
                <c:pt idx="31">
                  <c:v>164</c:v>
                </c:pt>
                <c:pt idx="32">
                  <c:v>166</c:v>
                </c:pt>
                <c:pt idx="33">
                  <c:v>161</c:v>
                </c:pt>
                <c:pt idx="34">
                  <c:v>169</c:v>
                </c:pt>
                <c:pt idx="35">
                  <c:v>163</c:v>
                </c:pt>
                <c:pt idx="36">
                  <c:v>168</c:v>
                </c:pt>
                <c:pt idx="37">
                  <c:v>166</c:v>
                </c:pt>
                <c:pt idx="38">
                  <c:v>172</c:v>
                </c:pt>
                <c:pt idx="39">
                  <c:v>165</c:v>
                </c:pt>
                <c:pt idx="40">
                  <c:v>166</c:v>
                </c:pt>
                <c:pt idx="41">
                  <c:v>171</c:v>
                </c:pt>
                <c:pt idx="42">
                  <c:v>161</c:v>
                </c:pt>
                <c:pt idx="43">
                  <c:v>163</c:v>
                </c:pt>
                <c:pt idx="44">
                  <c:v>165</c:v>
                </c:pt>
                <c:pt idx="45">
                  <c:v>172</c:v>
                </c:pt>
                <c:pt idx="46">
                  <c:v>167</c:v>
                </c:pt>
                <c:pt idx="47">
                  <c:v>168</c:v>
                </c:pt>
                <c:pt idx="48">
                  <c:v>157</c:v>
                </c:pt>
                <c:pt idx="49">
                  <c:v>169</c:v>
                </c:pt>
                <c:pt idx="50">
                  <c:v>178</c:v>
                </c:pt>
                <c:pt idx="51">
                  <c:v>160</c:v>
                </c:pt>
                <c:pt idx="52">
                  <c:v>175</c:v>
                </c:pt>
                <c:pt idx="53">
                  <c:v>160</c:v>
                </c:pt>
                <c:pt idx="54">
                  <c:v>170</c:v>
                </c:pt>
                <c:pt idx="55">
                  <c:v>162</c:v>
                </c:pt>
                <c:pt idx="56">
                  <c:v>171</c:v>
                </c:pt>
                <c:pt idx="57">
                  <c:v>178</c:v>
                </c:pt>
                <c:pt idx="58">
                  <c:v>173</c:v>
                </c:pt>
                <c:pt idx="59">
                  <c:v>170</c:v>
                </c:pt>
                <c:pt idx="60">
                  <c:v>171</c:v>
                </c:pt>
                <c:pt idx="61">
                  <c:v>176</c:v>
                </c:pt>
                <c:pt idx="62">
                  <c:v>156</c:v>
                </c:pt>
                <c:pt idx="63">
                  <c:v>179</c:v>
                </c:pt>
                <c:pt idx="64">
                  <c:v>173</c:v>
                </c:pt>
                <c:pt idx="65">
                  <c:v>162</c:v>
                </c:pt>
                <c:pt idx="66">
                  <c:v>172</c:v>
                </c:pt>
                <c:pt idx="67">
                  <c:v>184</c:v>
                </c:pt>
                <c:pt idx="68">
                  <c:v>166</c:v>
                </c:pt>
                <c:pt idx="69">
                  <c:v>171</c:v>
                </c:pt>
                <c:pt idx="70">
                  <c:v>182</c:v>
                </c:pt>
                <c:pt idx="71">
                  <c:v>160</c:v>
                </c:pt>
                <c:pt idx="72">
                  <c:v>164</c:v>
                </c:pt>
                <c:pt idx="73">
                  <c:v>170</c:v>
                </c:pt>
                <c:pt idx="74">
                  <c:v>164</c:v>
                </c:pt>
                <c:pt idx="75">
                  <c:v>161</c:v>
                </c:pt>
                <c:pt idx="76">
                  <c:v>173</c:v>
                </c:pt>
                <c:pt idx="77">
                  <c:v>171</c:v>
                </c:pt>
                <c:pt idx="78">
                  <c:v>186</c:v>
                </c:pt>
                <c:pt idx="79">
                  <c:v>170</c:v>
                </c:pt>
                <c:pt idx="80">
                  <c:v>179</c:v>
                </c:pt>
                <c:pt idx="81">
                  <c:v>171</c:v>
                </c:pt>
                <c:pt idx="82">
                  <c:v>172</c:v>
                </c:pt>
                <c:pt idx="83">
                  <c:v>179</c:v>
                </c:pt>
                <c:pt idx="84">
                  <c:v>172</c:v>
                </c:pt>
                <c:pt idx="85">
                  <c:v>196</c:v>
                </c:pt>
                <c:pt idx="86">
                  <c:v>160</c:v>
                </c:pt>
                <c:pt idx="87">
                  <c:v>169</c:v>
                </c:pt>
                <c:pt idx="88">
                  <c:v>190</c:v>
                </c:pt>
                <c:pt idx="89">
                  <c:v>169</c:v>
                </c:pt>
                <c:pt idx="90">
                  <c:v>178</c:v>
                </c:pt>
                <c:pt idx="91">
                  <c:v>171</c:v>
                </c:pt>
                <c:pt idx="92">
                  <c:v>171</c:v>
                </c:pt>
                <c:pt idx="93">
                  <c:v>177</c:v>
                </c:pt>
                <c:pt idx="94">
                  <c:v>178</c:v>
                </c:pt>
                <c:pt idx="95">
                  <c:v>175</c:v>
                </c:pt>
                <c:pt idx="96">
                  <c:v>168</c:v>
                </c:pt>
                <c:pt idx="97">
                  <c:v>167</c:v>
                </c:pt>
                <c:pt idx="98">
                  <c:v>170</c:v>
                </c:pt>
                <c:pt idx="99">
                  <c:v>173</c:v>
                </c:pt>
                <c:pt idx="100">
                  <c:v>167</c:v>
                </c:pt>
                <c:pt idx="101">
                  <c:v>174</c:v>
                </c:pt>
                <c:pt idx="102">
                  <c:v>175</c:v>
                </c:pt>
                <c:pt idx="103">
                  <c:v>167</c:v>
                </c:pt>
                <c:pt idx="104">
                  <c:v>180</c:v>
                </c:pt>
                <c:pt idx="105">
                  <c:v>166</c:v>
                </c:pt>
                <c:pt idx="106">
                  <c:v>176</c:v>
                </c:pt>
                <c:pt idx="107">
                  <c:v>174</c:v>
                </c:pt>
                <c:pt idx="108">
                  <c:v>169</c:v>
                </c:pt>
                <c:pt idx="109">
                  <c:v>177</c:v>
                </c:pt>
                <c:pt idx="110">
                  <c:v>167</c:v>
                </c:pt>
                <c:pt idx="111">
                  <c:v>170</c:v>
                </c:pt>
                <c:pt idx="112">
                  <c:v>158</c:v>
                </c:pt>
                <c:pt idx="113">
                  <c:v>171</c:v>
                </c:pt>
                <c:pt idx="114">
                  <c:v>176</c:v>
                </c:pt>
                <c:pt idx="115">
                  <c:v>172</c:v>
                </c:pt>
                <c:pt idx="116">
                  <c:v>165</c:v>
                </c:pt>
                <c:pt idx="117">
                  <c:v>178</c:v>
                </c:pt>
                <c:pt idx="118">
                  <c:v>157</c:v>
                </c:pt>
                <c:pt idx="119">
                  <c:v>169</c:v>
                </c:pt>
                <c:pt idx="120">
                  <c:v>169</c:v>
                </c:pt>
                <c:pt idx="121">
                  <c:v>167</c:v>
                </c:pt>
                <c:pt idx="122">
                  <c:v>177</c:v>
                </c:pt>
                <c:pt idx="123">
                  <c:v>159</c:v>
                </c:pt>
                <c:pt idx="124">
                  <c:v>172</c:v>
                </c:pt>
                <c:pt idx="125">
                  <c:v>167</c:v>
                </c:pt>
                <c:pt idx="126">
                  <c:v>164</c:v>
                </c:pt>
                <c:pt idx="127">
                  <c:v>174</c:v>
                </c:pt>
                <c:pt idx="128">
                  <c:v>176</c:v>
                </c:pt>
                <c:pt idx="129">
                  <c:v>159</c:v>
                </c:pt>
                <c:pt idx="130">
                  <c:v>169</c:v>
                </c:pt>
                <c:pt idx="131">
                  <c:v>167</c:v>
                </c:pt>
                <c:pt idx="132">
                  <c:v>157</c:v>
                </c:pt>
                <c:pt idx="133">
                  <c:v>175</c:v>
                </c:pt>
                <c:pt idx="134">
                  <c:v>165</c:v>
                </c:pt>
                <c:pt idx="135">
                  <c:v>168</c:v>
                </c:pt>
                <c:pt idx="136">
                  <c:v>172</c:v>
                </c:pt>
                <c:pt idx="137">
                  <c:v>173</c:v>
                </c:pt>
                <c:pt idx="138">
                  <c:v>167</c:v>
                </c:pt>
                <c:pt idx="139">
                  <c:v>163</c:v>
                </c:pt>
                <c:pt idx="140">
                  <c:v>166</c:v>
                </c:pt>
                <c:pt idx="141">
                  <c:v>168</c:v>
                </c:pt>
                <c:pt idx="142">
                  <c:v>169</c:v>
                </c:pt>
                <c:pt idx="143">
                  <c:v>177</c:v>
                </c:pt>
                <c:pt idx="144">
                  <c:v>170</c:v>
                </c:pt>
                <c:pt idx="145">
                  <c:v>170</c:v>
                </c:pt>
                <c:pt idx="146">
                  <c:v>176</c:v>
                </c:pt>
                <c:pt idx="147">
                  <c:v>165</c:v>
                </c:pt>
                <c:pt idx="148">
                  <c:v>182</c:v>
                </c:pt>
                <c:pt idx="149">
                  <c:v>173</c:v>
                </c:pt>
                <c:pt idx="150">
                  <c:v>166</c:v>
                </c:pt>
                <c:pt idx="151">
                  <c:v>170</c:v>
                </c:pt>
                <c:pt idx="152">
                  <c:v>166</c:v>
                </c:pt>
                <c:pt idx="153">
                  <c:v>177</c:v>
                </c:pt>
                <c:pt idx="154">
                  <c:v>172</c:v>
                </c:pt>
                <c:pt idx="155">
                  <c:v>161</c:v>
                </c:pt>
                <c:pt idx="156">
                  <c:v>172</c:v>
                </c:pt>
                <c:pt idx="157">
                  <c:v>163</c:v>
                </c:pt>
                <c:pt idx="158">
                  <c:v>176</c:v>
                </c:pt>
                <c:pt idx="159">
                  <c:v>161</c:v>
                </c:pt>
                <c:pt idx="160">
                  <c:v>161</c:v>
                </c:pt>
                <c:pt idx="161">
                  <c:v>172</c:v>
                </c:pt>
                <c:pt idx="162">
                  <c:v>167</c:v>
                </c:pt>
                <c:pt idx="163">
                  <c:v>168</c:v>
                </c:pt>
                <c:pt idx="164">
                  <c:v>161</c:v>
                </c:pt>
                <c:pt idx="165">
                  <c:v>169</c:v>
                </c:pt>
                <c:pt idx="166">
                  <c:v>168</c:v>
                </c:pt>
                <c:pt idx="167">
                  <c:v>170</c:v>
                </c:pt>
                <c:pt idx="168">
                  <c:v>166</c:v>
                </c:pt>
                <c:pt idx="169">
                  <c:v>175</c:v>
                </c:pt>
                <c:pt idx="170">
                  <c:v>180</c:v>
                </c:pt>
                <c:pt idx="171">
                  <c:v>164</c:v>
                </c:pt>
                <c:pt idx="172">
                  <c:v>161</c:v>
                </c:pt>
                <c:pt idx="173">
                  <c:v>162</c:v>
                </c:pt>
                <c:pt idx="174">
                  <c:v>171</c:v>
                </c:pt>
                <c:pt idx="175">
                  <c:v>166</c:v>
                </c:pt>
                <c:pt idx="176">
                  <c:v>179</c:v>
                </c:pt>
                <c:pt idx="177">
                  <c:v>162</c:v>
                </c:pt>
                <c:pt idx="178">
                  <c:v>167</c:v>
                </c:pt>
                <c:pt idx="179">
                  <c:v>176</c:v>
                </c:pt>
                <c:pt idx="180">
                  <c:v>163</c:v>
                </c:pt>
                <c:pt idx="181">
                  <c:v>169</c:v>
                </c:pt>
                <c:pt idx="182">
                  <c:v>174</c:v>
                </c:pt>
                <c:pt idx="183">
                  <c:v>167</c:v>
                </c:pt>
                <c:pt idx="184">
                  <c:v>179</c:v>
                </c:pt>
                <c:pt idx="185">
                  <c:v>173</c:v>
                </c:pt>
                <c:pt idx="186">
                  <c:v>172</c:v>
                </c:pt>
                <c:pt idx="187">
                  <c:v>171</c:v>
                </c:pt>
                <c:pt idx="188">
                  <c:v>171</c:v>
                </c:pt>
                <c:pt idx="189">
                  <c:v>171</c:v>
                </c:pt>
                <c:pt idx="190">
                  <c:v>163</c:v>
                </c:pt>
                <c:pt idx="191">
                  <c:v>168</c:v>
                </c:pt>
                <c:pt idx="192">
                  <c:v>164</c:v>
                </c:pt>
                <c:pt idx="193">
                  <c:v>167</c:v>
                </c:pt>
                <c:pt idx="194">
                  <c:v>171</c:v>
                </c:pt>
                <c:pt idx="195">
                  <c:v>165</c:v>
                </c:pt>
                <c:pt idx="196">
                  <c:v>164</c:v>
                </c:pt>
                <c:pt idx="197">
                  <c:v>180</c:v>
                </c:pt>
                <c:pt idx="198">
                  <c:v>165</c:v>
                </c:pt>
                <c:pt idx="199">
                  <c:v>165</c:v>
                </c:pt>
              </c:numCache>
            </c:numRef>
          </c:xVal>
          <c:yVal>
            <c:numRef>
              <c:f>Выборка!$R$2:$R$201</c:f>
              <c:numCache>
                <c:formatCode>General</c:formatCode>
                <c:ptCount val="200"/>
                <c:pt idx="0">
                  <c:v>67</c:v>
                </c:pt>
                <c:pt idx="1">
                  <c:v>60</c:v>
                </c:pt>
                <c:pt idx="2">
                  <c:v>60</c:v>
                </c:pt>
                <c:pt idx="3">
                  <c:v>72</c:v>
                </c:pt>
                <c:pt idx="4">
                  <c:v>65</c:v>
                </c:pt>
                <c:pt idx="5">
                  <c:v>62</c:v>
                </c:pt>
                <c:pt idx="6">
                  <c:v>56</c:v>
                </c:pt>
                <c:pt idx="7">
                  <c:v>63</c:v>
                </c:pt>
                <c:pt idx="8">
                  <c:v>65</c:v>
                </c:pt>
                <c:pt idx="9">
                  <c:v>75</c:v>
                </c:pt>
                <c:pt idx="10">
                  <c:v>54</c:v>
                </c:pt>
                <c:pt idx="11">
                  <c:v>75</c:v>
                </c:pt>
                <c:pt idx="12">
                  <c:v>67</c:v>
                </c:pt>
                <c:pt idx="13">
                  <c:v>55</c:v>
                </c:pt>
                <c:pt idx="14">
                  <c:v>66</c:v>
                </c:pt>
                <c:pt idx="15">
                  <c:v>67</c:v>
                </c:pt>
                <c:pt idx="16">
                  <c:v>64</c:v>
                </c:pt>
                <c:pt idx="17">
                  <c:v>80</c:v>
                </c:pt>
                <c:pt idx="18">
                  <c:v>62</c:v>
                </c:pt>
                <c:pt idx="19">
                  <c:v>62</c:v>
                </c:pt>
                <c:pt idx="20">
                  <c:v>51</c:v>
                </c:pt>
                <c:pt idx="21">
                  <c:v>66</c:v>
                </c:pt>
                <c:pt idx="22">
                  <c:v>53</c:v>
                </c:pt>
                <c:pt idx="23">
                  <c:v>62</c:v>
                </c:pt>
                <c:pt idx="24">
                  <c:v>67</c:v>
                </c:pt>
                <c:pt idx="25">
                  <c:v>63</c:v>
                </c:pt>
                <c:pt idx="26">
                  <c:v>64</c:v>
                </c:pt>
                <c:pt idx="27">
                  <c:v>63</c:v>
                </c:pt>
                <c:pt idx="28">
                  <c:v>66</c:v>
                </c:pt>
                <c:pt idx="29">
                  <c:v>66</c:v>
                </c:pt>
                <c:pt idx="30">
                  <c:v>67</c:v>
                </c:pt>
                <c:pt idx="31">
                  <c:v>59</c:v>
                </c:pt>
                <c:pt idx="32">
                  <c:v>78</c:v>
                </c:pt>
                <c:pt idx="33">
                  <c:v>55</c:v>
                </c:pt>
                <c:pt idx="34">
                  <c:v>64</c:v>
                </c:pt>
                <c:pt idx="35">
                  <c:v>64</c:v>
                </c:pt>
                <c:pt idx="36">
                  <c:v>58</c:v>
                </c:pt>
                <c:pt idx="37">
                  <c:v>63</c:v>
                </c:pt>
                <c:pt idx="38">
                  <c:v>69</c:v>
                </c:pt>
                <c:pt idx="39">
                  <c:v>76</c:v>
                </c:pt>
                <c:pt idx="40">
                  <c:v>71</c:v>
                </c:pt>
                <c:pt idx="41">
                  <c:v>75</c:v>
                </c:pt>
                <c:pt idx="42">
                  <c:v>56</c:v>
                </c:pt>
                <c:pt idx="43">
                  <c:v>58</c:v>
                </c:pt>
                <c:pt idx="44">
                  <c:v>72</c:v>
                </c:pt>
                <c:pt idx="45">
                  <c:v>66</c:v>
                </c:pt>
                <c:pt idx="46">
                  <c:v>57</c:v>
                </c:pt>
                <c:pt idx="47">
                  <c:v>66</c:v>
                </c:pt>
                <c:pt idx="48">
                  <c:v>60</c:v>
                </c:pt>
                <c:pt idx="49">
                  <c:v>71</c:v>
                </c:pt>
                <c:pt idx="50">
                  <c:v>73</c:v>
                </c:pt>
                <c:pt idx="51">
                  <c:v>62</c:v>
                </c:pt>
                <c:pt idx="52">
                  <c:v>64</c:v>
                </c:pt>
                <c:pt idx="53">
                  <c:v>59</c:v>
                </c:pt>
                <c:pt idx="54">
                  <c:v>62</c:v>
                </c:pt>
                <c:pt idx="55">
                  <c:v>60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61</c:v>
                </c:pt>
                <c:pt idx="60">
                  <c:v>76</c:v>
                </c:pt>
                <c:pt idx="61">
                  <c:v>70</c:v>
                </c:pt>
                <c:pt idx="62">
                  <c:v>54</c:v>
                </c:pt>
                <c:pt idx="63">
                  <c:v>77</c:v>
                </c:pt>
                <c:pt idx="64">
                  <c:v>71</c:v>
                </c:pt>
                <c:pt idx="65">
                  <c:v>58</c:v>
                </c:pt>
                <c:pt idx="66">
                  <c:v>67</c:v>
                </c:pt>
                <c:pt idx="67">
                  <c:v>68</c:v>
                </c:pt>
                <c:pt idx="68">
                  <c:v>51</c:v>
                </c:pt>
                <c:pt idx="69">
                  <c:v>65</c:v>
                </c:pt>
                <c:pt idx="70">
                  <c:v>76</c:v>
                </c:pt>
                <c:pt idx="71">
                  <c:v>50</c:v>
                </c:pt>
                <c:pt idx="72">
                  <c:v>61</c:v>
                </c:pt>
                <c:pt idx="73">
                  <c:v>61</c:v>
                </c:pt>
                <c:pt idx="74">
                  <c:v>59</c:v>
                </c:pt>
                <c:pt idx="75">
                  <c:v>61</c:v>
                </c:pt>
                <c:pt idx="76">
                  <c:v>77</c:v>
                </c:pt>
                <c:pt idx="77">
                  <c:v>60</c:v>
                </c:pt>
                <c:pt idx="78">
                  <c:v>71</c:v>
                </c:pt>
                <c:pt idx="79">
                  <c:v>68</c:v>
                </c:pt>
                <c:pt idx="80">
                  <c:v>69</c:v>
                </c:pt>
                <c:pt idx="81">
                  <c:v>64</c:v>
                </c:pt>
                <c:pt idx="82">
                  <c:v>78</c:v>
                </c:pt>
                <c:pt idx="83">
                  <c:v>77</c:v>
                </c:pt>
                <c:pt idx="84">
                  <c:v>67</c:v>
                </c:pt>
                <c:pt idx="85">
                  <c:v>60</c:v>
                </c:pt>
                <c:pt idx="86">
                  <c:v>57</c:v>
                </c:pt>
                <c:pt idx="87">
                  <c:v>68</c:v>
                </c:pt>
                <c:pt idx="88">
                  <c:v>80</c:v>
                </c:pt>
                <c:pt idx="89">
                  <c:v>74</c:v>
                </c:pt>
                <c:pt idx="90">
                  <c:v>66</c:v>
                </c:pt>
                <c:pt idx="91">
                  <c:v>75</c:v>
                </c:pt>
                <c:pt idx="92">
                  <c:v>66</c:v>
                </c:pt>
                <c:pt idx="93">
                  <c:v>67</c:v>
                </c:pt>
                <c:pt idx="94">
                  <c:v>66</c:v>
                </c:pt>
                <c:pt idx="95">
                  <c:v>80</c:v>
                </c:pt>
                <c:pt idx="96">
                  <c:v>62</c:v>
                </c:pt>
                <c:pt idx="97">
                  <c:v>64</c:v>
                </c:pt>
                <c:pt idx="98">
                  <c:v>67</c:v>
                </c:pt>
                <c:pt idx="99">
                  <c:v>64</c:v>
                </c:pt>
                <c:pt idx="100">
                  <c:v>61</c:v>
                </c:pt>
                <c:pt idx="101">
                  <c:v>66</c:v>
                </c:pt>
                <c:pt idx="102">
                  <c:v>80</c:v>
                </c:pt>
                <c:pt idx="103">
                  <c:v>64</c:v>
                </c:pt>
                <c:pt idx="104">
                  <c:v>75</c:v>
                </c:pt>
                <c:pt idx="105">
                  <c:v>63</c:v>
                </c:pt>
                <c:pt idx="106">
                  <c:v>71</c:v>
                </c:pt>
                <c:pt idx="107">
                  <c:v>69</c:v>
                </c:pt>
                <c:pt idx="108">
                  <c:v>71</c:v>
                </c:pt>
                <c:pt idx="109">
                  <c:v>78</c:v>
                </c:pt>
                <c:pt idx="110">
                  <c:v>65</c:v>
                </c:pt>
                <c:pt idx="111">
                  <c:v>69</c:v>
                </c:pt>
                <c:pt idx="112">
                  <c:v>61</c:v>
                </c:pt>
                <c:pt idx="113">
                  <c:v>62</c:v>
                </c:pt>
                <c:pt idx="114">
                  <c:v>60</c:v>
                </c:pt>
                <c:pt idx="115">
                  <c:v>64</c:v>
                </c:pt>
                <c:pt idx="116">
                  <c:v>60</c:v>
                </c:pt>
                <c:pt idx="117">
                  <c:v>71</c:v>
                </c:pt>
                <c:pt idx="118">
                  <c:v>60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2">
                  <c:v>67</c:v>
                </c:pt>
                <c:pt idx="123">
                  <c:v>61</c:v>
                </c:pt>
                <c:pt idx="124">
                  <c:v>69</c:v>
                </c:pt>
                <c:pt idx="125">
                  <c:v>65</c:v>
                </c:pt>
                <c:pt idx="126">
                  <c:v>70</c:v>
                </c:pt>
                <c:pt idx="127">
                  <c:v>74</c:v>
                </c:pt>
                <c:pt idx="128">
                  <c:v>75</c:v>
                </c:pt>
                <c:pt idx="129">
                  <c:v>48</c:v>
                </c:pt>
                <c:pt idx="130">
                  <c:v>67</c:v>
                </c:pt>
                <c:pt idx="131">
                  <c:v>57</c:v>
                </c:pt>
                <c:pt idx="132">
                  <c:v>53</c:v>
                </c:pt>
                <c:pt idx="133">
                  <c:v>66</c:v>
                </c:pt>
                <c:pt idx="134">
                  <c:v>60</c:v>
                </c:pt>
                <c:pt idx="135">
                  <c:v>62</c:v>
                </c:pt>
                <c:pt idx="136">
                  <c:v>67</c:v>
                </c:pt>
                <c:pt idx="137">
                  <c:v>66</c:v>
                </c:pt>
                <c:pt idx="138">
                  <c:v>68</c:v>
                </c:pt>
                <c:pt idx="139">
                  <c:v>54</c:v>
                </c:pt>
                <c:pt idx="140">
                  <c:v>63</c:v>
                </c:pt>
                <c:pt idx="141">
                  <c:v>67</c:v>
                </c:pt>
                <c:pt idx="142">
                  <c:v>64</c:v>
                </c:pt>
                <c:pt idx="143">
                  <c:v>67</c:v>
                </c:pt>
                <c:pt idx="144">
                  <c:v>61</c:v>
                </c:pt>
                <c:pt idx="145">
                  <c:v>69</c:v>
                </c:pt>
                <c:pt idx="146">
                  <c:v>62</c:v>
                </c:pt>
                <c:pt idx="147">
                  <c:v>72</c:v>
                </c:pt>
                <c:pt idx="148">
                  <c:v>66</c:v>
                </c:pt>
                <c:pt idx="149">
                  <c:v>65</c:v>
                </c:pt>
                <c:pt idx="150">
                  <c:v>60</c:v>
                </c:pt>
                <c:pt idx="151">
                  <c:v>73</c:v>
                </c:pt>
                <c:pt idx="152">
                  <c:v>57</c:v>
                </c:pt>
                <c:pt idx="153">
                  <c:v>68</c:v>
                </c:pt>
                <c:pt idx="154">
                  <c:v>63</c:v>
                </c:pt>
                <c:pt idx="155">
                  <c:v>60</c:v>
                </c:pt>
                <c:pt idx="156">
                  <c:v>67</c:v>
                </c:pt>
                <c:pt idx="157">
                  <c:v>65</c:v>
                </c:pt>
                <c:pt idx="158">
                  <c:v>67</c:v>
                </c:pt>
                <c:pt idx="159">
                  <c:v>55</c:v>
                </c:pt>
                <c:pt idx="160">
                  <c:v>60</c:v>
                </c:pt>
                <c:pt idx="161">
                  <c:v>72</c:v>
                </c:pt>
                <c:pt idx="162">
                  <c:v>61</c:v>
                </c:pt>
                <c:pt idx="163">
                  <c:v>63</c:v>
                </c:pt>
                <c:pt idx="164">
                  <c:v>61</c:v>
                </c:pt>
                <c:pt idx="165">
                  <c:v>59</c:v>
                </c:pt>
                <c:pt idx="166">
                  <c:v>70</c:v>
                </c:pt>
                <c:pt idx="167">
                  <c:v>61</c:v>
                </c:pt>
                <c:pt idx="168">
                  <c:v>55</c:v>
                </c:pt>
                <c:pt idx="169">
                  <c:v>64</c:v>
                </c:pt>
                <c:pt idx="170">
                  <c:v>73</c:v>
                </c:pt>
                <c:pt idx="171">
                  <c:v>56</c:v>
                </c:pt>
                <c:pt idx="172">
                  <c:v>51</c:v>
                </c:pt>
                <c:pt idx="173">
                  <c:v>61</c:v>
                </c:pt>
                <c:pt idx="174">
                  <c:v>67</c:v>
                </c:pt>
                <c:pt idx="175">
                  <c:v>63</c:v>
                </c:pt>
                <c:pt idx="176">
                  <c:v>71</c:v>
                </c:pt>
                <c:pt idx="177">
                  <c:v>52</c:v>
                </c:pt>
                <c:pt idx="178">
                  <c:v>55</c:v>
                </c:pt>
                <c:pt idx="179">
                  <c:v>70</c:v>
                </c:pt>
                <c:pt idx="180">
                  <c:v>63</c:v>
                </c:pt>
                <c:pt idx="181">
                  <c:v>62</c:v>
                </c:pt>
                <c:pt idx="182">
                  <c:v>73</c:v>
                </c:pt>
                <c:pt idx="183">
                  <c:v>65</c:v>
                </c:pt>
                <c:pt idx="184">
                  <c:v>63</c:v>
                </c:pt>
                <c:pt idx="185">
                  <c:v>63</c:v>
                </c:pt>
                <c:pt idx="186">
                  <c:v>67</c:v>
                </c:pt>
                <c:pt idx="187">
                  <c:v>66</c:v>
                </c:pt>
                <c:pt idx="188">
                  <c:v>64</c:v>
                </c:pt>
                <c:pt idx="189">
                  <c:v>67</c:v>
                </c:pt>
                <c:pt idx="190">
                  <c:v>72</c:v>
                </c:pt>
                <c:pt idx="191">
                  <c:v>64</c:v>
                </c:pt>
                <c:pt idx="192">
                  <c:v>70</c:v>
                </c:pt>
                <c:pt idx="193">
                  <c:v>66</c:v>
                </c:pt>
                <c:pt idx="194">
                  <c:v>65</c:v>
                </c:pt>
                <c:pt idx="195">
                  <c:v>62</c:v>
                </c:pt>
                <c:pt idx="196">
                  <c:v>61</c:v>
                </c:pt>
                <c:pt idx="197">
                  <c:v>76</c:v>
                </c:pt>
                <c:pt idx="198">
                  <c:v>76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2-4A03-ACF2-7312747C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07039"/>
        <c:axId val="162622399"/>
      </c:scatterChart>
      <c:valAx>
        <c:axId val="162607039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622399"/>
        <c:crosses val="autoZero"/>
        <c:crossBetween val="midCat"/>
      </c:valAx>
      <c:valAx>
        <c:axId val="16262239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60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'14'!$J$4:$J$6</c:f>
              <c:numCache>
                <c:formatCode>General</c:formatCode>
                <c:ptCount val="3"/>
                <c:pt idx="0">
                  <c:v>146</c:v>
                </c:pt>
                <c:pt idx="1">
                  <c:v>168.86</c:v>
                </c:pt>
                <c:pt idx="2">
                  <c:v>206</c:v>
                </c:pt>
              </c:numCache>
            </c:numRef>
          </c:xVal>
          <c:yVal>
            <c:numRef>
              <c:f>'14'!$K$4:$K$6</c:f>
              <c:numCache>
                <c:formatCode>General</c:formatCode>
                <c:ptCount val="3"/>
                <c:pt idx="0">
                  <c:v>51.023208285779361</c:v>
                </c:pt>
                <c:pt idx="1">
                  <c:v>64.880000000000024</c:v>
                </c:pt>
                <c:pt idx="2">
                  <c:v>87.39274034410127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E1-435E-A7A9-4236B90E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18336"/>
        <c:axId val="25932601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'13'!$B$21:$B$30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'11'!$O$5:$O$14</c:f>
              <c:numCache>
                <c:formatCode>General</c:formatCode>
                <c:ptCount val="10"/>
                <c:pt idx="0">
                  <c:v>56.872727272727282</c:v>
                </c:pt>
                <c:pt idx="1">
                  <c:v>59.490909090909099</c:v>
                </c:pt>
                <c:pt idx="2">
                  <c:v>63.35319148936172</c:v>
                </c:pt>
                <c:pt idx="3">
                  <c:v>66.442105263157913</c:v>
                </c:pt>
                <c:pt idx="4">
                  <c:v>68.562962962962985</c:v>
                </c:pt>
                <c:pt idx="5">
                  <c:v>71.157894736842124</c:v>
                </c:pt>
                <c:pt idx="6">
                  <c:v>69.866666666666688</c:v>
                </c:pt>
                <c:pt idx="7">
                  <c:v>72.000000000000028</c:v>
                </c:pt>
                <c:pt idx="8">
                  <c:v>78.400000000000034</c:v>
                </c:pt>
                <c:pt idx="9">
                  <c:v>59.20000000000001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E1-435E-A7A9-4236B90E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18336"/>
        <c:axId val="259326016"/>
      </c:scatterChart>
      <c:valAx>
        <c:axId val="259318336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9326016"/>
        <c:crosses val="autoZero"/>
        <c:crossBetween val="midCat"/>
      </c:valAx>
      <c:valAx>
        <c:axId val="2593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931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8313</xdr:rowOff>
    </xdr:from>
    <xdr:to>
      <xdr:col>8</xdr:col>
      <xdr:colOff>8313</xdr:colOff>
      <xdr:row>41</xdr:row>
      <xdr:rowOff>16625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B191B3B-4245-9FF3-6D0E-233006FEE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9780</xdr:colOff>
      <xdr:row>24</xdr:row>
      <xdr:rowOff>187281</xdr:rowOff>
    </xdr:from>
    <xdr:to>
      <xdr:col>15</xdr:col>
      <xdr:colOff>655239</xdr:colOff>
      <xdr:row>40</xdr:row>
      <xdr:rowOff>185812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E4DA318-DAB9-FDFF-5A09-8A68A8BA1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7228</xdr:colOff>
      <xdr:row>25</xdr:row>
      <xdr:rowOff>659</xdr:rowOff>
    </xdr:from>
    <xdr:to>
      <xdr:col>23</xdr:col>
      <xdr:colOff>652687</xdr:colOff>
      <xdr:row>40</xdr:row>
      <xdr:rowOff>186237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BB64E08-6A22-4FF9-9115-410DC9E7A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8313</xdr:colOff>
      <xdr:row>15</xdr:row>
      <xdr:rowOff>16628</xdr:rowOff>
    </xdr:from>
    <xdr:ext cx="1321724" cy="35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9A78BC-0F8A-B40E-E7F6-493F6189F3F6}"/>
                </a:ext>
              </a:extLst>
            </xdr:cNvPr>
            <xdr:cNvSpPr txBox="1"/>
          </xdr:nvSpPr>
          <xdr:spPr>
            <a:xfrm>
              <a:off x="673331" y="2502133"/>
              <a:ext cx="1321724" cy="35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𝛾</m:t>
                            </m:r>
                          </m:sub>
                        </m:s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1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9A78BC-0F8A-B40E-E7F6-493F6189F3F6}"/>
                </a:ext>
              </a:extLst>
            </xdr:cNvPr>
            <xdr:cNvSpPr txBox="1"/>
          </xdr:nvSpPr>
          <xdr:spPr>
            <a:xfrm>
              <a:off x="673331" y="2502133"/>
              <a:ext cx="1321724" cy="35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 kern="1200">
                  <a:latin typeface="Cambria Math" panose="02040503050406030204" pitchFamily="18" charset="0"/>
                </a:rPr>
                <a:t>𝑡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𝛾 𝜎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)/√</a:t>
              </a:r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</xdr:col>
      <xdr:colOff>597876</xdr:colOff>
      <xdr:row>14</xdr:row>
      <xdr:rowOff>0</xdr:rowOff>
    </xdr:from>
    <xdr:ext cx="188635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AE97433-B86A-2FD2-2141-8F6A4C0EF4E3}"/>
                </a:ext>
              </a:extLst>
            </xdr:cNvPr>
            <xdr:cNvSpPr txBox="1"/>
          </xdr:nvSpPr>
          <xdr:spPr>
            <a:xfrm>
              <a:off x="1262894" y="2301986"/>
              <a:ext cx="188635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AE97433-B86A-2FD2-2141-8F6A4C0EF4E3}"/>
                </a:ext>
              </a:extLst>
            </xdr:cNvPr>
            <xdr:cNvSpPr txBox="1"/>
          </xdr:nvSpPr>
          <xdr:spPr>
            <a:xfrm>
              <a:off x="1262894" y="2301986"/>
              <a:ext cx="188635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𝑡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𝛾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3</xdr:col>
      <xdr:colOff>406044</xdr:colOff>
      <xdr:row>10</xdr:row>
      <xdr:rowOff>179044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50204D-11FF-6318-6597-0CA56B6A2EDB}"/>
            </a:ext>
          </a:extLst>
        </xdr:cNvPr>
        <xdr:cNvSpPr txBox="1"/>
      </xdr:nvSpPr>
      <xdr:spPr>
        <a:xfrm>
          <a:off x="2401099" y="1905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1</xdr:col>
      <xdr:colOff>636243</xdr:colOff>
      <xdr:row>13</xdr:row>
      <xdr:rowOff>19183</xdr:rowOff>
    </xdr:from>
    <xdr:ext cx="117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84B79C-4B5E-0A6A-B9DF-868179717561}"/>
                </a:ext>
              </a:extLst>
            </xdr:cNvPr>
            <xdr:cNvSpPr txBox="1"/>
          </xdr:nvSpPr>
          <xdr:spPr>
            <a:xfrm>
              <a:off x="1301261" y="212933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84B79C-4B5E-0A6A-B9DF-868179717561}"/>
                </a:ext>
              </a:extLst>
            </xdr:cNvPr>
            <xdr:cNvSpPr txBox="1"/>
          </xdr:nvSpPr>
          <xdr:spPr>
            <a:xfrm>
              <a:off x="1301261" y="212933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𝜎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</xdr:col>
      <xdr:colOff>642638</xdr:colOff>
      <xdr:row>12</xdr:row>
      <xdr:rowOff>6394</xdr:rowOff>
    </xdr:from>
    <xdr:ext cx="115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BFF6D8E-3251-8D43-2E80-9C38458252E2}"/>
                </a:ext>
              </a:extLst>
            </xdr:cNvPr>
            <xdr:cNvSpPr txBox="1"/>
          </xdr:nvSpPr>
          <xdr:spPr>
            <a:xfrm>
              <a:off x="1307656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BFF6D8E-3251-8D43-2E80-9C38458252E2}"/>
                </a:ext>
              </a:extLst>
            </xdr:cNvPr>
            <xdr:cNvSpPr txBox="1"/>
          </xdr:nvSpPr>
          <xdr:spPr>
            <a:xfrm>
              <a:off x="1307656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5</xdr:col>
      <xdr:colOff>8313</xdr:colOff>
      <xdr:row>15</xdr:row>
      <xdr:rowOff>16628</xdr:rowOff>
    </xdr:from>
    <xdr:ext cx="1321724" cy="35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6814270-7289-4469-8AC5-FA48D39CD3E5}"/>
                </a:ext>
              </a:extLst>
            </xdr:cNvPr>
            <xdr:cNvSpPr txBox="1"/>
          </xdr:nvSpPr>
          <xdr:spPr>
            <a:xfrm>
              <a:off x="673331" y="2894110"/>
              <a:ext cx="1321724" cy="35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𝛾</m:t>
                            </m:r>
                          </m:sub>
                        </m:s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1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100" i="1" kern="1200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6814270-7289-4469-8AC5-FA48D39CD3E5}"/>
                </a:ext>
              </a:extLst>
            </xdr:cNvPr>
            <xdr:cNvSpPr txBox="1"/>
          </xdr:nvSpPr>
          <xdr:spPr>
            <a:xfrm>
              <a:off x="673331" y="2894110"/>
              <a:ext cx="1321724" cy="35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 kern="1200">
                  <a:latin typeface="Cambria Math" panose="02040503050406030204" pitchFamily="18" charset="0"/>
                </a:rPr>
                <a:t>𝑡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𝛾 𝜎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)/√</a:t>
              </a:r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5</xdr:col>
      <xdr:colOff>597876</xdr:colOff>
      <xdr:row>14</xdr:row>
      <xdr:rowOff>0</xdr:rowOff>
    </xdr:from>
    <xdr:ext cx="188635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4DB6C8C-0907-4A66-835C-0CC0DD09505C}"/>
                </a:ext>
              </a:extLst>
            </xdr:cNvPr>
            <xdr:cNvSpPr txBox="1"/>
          </xdr:nvSpPr>
          <xdr:spPr>
            <a:xfrm>
              <a:off x="1262894" y="2685650"/>
              <a:ext cx="188635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4DB6C8C-0907-4A66-835C-0CC0DD09505C}"/>
                </a:ext>
              </a:extLst>
            </xdr:cNvPr>
            <xdr:cNvSpPr txBox="1"/>
          </xdr:nvSpPr>
          <xdr:spPr>
            <a:xfrm>
              <a:off x="1262894" y="2685650"/>
              <a:ext cx="188635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𝑡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𝛾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7</xdr:col>
      <xdr:colOff>406044</xdr:colOff>
      <xdr:row>10</xdr:row>
      <xdr:rowOff>179044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F00F5C1-0D8F-4FD6-879B-1E293C841D39}"/>
            </a:ext>
          </a:extLst>
        </xdr:cNvPr>
        <xdr:cNvSpPr txBox="1"/>
      </xdr:nvSpPr>
      <xdr:spPr>
        <a:xfrm>
          <a:off x="2401099" y="20973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5</xdr:col>
      <xdr:colOff>636243</xdr:colOff>
      <xdr:row>13</xdr:row>
      <xdr:rowOff>19183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6847B0B-8468-433D-812A-E5BC8CEC620A}"/>
            </a:ext>
          </a:extLst>
        </xdr:cNvPr>
        <xdr:cNvSpPr txBox="1"/>
      </xdr:nvSpPr>
      <xdr:spPr>
        <a:xfrm>
          <a:off x="3961334" y="25130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5</xdr:col>
      <xdr:colOff>642638</xdr:colOff>
      <xdr:row>12</xdr:row>
      <xdr:rowOff>6394</xdr:rowOff>
    </xdr:from>
    <xdr:ext cx="115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CE23161-9AE0-4B25-AFD7-5A582435CA84}"/>
                </a:ext>
              </a:extLst>
            </xdr:cNvPr>
            <xdr:cNvSpPr txBox="1"/>
          </xdr:nvSpPr>
          <xdr:spPr>
            <a:xfrm>
              <a:off x="1307656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CE23161-9AE0-4B25-AFD7-5A582435CA84}"/>
                </a:ext>
              </a:extLst>
            </xdr:cNvPr>
            <xdr:cNvSpPr txBox="1"/>
          </xdr:nvSpPr>
          <xdr:spPr>
            <a:xfrm>
              <a:off x="1307656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5</xdr:col>
      <xdr:colOff>636243</xdr:colOff>
      <xdr:row>13</xdr:row>
      <xdr:rowOff>19183</xdr:rowOff>
    </xdr:from>
    <xdr:ext cx="117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42C8F55-43EF-4464-BA2E-F964DAFC7770}"/>
                </a:ext>
              </a:extLst>
            </xdr:cNvPr>
            <xdr:cNvSpPr txBox="1"/>
          </xdr:nvSpPr>
          <xdr:spPr>
            <a:xfrm>
              <a:off x="1301261" y="2513001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42C8F55-43EF-4464-BA2E-F964DAFC7770}"/>
                </a:ext>
              </a:extLst>
            </xdr:cNvPr>
            <xdr:cNvSpPr txBox="1"/>
          </xdr:nvSpPr>
          <xdr:spPr>
            <a:xfrm>
              <a:off x="1301261" y="2513001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𝜎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11</xdr:col>
      <xdr:colOff>406044</xdr:colOff>
      <xdr:row>10</xdr:row>
      <xdr:rowOff>179044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1376346-D29D-4A6B-B4D6-3AC188F66A2D}"/>
            </a:ext>
          </a:extLst>
        </xdr:cNvPr>
        <xdr:cNvSpPr txBox="1"/>
      </xdr:nvSpPr>
      <xdr:spPr>
        <a:xfrm>
          <a:off x="5061171" y="20973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9</xdr:col>
      <xdr:colOff>636243</xdr:colOff>
      <xdr:row>13</xdr:row>
      <xdr:rowOff>19183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7C6A64-3A1E-4EC5-BFFF-BB65774F17E5}"/>
            </a:ext>
          </a:extLst>
        </xdr:cNvPr>
        <xdr:cNvSpPr txBox="1"/>
      </xdr:nvSpPr>
      <xdr:spPr>
        <a:xfrm>
          <a:off x="3961334" y="25130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9</xdr:col>
      <xdr:colOff>642638</xdr:colOff>
      <xdr:row>12</xdr:row>
      <xdr:rowOff>6394</xdr:rowOff>
    </xdr:from>
    <xdr:ext cx="115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61F8360-CF69-48E6-BCC7-0748B3BCF8D6}"/>
                </a:ext>
              </a:extLst>
            </xdr:cNvPr>
            <xdr:cNvSpPr txBox="1"/>
          </xdr:nvSpPr>
          <xdr:spPr>
            <a:xfrm>
              <a:off x="3967729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61F8360-CF69-48E6-BCC7-0748B3BCF8D6}"/>
                </a:ext>
              </a:extLst>
            </xdr:cNvPr>
            <xdr:cNvSpPr txBox="1"/>
          </xdr:nvSpPr>
          <xdr:spPr>
            <a:xfrm>
              <a:off x="3967729" y="2308380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9</xdr:col>
      <xdr:colOff>636243</xdr:colOff>
      <xdr:row>13</xdr:row>
      <xdr:rowOff>19183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E50E7F-B36E-46AD-A905-035CC50FB31C}"/>
            </a:ext>
          </a:extLst>
        </xdr:cNvPr>
        <xdr:cNvSpPr txBox="1"/>
      </xdr:nvSpPr>
      <xdr:spPr>
        <a:xfrm>
          <a:off x="6621407" y="25130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9</xdr:col>
      <xdr:colOff>533932</xdr:colOff>
      <xdr:row>13</xdr:row>
      <xdr:rowOff>76733</xdr:rowOff>
    </xdr:from>
    <xdr:ext cx="316523" cy="236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ACF5505-BABA-2FD7-A12A-3CC8B3031C62}"/>
                </a:ext>
              </a:extLst>
            </xdr:cNvPr>
            <xdr:cNvSpPr txBox="1"/>
          </xdr:nvSpPr>
          <xdr:spPr>
            <a:xfrm>
              <a:off x="6519096" y="257055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ACF5505-BABA-2FD7-A12A-3CC8B3031C62}"/>
                </a:ext>
              </a:extLst>
            </xdr:cNvPr>
            <xdr:cNvSpPr txBox="1"/>
          </xdr:nvSpPr>
          <xdr:spPr>
            <a:xfrm>
              <a:off x="6519096" y="257055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1^2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9</xdr:col>
      <xdr:colOff>591482</xdr:colOff>
      <xdr:row>15</xdr:row>
      <xdr:rowOff>89522</xdr:rowOff>
    </xdr:from>
    <xdr:ext cx="18505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12A3C69-73E3-105D-7DB5-492FB5E44B7F}"/>
                </a:ext>
              </a:extLst>
            </xdr:cNvPr>
            <xdr:cNvSpPr txBox="1"/>
          </xdr:nvSpPr>
          <xdr:spPr>
            <a:xfrm>
              <a:off x="6576646" y="2967004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12A3C69-73E3-105D-7DB5-492FB5E44B7F}"/>
                </a:ext>
              </a:extLst>
            </xdr:cNvPr>
            <xdr:cNvSpPr txBox="1"/>
          </xdr:nvSpPr>
          <xdr:spPr>
            <a:xfrm>
              <a:off x="6576646" y="2967004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2^2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15</xdr:col>
      <xdr:colOff>406044</xdr:colOff>
      <xdr:row>10</xdr:row>
      <xdr:rowOff>179044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283D23C-F5DC-4DA9-8BE0-5AA48B9150D7}"/>
            </a:ext>
          </a:extLst>
        </xdr:cNvPr>
        <xdr:cNvSpPr txBox="1"/>
      </xdr:nvSpPr>
      <xdr:spPr>
        <a:xfrm>
          <a:off x="5061171" y="20973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13</xdr:col>
      <xdr:colOff>642638</xdr:colOff>
      <xdr:row>12</xdr:row>
      <xdr:rowOff>185437</xdr:rowOff>
    </xdr:from>
    <xdr:ext cx="1139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AF21058C-05E8-2DAD-DE90-630B66D2180F}"/>
                </a:ext>
              </a:extLst>
            </xdr:cNvPr>
            <xdr:cNvSpPr txBox="1"/>
          </xdr:nvSpPr>
          <xdr:spPr>
            <a:xfrm>
              <a:off x="9287874" y="2295591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AF21058C-05E8-2DAD-DE90-630B66D2180F}"/>
                </a:ext>
              </a:extLst>
            </xdr:cNvPr>
            <xdr:cNvSpPr txBox="1"/>
          </xdr:nvSpPr>
          <xdr:spPr>
            <a:xfrm>
              <a:off x="9287874" y="2295591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𝑎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5</xdr:col>
      <xdr:colOff>636243</xdr:colOff>
      <xdr:row>13</xdr:row>
      <xdr:rowOff>19183</xdr:rowOff>
    </xdr:from>
    <xdr:ext cx="316523" cy="236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BE61B19B-AB9E-46A0-838D-A6F7310F2404}"/>
                </a:ext>
              </a:extLst>
            </xdr:cNvPr>
            <xdr:cNvSpPr txBox="1"/>
          </xdr:nvSpPr>
          <xdr:spPr>
            <a:xfrm>
              <a:off x="3961334" y="251300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BE61B19B-AB9E-46A0-838D-A6F7310F2404}"/>
                </a:ext>
              </a:extLst>
            </xdr:cNvPr>
            <xdr:cNvSpPr txBox="1"/>
          </xdr:nvSpPr>
          <xdr:spPr>
            <a:xfrm>
              <a:off x="3961334" y="251300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1^2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6</xdr:col>
      <xdr:colOff>123625</xdr:colOff>
      <xdr:row>13</xdr:row>
      <xdr:rowOff>171583</xdr:rowOff>
    </xdr:from>
    <xdr:ext cx="316523" cy="236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7CE7B55-2924-4D04-BB7B-2804F83B633C}"/>
                </a:ext>
              </a:extLst>
            </xdr:cNvPr>
            <xdr:cNvSpPr txBox="1"/>
          </xdr:nvSpPr>
          <xdr:spPr>
            <a:xfrm>
              <a:off x="4113734" y="266540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7CE7B55-2924-4D04-BB7B-2804F83B633C}"/>
                </a:ext>
              </a:extLst>
            </xdr:cNvPr>
            <xdr:cNvSpPr txBox="1"/>
          </xdr:nvSpPr>
          <xdr:spPr>
            <a:xfrm>
              <a:off x="4113734" y="2665401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1^2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13</xdr:col>
      <xdr:colOff>636243</xdr:colOff>
      <xdr:row>14</xdr:row>
      <xdr:rowOff>19183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6F92513-09FC-4D62-9580-150611CEEB79}"/>
            </a:ext>
          </a:extLst>
        </xdr:cNvPr>
        <xdr:cNvSpPr txBox="1"/>
      </xdr:nvSpPr>
      <xdr:spPr>
        <a:xfrm>
          <a:off x="6621407" y="251819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13</xdr:col>
      <xdr:colOff>636243</xdr:colOff>
      <xdr:row>14</xdr:row>
      <xdr:rowOff>19183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F081055-0F45-417F-801A-C1D409DDE3AF}"/>
            </a:ext>
          </a:extLst>
        </xdr:cNvPr>
        <xdr:cNvSpPr txBox="1"/>
      </xdr:nvSpPr>
      <xdr:spPr>
        <a:xfrm>
          <a:off x="6621407" y="251819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13</xdr:col>
      <xdr:colOff>549519</xdr:colOff>
      <xdr:row>13</xdr:row>
      <xdr:rowOff>185838</xdr:rowOff>
    </xdr:from>
    <xdr:ext cx="316523" cy="236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802BDFE-A65D-4E64-A2DF-F8DB17501DF0}"/>
                </a:ext>
              </a:extLst>
            </xdr:cNvPr>
            <xdr:cNvSpPr txBox="1"/>
          </xdr:nvSpPr>
          <xdr:spPr>
            <a:xfrm>
              <a:off x="9194755" y="2492620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802BDFE-A65D-4E64-A2DF-F8DB17501DF0}"/>
                </a:ext>
              </a:extLst>
            </xdr:cNvPr>
            <xdr:cNvSpPr txBox="1"/>
          </xdr:nvSpPr>
          <xdr:spPr>
            <a:xfrm>
              <a:off x="9194755" y="2492620"/>
              <a:ext cx="316523" cy="236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1^2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13</xdr:col>
      <xdr:colOff>612264</xdr:colOff>
      <xdr:row>15</xdr:row>
      <xdr:rowOff>1199</xdr:rowOff>
    </xdr:from>
    <xdr:ext cx="18505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0417731-909F-4C7D-8485-C08351DA5C63}"/>
                </a:ext>
              </a:extLst>
            </xdr:cNvPr>
            <xdr:cNvSpPr txBox="1"/>
          </xdr:nvSpPr>
          <xdr:spPr>
            <a:xfrm>
              <a:off x="9257500" y="2692445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0417731-909F-4C7D-8485-C08351DA5C63}"/>
                </a:ext>
              </a:extLst>
            </xdr:cNvPr>
            <xdr:cNvSpPr txBox="1"/>
          </xdr:nvSpPr>
          <xdr:spPr>
            <a:xfrm>
              <a:off x="9257500" y="2692445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𝜒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2^2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13</xdr:col>
      <xdr:colOff>485775</xdr:colOff>
      <xdr:row>16</xdr:row>
      <xdr:rowOff>12988</xdr:rowOff>
    </xdr:from>
    <xdr:ext cx="44409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958569C-FF9E-FBE9-87DB-DE0C6E2EF35C}"/>
                </a:ext>
              </a:extLst>
            </xdr:cNvPr>
            <xdr:cNvSpPr txBox="1"/>
          </xdr:nvSpPr>
          <xdr:spPr>
            <a:xfrm>
              <a:off x="9131011" y="2896466"/>
              <a:ext cx="4440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ru-RU" sz="1100" i="1" kern="1200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sz="1100" i="1" kern="1200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ru-RU" sz="1100" i="0" kern="1200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ru-RU" sz="1100" i="0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958569C-FF9E-FBE9-87DB-DE0C6E2EF35C}"/>
                </a:ext>
              </a:extLst>
            </xdr:cNvPr>
            <xdr:cNvSpPr txBox="1"/>
          </xdr:nvSpPr>
          <xdr:spPr>
            <a:xfrm>
              <a:off x="9131011" y="2896466"/>
              <a:ext cx="4440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 kern="1200">
                  <a:latin typeface="Cambria Math" panose="02040503050406030204" pitchFamily="18" charset="0"/>
                </a:rPr>
                <a:t>𝜎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 kern="1200">
                  <a:latin typeface="Cambria Math" panose="02040503050406030204" pitchFamily="18" charset="0"/>
                </a:rPr>
                <a:t>∗ )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 kern="1200">
                  <a:latin typeface="Cambria Math" panose="02040503050406030204" pitchFamily="18" charset="0"/>
                </a:rPr>
                <a:t>2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13</xdr:col>
      <xdr:colOff>516948</xdr:colOff>
      <xdr:row>16</xdr:row>
      <xdr:rowOff>7793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6500878-388C-38F2-F46C-E6B630E400B1}"/>
            </a:ext>
          </a:extLst>
        </xdr:cNvPr>
        <xdr:cNvSpPr txBox="1"/>
      </xdr:nvSpPr>
      <xdr:spPr>
        <a:xfrm>
          <a:off x="9162185" y="30148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  <xdr:oneCellAnchor>
    <xdr:from>
      <xdr:col>13</xdr:col>
      <xdr:colOff>642638</xdr:colOff>
      <xdr:row>12</xdr:row>
      <xdr:rowOff>6394</xdr:rowOff>
    </xdr:from>
    <xdr:ext cx="115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0DA4E8-0CE7-4856-9B44-549ACCF35987}"/>
                </a:ext>
              </a:extLst>
            </xdr:cNvPr>
            <xdr:cNvSpPr txBox="1"/>
          </xdr:nvSpPr>
          <xdr:spPr>
            <a:xfrm>
              <a:off x="6627801" y="2261673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0DA4E8-0CE7-4856-9B44-549ACCF35987}"/>
                </a:ext>
              </a:extLst>
            </xdr:cNvPr>
            <xdr:cNvSpPr txBox="1"/>
          </xdr:nvSpPr>
          <xdr:spPr>
            <a:xfrm>
              <a:off x="6627801" y="2261673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𝑛</a:t>
              </a:r>
              <a:endParaRPr lang="ru-RU" sz="1100" kern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191192</xdr:colOff>
      <xdr:row>2</xdr:row>
      <xdr:rowOff>8314</xdr:rowOff>
    </xdr:from>
    <xdr:ext cx="2992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26ACAB-DA5F-70CC-4E77-49D8FD3F97D1}"/>
                </a:ext>
              </a:extLst>
            </xdr:cNvPr>
            <xdr:cNvSpPr txBox="1"/>
          </xdr:nvSpPr>
          <xdr:spPr>
            <a:xfrm>
              <a:off x="6841374" y="390699"/>
              <a:ext cx="2992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26ACAB-DA5F-70CC-4E77-49D8FD3F97D1}"/>
                </a:ext>
              </a:extLst>
            </xdr:cNvPr>
            <xdr:cNvSpPr txBox="1"/>
          </xdr:nvSpPr>
          <xdr:spPr>
            <a:xfrm>
              <a:off x="6841374" y="390699"/>
              <a:ext cx="2992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𝛼</a:t>
              </a:r>
              <a:endParaRPr lang="ru-RU" sz="1100" kern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8313</xdr:colOff>
      <xdr:row>1</xdr:row>
      <xdr:rowOff>180959</xdr:rowOff>
    </xdr:from>
    <xdr:to>
      <xdr:col>12</xdr:col>
      <xdr:colOff>1919</xdr:colOff>
      <xdr:row>23</xdr:row>
      <xdr:rowOff>189272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C7D75F-0E21-9E4E-DF68-1E6CB3981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273746</xdr:colOff>
      <xdr:row>3</xdr:row>
      <xdr:rowOff>10461</xdr:rowOff>
    </xdr:from>
    <xdr:ext cx="1207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83CC4A-A561-0AAD-20D7-647518B5AD55}"/>
                </a:ext>
              </a:extLst>
            </xdr:cNvPr>
            <xdr:cNvSpPr txBox="1"/>
          </xdr:nvSpPr>
          <xdr:spPr>
            <a:xfrm>
              <a:off x="938764" y="57802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 kern="1200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83CC4A-A561-0AAD-20D7-647518B5AD55}"/>
                </a:ext>
              </a:extLst>
            </xdr:cNvPr>
            <xdr:cNvSpPr txBox="1"/>
          </xdr:nvSpPr>
          <xdr:spPr>
            <a:xfrm>
              <a:off x="938764" y="57802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𝛼</a:t>
              </a:r>
              <a:endParaRPr lang="ru-RU" sz="1100" kern="1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124690</xdr:colOff>
      <xdr:row>20</xdr:row>
      <xdr:rowOff>187036</xdr:rowOff>
    </xdr:from>
    <xdr:ext cx="3574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56110E-7840-6B75-D502-93E2750055A7}"/>
                </a:ext>
              </a:extLst>
            </xdr:cNvPr>
            <xdr:cNvSpPr txBox="1"/>
          </xdr:nvSpPr>
          <xdr:spPr>
            <a:xfrm>
              <a:off x="2784763" y="4393276"/>
              <a:ext cx="357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56110E-7840-6B75-D502-93E2750055A7}"/>
                </a:ext>
              </a:extLst>
            </xdr:cNvPr>
            <xdr:cNvSpPr txBox="1"/>
          </xdr:nvSpPr>
          <xdr:spPr>
            <a:xfrm>
              <a:off x="2784763" y="4393276"/>
              <a:ext cx="357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𝜎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𝑥</a:t>
              </a:r>
              <a:endParaRPr lang="ru-RU" sz="1100" kern="1200"/>
            </a:p>
          </xdr:txBody>
        </xdr:sp>
      </mc:Fallback>
    </mc:AlternateContent>
    <xdr:clientData/>
  </xdr:oneCellAnchor>
  <xdr:oneCellAnchor>
    <xdr:from>
      <xdr:col>3</xdr:col>
      <xdr:colOff>207817</xdr:colOff>
      <xdr:row>21</xdr:row>
      <xdr:rowOff>187036</xdr:rowOff>
    </xdr:from>
    <xdr:ext cx="178319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18BFD4-0D35-15CA-3F39-30FD7E299AE9}"/>
                </a:ext>
              </a:extLst>
            </xdr:cNvPr>
            <xdr:cNvSpPr txBox="1"/>
          </xdr:nvSpPr>
          <xdr:spPr>
            <a:xfrm>
              <a:off x="2867890" y="4584469"/>
              <a:ext cx="17831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1100" i="1" kern="1200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ru-RU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18BFD4-0D35-15CA-3F39-30FD7E299AE9}"/>
                </a:ext>
              </a:extLst>
            </xdr:cNvPr>
            <xdr:cNvSpPr txBox="1"/>
          </xdr:nvSpPr>
          <xdr:spPr>
            <a:xfrm>
              <a:off x="2867890" y="4584469"/>
              <a:ext cx="17831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 kern="1200">
                  <a:latin typeface="Cambria Math" panose="02040503050406030204" pitchFamily="18" charset="0"/>
                </a:rPr>
                <a:t>𝜎</a:t>
              </a:r>
              <a:r>
                <a:rPr lang="ru-RU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 kern="1200">
                  <a:latin typeface="Cambria Math" panose="02040503050406030204" pitchFamily="18" charset="0"/>
                </a:rPr>
                <a:t>𝑦</a:t>
              </a:r>
              <a:endParaRPr lang="ru-RU" sz="1100" kern="1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8311</xdr:colOff>
      <xdr:row>1</xdr:row>
      <xdr:rowOff>178724</xdr:rowOff>
    </xdr:from>
    <xdr:to>
      <xdr:col>7</xdr:col>
      <xdr:colOff>665017</xdr:colOff>
      <xdr:row>17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864EDA-9F27-2807-B2EC-F759CF19C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workbookViewId="0">
      <selection activeCell="N11" sqref="N11"/>
    </sheetView>
  </sheetViews>
  <sheetFormatPr defaultRowHeight="15.0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P1" s="1" t="s">
        <v>0</v>
      </c>
      <c r="Q1" s="1" t="s">
        <v>1</v>
      </c>
      <c r="R1" s="1" t="s">
        <v>2</v>
      </c>
    </row>
    <row r="2" spans="1:18" x14ac:dyDescent="0.3">
      <c r="A2" s="2">
        <v>1</v>
      </c>
      <c r="B2" s="2">
        <v>165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167</v>
      </c>
      <c r="I2" s="2">
        <v>61</v>
      </c>
      <c r="J2" s="2">
        <v>151</v>
      </c>
      <c r="K2" s="2">
        <v>166</v>
      </c>
      <c r="L2" s="2">
        <v>60</v>
      </c>
      <c r="P2" s="2">
        <v>1</v>
      </c>
      <c r="Q2" s="2">
        <v>165</v>
      </c>
      <c r="R2" s="2">
        <v>67</v>
      </c>
    </row>
    <row r="3" spans="1:18" x14ac:dyDescent="0.3">
      <c r="A3" s="2">
        <v>2</v>
      </c>
      <c r="B3" s="2">
        <v>162</v>
      </c>
      <c r="C3" s="2">
        <v>60</v>
      </c>
      <c r="D3" s="2">
        <v>52</v>
      </c>
      <c r="E3" s="2">
        <v>160</v>
      </c>
      <c r="F3" s="2">
        <v>62</v>
      </c>
      <c r="G3" s="2">
        <v>102</v>
      </c>
      <c r="H3" s="2">
        <v>174</v>
      </c>
      <c r="I3" s="2">
        <v>66</v>
      </c>
      <c r="J3" s="2">
        <v>152</v>
      </c>
      <c r="K3" s="2">
        <v>170</v>
      </c>
      <c r="L3" s="2">
        <v>73</v>
      </c>
      <c r="P3" s="2">
        <v>2</v>
      </c>
      <c r="Q3" s="2">
        <v>162</v>
      </c>
      <c r="R3" s="2">
        <v>60</v>
      </c>
    </row>
    <row r="4" spans="1:18" x14ac:dyDescent="0.3">
      <c r="A4" s="2">
        <v>3</v>
      </c>
      <c r="B4" s="2">
        <v>171</v>
      </c>
      <c r="C4" s="2">
        <v>60</v>
      </c>
      <c r="D4" s="2">
        <v>53</v>
      </c>
      <c r="E4" s="2">
        <v>175</v>
      </c>
      <c r="F4" s="2">
        <v>64</v>
      </c>
      <c r="G4" s="2">
        <v>103</v>
      </c>
      <c r="H4" s="2">
        <v>175</v>
      </c>
      <c r="I4" s="2">
        <v>80</v>
      </c>
      <c r="J4" s="2">
        <v>153</v>
      </c>
      <c r="K4" s="2">
        <v>166</v>
      </c>
      <c r="L4" s="2">
        <v>57</v>
      </c>
      <c r="P4" s="2">
        <v>3</v>
      </c>
      <c r="Q4" s="2">
        <v>171</v>
      </c>
      <c r="R4" s="2">
        <v>60</v>
      </c>
    </row>
    <row r="5" spans="1:18" x14ac:dyDescent="0.3">
      <c r="A5" s="2">
        <v>4</v>
      </c>
      <c r="B5" s="2">
        <v>172</v>
      </c>
      <c r="C5" s="2">
        <v>72</v>
      </c>
      <c r="D5" s="2">
        <v>54</v>
      </c>
      <c r="E5" s="2">
        <v>160</v>
      </c>
      <c r="F5" s="2">
        <v>59</v>
      </c>
      <c r="G5" s="2">
        <v>104</v>
      </c>
      <c r="H5" s="2">
        <v>167</v>
      </c>
      <c r="I5" s="2">
        <v>64</v>
      </c>
      <c r="J5" s="2">
        <v>154</v>
      </c>
      <c r="K5" s="2">
        <v>177</v>
      </c>
      <c r="L5" s="2">
        <v>68</v>
      </c>
      <c r="P5" s="2">
        <v>4</v>
      </c>
      <c r="Q5" s="2">
        <v>172</v>
      </c>
      <c r="R5" s="2">
        <v>72</v>
      </c>
    </row>
    <row r="6" spans="1:18" x14ac:dyDescent="0.3">
      <c r="A6" s="2">
        <v>5</v>
      </c>
      <c r="B6" s="2">
        <v>171</v>
      </c>
      <c r="C6" s="2">
        <v>65</v>
      </c>
      <c r="D6" s="2">
        <v>55</v>
      </c>
      <c r="E6" s="2">
        <v>170</v>
      </c>
      <c r="F6" s="2">
        <v>62</v>
      </c>
      <c r="G6" s="2">
        <v>105</v>
      </c>
      <c r="H6" s="2">
        <v>180</v>
      </c>
      <c r="I6" s="2">
        <v>75</v>
      </c>
      <c r="J6" s="2">
        <v>155</v>
      </c>
      <c r="K6" s="2">
        <v>172</v>
      </c>
      <c r="L6" s="2">
        <v>63</v>
      </c>
      <c r="P6" s="2">
        <v>5</v>
      </c>
      <c r="Q6" s="2">
        <v>171</v>
      </c>
      <c r="R6" s="2">
        <v>65</v>
      </c>
    </row>
    <row r="7" spans="1:18" x14ac:dyDescent="0.3">
      <c r="A7" s="2">
        <v>6</v>
      </c>
      <c r="B7" s="2">
        <v>166</v>
      </c>
      <c r="C7" s="2">
        <v>62</v>
      </c>
      <c r="D7" s="2">
        <v>56</v>
      </c>
      <c r="E7" s="2">
        <v>162</v>
      </c>
      <c r="F7" s="2">
        <v>60</v>
      </c>
      <c r="G7" s="2">
        <v>106</v>
      </c>
      <c r="H7" s="2">
        <v>166</v>
      </c>
      <c r="I7" s="2">
        <v>63</v>
      </c>
      <c r="J7" s="2">
        <v>156</v>
      </c>
      <c r="K7" s="2">
        <v>161</v>
      </c>
      <c r="L7" s="2">
        <v>60</v>
      </c>
      <c r="P7" s="2">
        <v>6</v>
      </c>
      <c r="Q7" s="2">
        <v>166</v>
      </c>
      <c r="R7" s="2">
        <v>62</v>
      </c>
    </row>
    <row r="8" spans="1:18" x14ac:dyDescent="0.3">
      <c r="A8" s="2">
        <v>7</v>
      </c>
      <c r="B8" s="2">
        <v>164</v>
      </c>
      <c r="C8" s="2">
        <v>56</v>
      </c>
      <c r="D8" s="2">
        <v>57</v>
      </c>
      <c r="E8" s="2">
        <v>171</v>
      </c>
      <c r="F8" s="2">
        <v>70</v>
      </c>
      <c r="G8" s="2">
        <v>107</v>
      </c>
      <c r="H8" s="2">
        <v>176</v>
      </c>
      <c r="I8" s="2">
        <v>71</v>
      </c>
      <c r="J8" s="2">
        <v>157</v>
      </c>
      <c r="K8" s="2">
        <v>172</v>
      </c>
      <c r="L8" s="2">
        <v>67</v>
      </c>
      <c r="P8" s="2">
        <v>7</v>
      </c>
      <c r="Q8" s="2">
        <v>164</v>
      </c>
      <c r="R8" s="2">
        <v>56</v>
      </c>
    </row>
    <row r="9" spans="1:18" x14ac:dyDescent="0.3">
      <c r="A9" s="2">
        <v>8</v>
      </c>
      <c r="B9" s="2">
        <v>164</v>
      </c>
      <c r="C9" s="2">
        <v>63</v>
      </c>
      <c r="D9" s="2">
        <v>58</v>
      </c>
      <c r="E9" s="2">
        <v>178</v>
      </c>
      <c r="F9" s="2">
        <v>71</v>
      </c>
      <c r="G9" s="2">
        <v>108</v>
      </c>
      <c r="H9" s="2">
        <v>174</v>
      </c>
      <c r="I9" s="2">
        <v>69</v>
      </c>
      <c r="J9" s="2">
        <v>158</v>
      </c>
      <c r="K9" s="2">
        <v>163</v>
      </c>
      <c r="L9" s="2">
        <v>65</v>
      </c>
      <c r="P9" s="2">
        <v>8</v>
      </c>
      <c r="Q9" s="2">
        <v>164</v>
      </c>
      <c r="R9" s="2">
        <v>63</v>
      </c>
    </row>
    <row r="10" spans="1:18" x14ac:dyDescent="0.3">
      <c r="A10" s="2">
        <v>9</v>
      </c>
      <c r="B10" s="2">
        <v>169</v>
      </c>
      <c r="C10" s="2">
        <v>65</v>
      </c>
      <c r="D10" s="2">
        <v>59</v>
      </c>
      <c r="E10" s="2">
        <v>173</v>
      </c>
      <c r="F10" s="2">
        <v>71</v>
      </c>
      <c r="G10" s="2">
        <v>109</v>
      </c>
      <c r="H10" s="2">
        <v>169</v>
      </c>
      <c r="I10" s="2">
        <v>71</v>
      </c>
      <c r="J10" s="2">
        <v>159</v>
      </c>
      <c r="K10" s="2">
        <v>176</v>
      </c>
      <c r="L10" s="2">
        <v>67</v>
      </c>
      <c r="P10" s="2">
        <v>9</v>
      </c>
      <c r="Q10" s="2">
        <v>169</v>
      </c>
      <c r="R10" s="2">
        <v>65</v>
      </c>
    </row>
    <row r="11" spans="1:18" x14ac:dyDescent="0.3">
      <c r="A11" s="2">
        <v>10</v>
      </c>
      <c r="B11" s="2">
        <v>169</v>
      </c>
      <c r="C11" s="2">
        <v>75</v>
      </c>
      <c r="D11" s="2">
        <v>60</v>
      </c>
      <c r="E11" s="2">
        <v>170</v>
      </c>
      <c r="F11" s="2">
        <v>61</v>
      </c>
      <c r="G11" s="2">
        <v>110</v>
      </c>
      <c r="H11" s="2">
        <v>177</v>
      </c>
      <c r="I11" s="2">
        <v>78</v>
      </c>
      <c r="J11" s="2">
        <v>160</v>
      </c>
      <c r="K11" s="2">
        <v>161</v>
      </c>
      <c r="L11" s="2">
        <v>55</v>
      </c>
      <c r="P11" s="2">
        <v>10</v>
      </c>
      <c r="Q11" s="2">
        <v>169</v>
      </c>
      <c r="R11" s="2">
        <v>75</v>
      </c>
    </row>
    <row r="12" spans="1:18" x14ac:dyDescent="0.3">
      <c r="A12" s="2">
        <v>11</v>
      </c>
      <c r="B12" s="2">
        <v>163</v>
      </c>
      <c r="C12" s="2">
        <v>54</v>
      </c>
      <c r="D12" s="2">
        <v>61</v>
      </c>
      <c r="E12" s="2">
        <v>171</v>
      </c>
      <c r="F12" s="2">
        <v>76</v>
      </c>
      <c r="G12" s="2">
        <v>111</v>
      </c>
      <c r="H12" s="2">
        <v>167</v>
      </c>
      <c r="I12" s="2">
        <v>65</v>
      </c>
      <c r="J12" s="2">
        <v>161</v>
      </c>
      <c r="K12" s="2">
        <v>161</v>
      </c>
      <c r="L12" s="2">
        <v>60</v>
      </c>
      <c r="P12" s="2">
        <v>11</v>
      </c>
      <c r="Q12" s="2">
        <v>163</v>
      </c>
      <c r="R12" s="2">
        <v>54</v>
      </c>
    </row>
    <row r="13" spans="1:18" x14ac:dyDescent="0.3">
      <c r="A13" s="2">
        <v>12</v>
      </c>
      <c r="B13" s="2">
        <v>173</v>
      </c>
      <c r="C13" s="2">
        <v>75</v>
      </c>
      <c r="D13" s="2">
        <v>62</v>
      </c>
      <c r="E13" s="2">
        <v>176</v>
      </c>
      <c r="F13" s="2">
        <v>70</v>
      </c>
      <c r="G13" s="2">
        <v>112</v>
      </c>
      <c r="H13" s="2">
        <v>170</v>
      </c>
      <c r="I13" s="2">
        <v>69</v>
      </c>
      <c r="J13" s="2">
        <v>162</v>
      </c>
      <c r="K13" s="2">
        <v>172</v>
      </c>
      <c r="L13" s="2">
        <v>72</v>
      </c>
      <c r="P13" s="2">
        <v>12</v>
      </c>
      <c r="Q13" s="2">
        <v>173</v>
      </c>
      <c r="R13" s="2">
        <v>75</v>
      </c>
    </row>
    <row r="14" spans="1:18" x14ac:dyDescent="0.3">
      <c r="A14" s="2">
        <v>13</v>
      </c>
      <c r="B14" s="2">
        <v>176</v>
      </c>
      <c r="C14" s="2">
        <v>67</v>
      </c>
      <c r="D14" s="2">
        <v>63</v>
      </c>
      <c r="E14" s="2">
        <v>156</v>
      </c>
      <c r="F14" s="2">
        <v>54</v>
      </c>
      <c r="G14" s="2">
        <v>113</v>
      </c>
      <c r="H14" s="2">
        <v>158</v>
      </c>
      <c r="I14" s="2">
        <v>61</v>
      </c>
      <c r="J14" s="2">
        <v>163</v>
      </c>
      <c r="K14" s="2">
        <v>167</v>
      </c>
      <c r="L14" s="2">
        <v>61</v>
      </c>
      <c r="P14" s="2">
        <v>13</v>
      </c>
      <c r="Q14" s="2">
        <v>176</v>
      </c>
      <c r="R14" s="2">
        <v>67</v>
      </c>
    </row>
    <row r="15" spans="1:18" x14ac:dyDescent="0.3">
      <c r="A15" s="2">
        <v>14</v>
      </c>
      <c r="B15" s="2">
        <v>168</v>
      </c>
      <c r="C15" s="2">
        <v>55</v>
      </c>
      <c r="D15" s="2">
        <v>64</v>
      </c>
      <c r="E15" s="2">
        <v>179</v>
      </c>
      <c r="F15" s="2">
        <v>77</v>
      </c>
      <c r="G15" s="2">
        <v>114</v>
      </c>
      <c r="H15" s="2">
        <v>171</v>
      </c>
      <c r="I15" s="2">
        <v>62</v>
      </c>
      <c r="J15" s="2">
        <v>164</v>
      </c>
      <c r="K15" s="2">
        <v>168</v>
      </c>
      <c r="L15" s="2">
        <v>63</v>
      </c>
      <c r="P15" s="2">
        <v>14</v>
      </c>
      <c r="Q15" s="2">
        <v>168</v>
      </c>
      <c r="R15" s="2">
        <v>55</v>
      </c>
    </row>
    <row r="16" spans="1:18" x14ac:dyDescent="0.3">
      <c r="A16" s="2">
        <v>15</v>
      </c>
      <c r="B16" s="2">
        <v>169</v>
      </c>
      <c r="C16" s="2">
        <v>66</v>
      </c>
      <c r="D16" s="2">
        <v>65</v>
      </c>
      <c r="E16" s="2">
        <v>173</v>
      </c>
      <c r="F16" s="2">
        <v>71</v>
      </c>
      <c r="G16" s="2">
        <v>115</v>
      </c>
      <c r="H16" s="2">
        <v>176</v>
      </c>
      <c r="I16" s="2">
        <v>60</v>
      </c>
      <c r="J16" s="2">
        <v>165</v>
      </c>
      <c r="K16" s="2">
        <v>161</v>
      </c>
      <c r="L16" s="2">
        <v>61</v>
      </c>
      <c r="P16" s="2">
        <v>15</v>
      </c>
      <c r="Q16" s="2">
        <v>169</v>
      </c>
      <c r="R16" s="2">
        <v>66</v>
      </c>
    </row>
    <row r="17" spans="1:18" x14ac:dyDescent="0.3">
      <c r="A17" s="2">
        <v>16</v>
      </c>
      <c r="B17" s="2">
        <v>168</v>
      </c>
      <c r="C17" s="2">
        <v>67</v>
      </c>
      <c r="D17" s="2">
        <v>66</v>
      </c>
      <c r="E17" s="2">
        <v>162</v>
      </c>
      <c r="F17" s="2">
        <v>58</v>
      </c>
      <c r="G17" s="2">
        <v>116</v>
      </c>
      <c r="H17" s="2">
        <v>172</v>
      </c>
      <c r="I17" s="2">
        <v>64</v>
      </c>
      <c r="J17" s="2">
        <v>166</v>
      </c>
      <c r="K17" s="2">
        <v>169</v>
      </c>
      <c r="L17" s="2">
        <v>59</v>
      </c>
      <c r="P17" s="2">
        <v>16</v>
      </c>
      <c r="Q17" s="2">
        <v>168</v>
      </c>
      <c r="R17" s="2">
        <v>67</v>
      </c>
    </row>
    <row r="18" spans="1:18" x14ac:dyDescent="0.3">
      <c r="A18" s="2">
        <v>17</v>
      </c>
      <c r="B18" s="2">
        <v>166</v>
      </c>
      <c r="C18" s="2">
        <v>64</v>
      </c>
      <c r="D18" s="2">
        <v>67</v>
      </c>
      <c r="E18" s="2">
        <v>172</v>
      </c>
      <c r="F18" s="2">
        <v>67</v>
      </c>
      <c r="G18" s="2">
        <v>117</v>
      </c>
      <c r="H18" s="2">
        <v>165</v>
      </c>
      <c r="I18" s="2">
        <v>60</v>
      </c>
      <c r="J18" s="2">
        <v>167</v>
      </c>
      <c r="K18" s="2">
        <v>168</v>
      </c>
      <c r="L18" s="2">
        <v>70</v>
      </c>
      <c r="P18" s="2">
        <v>17</v>
      </c>
      <c r="Q18" s="2">
        <v>166</v>
      </c>
      <c r="R18" s="2">
        <v>64</v>
      </c>
    </row>
    <row r="19" spans="1:18" x14ac:dyDescent="0.3">
      <c r="A19" s="2">
        <v>18</v>
      </c>
      <c r="B19" s="2">
        <v>178</v>
      </c>
      <c r="C19" s="2">
        <v>80</v>
      </c>
      <c r="D19" s="2">
        <v>68</v>
      </c>
      <c r="E19" s="2">
        <v>184</v>
      </c>
      <c r="F19" s="2">
        <v>68</v>
      </c>
      <c r="G19" s="2">
        <v>118</v>
      </c>
      <c r="H19" s="2">
        <v>178</v>
      </c>
      <c r="I19" s="2">
        <v>71</v>
      </c>
      <c r="J19" s="2">
        <v>168</v>
      </c>
      <c r="K19" s="2">
        <v>170</v>
      </c>
      <c r="L19" s="2">
        <v>61</v>
      </c>
      <c r="P19" s="2">
        <v>18</v>
      </c>
      <c r="Q19" s="2">
        <v>178</v>
      </c>
      <c r="R19" s="2">
        <v>80</v>
      </c>
    </row>
    <row r="20" spans="1:18" x14ac:dyDescent="0.3">
      <c r="A20" s="2">
        <v>19</v>
      </c>
      <c r="B20" s="2">
        <v>165</v>
      </c>
      <c r="C20" s="2">
        <v>62</v>
      </c>
      <c r="D20" s="2">
        <v>69</v>
      </c>
      <c r="E20" s="2">
        <v>166</v>
      </c>
      <c r="F20" s="2">
        <v>51</v>
      </c>
      <c r="G20" s="2">
        <v>119</v>
      </c>
      <c r="H20" s="2">
        <v>157</v>
      </c>
      <c r="I20" s="2">
        <v>60</v>
      </c>
      <c r="J20" s="2">
        <v>169</v>
      </c>
      <c r="K20" s="2">
        <v>166</v>
      </c>
      <c r="L20" s="2">
        <v>55</v>
      </c>
      <c r="P20" s="2">
        <v>19</v>
      </c>
      <c r="Q20" s="2">
        <v>165</v>
      </c>
      <c r="R20" s="2">
        <v>62</v>
      </c>
    </row>
    <row r="21" spans="1:18" x14ac:dyDescent="0.3">
      <c r="A21" s="2">
        <v>20</v>
      </c>
      <c r="B21" s="2">
        <v>164</v>
      </c>
      <c r="C21" s="2">
        <v>62</v>
      </c>
      <c r="D21" s="2">
        <v>70</v>
      </c>
      <c r="E21" s="2">
        <v>171</v>
      </c>
      <c r="F21" s="2">
        <v>65</v>
      </c>
      <c r="G21" s="2">
        <v>120</v>
      </c>
      <c r="H21" s="2">
        <v>169</v>
      </c>
      <c r="I21" s="2">
        <v>65</v>
      </c>
      <c r="J21" s="2">
        <v>170</v>
      </c>
      <c r="K21" s="2">
        <v>175</v>
      </c>
      <c r="L21" s="2">
        <v>64</v>
      </c>
      <c r="P21" s="2">
        <v>20</v>
      </c>
      <c r="Q21" s="2">
        <v>164</v>
      </c>
      <c r="R21" s="2">
        <v>62</v>
      </c>
    </row>
    <row r="22" spans="1:18" x14ac:dyDescent="0.3">
      <c r="A22" s="2">
        <v>21</v>
      </c>
      <c r="B22" s="2">
        <v>161</v>
      </c>
      <c r="C22" s="2">
        <v>51</v>
      </c>
      <c r="D22" s="2">
        <v>71</v>
      </c>
      <c r="E22" s="2">
        <v>182</v>
      </c>
      <c r="F22" s="2">
        <v>76</v>
      </c>
      <c r="G22" s="2">
        <v>121</v>
      </c>
      <c r="H22" s="2">
        <v>169</v>
      </c>
      <c r="I22" s="2">
        <v>62</v>
      </c>
      <c r="J22" s="2">
        <v>171</v>
      </c>
      <c r="K22" s="2">
        <v>180</v>
      </c>
      <c r="L22" s="2">
        <v>73</v>
      </c>
      <c r="P22" s="2">
        <v>21</v>
      </c>
      <c r="Q22" s="2">
        <v>161</v>
      </c>
      <c r="R22" s="2">
        <v>51</v>
      </c>
    </row>
    <row r="23" spans="1:18" x14ac:dyDescent="0.3">
      <c r="A23" s="2">
        <v>22</v>
      </c>
      <c r="B23" s="2">
        <v>170</v>
      </c>
      <c r="C23" s="2">
        <v>66</v>
      </c>
      <c r="D23" s="2">
        <v>72</v>
      </c>
      <c r="E23" s="2">
        <v>160</v>
      </c>
      <c r="F23" s="2">
        <v>50</v>
      </c>
      <c r="G23" s="2">
        <v>122</v>
      </c>
      <c r="H23" s="2">
        <v>167</v>
      </c>
      <c r="I23" s="2">
        <v>63</v>
      </c>
      <c r="J23" s="2">
        <v>172</v>
      </c>
      <c r="K23" s="2">
        <v>164</v>
      </c>
      <c r="L23" s="2">
        <v>56</v>
      </c>
      <c r="P23" s="2">
        <v>22</v>
      </c>
      <c r="Q23" s="2">
        <v>170</v>
      </c>
      <c r="R23" s="2">
        <v>66</v>
      </c>
    </row>
    <row r="24" spans="1:18" x14ac:dyDescent="0.3">
      <c r="A24" s="2">
        <v>23</v>
      </c>
      <c r="B24" s="2">
        <v>164</v>
      </c>
      <c r="C24" s="2">
        <v>53</v>
      </c>
      <c r="D24" s="2">
        <v>73</v>
      </c>
      <c r="E24" s="2">
        <v>164</v>
      </c>
      <c r="F24" s="2">
        <v>61</v>
      </c>
      <c r="G24" s="2">
        <v>123</v>
      </c>
      <c r="H24" s="2">
        <v>177</v>
      </c>
      <c r="I24" s="2">
        <v>67</v>
      </c>
      <c r="J24" s="2">
        <v>173</v>
      </c>
      <c r="K24" s="2">
        <v>161</v>
      </c>
      <c r="L24" s="2">
        <v>51</v>
      </c>
      <c r="P24" s="2">
        <v>23</v>
      </c>
      <c r="Q24" s="2">
        <v>164</v>
      </c>
      <c r="R24" s="2">
        <v>53</v>
      </c>
    </row>
    <row r="25" spans="1:18" x14ac:dyDescent="0.3">
      <c r="A25" s="2">
        <v>24</v>
      </c>
      <c r="B25" s="2">
        <v>171</v>
      </c>
      <c r="C25" s="2">
        <v>62</v>
      </c>
      <c r="D25" s="2">
        <v>74</v>
      </c>
      <c r="E25" s="2">
        <v>170</v>
      </c>
      <c r="F25" s="2">
        <v>61</v>
      </c>
      <c r="G25" s="2">
        <v>124</v>
      </c>
      <c r="H25" s="2">
        <v>159</v>
      </c>
      <c r="I25" s="2">
        <v>61</v>
      </c>
      <c r="J25" s="2">
        <v>174</v>
      </c>
      <c r="K25" s="2">
        <v>162</v>
      </c>
      <c r="L25" s="2">
        <v>61</v>
      </c>
      <c r="P25" s="2">
        <v>24</v>
      </c>
      <c r="Q25" s="2">
        <v>171</v>
      </c>
      <c r="R25" s="2">
        <v>62</v>
      </c>
    </row>
    <row r="26" spans="1:18" x14ac:dyDescent="0.3">
      <c r="A26" s="2">
        <v>25</v>
      </c>
      <c r="B26" s="2">
        <v>171</v>
      </c>
      <c r="C26" s="2">
        <v>67</v>
      </c>
      <c r="D26" s="2">
        <v>75</v>
      </c>
      <c r="E26" s="2">
        <v>164</v>
      </c>
      <c r="F26" s="2">
        <v>59</v>
      </c>
      <c r="G26" s="2">
        <v>125</v>
      </c>
      <c r="H26" s="2">
        <v>172</v>
      </c>
      <c r="I26" s="2">
        <v>69</v>
      </c>
      <c r="J26" s="2">
        <v>175</v>
      </c>
      <c r="K26" s="2">
        <v>171</v>
      </c>
      <c r="L26" s="2">
        <v>67</v>
      </c>
      <c r="P26" s="2">
        <v>25</v>
      </c>
      <c r="Q26" s="2">
        <v>171</v>
      </c>
      <c r="R26" s="2">
        <v>67</v>
      </c>
    </row>
    <row r="27" spans="1:18" x14ac:dyDescent="0.3">
      <c r="A27" s="2">
        <v>26</v>
      </c>
      <c r="B27" s="2">
        <v>163</v>
      </c>
      <c r="C27" s="2">
        <v>63</v>
      </c>
      <c r="D27" s="2">
        <v>76</v>
      </c>
      <c r="E27" s="2">
        <v>161</v>
      </c>
      <c r="F27" s="2">
        <v>61</v>
      </c>
      <c r="G27" s="2">
        <v>126</v>
      </c>
      <c r="H27" s="2">
        <v>167</v>
      </c>
      <c r="I27" s="2">
        <v>65</v>
      </c>
      <c r="J27" s="2">
        <v>176</v>
      </c>
      <c r="K27" s="2">
        <v>166</v>
      </c>
      <c r="L27" s="2">
        <v>63</v>
      </c>
      <c r="P27" s="2">
        <v>26</v>
      </c>
      <c r="Q27" s="2">
        <v>163</v>
      </c>
      <c r="R27" s="2">
        <v>63</v>
      </c>
    </row>
    <row r="28" spans="1:18" x14ac:dyDescent="0.3">
      <c r="A28" s="2">
        <v>27</v>
      </c>
      <c r="B28" s="2">
        <v>167</v>
      </c>
      <c r="C28" s="2">
        <v>64</v>
      </c>
      <c r="D28" s="2">
        <v>77</v>
      </c>
      <c r="E28" s="2">
        <v>173</v>
      </c>
      <c r="F28" s="2">
        <v>77</v>
      </c>
      <c r="G28" s="2">
        <v>127</v>
      </c>
      <c r="H28" s="2">
        <v>164</v>
      </c>
      <c r="I28" s="2">
        <v>70</v>
      </c>
      <c r="J28" s="2">
        <v>177</v>
      </c>
      <c r="K28" s="2">
        <v>179</v>
      </c>
      <c r="L28" s="2">
        <v>71</v>
      </c>
      <c r="P28" s="2">
        <v>27</v>
      </c>
      <c r="Q28" s="2">
        <v>167</v>
      </c>
      <c r="R28" s="2">
        <v>64</v>
      </c>
    </row>
    <row r="29" spans="1:18" x14ac:dyDescent="0.3">
      <c r="A29" s="2">
        <v>28</v>
      </c>
      <c r="B29" s="2">
        <v>165</v>
      </c>
      <c r="C29" s="2">
        <v>63</v>
      </c>
      <c r="D29" s="2">
        <v>78</v>
      </c>
      <c r="E29" s="2">
        <v>171</v>
      </c>
      <c r="F29" s="2">
        <v>60</v>
      </c>
      <c r="G29" s="2">
        <v>128</v>
      </c>
      <c r="H29" s="2">
        <v>174</v>
      </c>
      <c r="I29" s="2">
        <v>74</v>
      </c>
      <c r="J29" s="2">
        <v>178</v>
      </c>
      <c r="K29" s="2">
        <v>162</v>
      </c>
      <c r="L29" s="2">
        <v>52</v>
      </c>
      <c r="P29" s="2">
        <v>28</v>
      </c>
      <c r="Q29" s="2">
        <v>165</v>
      </c>
      <c r="R29" s="2">
        <v>63</v>
      </c>
    </row>
    <row r="30" spans="1:18" x14ac:dyDescent="0.3">
      <c r="A30" s="2">
        <v>29</v>
      </c>
      <c r="B30" s="2">
        <v>175</v>
      </c>
      <c r="C30" s="2">
        <v>66</v>
      </c>
      <c r="D30" s="2">
        <v>79</v>
      </c>
      <c r="E30" s="2">
        <v>186</v>
      </c>
      <c r="F30" s="2">
        <v>71</v>
      </c>
      <c r="G30" s="2">
        <v>129</v>
      </c>
      <c r="H30" s="2">
        <v>176</v>
      </c>
      <c r="I30" s="2">
        <v>75</v>
      </c>
      <c r="J30" s="2">
        <v>179</v>
      </c>
      <c r="K30" s="2">
        <v>167</v>
      </c>
      <c r="L30" s="2">
        <v>55</v>
      </c>
      <c r="P30" s="2">
        <v>29</v>
      </c>
      <c r="Q30" s="2">
        <v>175</v>
      </c>
      <c r="R30" s="2">
        <v>66</v>
      </c>
    </row>
    <row r="31" spans="1:18" x14ac:dyDescent="0.3">
      <c r="A31" s="2">
        <v>30</v>
      </c>
      <c r="B31" s="2">
        <v>171</v>
      </c>
      <c r="C31" s="2">
        <v>66</v>
      </c>
      <c r="D31" s="2">
        <v>80</v>
      </c>
      <c r="E31" s="2">
        <v>170</v>
      </c>
      <c r="F31" s="2">
        <v>68</v>
      </c>
      <c r="G31" s="2">
        <v>130</v>
      </c>
      <c r="H31" s="2">
        <v>159</v>
      </c>
      <c r="I31" s="2">
        <v>48</v>
      </c>
      <c r="J31" s="2">
        <v>180</v>
      </c>
      <c r="K31" s="2">
        <v>176</v>
      </c>
      <c r="L31" s="2">
        <v>70</v>
      </c>
      <c r="P31" s="2">
        <v>30</v>
      </c>
      <c r="Q31" s="2">
        <v>171</v>
      </c>
      <c r="R31" s="2">
        <v>66</v>
      </c>
    </row>
    <row r="32" spans="1:18" x14ac:dyDescent="0.3">
      <c r="A32" s="2">
        <v>31</v>
      </c>
      <c r="B32" s="2">
        <v>174</v>
      </c>
      <c r="C32" s="2">
        <v>67</v>
      </c>
      <c r="D32" s="2">
        <v>81</v>
      </c>
      <c r="E32" s="2">
        <v>179</v>
      </c>
      <c r="F32" s="2">
        <v>69</v>
      </c>
      <c r="G32" s="2">
        <v>131</v>
      </c>
      <c r="H32" s="2">
        <v>169</v>
      </c>
      <c r="I32" s="2">
        <v>67</v>
      </c>
      <c r="J32" s="2">
        <v>181</v>
      </c>
      <c r="K32" s="2">
        <v>163</v>
      </c>
      <c r="L32" s="2">
        <v>63</v>
      </c>
      <c r="P32" s="2">
        <v>31</v>
      </c>
      <c r="Q32" s="2">
        <v>174</v>
      </c>
      <c r="R32" s="2">
        <v>67</v>
      </c>
    </row>
    <row r="33" spans="1:18" x14ac:dyDescent="0.3">
      <c r="A33" s="2">
        <v>32</v>
      </c>
      <c r="B33" s="2">
        <v>164</v>
      </c>
      <c r="C33" s="2">
        <v>59</v>
      </c>
      <c r="D33" s="2">
        <v>82</v>
      </c>
      <c r="E33" s="2">
        <v>171</v>
      </c>
      <c r="F33" s="2">
        <v>64</v>
      </c>
      <c r="G33" s="2">
        <v>132</v>
      </c>
      <c r="H33" s="2">
        <v>167</v>
      </c>
      <c r="I33" s="2">
        <v>57</v>
      </c>
      <c r="J33" s="2">
        <v>182</v>
      </c>
      <c r="K33" s="2">
        <v>169</v>
      </c>
      <c r="L33" s="2">
        <v>62</v>
      </c>
      <c r="P33" s="2">
        <v>32</v>
      </c>
      <c r="Q33" s="2">
        <v>164</v>
      </c>
      <c r="R33" s="2">
        <v>59</v>
      </c>
    </row>
    <row r="34" spans="1:18" x14ac:dyDescent="0.3">
      <c r="A34" s="2">
        <v>33</v>
      </c>
      <c r="B34" s="2">
        <v>166</v>
      </c>
      <c r="C34" s="2">
        <v>78</v>
      </c>
      <c r="D34" s="2">
        <v>83</v>
      </c>
      <c r="E34" s="2">
        <v>172</v>
      </c>
      <c r="F34" s="2">
        <v>78</v>
      </c>
      <c r="G34" s="2">
        <v>133</v>
      </c>
      <c r="H34" s="2">
        <v>157</v>
      </c>
      <c r="I34" s="2">
        <v>53</v>
      </c>
      <c r="J34" s="2">
        <v>183</v>
      </c>
      <c r="K34" s="2">
        <v>174</v>
      </c>
      <c r="L34" s="2">
        <v>73</v>
      </c>
      <c r="P34" s="2">
        <v>33</v>
      </c>
      <c r="Q34" s="2">
        <v>166</v>
      </c>
      <c r="R34" s="2">
        <v>78</v>
      </c>
    </row>
    <row r="35" spans="1:18" x14ac:dyDescent="0.3">
      <c r="A35" s="2">
        <v>34</v>
      </c>
      <c r="B35" s="2">
        <v>161</v>
      </c>
      <c r="C35" s="2">
        <v>55</v>
      </c>
      <c r="D35" s="2">
        <v>84</v>
      </c>
      <c r="E35" s="2">
        <v>179</v>
      </c>
      <c r="F35" s="2">
        <v>77</v>
      </c>
      <c r="G35" s="2">
        <v>134</v>
      </c>
      <c r="H35" s="2">
        <v>175</v>
      </c>
      <c r="I35" s="2">
        <v>66</v>
      </c>
      <c r="J35" s="2">
        <v>184</v>
      </c>
      <c r="K35" s="2">
        <v>167</v>
      </c>
      <c r="L35" s="2">
        <v>65</v>
      </c>
      <c r="P35" s="2">
        <v>34</v>
      </c>
      <c r="Q35" s="2">
        <v>161</v>
      </c>
      <c r="R35" s="2">
        <v>55</v>
      </c>
    </row>
    <row r="36" spans="1:18" x14ac:dyDescent="0.3">
      <c r="A36" s="2">
        <v>35</v>
      </c>
      <c r="B36" s="2">
        <v>169</v>
      </c>
      <c r="C36" s="2">
        <v>64</v>
      </c>
      <c r="D36" s="2">
        <v>85</v>
      </c>
      <c r="E36" s="2">
        <v>172</v>
      </c>
      <c r="F36" s="2">
        <v>67</v>
      </c>
      <c r="G36" s="2">
        <v>135</v>
      </c>
      <c r="H36" s="2">
        <v>165</v>
      </c>
      <c r="I36" s="2">
        <v>60</v>
      </c>
      <c r="J36" s="2">
        <v>185</v>
      </c>
      <c r="K36" s="2">
        <v>179</v>
      </c>
      <c r="L36" s="2">
        <v>63</v>
      </c>
      <c r="P36" s="2">
        <v>35</v>
      </c>
      <c r="Q36" s="2">
        <v>169</v>
      </c>
      <c r="R36" s="2">
        <v>64</v>
      </c>
    </row>
    <row r="37" spans="1:18" x14ac:dyDescent="0.3">
      <c r="A37" s="2">
        <v>36</v>
      </c>
      <c r="B37" s="2">
        <v>163</v>
      </c>
      <c r="C37" s="2">
        <v>64</v>
      </c>
      <c r="D37" s="2">
        <v>86</v>
      </c>
      <c r="E37" s="2">
        <v>196</v>
      </c>
      <c r="F37" s="2">
        <v>60</v>
      </c>
      <c r="G37" s="2">
        <v>136</v>
      </c>
      <c r="H37" s="2">
        <v>168</v>
      </c>
      <c r="I37" s="2">
        <v>62</v>
      </c>
      <c r="J37" s="2">
        <v>186</v>
      </c>
      <c r="K37" s="2">
        <v>173</v>
      </c>
      <c r="L37" s="2">
        <v>63</v>
      </c>
      <c r="P37" s="2">
        <v>36</v>
      </c>
      <c r="Q37" s="2">
        <v>163</v>
      </c>
      <c r="R37" s="2">
        <v>64</v>
      </c>
    </row>
    <row r="38" spans="1:18" x14ac:dyDescent="0.3">
      <c r="A38" s="2">
        <v>37</v>
      </c>
      <c r="B38" s="2">
        <v>168</v>
      </c>
      <c r="C38" s="2">
        <v>58</v>
      </c>
      <c r="D38" s="2">
        <v>87</v>
      </c>
      <c r="E38" s="2">
        <v>160</v>
      </c>
      <c r="F38" s="2">
        <v>57</v>
      </c>
      <c r="G38" s="2">
        <v>137</v>
      </c>
      <c r="H38" s="2">
        <v>172</v>
      </c>
      <c r="I38" s="2">
        <v>67</v>
      </c>
      <c r="J38" s="2">
        <v>187</v>
      </c>
      <c r="K38" s="2">
        <v>172</v>
      </c>
      <c r="L38" s="2">
        <v>67</v>
      </c>
      <c r="P38" s="2">
        <v>37</v>
      </c>
      <c r="Q38" s="2">
        <v>168</v>
      </c>
      <c r="R38" s="2">
        <v>58</v>
      </c>
    </row>
    <row r="39" spans="1:18" x14ac:dyDescent="0.3">
      <c r="A39" s="2">
        <v>38</v>
      </c>
      <c r="B39" s="2">
        <v>166</v>
      </c>
      <c r="C39" s="2">
        <v>63</v>
      </c>
      <c r="D39" s="2">
        <v>88</v>
      </c>
      <c r="E39" s="2">
        <v>169</v>
      </c>
      <c r="F39" s="2">
        <v>68</v>
      </c>
      <c r="G39" s="2">
        <v>138</v>
      </c>
      <c r="H39" s="2">
        <v>173</v>
      </c>
      <c r="I39" s="2">
        <v>66</v>
      </c>
      <c r="J39" s="2">
        <v>188</v>
      </c>
      <c r="K39" s="2">
        <v>171</v>
      </c>
      <c r="L39" s="2">
        <v>66</v>
      </c>
      <c r="P39" s="2">
        <v>38</v>
      </c>
      <c r="Q39" s="2">
        <v>166</v>
      </c>
      <c r="R39" s="2">
        <v>63</v>
      </c>
    </row>
    <row r="40" spans="1:18" x14ac:dyDescent="0.3">
      <c r="A40" s="2">
        <v>39</v>
      </c>
      <c r="B40" s="2">
        <v>172</v>
      </c>
      <c r="C40" s="2">
        <v>69</v>
      </c>
      <c r="D40" s="2">
        <v>89</v>
      </c>
      <c r="E40" s="2">
        <v>190</v>
      </c>
      <c r="F40" s="2">
        <v>80</v>
      </c>
      <c r="G40" s="2">
        <v>139</v>
      </c>
      <c r="H40" s="2">
        <v>167</v>
      </c>
      <c r="I40" s="2">
        <v>68</v>
      </c>
      <c r="J40" s="2">
        <v>189</v>
      </c>
      <c r="K40" s="2">
        <v>171</v>
      </c>
      <c r="L40" s="2">
        <v>64</v>
      </c>
      <c r="P40" s="2">
        <v>39</v>
      </c>
      <c r="Q40" s="2">
        <v>172</v>
      </c>
      <c r="R40" s="2">
        <v>69</v>
      </c>
    </row>
    <row r="41" spans="1:18" x14ac:dyDescent="0.3">
      <c r="A41" s="2">
        <v>40</v>
      </c>
      <c r="B41" s="2">
        <v>165</v>
      </c>
      <c r="C41" s="2">
        <v>76</v>
      </c>
      <c r="D41" s="2">
        <v>90</v>
      </c>
      <c r="E41" s="2">
        <v>169</v>
      </c>
      <c r="F41" s="2">
        <v>74</v>
      </c>
      <c r="G41" s="2">
        <v>140</v>
      </c>
      <c r="H41" s="2">
        <v>163</v>
      </c>
      <c r="I41" s="2">
        <v>54</v>
      </c>
      <c r="J41" s="2">
        <v>190</v>
      </c>
      <c r="K41" s="2">
        <v>171</v>
      </c>
      <c r="L41" s="2">
        <v>67</v>
      </c>
      <c r="P41" s="2">
        <v>40</v>
      </c>
      <c r="Q41" s="2">
        <v>165</v>
      </c>
      <c r="R41" s="2">
        <v>76</v>
      </c>
    </row>
    <row r="42" spans="1:18" x14ac:dyDescent="0.3">
      <c r="A42" s="2">
        <v>41</v>
      </c>
      <c r="B42" s="2">
        <v>166</v>
      </c>
      <c r="C42" s="2">
        <v>71</v>
      </c>
      <c r="D42" s="2">
        <v>91</v>
      </c>
      <c r="E42" s="2">
        <v>178</v>
      </c>
      <c r="F42" s="2">
        <v>66</v>
      </c>
      <c r="G42" s="2">
        <v>141</v>
      </c>
      <c r="H42" s="2">
        <v>166</v>
      </c>
      <c r="I42" s="2">
        <v>63</v>
      </c>
      <c r="J42" s="2">
        <v>191</v>
      </c>
      <c r="K42" s="2">
        <v>163</v>
      </c>
      <c r="L42" s="2">
        <v>72</v>
      </c>
      <c r="P42" s="2">
        <v>41</v>
      </c>
      <c r="Q42" s="2">
        <v>166</v>
      </c>
      <c r="R42" s="2">
        <v>71</v>
      </c>
    </row>
    <row r="43" spans="1:18" x14ac:dyDescent="0.3">
      <c r="A43" s="2">
        <v>42</v>
      </c>
      <c r="B43" s="2">
        <v>171</v>
      </c>
      <c r="C43" s="2">
        <v>75</v>
      </c>
      <c r="D43" s="2">
        <v>92</v>
      </c>
      <c r="E43" s="2">
        <v>171</v>
      </c>
      <c r="F43" s="2">
        <v>75</v>
      </c>
      <c r="G43" s="2">
        <v>142</v>
      </c>
      <c r="H43" s="2">
        <v>168</v>
      </c>
      <c r="I43" s="2">
        <v>67</v>
      </c>
      <c r="J43" s="2">
        <v>192</v>
      </c>
      <c r="K43" s="2">
        <v>168</v>
      </c>
      <c r="L43" s="2">
        <v>64</v>
      </c>
      <c r="P43" s="2">
        <v>42</v>
      </c>
      <c r="Q43" s="2">
        <v>171</v>
      </c>
      <c r="R43" s="2">
        <v>75</v>
      </c>
    </row>
    <row r="44" spans="1:18" x14ac:dyDescent="0.3">
      <c r="A44" s="2">
        <v>43</v>
      </c>
      <c r="B44" s="2">
        <v>161</v>
      </c>
      <c r="C44" s="2">
        <v>56</v>
      </c>
      <c r="D44" s="2">
        <v>93</v>
      </c>
      <c r="E44" s="2">
        <v>171</v>
      </c>
      <c r="F44" s="2">
        <v>66</v>
      </c>
      <c r="G44" s="2">
        <v>143</v>
      </c>
      <c r="H44" s="2">
        <v>169</v>
      </c>
      <c r="I44" s="2">
        <v>64</v>
      </c>
      <c r="J44" s="2">
        <v>193</v>
      </c>
      <c r="K44" s="2">
        <v>164</v>
      </c>
      <c r="L44" s="2">
        <v>70</v>
      </c>
      <c r="P44" s="2">
        <v>43</v>
      </c>
      <c r="Q44" s="2">
        <v>161</v>
      </c>
      <c r="R44" s="2">
        <v>56</v>
      </c>
    </row>
    <row r="45" spans="1:18" x14ac:dyDescent="0.3">
      <c r="A45" s="2">
        <v>44</v>
      </c>
      <c r="B45" s="2">
        <v>163</v>
      </c>
      <c r="C45" s="2">
        <v>58</v>
      </c>
      <c r="D45" s="2">
        <v>94</v>
      </c>
      <c r="E45" s="2">
        <v>177</v>
      </c>
      <c r="F45" s="2">
        <v>67</v>
      </c>
      <c r="G45" s="2">
        <v>144</v>
      </c>
      <c r="H45" s="2">
        <v>177</v>
      </c>
      <c r="I45" s="2">
        <v>67</v>
      </c>
      <c r="J45" s="2">
        <v>194</v>
      </c>
      <c r="K45" s="2">
        <v>167</v>
      </c>
      <c r="L45" s="2">
        <v>66</v>
      </c>
      <c r="P45" s="2">
        <v>44</v>
      </c>
      <c r="Q45" s="2">
        <v>163</v>
      </c>
      <c r="R45" s="2">
        <v>58</v>
      </c>
    </row>
    <row r="46" spans="1:18" x14ac:dyDescent="0.3">
      <c r="A46" s="2">
        <v>45</v>
      </c>
      <c r="B46" s="2">
        <v>165</v>
      </c>
      <c r="C46" s="2">
        <v>72</v>
      </c>
      <c r="D46" s="2">
        <v>95</v>
      </c>
      <c r="E46" s="2">
        <v>178</v>
      </c>
      <c r="F46" s="2">
        <v>66</v>
      </c>
      <c r="G46" s="2">
        <v>145</v>
      </c>
      <c r="H46" s="2">
        <v>170</v>
      </c>
      <c r="I46" s="2">
        <v>61</v>
      </c>
      <c r="J46" s="2">
        <v>195</v>
      </c>
      <c r="K46" s="2">
        <v>171</v>
      </c>
      <c r="L46" s="2">
        <v>65</v>
      </c>
      <c r="P46" s="2">
        <v>45</v>
      </c>
      <c r="Q46" s="2">
        <v>165</v>
      </c>
      <c r="R46" s="2">
        <v>72</v>
      </c>
    </row>
    <row r="47" spans="1:18" x14ac:dyDescent="0.3">
      <c r="A47" s="2">
        <v>46</v>
      </c>
      <c r="B47" s="2">
        <v>172</v>
      </c>
      <c r="C47" s="2">
        <v>66</v>
      </c>
      <c r="D47" s="2">
        <v>96</v>
      </c>
      <c r="E47" s="2">
        <v>175</v>
      </c>
      <c r="F47" s="2">
        <v>80</v>
      </c>
      <c r="G47" s="2">
        <v>146</v>
      </c>
      <c r="H47" s="2">
        <v>170</v>
      </c>
      <c r="I47" s="2">
        <v>69</v>
      </c>
      <c r="J47" s="2">
        <v>196</v>
      </c>
      <c r="K47" s="2">
        <v>165</v>
      </c>
      <c r="L47" s="2">
        <v>62</v>
      </c>
      <c r="P47" s="2">
        <v>46</v>
      </c>
      <c r="Q47" s="2">
        <v>172</v>
      </c>
      <c r="R47" s="2">
        <v>66</v>
      </c>
    </row>
    <row r="48" spans="1:18" x14ac:dyDescent="0.3">
      <c r="A48" s="2">
        <v>47</v>
      </c>
      <c r="B48" s="2">
        <v>167</v>
      </c>
      <c r="C48" s="2">
        <v>57</v>
      </c>
      <c r="D48" s="2">
        <v>97</v>
      </c>
      <c r="E48" s="2">
        <v>168</v>
      </c>
      <c r="F48" s="2">
        <v>62</v>
      </c>
      <c r="G48" s="2">
        <v>147</v>
      </c>
      <c r="H48" s="2">
        <v>176</v>
      </c>
      <c r="I48" s="2">
        <v>62</v>
      </c>
      <c r="J48" s="2">
        <v>197</v>
      </c>
      <c r="K48" s="2">
        <v>164</v>
      </c>
      <c r="L48" s="2">
        <v>61</v>
      </c>
      <c r="P48" s="2">
        <v>47</v>
      </c>
      <c r="Q48" s="2">
        <v>167</v>
      </c>
      <c r="R48" s="2">
        <v>57</v>
      </c>
    </row>
    <row r="49" spans="1:18" x14ac:dyDescent="0.3">
      <c r="A49" s="2">
        <v>48</v>
      </c>
      <c r="B49" s="2">
        <v>168</v>
      </c>
      <c r="C49" s="2">
        <v>66</v>
      </c>
      <c r="D49" s="2">
        <v>98</v>
      </c>
      <c r="E49" s="2">
        <v>167</v>
      </c>
      <c r="F49" s="2">
        <v>64</v>
      </c>
      <c r="G49" s="2">
        <v>148</v>
      </c>
      <c r="H49" s="2">
        <v>165</v>
      </c>
      <c r="I49" s="2">
        <v>72</v>
      </c>
      <c r="J49" s="2">
        <v>198</v>
      </c>
      <c r="K49" s="2">
        <v>180</v>
      </c>
      <c r="L49" s="2">
        <v>76</v>
      </c>
      <c r="P49" s="2">
        <v>48</v>
      </c>
      <c r="Q49" s="2">
        <v>168</v>
      </c>
      <c r="R49" s="2">
        <v>66</v>
      </c>
    </row>
    <row r="50" spans="1:18" x14ac:dyDescent="0.3">
      <c r="A50" s="2">
        <v>49</v>
      </c>
      <c r="B50" s="2">
        <v>157</v>
      </c>
      <c r="C50" s="2">
        <v>60</v>
      </c>
      <c r="D50" s="2">
        <v>99</v>
      </c>
      <c r="E50" s="2">
        <v>170</v>
      </c>
      <c r="F50" s="2">
        <v>67</v>
      </c>
      <c r="G50" s="2">
        <v>149</v>
      </c>
      <c r="H50" s="2">
        <v>182</v>
      </c>
      <c r="I50" s="2">
        <v>66</v>
      </c>
      <c r="J50" s="2">
        <v>199</v>
      </c>
      <c r="K50" s="2">
        <v>165</v>
      </c>
      <c r="L50" s="2">
        <v>76</v>
      </c>
      <c r="P50" s="2">
        <v>49</v>
      </c>
      <c r="Q50" s="2">
        <v>157</v>
      </c>
      <c r="R50" s="2">
        <v>60</v>
      </c>
    </row>
    <row r="51" spans="1:18" x14ac:dyDescent="0.3">
      <c r="A51" s="2">
        <v>50</v>
      </c>
      <c r="B51" s="2">
        <v>169</v>
      </c>
      <c r="C51" s="2">
        <v>71</v>
      </c>
      <c r="D51" s="2">
        <v>100</v>
      </c>
      <c r="E51" s="2">
        <v>173</v>
      </c>
      <c r="F51" s="2">
        <v>64</v>
      </c>
      <c r="G51" s="2">
        <v>150</v>
      </c>
      <c r="H51" s="2">
        <v>173</v>
      </c>
      <c r="I51" s="2">
        <v>65</v>
      </c>
      <c r="J51" s="2">
        <v>200</v>
      </c>
      <c r="K51" s="2">
        <v>165</v>
      </c>
      <c r="L51" s="2">
        <v>63</v>
      </c>
      <c r="P51" s="2">
        <v>50</v>
      </c>
      <c r="Q51" s="2">
        <v>169</v>
      </c>
      <c r="R51" s="2">
        <v>71</v>
      </c>
    </row>
    <row r="52" spans="1:18" x14ac:dyDescent="0.3">
      <c r="P52" s="2">
        <v>51</v>
      </c>
      <c r="Q52" s="2">
        <v>178</v>
      </c>
      <c r="R52" s="2">
        <v>73</v>
      </c>
    </row>
    <row r="53" spans="1:18" x14ac:dyDescent="0.3">
      <c r="P53" s="2">
        <v>52</v>
      </c>
      <c r="Q53" s="2">
        <v>160</v>
      </c>
      <c r="R53" s="2">
        <v>62</v>
      </c>
    </row>
    <row r="54" spans="1:18" x14ac:dyDescent="0.3">
      <c r="P54" s="2">
        <v>53</v>
      </c>
      <c r="Q54" s="2">
        <v>175</v>
      </c>
      <c r="R54" s="2">
        <v>64</v>
      </c>
    </row>
    <row r="55" spans="1:18" x14ac:dyDescent="0.3">
      <c r="P55" s="2">
        <v>54</v>
      </c>
      <c r="Q55" s="2">
        <v>160</v>
      </c>
      <c r="R55" s="2">
        <v>59</v>
      </c>
    </row>
    <row r="56" spans="1:18" x14ac:dyDescent="0.3">
      <c r="P56" s="2">
        <v>55</v>
      </c>
      <c r="Q56" s="2">
        <v>170</v>
      </c>
      <c r="R56" s="2">
        <v>62</v>
      </c>
    </row>
    <row r="57" spans="1:18" x14ac:dyDescent="0.3">
      <c r="P57" s="2">
        <v>56</v>
      </c>
      <c r="Q57" s="2">
        <v>162</v>
      </c>
      <c r="R57" s="2">
        <v>60</v>
      </c>
    </row>
    <row r="58" spans="1:18" x14ac:dyDescent="0.3">
      <c r="P58" s="2">
        <v>57</v>
      </c>
      <c r="Q58" s="2">
        <v>171</v>
      </c>
      <c r="R58" s="2">
        <v>70</v>
      </c>
    </row>
    <row r="59" spans="1:18" x14ac:dyDescent="0.3">
      <c r="P59" s="2">
        <v>58</v>
      </c>
      <c r="Q59" s="2">
        <v>178</v>
      </c>
      <c r="R59" s="2">
        <v>71</v>
      </c>
    </row>
    <row r="60" spans="1:18" x14ac:dyDescent="0.3">
      <c r="P60" s="2">
        <v>59</v>
      </c>
      <c r="Q60" s="2">
        <v>173</v>
      </c>
      <c r="R60" s="2">
        <v>71</v>
      </c>
    </row>
    <row r="61" spans="1:18" x14ac:dyDescent="0.3">
      <c r="P61" s="2">
        <v>60</v>
      </c>
      <c r="Q61" s="2">
        <v>170</v>
      </c>
      <c r="R61" s="2">
        <v>61</v>
      </c>
    </row>
    <row r="62" spans="1:18" x14ac:dyDescent="0.3">
      <c r="P62" s="2">
        <v>61</v>
      </c>
      <c r="Q62" s="2">
        <v>171</v>
      </c>
      <c r="R62" s="2">
        <v>76</v>
      </c>
    </row>
    <row r="63" spans="1:18" x14ac:dyDescent="0.3">
      <c r="P63" s="2">
        <v>62</v>
      </c>
      <c r="Q63" s="2">
        <v>176</v>
      </c>
      <c r="R63" s="2">
        <v>70</v>
      </c>
    </row>
    <row r="64" spans="1:18" x14ac:dyDescent="0.3">
      <c r="P64" s="2">
        <v>63</v>
      </c>
      <c r="Q64" s="2">
        <v>156</v>
      </c>
      <c r="R64" s="2">
        <v>54</v>
      </c>
    </row>
    <row r="65" spans="16:18" x14ac:dyDescent="0.3">
      <c r="P65" s="2">
        <v>64</v>
      </c>
      <c r="Q65" s="2">
        <v>179</v>
      </c>
      <c r="R65" s="2">
        <v>77</v>
      </c>
    </row>
    <row r="66" spans="16:18" x14ac:dyDescent="0.3">
      <c r="P66" s="2">
        <v>65</v>
      </c>
      <c r="Q66" s="2">
        <v>173</v>
      </c>
      <c r="R66" s="2">
        <v>71</v>
      </c>
    </row>
    <row r="67" spans="16:18" x14ac:dyDescent="0.3">
      <c r="P67" s="2">
        <v>66</v>
      </c>
      <c r="Q67" s="2">
        <v>162</v>
      </c>
      <c r="R67" s="2">
        <v>58</v>
      </c>
    </row>
    <row r="68" spans="16:18" x14ac:dyDescent="0.3">
      <c r="P68" s="2">
        <v>67</v>
      </c>
      <c r="Q68" s="2">
        <v>172</v>
      </c>
      <c r="R68" s="2">
        <v>67</v>
      </c>
    </row>
    <row r="69" spans="16:18" x14ac:dyDescent="0.3">
      <c r="P69" s="2">
        <v>68</v>
      </c>
      <c r="Q69" s="2">
        <v>184</v>
      </c>
      <c r="R69" s="2">
        <v>68</v>
      </c>
    </row>
    <row r="70" spans="16:18" x14ac:dyDescent="0.3">
      <c r="P70" s="2">
        <v>69</v>
      </c>
      <c r="Q70" s="2">
        <v>166</v>
      </c>
      <c r="R70" s="2">
        <v>51</v>
      </c>
    </row>
    <row r="71" spans="16:18" x14ac:dyDescent="0.3">
      <c r="P71" s="2">
        <v>70</v>
      </c>
      <c r="Q71" s="2">
        <v>171</v>
      </c>
      <c r="R71" s="2">
        <v>65</v>
      </c>
    </row>
    <row r="72" spans="16:18" x14ac:dyDescent="0.3">
      <c r="P72" s="2">
        <v>71</v>
      </c>
      <c r="Q72" s="2">
        <v>182</v>
      </c>
      <c r="R72" s="2">
        <v>76</v>
      </c>
    </row>
    <row r="73" spans="16:18" x14ac:dyDescent="0.3">
      <c r="P73" s="2">
        <v>72</v>
      </c>
      <c r="Q73" s="2">
        <v>160</v>
      </c>
      <c r="R73" s="2">
        <v>50</v>
      </c>
    </row>
    <row r="74" spans="16:18" x14ac:dyDescent="0.3">
      <c r="P74" s="2">
        <v>73</v>
      </c>
      <c r="Q74" s="2">
        <v>164</v>
      </c>
      <c r="R74" s="2">
        <v>61</v>
      </c>
    </row>
    <row r="75" spans="16:18" x14ac:dyDescent="0.3">
      <c r="P75" s="2">
        <v>74</v>
      </c>
      <c r="Q75" s="2">
        <v>170</v>
      </c>
      <c r="R75" s="2">
        <v>61</v>
      </c>
    </row>
    <row r="76" spans="16:18" x14ac:dyDescent="0.3">
      <c r="P76" s="2">
        <v>75</v>
      </c>
      <c r="Q76" s="2">
        <v>164</v>
      </c>
      <c r="R76" s="2">
        <v>59</v>
      </c>
    </row>
    <row r="77" spans="16:18" x14ac:dyDescent="0.3">
      <c r="P77" s="2">
        <v>76</v>
      </c>
      <c r="Q77" s="2">
        <v>161</v>
      </c>
      <c r="R77" s="2">
        <v>61</v>
      </c>
    </row>
    <row r="78" spans="16:18" x14ac:dyDescent="0.3">
      <c r="P78" s="2">
        <v>77</v>
      </c>
      <c r="Q78" s="2">
        <v>173</v>
      </c>
      <c r="R78" s="2">
        <v>77</v>
      </c>
    </row>
    <row r="79" spans="16:18" x14ac:dyDescent="0.3">
      <c r="P79" s="2">
        <v>78</v>
      </c>
      <c r="Q79" s="2">
        <v>171</v>
      </c>
      <c r="R79" s="2">
        <v>60</v>
      </c>
    </row>
    <row r="80" spans="16:18" x14ac:dyDescent="0.3">
      <c r="P80" s="2">
        <v>79</v>
      </c>
      <c r="Q80" s="2">
        <v>186</v>
      </c>
      <c r="R80" s="2">
        <v>71</v>
      </c>
    </row>
    <row r="81" spans="16:18" x14ac:dyDescent="0.3">
      <c r="P81" s="2">
        <v>80</v>
      </c>
      <c r="Q81" s="2">
        <v>170</v>
      </c>
      <c r="R81" s="2">
        <v>68</v>
      </c>
    </row>
    <row r="82" spans="16:18" x14ac:dyDescent="0.3">
      <c r="P82" s="2">
        <v>81</v>
      </c>
      <c r="Q82" s="2">
        <v>179</v>
      </c>
      <c r="R82" s="2">
        <v>69</v>
      </c>
    </row>
    <row r="83" spans="16:18" x14ac:dyDescent="0.3">
      <c r="P83" s="2">
        <v>82</v>
      </c>
      <c r="Q83" s="2">
        <v>171</v>
      </c>
      <c r="R83" s="2">
        <v>64</v>
      </c>
    </row>
    <row r="84" spans="16:18" x14ac:dyDescent="0.3">
      <c r="P84" s="2">
        <v>83</v>
      </c>
      <c r="Q84" s="2">
        <v>172</v>
      </c>
      <c r="R84" s="2">
        <v>78</v>
      </c>
    </row>
    <row r="85" spans="16:18" x14ac:dyDescent="0.3">
      <c r="P85" s="2">
        <v>84</v>
      </c>
      <c r="Q85" s="2">
        <v>179</v>
      </c>
      <c r="R85" s="2">
        <v>77</v>
      </c>
    </row>
    <row r="86" spans="16:18" x14ac:dyDescent="0.3">
      <c r="P86" s="2">
        <v>85</v>
      </c>
      <c r="Q86" s="2">
        <v>172</v>
      </c>
      <c r="R86" s="2">
        <v>67</v>
      </c>
    </row>
    <row r="87" spans="16:18" x14ac:dyDescent="0.3">
      <c r="P87" s="2">
        <v>86</v>
      </c>
      <c r="Q87" s="2">
        <v>196</v>
      </c>
      <c r="R87" s="2">
        <v>60</v>
      </c>
    </row>
    <row r="88" spans="16:18" x14ac:dyDescent="0.3">
      <c r="P88" s="2">
        <v>87</v>
      </c>
      <c r="Q88" s="2">
        <v>160</v>
      </c>
      <c r="R88" s="2">
        <v>57</v>
      </c>
    </row>
    <row r="89" spans="16:18" x14ac:dyDescent="0.3">
      <c r="P89" s="2">
        <v>88</v>
      </c>
      <c r="Q89" s="2">
        <v>169</v>
      </c>
      <c r="R89" s="2">
        <v>68</v>
      </c>
    </row>
    <row r="90" spans="16:18" x14ac:dyDescent="0.3">
      <c r="P90" s="2">
        <v>89</v>
      </c>
      <c r="Q90" s="2">
        <v>190</v>
      </c>
      <c r="R90" s="2">
        <v>80</v>
      </c>
    </row>
    <row r="91" spans="16:18" x14ac:dyDescent="0.3">
      <c r="P91" s="2">
        <v>90</v>
      </c>
      <c r="Q91" s="2">
        <v>169</v>
      </c>
      <c r="R91" s="2">
        <v>74</v>
      </c>
    </row>
    <row r="92" spans="16:18" x14ac:dyDescent="0.3">
      <c r="P92" s="2">
        <v>91</v>
      </c>
      <c r="Q92" s="2">
        <v>178</v>
      </c>
      <c r="R92" s="2">
        <v>66</v>
      </c>
    </row>
    <row r="93" spans="16:18" x14ac:dyDescent="0.3">
      <c r="P93" s="2">
        <v>92</v>
      </c>
      <c r="Q93" s="2">
        <v>171</v>
      </c>
      <c r="R93" s="2">
        <v>75</v>
      </c>
    </row>
    <row r="94" spans="16:18" x14ac:dyDescent="0.3">
      <c r="P94" s="2">
        <v>93</v>
      </c>
      <c r="Q94" s="2">
        <v>171</v>
      </c>
      <c r="R94" s="2">
        <v>66</v>
      </c>
    </row>
    <row r="95" spans="16:18" x14ac:dyDescent="0.3">
      <c r="P95" s="2">
        <v>94</v>
      </c>
      <c r="Q95" s="2">
        <v>177</v>
      </c>
      <c r="R95" s="2">
        <v>67</v>
      </c>
    </row>
    <row r="96" spans="16:18" x14ac:dyDescent="0.3">
      <c r="P96" s="2">
        <v>95</v>
      </c>
      <c r="Q96" s="2">
        <v>178</v>
      </c>
      <c r="R96" s="2">
        <v>66</v>
      </c>
    </row>
    <row r="97" spans="16:18" x14ac:dyDescent="0.3">
      <c r="P97" s="2">
        <v>96</v>
      </c>
      <c r="Q97" s="2">
        <v>175</v>
      </c>
      <c r="R97" s="2">
        <v>80</v>
      </c>
    </row>
    <row r="98" spans="16:18" x14ac:dyDescent="0.3">
      <c r="P98" s="2">
        <v>97</v>
      </c>
      <c r="Q98" s="2">
        <v>168</v>
      </c>
      <c r="R98" s="2">
        <v>62</v>
      </c>
    </row>
    <row r="99" spans="16:18" x14ac:dyDescent="0.3">
      <c r="P99" s="2">
        <v>98</v>
      </c>
      <c r="Q99" s="2">
        <v>167</v>
      </c>
      <c r="R99" s="2">
        <v>64</v>
      </c>
    </row>
    <row r="100" spans="16:18" x14ac:dyDescent="0.3">
      <c r="P100" s="2">
        <v>99</v>
      </c>
      <c r="Q100" s="2">
        <v>170</v>
      </c>
      <c r="R100" s="2">
        <v>67</v>
      </c>
    </row>
    <row r="101" spans="16:18" x14ac:dyDescent="0.3">
      <c r="P101" s="2">
        <v>100</v>
      </c>
      <c r="Q101" s="2">
        <v>173</v>
      </c>
      <c r="R101" s="2">
        <v>64</v>
      </c>
    </row>
    <row r="102" spans="16:18" x14ac:dyDescent="0.3">
      <c r="P102" s="2">
        <v>101</v>
      </c>
      <c r="Q102" s="2">
        <v>167</v>
      </c>
      <c r="R102" s="2">
        <v>61</v>
      </c>
    </row>
    <row r="103" spans="16:18" x14ac:dyDescent="0.3">
      <c r="P103" s="2">
        <v>102</v>
      </c>
      <c r="Q103" s="2">
        <v>174</v>
      </c>
      <c r="R103" s="2">
        <v>66</v>
      </c>
    </row>
    <row r="104" spans="16:18" x14ac:dyDescent="0.3">
      <c r="P104" s="2">
        <v>103</v>
      </c>
      <c r="Q104" s="2">
        <v>175</v>
      </c>
      <c r="R104" s="2">
        <v>80</v>
      </c>
    </row>
    <row r="105" spans="16:18" x14ac:dyDescent="0.3">
      <c r="P105" s="2">
        <v>104</v>
      </c>
      <c r="Q105" s="2">
        <v>167</v>
      </c>
      <c r="R105" s="2">
        <v>64</v>
      </c>
    </row>
    <row r="106" spans="16:18" x14ac:dyDescent="0.3">
      <c r="P106" s="2">
        <v>105</v>
      </c>
      <c r="Q106" s="2">
        <v>180</v>
      </c>
      <c r="R106" s="2">
        <v>75</v>
      </c>
    </row>
    <row r="107" spans="16:18" x14ac:dyDescent="0.3">
      <c r="P107" s="2">
        <v>106</v>
      </c>
      <c r="Q107" s="2">
        <v>166</v>
      </c>
      <c r="R107" s="2">
        <v>63</v>
      </c>
    </row>
    <row r="108" spans="16:18" x14ac:dyDescent="0.3">
      <c r="P108" s="2">
        <v>107</v>
      </c>
      <c r="Q108" s="2">
        <v>176</v>
      </c>
      <c r="R108" s="2">
        <v>71</v>
      </c>
    </row>
    <row r="109" spans="16:18" x14ac:dyDescent="0.3">
      <c r="P109" s="2">
        <v>108</v>
      </c>
      <c r="Q109" s="2">
        <v>174</v>
      </c>
      <c r="R109" s="2">
        <v>69</v>
      </c>
    </row>
    <row r="110" spans="16:18" x14ac:dyDescent="0.3">
      <c r="P110" s="2">
        <v>109</v>
      </c>
      <c r="Q110" s="2">
        <v>169</v>
      </c>
      <c r="R110" s="2">
        <v>71</v>
      </c>
    </row>
    <row r="111" spans="16:18" x14ac:dyDescent="0.3">
      <c r="P111" s="2">
        <v>110</v>
      </c>
      <c r="Q111" s="2">
        <v>177</v>
      </c>
      <c r="R111" s="2">
        <v>78</v>
      </c>
    </row>
    <row r="112" spans="16:18" x14ac:dyDescent="0.3">
      <c r="P112" s="2">
        <v>111</v>
      </c>
      <c r="Q112" s="2">
        <v>167</v>
      </c>
      <c r="R112" s="2">
        <v>65</v>
      </c>
    </row>
    <row r="113" spans="16:18" x14ac:dyDescent="0.3">
      <c r="P113" s="2">
        <v>112</v>
      </c>
      <c r="Q113" s="2">
        <v>170</v>
      </c>
      <c r="R113" s="2">
        <v>69</v>
      </c>
    </row>
    <row r="114" spans="16:18" x14ac:dyDescent="0.3">
      <c r="P114" s="2">
        <v>113</v>
      </c>
      <c r="Q114" s="2">
        <v>158</v>
      </c>
      <c r="R114" s="2">
        <v>61</v>
      </c>
    </row>
    <row r="115" spans="16:18" x14ac:dyDescent="0.3">
      <c r="P115" s="2">
        <v>114</v>
      </c>
      <c r="Q115" s="2">
        <v>171</v>
      </c>
      <c r="R115" s="2">
        <v>62</v>
      </c>
    </row>
    <row r="116" spans="16:18" x14ac:dyDescent="0.3">
      <c r="P116" s="2">
        <v>115</v>
      </c>
      <c r="Q116" s="2">
        <v>176</v>
      </c>
      <c r="R116" s="2">
        <v>60</v>
      </c>
    </row>
    <row r="117" spans="16:18" x14ac:dyDescent="0.3">
      <c r="P117" s="2">
        <v>116</v>
      </c>
      <c r="Q117" s="2">
        <v>172</v>
      </c>
      <c r="R117" s="2">
        <v>64</v>
      </c>
    </row>
    <row r="118" spans="16:18" x14ac:dyDescent="0.3">
      <c r="P118" s="2">
        <v>117</v>
      </c>
      <c r="Q118" s="2">
        <v>165</v>
      </c>
      <c r="R118" s="2">
        <v>60</v>
      </c>
    </row>
    <row r="119" spans="16:18" x14ac:dyDescent="0.3">
      <c r="P119" s="2">
        <v>118</v>
      </c>
      <c r="Q119" s="2">
        <v>178</v>
      </c>
      <c r="R119" s="2">
        <v>71</v>
      </c>
    </row>
    <row r="120" spans="16:18" x14ac:dyDescent="0.3">
      <c r="P120" s="2">
        <v>119</v>
      </c>
      <c r="Q120" s="2">
        <v>157</v>
      </c>
      <c r="R120" s="2">
        <v>60</v>
      </c>
    </row>
    <row r="121" spans="16:18" x14ac:dyDescent="0.3">
      <c r="P121" s="2">
        <v>120</v>
      </c>
      <c r="Q121" s="2">
        <v>169</v>
      </c>
      <c r="R121" s="2">
        <v>65</v>
      </c>
    </row>
    <row r="122" spans="16:18" x14ac:dyDescent="0.3">
      <c r="P122" s="2">
        <v>121</v>
      </c>
      <c r="Q122" s="2">
        <v>169</v>
      </c>
      <c r="R122" s="2">
        <v>62</v>
      </c>
    </row>
    <row r="123" spans="16:18" x14ac:dyDescent="0.3">
      <c r="P123" s="2">
        <v>122</v>
      </c>
      <c r="Q123" s="2">
        <v>167</v>
      </c>
      <c r="R123" s="2">
        <v>63</v>
      </c>
    </row>
    <row r="124" spans="16:18" x14ac:dyDescent="0.3">
      <c r="P124" s="2">
        <v>123</v>
      </c>
      <c r="Q124" s="2">
        <v>177</v>
      </c>
      <c r="R124" s="2">
        <v>67</v>
      </c>
    </row>
    <row r="125" spans="16:18" x14ac:dyDescent="0.3">
      <c r="P125" s="2">
        <v>124</v>
      </c>
      <c r="Q125" s="2">
        <v>159</v>
      </c>
      <c r="R125" s="2">
        <v>61</v>
      </c>
    </row>
    <row r="126" spans="16:18" x14ac:dyDescent="0.3">
      <c r="P126" s="2">
        <v>125</v>
      </c>
      <c r="Q126" s="2">
        <v>172</v>
      </c>
      <c r="R126" s="2">
        <v>69</v>
      </c>
    </row>
    <row r="127" spans="16:18" x14ac:dyDescent="0.3">
      <c r="P127" s="2">
        <v>126</v>
      </c>
      <c r="Q127" s="2">
        <v>167</v>
      </c>
      <c r="R127" s="2">
        <v>65</v>
      </c>
    </row>
    <row r="128" spans="16:18" x14ac:dyDescent="0.3">
      <c r="P128" s="2">
        <v>127</v>
      </c>
      <c r="Q128" s="2">
        <v>164</v>
      </c>
      <c r="R128" s="2">
        <v>70</v>
      </c>
    </row>
    <row r="129" spans="16:18" x14ac:dyDescent="0.3">
      <c r="P129" s="2">
        <v>128</v>
      </c>
      <c r="Q129" s="2">
        <v>174</v>
      </c>
      <c r="R129" s="2">
        <v>74</v>
      </c>
    </row>
    <row r="130" spans="16:18" x14ac:dyDescent="0.3">
      <c r="P130" s="2">
        <v>129</v>
      </c>
      <c r="Q130" s="2">
        <v>176</v>
      </c>
      <c r="R130" s="2">
        <v>75</v>
      </c>
    </row>
    <row r="131" spans="16:18" x14ac:dyDescent="0.3">
      <c r="P131" s="2">
        <v>130</v>
      </c>
      <c r="Q131" s="2">
        <v>159</v>
      </c>
      <c r="R131" s="2">
        <v>48</v>
      </c>
    </row>
    <row r="132" spans="16:18" x14ac:dyDescent="0.3">
      <c r="P132" s="2">
        <v>131</v>
      </c>
      <c r="Q132" s="2">
        <v>169</v>
      </c>
      <c r="R132" s="2">
        <v>67</v>
      </c>
    </row>
    <row r="133" spans="16:18" x14ac:dyDescent="0.3">
      <c r="P133" s="2">
        <v>132</v>
      </c>
      <c r="Q133" s="2">
        <v>167</v>
      </c>
      <c r="R133" s="2">
        <v>57</v>
      </c>
    </row>
    <row r="134" spans="16:18" x14ac:dyDescent="0.3">
      <c r="P134" s="2">
        <v>133</v>
      </c>
      <c r="Q134" s="2">
        <v>157</v>
      </c>
      <c r="R134" s="2">
        <v>53</v>
      </c>
    </row>
    <row r="135" spans="16:18" x14ac:dyDescent="0.3">
      <c r="P135" s="2">
        <v>134</v>
      </c>
      <c r="Q135" s="2">
        <v>175</v>
      </c>
      <c r="R135" s="2">
        <v>66</v>
      </c>
    </row>
    <row r="136" spans="16:18" x14ac:dyDescent="0.3">
      <c r="P136" s="2">
        <v>135</v>
      </c>
      <c r="Q136" s="2">
        <v>165</v>
      </c>
      <c r="R136" s="2">
        <v>60</v>
      </c>
    </row>
    <row r="137" spans="16:18" x14ac:dyDescent="0.3">
      <c r="P137" s="2">
        <v>136</v>
      </c>
      <c r="Q137" s="2">
        <v>168</v>
      </c>
      <c r="R137" s="2">
        <v>62</v>
      </c>
    </row>
    <row r="138" spans="16:18" x14ac:dyDescent="0.3">
      <c r="P138" s="2">
        <v>137</v>
      </c>
      <c r="Q138" s="2">
        <v>172</v>
      </c>
      <c r="R138" s="2">
        <v>67</v>
      </c>
    </row>
    <row r="139" spans="16:18" x14ac:dyDescent="0.3">
      <c r="P139" s="2">
        <v>138</v>
      </c>
      <c r="Q139" s="2">
        <v>173</v>
      </c>
      <c r="R139" s="2">
        <v>66</v>
      </c>
    </row>
    <row r="140" spans="16:18" x14ac:dyDescent="0.3">
      <c r="P140" s="2">
        <v>139</v>
      </c>
      <c r="Q140" s="2">
        <v>167</v>
      </c>
      <c r="R140" s="2">
        <v>68</v>
      </c>
    </row>
    <row r="141" spans="16:18" x14ac:dyDescent="0.3">
      <c r="P141" s="2">
        <v>140</v>
      </c>
      <c r="Q141" s="2">
        <v>163</v>
      </c>
      <c r="R141" s="2">
        <v>54</v>
      </c>
    </row>
    <row r="142" spans="16:18" x14ac:dyDescent="0.3">
      <c r="P142" s="2">
        <v>141</v>
      </c>
      <c r="Q142" s="2">
        <v>166</v>
      </c>
      <c r="R142" s="2">
        <v>63</v>
      </c>
    </row>
    <row r="143" spans="16:18" x14ac:dyDescent="0.3">
      <c r="P143" s="2">
        <v>142</v>
      </c>
      <c r="Q143" s="2">
        <v>168</v>
      </c>
      <c r="R143" s="2">
        <v>67</v>
      </c>
    </row>
    <row r="144" spans="16:18" x14ac:dyDescent="0.3">
      <c r="P144" s="2">
        <v>143</v>
      </c>
      <c r="Q144" s="2">
        <v>169</v>
      </c>
      <c r="R144" s="2">
        <v>64</v>
      </c>
    </row>
    <row r="145" spans="16:18" x14ac:dyDescent="0.3">
      <c r="P145" s="2">
        <v>144</v>
      </c>
      <c r="Q145" s="2">
        <v>177</v>
      </c>
      <c r="R145" s="2">
        <v>67</v>
      </c>
    </row>
    <row r="146" spans="16:18" x14ac:dyDescent="0.3">
      <c r="P146" s="2">
        <v>145</v>
      </c>
      <c r="Q146" s="2">
        <v>170</v>
      </c>
      <c r="R146" s="2">
        <v>61</v>
      </c>
    </row>
    <row r="147" spans="16:18" x14ac:dyDescent="0.3">
      <c r="P147" s="2">
        <v>146</v>
      </c>
      <c r="Q147" s="2">
        <v>170</v>
      </c>
      <c r="R147" s="2">
        <v>69</v>
      </c>
    </row>
    <row r="148" spans="16:18" x14ac:dyDescent="0.3">
      <c r="P148" s="2">
        <v>147</v>
      </c>
      <c r="Q148" s="2">
        <v>176</v>
      </c>
      <c r="R148" s="2">
        <v>62</v>
      </c>
    </row>
    <row r="149" spans="16:18" x14ac:dyDescent="0.3">
      <c r="P149" s="2">
        <v>148</v>
      </c>
      <c r="Q149" s="2">
        <v>165</v>
      </c>
      <c r="R149" s="2">
        <v>72</v>
      </c>
    </row>
    <row r="150" spans="16:18" x14ac:dyDescent="0.3">
      <c r="P150" s="2">
        <v>149</v>
      </c>
      <c r="Q150" s="2">
        <v>182</v>
      </c>
      <c r="R150" s="2">
        <v>66</v>
      </c>
    </row>
    <row r="151" spans="16:18" x14ac:dyDescent="0.3">
      <c r="P151" s="2">
        <v>150</v>
      </c>
      <c r="Q151" s="2">
        <v>173</v>
      </c>
      <c r="R151" s="2">
        <v>65</v>
      </c>
    </row>
    <row r="152" spans="16:18" x14ac:dyDescent="0.3">
      <c r="P152" s="2">
        <v>151</v>
      </c>
      <c r="Q152" s="2">
        <v>166</v>
      </c>
      <c r="R152" s="2">
        <v>60</v>
      </c>
    </row>
    <row r="153" spans="16:18" x14ac:dyDescent="0.3">
      <c r="P153" s="2">
        <v>152</v>
      </c>
      <c r="Q153" s="2">
        <v>170</v>
      </c>
      <c r="R153" s="2">
        <v>73</v>
      </c>
    </row>
    <row r="154" spans="16:18" x14ac:dyDescent="0.3">
      <c r="P154" s="2">
        <v>153</v>
      </c>
      <c r="Q154" s="2">
        <v>166</v>
      </c>
      <c r="R154" s="2">
        <v>57</v>
      </c>
    </row>
    <row r="155" spans="16:18" x14ac:dyDescent="0.3">
      <c r="P155" s="2">
        <v>154</v>
      </c>
      <c r="Q155" s="2">
        <v>177</v>
      </c>
      <c r="R155" s="2">
        <v>68</v>
      </c>
    </row>
    <row r="156" spans="16:18" x14ac:dyDescent="0.3">
      <c r="P156" s="2">
        <v>155</v>
      </c>
      <c r="Q156" s="2">
        <v>172</v>
      </c>
      <c r="R156" s="2">
        <v>63</v>
      </c>
    </row>
    <row r="157" spans="16:18" x14ac:dyDescent="0.3">
      <c r="P157" s="2">
        <v>156</v>
      </c>
      <c r="Q157" s="2">
        <v>161</v>
      </c>
      <c r="R157" s="2">
        <v>60</v>
      </c>
    </row>
    <row r="158" spans="16:18" x14ac:dyDescent="0.3">
      <c r="P158" s="2">
        <v>157</v>
      </c>
      <c r="Q158" s="2">
        <v>172</v>
      </c>
      <c r="R158" s="2">
        <v>67</v>
      </c>
    </row>
    <row r="159" spans="16:18" x14ac:dyDescent="0.3">
      <c r="P159" s="2">
        <v>158</v>
      </c>
      <c r="Q159" s="2">
        <v>163</v>
      </c>
      <c r="R159" s="2">
        <v>65</v>
      </c>
    </row>
    <row r="160" spans="16:18" x14ac:dyDescent="0.3">
      <c r="P160" s="2">
        <v>159</v>
      </c>
      <c r="Q160" s="2">
        <v>176</v>
      </c>
      <c r="R160" s="2">
        <v>67</v>
      </c>
    </row>
    <row r="161" spans="16:18" x14ac:dyDescent="0.3">
      <c r="P161" s="2">
        <v>160</v>
      </c>
      <c r="Q161" s="2">
        <v>161</v>
      </c>
      <c r="R161" s="2">
        <v>55</v>
      </c>
    </row>
    <row r="162" spans="16:18" x14ac:dyDescent="0.3">
      <c r="P162" s="2">
        <v>161</v>
      </c>
      <c r="Q162" s="2">
        <v>161</v>
      </c>
      <c r="R162" s="2">
        <v>60</v>
      </c>
    </row>
    <row r="163" spans="16:18" x14ac:dyDescent="0.3">
      <c r="P163" s="2">
        <v>162</v>
      </c>
      <c r="Q163" s="2">
        <v>172</v>
      </c>
      <c r="R163" s="2">
        <v>72</v>
      </c>
    </row>
    <row r="164" spans="16:18" x14ac:dyDescent="0.3">
      <c r="P164" s="2">
        <v>163</v>
      </c>
      <c r="Q164" s="2">
        <v>167</v>
      </c>
      <c r="R164" s="2">
        <v>61</v>
      </c>
    </row>
    <row r="165" spans="16:18" x14ac:dyDescent="0.3">
      <c r="P165" s="2">
        <v>164</v>
      </c>
      <c r="Q165" s="2">
        <v>168</v>
      </c>
      <c r="R165" s="2">
        <v>63</v>
      </c>
    </row>
    <row r="166" spans="16:18" x14ac:dyDescent="0.3">
      <c r="P166" s="2">
        <v>165</v>
      </c>
      <c r="Q166" s="2">
        <v>161</v>
      </c>
      <c r="R166" s="2">
        <v>61</v>
      </c>
    </row>
    <row r="167" spans="16:18" x14ac:dyDescent="0.3">
      <c r="P167" s="2">
        <v>166</v>
      </c>
      <c r="Q167" s="2">
        <v>169</v>
      </c>
      <c r="R167" s="2">
        <v>59</v>
      </c>
    </row>
    <row r="168" spans="16:18" x14ac:dyDescent="0.3">
      <c r="P168" s="2">
        <v>167</v>
      </c>
      <c r="Q168" s="2">
        <v>168</v>
      </c>
      <c r="R168" s="2">
        <v>70</v>
      </c>
    </row>
    <row r="169" spans="16:18" x14ac:dyDescent="0.3">
      <c r="P169" s="2">
        <v>168</v>
      </c>
      <c r="Q169" s="2">
        <v>170</v>
      </c>
      <c r="R169" s="2">
        <v>61</v>
      </c>
    </row>
    <row r="170" spans="16:18" x14ac:dyDescent="0.3">
      <c r="P170" s="2">
        <v>169</v>
      </c>
      <c r="Q170" s="2">
        <v>166</v>
      </c>
      <c r="R170" s="2">
        <v>55</v>
      </c>
    </row>
    <row r="171" spans="16:18" x14ac:dyDescent="0.3">
      <c r="P171" s="2">
        <v>170</v>
      </c>
      <c r="Q171" s="2">
        <v>175</v>
      </c>
      <c r="R171" s="2">
        <v>64</v>
      </c>
    </row>
    <row r="172" spans="16:18" x14ac:dyDescent="0.3">
      <c r="P172" s="2">
        <v>171</v>
      </c>
      <c r="Q172" s="2">
        <v>180</v>
      </c>
      <c r="R172" s="2">
        <v>73</v>
      </c>
    </row>
    <row r="173" spans="16:18" x14ac:dyDescent="0.3">
      <c r="P173" s="2">
        <v>172</v>
      </c>
      <c r="Q173" s="2">
        <v>164</v>
      </c>
      <c r="R173" s="2">
        <v>56</v>
      </c>
    </row>
    <row r="174" spans="16:18" x14ac:dyDescent="0.3">
      <c r="P174" s="2">
        <v>173</v>
      </c>
      <c r="Q174" s="2">
        <v>161</v>
      </c>
      <c r="R174" s="2">
        <v>51</v>
      </c>
    </row>
    <row r="175" spans="16:18" x14ac:dyDescent="0.3">
      <c r="P175" s="2">
        <v>174</v>
      </c>
      <c r="Q175" s="2">
        <v>162</v>
      </c>
      <c r="R175" s="2">
        <v>61</v>
      </c>
    </row>
    <row r="176" spans="16:18" x14ac:dyDescent="0.3">
      <c r="P176" s="2">
        <v>175</v>
      </c>
      <c r="Q176" s="2">
        <v>171</v>
      </c>
      <c r="R176" s="2">
        <v>67</v>
      </c>
    </row>
    <row r="177" spans="16:18" x14ac:dyDescent="0.3">
      <c r="P177" s="2">
        <v>176</v>
      </c>
      <c r="Q177" s="2">
        <v>166</v>
      </c>
      <c r="R177" s="2">
        <v>63</v>
      </c>
    </row>
    <row r="178" spans="16:18" x14ac:dyDescent="0.3">
      <c r="P178" s="2">
        <v>177</v>
      </c>
      <c r="Q178" s="2">
        <v>179</v>
      </c>
      <c r="R178" s="2">
        <v>71</v>
      </c>
    </row>
    <row r="179" spans="16:18" x14ac:dyDescent="0.3">
      <c r="P179" s="2">
        <v>178</v>
      </c>
      <c r="Q179" s="2">
        <v>162</v>
      </c>
      <c r="R179" s="2">
        <v>52</v>
      </c>
    </row>
    <row r="180" spans="16:18" x14ac:dyDescent="0.3">
      <c r="P180" s="2">
        <v>179</v>
      </c>
      <c r="Q180" s="2">
        <v>167</v>
      </c>
      <c r="R180" s="2">
        <v>55</v>
      </c>
    </row>
    <row r="181" spans="16:18" x14ac:dyDescent="0.3">
      <c r="P181" s="2">
        <v>180</v>
      </c>
      <c r="Q181" s="2">
        <v>176</v>
      </c>
      <c r="R181" s="2">
        <v>70</v>
      </c>
    </row>
    <row r="182" spans="16:18" x14ac:dyDescent="0.3">
      <c r="P182" s="2">
        <v>181</v>
      </c>
      <c r="Q182" s="2">
        <v>163</v>
      </c>
      <c r="R182" s="2">
        <v>63</v>
      </c>
    </row>
    <row r="183" spans="16:18" x14ac:dyDescent="0.3">
      <c r="P183" s="2">
        <v>182</v>
      </c>
      <c r="Q183" s="2">
        <v>169</v>
      </c>
      <c r="R183" s="2">
        <v>62</v>
      </c>
    </row>
    <row r="184" spans="16:18" x14ac:dyDescent="0.3">
      <c r="P184" s="2">
        <v>183</v>
      </c>
      <c r="Q184" s="2">
        <v>174</v>
      </c>
      <c r="R184" s="2">
        <v>73</v>
      </c>
    </row>
    <row r="185" spans="16:18" x14ac:dyDescent="0.3">
      <c r="P185" s="2">
        <v>184</v>
      </c>
      <c r="Q185" s="2">
        <v>167</v>
      </c>
      <c r="R185" s="2">
        <v>65</v>
      </c>
    </row>
    <row r="186" spans="16:18" x14ac:dyDescent="0.3">
      <c r="P186" s="2">
        <v>185</v>
      </c>
      <c r="Q186" s="2">
        <v>179</v>
      </c>
      <c r="R186" s="2">
        <v>63</v>
      </c>
    </row>
    <row r="187" spans="16:18" x14ac:dyDescent="0.3">
      <c r="P187" s="2">
        <v>186</v>
      </c>
      <c r="Q187" s="2">
        <v>173</v>
      </c>
      <c r="R187" s="2">
        <v>63</v>
      </c>
    </row>
    <row r="188" spans="16:18" x14ac:dyDescent="0.3">
      <c r="P188" s="2">
        <v>187</v>
      </c>
      <c r="Q188" s="2">
        <v>172</v>
      </c>
      <c r="R188" s="2">
        <v>67</v>
      </c>
    </row>
    <row r="189" spans="16:18" x14ac:dyDescent="0.3">
      <c r="P189" s="2">
        <v>188</v>
      </c>
      <c r="Q189" s="2">
        <v>171</v>
      </c>
      <c r="R189" s="2">
        <v>66</v>
      </c>
    </row>
    <row r="190" spans="16:18" x14ac:dyDescent="0.3">
      <c r="P190" s="2">
        <v>189</v>
      </c>
      <c r="Q190" s="2">
        <v>171</v>
      </c>
      <c r="R190" s="2">
        <v>64</v>
      </c>
    </row>
    <row r="191" spans="16:18" x14ac:dyDescent="0.3">
      <c r="P191" s="2">
        <v>190</v>
      </c>
      <c r="Q191" s="2">
        <v>171</v>
      </c>
      <c r="R191" s="2">
        <v>67</v>
      </c>
    </row>
    <row r="192" spans="16:18" x14ac:dyDescent="0.3">
      <c r="P192" s="2">
        <v>191</v>
      </c>
      <c r="Q192" s="2">
        <v>163</v>
      </c>
      <c r="R192" s="2">
        <v>72</v>
      </c>
    </row>
    <row r="193" spans="16:18" x14ac:dyDescent="0.3">
      <c r="P193" s="2">
        <v>192</v>
      </c>
      <c r="Q193" s="2">
        <v>168</v>
      </c>
      <c r="R193" s="2">
        <v>64</v>
      </c>
    </row>
    <row r="194" spans="16:18" x14ac:dyDescent="0.3">
      <c r="P194" s="2">
        <v>193</v>
      </c>
      <c r="Q194" s="2">
        <v>164</v>
      </c>
      <c r="R194" s="2">
        <v>70</v>
      </c>
    </row>
    <row r="195" spans="16:18" x14ac:dyDescent="0.3">
      <c r="P195" s="2">
        <v>194</v>
      </c>
      <c r="Q195" s="2">
        <v>167</v>
      </c>
      <c r="R195" s="2">
        <v>66</v>
      </c>
    </row>
    <row r="196" spans="16:18" x14ac:dyDescent="0.3">
      <c r="P196" s="2">
        <v>195</v>
      </c>
      <c r="Q196" s="2">
        <v>171</v>
      </c>
      <c r="R196" s="2">
        <v>65</v>
      </c>
    </row>
    <row r="197" spans="16:18" x14ac:dyDescent="0.3">
      <c r="P197" s="2">
        <v>196</v>
      </c>
      <c r="Q197" s="2">
        <v>165</v>
      </c>
      <c r="R197" s="2">
        <v>62</v>
      </c>
    </row>
    <row r="198" spans="16:18" x14ac:dyDescent="0.3">
      <c r="P198" s="2">
        <v>197</v>
      </c>
      <c r="Q198" s="2">
        <v>164</v>
      </c>
      <c r="R198" s="2">
        <v>61</v>
      </c>
    </row>
    <row r="199" spans="16:18" x14ac:dyDescent="0.3">
      <c r="P199" s="2">
        <v>198</v>
      </c>
      <c r="Q199" s="2">
        <v>180</v>
      </c>
      <c r="R199" s="2">
        <v>76</v>
      </c>
    </row>
    <row r="200" spans="16:18" x14ac:dyDescent="0.3">
      <c r="P200" s="2">
        <v>199</v>
      </c>
      <c r="Q200" s="2">
        <v>165</v>
      </c>
      <c r="R200" s="2">
        <v>76</v>
      </c>
    </row>
    <row r="201" spans="16:18" x14ac:dyDescent="0.3">
      <c r="P201" s="2">
        <v>200</v>
      </c>
      <c r="Q201" s="2">
        <v>165</v>
      </c>
      <c r="R201" s="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60E-FE2D-47AA-8007-44C7A4AF861E}">
  <dimension ref="A1:G202"/>
  <sheetViews>
    <sheetView tabSelected="1" workbookViewId="0">
      <selection activeCell="J7" sqref="J7"/>
    </sheetView>
  </sheetViews>
  <sheetFormatPr defaultRowHeight="15.05" x14ac:dyDescent="0.3"/>
  <cols>
    <col min="1" max="1" width="7.6640625" customWidth="1"/>
    <col min="2" max="2" width="8.6640625" customWidth="1"/>
    <col min="3" max="3" width="9.44140625" customWidth="1"/>
    <col min="4" max="4" width="19" customWidth="1"/>
    <col min="5" max="5" width="7.6640625" customWidth="1"/>
    <col min="6" max="6" width="8.6640625" customWidth="1"/>
    <col min="7" max="7" width="9.44140625" customWidth="1"/>
  </cols>
  <sheetData>
    <row r="1" spans="1:7" ht="22.95" customHeight="1" x14ac:dyDescent="0.3">
      <c r="A1" s="53" t="s">
        <v>4</v>
      </c>
      <c r="B1" s="53"/>
      <c r="C1" s="53"/>
      <c r="D1" s="11"/>
      <c r="E1" s="53" t="s">
        <v>3</v>
      </c>
      <c r="F1" s="53"/>
      <c r="G1" s="53"/>
    </row>
    <row r="2" spans="1:7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3">
      <c r="A3" s="2">
        <v>63</v>
      </c>
      <c r="B3" s="2">
        <v>156</v>
      </c>
      <c r="C3" s="2">
        <v>54</v>
      </c>
      <c r="E3" s="2">
        <v>130</v>
      </c>
      <c r="F3" s="2">
        <v>159</v>
      </c>
      <c r="G3" s="2">
        <v>48</v>
      </c>
    </row>
    <row r="4" spans="1:7" x14ac:dyDescent="0.3">
      <c r="A4" s="2">
        <v>49</v>
      </c>
      <c r="B4" s="2">
        <v>157</v>
      </c>
      <c r="C4" s="2">
        <v>60</v>
      </c>
      <c r="E4" s="2">
        <v>72</v>
      </c>
      <c r="F4" s="2">
        <v>160</v>
      </c>
      <c r="G4" s="2">
        <v>50</v>
      </c>
    </row>
    <row r="5" spans="1:7" x14ac:dyDescent="0.3">
      <c r="A5" s="2">
        <v>119</v>
      </c>
      <c r="B5" s="2">
        <v>157</v>
      </c>
      <c r="C5" s="2">
        <v>60</v>
      </c>
      <c r="E5" s="2">
        <v>21</v>
      </c>
      <c r="F5" s="2">
        <v>161</v>
      </c>
      <c r="G5" s="2">
        <v>51</v>
      </c>
    </row>
    <row r="6" spans="1:7" x14ac:dyDescent="0.3">
      <c r="A6" s="2">
        <v>133</v>
      </c>
      <c r="B6" s="2">
        <v>157</v>
      </c>
      <c r="C6" s="2">
        <v>53</v>
      </c>
      <c r="E6" s="2">
        <v>173</v>
      </c>
      <c r="F6" s="2">
        <v>161</v>
      </c>
      <c r="G6" s="2">
        <v>51</v>
      </c>
    </row>
    <row r="7" spans="1:7" x14ac:dyDescent="0.3">
      <c r="A7" s="2">
        <v>113</v>
      </c>
      <c r="B7" s="2">
        <v>158</v>
      </c>
      <c r="C7" s="2">
        <v>61</v>
      </c>
      <c r="E7" s="2">
        <v>69</v>
      </c>
      <c r="F7" s="2">
        <v>166</v>
      </c>
      <c r="G7" s="2">
        <v>51</v>
      </c>
    </row>
    <row r="8" spans="1:7" x14ac:dyDescent="0.3">
      <c r="A8" s="2">
        <v>124</v>
      </c>
      <c r="B8" s="2">
        <v>159</v>
      </c>
      <c r="C8" s="2">
        <v>61</v>
      </c>
      <c r="E8" s="2">
        <v>178</v>
      </c>
      <c r="F8" s="2">
        <v>162</v>
      </c>
      <c r="G8" s="2">
        <v>52</v>
      </c>
    </row>
    <row r="9" spans="1:7" x14ac:dyDescent="0.3">
      <c r="A9" s="2">
        <v>130</v>
      </c>
      <c r="B9" s="2">
        <v>159</v>
      </c>
      <c r="C9" s="2">
        <v>48</v>
      </c>
      <c r="E9" s="2">
        <v>133</v>
      </c>
      <c r="F9" s="2">
        <v>157</v>
      </c>
      <c r="G9" s="2">
        <v>53</v>
      </c>
    </row>
    <row r="10" spans="1:7" x14ac:dyDescent="0.3">
      <c r="A10" s="2">
        <v>52</v>
      </c>
      <c r="B10" s="2">
        <v>160</v>
      </c>
      <c r="C10" s="2">
        <v>62</v>
      </c>
      <c r="E10" s="2">
        <v>23</v>
      </c>
      <c r="F10" s="2">
        <v>164</v>
      </c>
      <c r="G10" s="2">
        <v>53</v>
      </c>
    </row>
    <row r="11" spans="1:7" x14ac:dyDescent="0.3">
      <c r="A11" s="2">
        <v>54</v>
      </c>
      <c r="B11" s="2">
        <v>160</v>
      </c>
      <c r="C11" s="2">
        <v>59</v>
      </c>
      <c r="E11" s="2">
        <v>63</v>
      </c>
      <c r="F11" s="2">
        <v>156</v>
      </c>
      <c r="G11" s="2">
        <v>54</v>
      </c>
    </row>
    <row r="12" spans="1:7" x14ac:dyDescent="0.3">
      <c r="A12" s="2">
        <v>72</v>
      </c>
      <c r="B12" s="2">
        <v>160</v>
      </c>
      <c r="C12" s="2">
        <v>50</v>
      </c>
      <c r="E12" s="2">
        <v>11</v>
      </c>
      <c r="F12" s="2">
        <v>163</v>
      </c>
      <c r="G12" s="2">
        <v>54</v>
      </c>
    </row>
    <row r="13" spans="1:7" x14ac:dyDescent="0.3">
      <c r="A13" s="2">
        <v>87</v>
      </c>
      <c r="B13" s="2">
        <v>160</v>
      </c>
      <c r="C13" s="2">
        <v>57</v>
      </c>
      <c r="E13" s="2">
        <v>140</v>
      </c>
      <c r="F13" s="2">
        <v>163</v>
      </c>
      <c r="G13" s="2">
        <v>54</v>
      </c>
    </row>
    <row r="14" spans="1:7" x14ac:dyDescent="0.3">
      <c r="A14" s="2">
        <v>21</v>
      </c>
      <c r="B14" s="2">
        <v>161</v>
      </c>
      <c r="C14" s="2">
        <v>51</v>
      </c>
      <c r="E14" s="2">
        <v>34</v>
      </c>
      <c r="F14" s="2">
        <v>161</v>
      </c>
      <c r="G14" s="2">
        <v>55</v>
      </c>
    </row>
    <row r="15" spans="1:7" x14ac:dyDescent="0.3">
      <c r="A15" s="2">
        <v>34</v>
      </c>
      <c r="B15" s="2">
        <v>161</v>
      </c>
      <c r="C15" s="2">
        <v>55</v>
      </c>
      <c r="E15" s="2">
        <v>160</v>
      </c>
      <c r="F15" s="2">
        <v>161</v>
      </c>
      <c r="G15" s="2">
        <v>55</v>
      </c>
    </row>
    <row r="16" spans="1:7" x14ac:dyDescent="0.3">
      <c r="A16" s="2">
        <v>43</v>
      </c>
      <c r="B16" s="2">
        <v>161</v>
      </c>
      <c r="C16" s="2">
        <v>56</v>
      </c>
      <c r="E16" s="2">
        <v>169</v>
      </c>
      <c r="F16" s="2">
        <v>166</v>
      </c>
      <c r="G16" s="2">
        <v>55</v>
      </c>
    </row>
    <row r="17" spans="1:7" x14ac:dyDescent="0.3">
      <c r="A17" s="2">
        <v>76</v>
      </c>
      <c r="B17" s="2">
        <v>161</v>
      </c>
      <c r="C17" s="2">
        <v>61</v>
      </c>
      <c r="E17" s="2">
        <v>179</v>
      </c>
      <c r="F17" s="2">
        <v>167</v>
      </c>
      <c r="G17" s="2">
        <v>55</v>
      </c>
    </row>
    <row r="18" spans="1:7" x14ac:dyDescent="0.3">
      <c r="A18" s="2">
        <v>156</v>
      </c>
      <c r="B18" s="2">
        <v>161</v>
      </c>
      <c r="C18" s="2">
        <v>60</v>
      </c>
      <c r="E18" s="2">
        <v>14</v>
      </c>
      <c r="F18" s="2">
        <v>168</v>
      </c>
      <c r="G18" s="2">
        <v>55</v>
      </c>
    </row>
    <row r="19" spans="1:7" x14ac:dyDescent="0.3">
      <c r="A19" s="2">
        <v>160</v>
      </c>
      <c r="B19" s="2">
        <v>161</v>
      </c>
      <c r="C19" s="2">
        <v>55</v>
      </c>
      <c r="E19" s="2">
        <v>43</v>
      </c>
      <c r="F19" s="2">
        <v>161</v>
      </c>
      <c r="G19" s="2">
        <v>56</v>
      </c>
    </row>
    <row r="20" spans="1:7" x14ac:dyDescent="0.3">
      <c r="A20" s="2">
        <v>161</v>
      </c>
      <c r="B20" s="2">
        <v>161</v>
      </c>
      <c r="C20" s="2">
        <v>60</v>
      </c>
      <c r="E20" s="2">
        <v>7</v>
      </c>
      <c r="F20" s="2">
        <v>164</v>
      </c>
      <c r="G20" s="2">
        <v>56</v>
      </c>
    </row>
    <row r="21" spans="1:7" x14ac:dyDescent="0.3">
      <c r="A21" s="2">
        <v>165</v>
      </c>
      <c r="B21" s="2">
        <v>161</v>
      </c>
      <c r="C21" s="2">
        <v>61</v>
      </c>
      <c r="E21" s="2">
        <v>172</v>
      </c>
      <c r="F21" s="2">
        <v>164</v>
      </c>
      <c r="G21" s="2">
        <v>56</v>
      </c>
    </row>
    <row r="22" spans="1:7" x14ac:dyDescent="0.3">
      <c r="A22" s="2">
        <v>173</v>
      </c>
      <c r="B22" s="2">
        <v>161</v>
      </c>
      <c r="C22" s="2">
        <v>51</v>
      </c>
      <c r="E22" s="2">
        <v>87</v>
      </c>
      <c r="F22" s="2">
        <v>160</v>
      </c>
      <c r="G22" s="2">
        <v>57</v>
      </c>
    </row>
    <row r="23" spans="1:7" x14ac:dyDescent="0.3">
      <c r="A23" s="2">
        <v>2</v>
      </c>
      <c r="B23" s="2">
        <v>162</v>
      </c>
      <c r="C23" s="2">
        <v>60</v>
      </c>
      <c r="E23" s="2">
        <v>153</v>
      </c>
      <c r="F23" s="2">
        <v>166</v>
      </c>
      <c r="G23" s="2">
        <v>57</v>
      </c>
    </row>
    <row r="24" spans="1:7" x14ac:dyDescent="0.3">
      <c r="A24" s="2">
        <v>56</v>
      </c>
      <c r="B24" s="2">
        <v>162</v>
      </c>
      <c r="C24" s="2">
        <v>60</v>
      </c>
      <c r="E24" s="2">
        <v>47</v>
      </c>
      <c r="F24" s="2">
        <v>167</v>
      </c>
      <c r="G24" s="2">
        <v>57</v>
      </c>
    </row>
    <row r="25" spans="1:7" x14ac:dyDescent="0.3">
      <c r="A25" s="2">
        <v>66</v>
      </c>
      <c r="B25" s="2">
        <v>162</v>
      </c>
      <c r="C25" s="2">
        <v>58</v>
      </c>
      <c r="E25" s="2">
        <v>132</v>
      </c>
      <c r="F25" s="2">
        <v>167</v>
      </c>
      <c r="G25" s="2">
        <v>57</v>
      </c>
    </row>
    <row r="26" spans="1:7" x14ac:dyDescent="0.3">
      <c r="A26" s="2">
        <v>174</v>
      </c>
      <c r="B26" s="2">
        <v>162</v>
      </c>
      <c r="C26" s="2">
        <v>61</v>
      </c>
      <c r="E26" s="2">
        <v>66</v>
      </c>
      <c r="F26" s="2">
        <v>162</v>
      </c>
      <c r="G26" s="2">
        <v>58</v>
      </c>
    </row>
    <row r="27" spans="1:7" x14ac:dyDescent="0.3">
      <c r="A27" s="2">
        <v>178</v>
      </c>
      <c r="B27" s="2">
        <v>162</v>
      </c>
      <c r="C27" s="2">
        <v>52</v>
      </c>
      <c r="E27" s="2">
        <v>44</v>
      </c>
      <c r="F27" s="2">
        <v>163</v>
      </c>
      <c r="G27" s="2">
        <v>58</v>
      </c>
    </row>
    <row r="28" spans="1:7" x14ac:dyDescent="0.3">
      <c r="A28" s="2">
        <v>11</v>
      </c>
      <c r="B28" s="2">
        <v>163</v>
      </c>
      <c r="C28" s="2">
        <v>54</v>
      </c>
      <c r="E28" s="2">
        <v>37</v>
      </c>
      <c r="F28" s="2">
        <v>168</v>
      </c>
      <c r="G28" s="2">
        <v>58</v>
      </c>
    </row>
    <row r="29" spans="1:7" x14ac:dyDescent="0.3">
      <c r="A29" s="2">
        <v>26</v>
      </c>
      <c r="B29" s="2">
        <v>163</v>
      </c>
      <c r="C29" s="2">
        <v>63</v>
      </c>
      <c r="E29" s="2">
        <v>54</v>
      </c>
      <c r="F29" s="2">
        <v>160</v>
      </c>
      <c r="G29" s="2">
        <v>59</v>
      </c>
    </row>
    <row r="30" spans="1:7" x14ac:dyDescent="0.3">
      <c r="A30" s="2">
        <v>36</v>
      </c>
      <c r="B30" s="2">
        <v>163</v>
      </c>
      <c r="C30" s="2">
        <v>64</v>
      </c>
      <c r="E30" s="2">
        <v>32</v>
      </c>
      <c r="F30" s="2">
        <v>164</v>
      </c>
      <c r="G30" s="2">
        <v>59</v>
      </c>
    </row>
    <row r="31" spans="1:7" x14ac:dyDescent="0.3">
      <c r="A31" s="2">
        <v>44</v>
      </c>
      <c r="B31" s="2">
        <v>163</v>
      </c>
      <c r="C31" s="2">
        <v>58</v>
      </c>
      <c r="E31" s="2">
        <v>75</v>
      </c>
      <c r="F31" s="2">
        <v>164</v>
      </c>
      <c r="G31" s="2">
        <v>59</v>
      </c>
    </row>
    <row r="32" spans="1:7" x14ac:dyDescent="0.3">
      <c r="A32" s="2">
        <v>140</v>
      </c>
      <c r="B32" s="2">
        <v>163</v>
      </c>
      <c r="C32" s="2">
        <v>54</v>
      </c>
      <c r="E32" s="2">
        <v>166</v>
      </c>
      <c r="F32" s="2">
        <v>169</v>
      </c>
      <c r="G32" s="2">
        <v>59</v>
      </c>
    </row>
    <row r="33" spans="1:7" x14ac:dyDescent="0.3">
      <c r="A33" s="2">
        <v>158</v>
      </c>
      <c r="B33" s="2">
        <v>163</v>
      </c>
      <c r="C33" s="2">
        <v>65</v>
      </c>
      <c r="E33" s="2">
        <v>49</v>
      </c>
      <c r="F33" s="2">
        <v>157</v>
      </c>
      <c r="G33" s="2">
        <v>60</v>
      </c>
    </row>
    <row r="34" spans="1:7" x14ac:dyDescent="0.3">
      <c r="A34" s="2">
        <v>181</v>
      </c>
      <c r="B34" s="2">
        <v>163</v>
      </c>
      <c r="C34" s="2">
        <v>63</v>
      </c>
      <c r="E34" s="2">
        <v>119</v>
      </c>
      <c r="F34" s="2">
        <v>157</v>
      </c>
      <c r="G34" s="2">
        <v>60</v>
      </c>
    </row>
    <row r="35" spans="1:7" x14ac:dyDescent="0.3">
      <c r="A35" s="2">
        <v>191</v>
      </c>
      <c r="B35" s="2">
        <v>163</v>
      </c>
      <c r="C35" s="2">
        <v>72</v>
      </c>
      <c r="E35" s="2">
        <v>156</v>
      </c>
      <c r="F35" s="2">
        <v>161</v>
      </c>
      <c r="G35" s="2">
        <v>60</v>
      </c>
    </row>
    <row r="36" spans="1:7" x14ac:dyDescent="0.3">
      <c r="A36" s="2">
        <v>7</v>
      </c>
      <c r="B36" s="2">
        <v>164</v>
      </c>
      <c r="C36" s="2">
        <v>56</v>
      </c>
      <c r="E36" s="2">
        <v>161</v>
      </c>
      <c r="F36" s="2">
        <v>161</v>
      </c>
      <c r="G36" s="2">
        <v>60</v>
      </c>
    </row>
    <row r="37" spans="1:7" x14ac:dyDescent="0.3">
      <c r="A37" s="2">
        <v>8</v>
      </c>
      <c r="B37" s="2">
        <v>164</v>
      </c>
      <c r="C37" s="2">
        <v>63</v>
      </c>
      <c r="E37" s="2">
        <v>2</v>
      </c>
      <c r="F37" s="2">
        <v>162</v>
      </c>
      <c r="G37" s="2">
        <v>60</v>
      </c>
    </row>
    <row r="38" spans="1:7" x14ac:dyDescent="0.3">
      <c r="A38" s="2">
        <v>20</v>
      </c>
      <c r="B38" s="2">
        <v>164</v>
      </c>
      <c r="C38" s="2">
        <v>62</v>
      </c>
      <c r="E38" s="2">
        <v>56</v>
      </c>
      <c r="F38" s="2">
        <v>162</v>
      </c>
      <c r="G38" s="2">
        <v>60</v>
      </c>
    </row>
    <row r="39" spans="1:7" x14ac:dyDescent="0.3">
      <c r="A39" s="2">
        <v>23</v>
      </c>
      <c r="B39" s="2">
        <v>164</v>
      </c>
      <c r="C39" s="2">
        <v>53</v>
      </c>
      <c r="E39" s="2">
        <v>117</v>
      </c>
      <c r="F39" s="2">
        <v>165</v>
      </c>
      <c r="G39" s="2">
        <v>60</v>
      </c>
    </row>
    <row r="40" spans="1:7" x14ac:dyDescent="0.3">
      <c r="A40" s="2">
        <v>32</v>
      </c>
      <c r="B40" s="2">
        <v>164</v>
      </c>
      <c r="C40" s="2">
        <v>59</v>
      </c>
      <c r="E40" s="2">
        <v>135</v>
      </c>
      <c r="F40" s="2">
        <v>165</v>
      </c>
      <c r="G40" s="2">
        <v>60</v>
      </c>
    </row>
    <row r="41" spans="1:7" x14ac:dyDescent="0.3">
      <c r="A41" s="2">
        <v>73</v>
      </c>
      <c r="B41" s="2">
        <v>164</v>
      </c>
      <c r="C41" s="2">
        <v>61</v>
      </c>
      <c r="E41" s="2">
        <v>151</v>
      </c>
      <c r="F41" s="2">
        <v>166</v>
      </c>
      <c r="G41" s="2">
        <v>60</v>
      </c>
    </row>
    <row r="42" spans="1:7" x14ac:dyDescent="0.3">
      <c r="A42" s="2">
        <v>75</v>
      </c>
      <c r="B42" s="2">
        <v>164</v>
      </c>
      <c r="C42" s="2">
        <v>59</v>
      </c>
      <c r="E42" s="2">
        <v>3</v>
      </c>
      <c r="F42" s="2">
        <v>171</v>
      </c>
      <c r="G42" s="2">
        <v>60</v>
      </c>
    </row>
    <row r="43" spans="1:7" x14ac:dyDescent="0.3">
      <c r="A43" s="2">
        <v>127</v>
      </c>
      <c r="B43" s="2">
        <v>164</v>
      </c>
      <c r="C43" s="2">
        <v>70</v>
      </c>
      <c r="E43" s="2">
        <v>78</v>
      </c>
      <c r="F43" s="2">
        <v>171</v>
      </c>
      <c r="G43" s="2">
        <v>60</v>
      </c>
    </row>
    <row r="44" spans="1:7" x14ac:dyDescent="0.3">
      <c r="A44" s="2">
        <v>172</v>
      </c>
      <c r="B44" s="2">
        <v>164</v>
      </c>
      <c r="C44" s="2">
        <v>56</v>
      </c>
      <c r="E44" s="2">
        <v>115</v>
      </c>
      <c r="F44" s="2">
        <v>176</v>
      </c>
      <c r="G44" s="2">
        <v>60</v>
      </c>
    </row>
    <row r="45" spans="1:7" x14ac:dyDescent="0.3">
      <c r="A45" s="2">
        <v>193</v>
      </c>
      <c r="B45" s="2">
        <v>164</v>
      </c>
      <c r="C45" s="2">
        <v>70</v>
      </c>
      <c r="E45" s="2">
        <v>86</v>
      </c>
      <c r="F45" s="2">
        <v>196</v>
      </c>
      <c r="G45" s="2">
        <v>60</v>
      </c>
    </row>
    <row r="46" spans="1:7" x14ac:dyDescent="0.3">
      <c r="A46" s="2">
        <v>197</v>
      </c>
      <c r="B46" s="2">
        <v>164</v>
      </c>
      <c r="C46" s="2">
        <v>61</v>
      </c>
      <c r="E46" s="2">
        <v>113</v>
      </c>
      <c r="F46" s="2">
        <v>158</v>
      </c>
      <c r="G46" s="2">
        <v>61</v>
      </c>
    </row>
    <row r="47" spans="1:7" x14ac:dyDescent="0.3">
      <c r="A47" s="2">
        <v>1</v>
      </c>
      <c r="B47" s="2">
        <v>165</v>
      </c>
      <c r="C47" s="2">
        <v>67</v>
      </c>
      <c r="E47" s="2">
        <v>124</v>
      </c>
      <c r="F47" s="2">
        <v>159</v>
      </c>
      <c r="G47" s="2">
        <v>61</v>
      </c>
    </row>
    <row r="48" spans="1:7" x14ac:dyDescent="0.3">
      <c r="A48" s="2">
        <v>19</v>
      </c>
      <c r="B48" s="2">
        <v>165</v>
      </c>
      <c r="C48" s="2">
        <v>62</v>
      </c>
      <c r="E48" s="2">
        <v>76</v>
      </c>
      <c r="F48" s="2">
        <v>161</v>
      </c>
      <c r="G48" s="2">
        <v>61</v>
      </c>
    </row>
    <row r="49" spans="1:7" x14ac:dyDescent="0.3">
      <c r="A49" s="2">
        <v>28</v>
      </c>
      <c r="B49" s="2">
        <v>165</v>
      </c>
      <c r="C49" s="2">
        <v>63</v>
      </c>
      <c r="E49" s="2">
        <v>165</v>
      </c>
      <c r="F49" s="2">
        <v>161</v>
      </c>
      <c r="G49" s="2">
        <v>61</v>
      </c>
    </row>
    <row r="50" spans="1:7" x14ac:dyDescent="0.3">
      <c r="A50" s="2">
        <v>40</v>
      </c>
      <c r="B50" s="2">
        <v>165</v>
      </c>
      <c r="C50" s="2">
        <v>76</v>
      </c>
      <c r="E50" s="2">
        <v>174</v>
      </c>
      <c r="F50" s="2">
        <v>162</v>
      </c>
      <c r="G50" s="2">
        <v>61</v>
      </c>
    </row>
    <row r="51" spans="1:7" x14ac:dyDescent="0.3">
      <c r="A51" s="2">
        <v>45</v>
      </c>
      <c r="B51" s="2">
        <v>165</v>
      </c>
      <c r="C51" s="2">
        <v>72</v>
      </c>
      <c r="E51" s="2">
        <v>73</v>
      </c>
      <c r="F51" s="2">
        <v>164</v>
      </c>
      <c r="G51" s="2">
        <v>61</v>
      </c>
    </row>
    <row r="52" spans="1:7" x14ac:dyDescent="0.3">
      <c r="A52" s="2">
        <v>117</v>
      </c>
      <c r="B52" s="2">
        <v>165</v>
      </c>
      <c r="C52" s="2">
        <v>60</v>
      </c>
      <c r="E52" s="2">
        <v>197</v>
      </c>
      <c r="F52" s="2">
        <v>164</v>
      </c>
      <c r="G52" s="2">
        <v>61</v>
      </c>
    </row>
    <row r="53" spans="1:7" x14ac:dyDescent="0.3">
      <c r="A53" s="2">
        <v>135</v>
      </c>
      <c r="B53" s="2">
        <v>165</v>
      </c>
      <c r="C53" s="2">
        <v>60</v>
      </c>
      <c r="E53" s="2">
        <v>101</v>
      </c>
      <c r="F53" s="2">
        <v>167</v>
      </c>
      <c r="G53" s="2">
        <v>61</v>
      </c>
    </row>
    <row r="54" spans="1:7" x14ac:dyDescent="0.3">
      <c r="A54" s="2">
        <v>148</v>
      </c>
      <c r="B54" s="2">
        <v>165</v>
      </c>
      <c r="C54" s="2">
        <v>72</v>
      </c>
      <c r="E54" s="2">
        <v>163</v>
      </c>
      <c r="F54" s="2">
        <v>167</v>
      </c>
      <c r="G54" s="2">
        <v>61</v>
      </c>
    </row>
    <row r="55" spans="1:7" x14ac:dyDescent="0.3">
      <c r="A55" s="2">
        <v>196</v>
      </c>
      <c r="B55" s="2">
        <v>165</v>
      </c>
      <c r="C55" s="2">
        <v>62</v>
      </c>
      <c r="E55" s="2">
        <v>60</v>
      </c>
      <c r="F55" s="2">
        <v>170</v>
      </c>
      <c r="G55" s="2">
        <v>61</v>
      </c>
    </row>
    <row r="56" spans="1:7" x14ac:dyDescent="0.3">
      <c r="A56" s="2">
        <v>199</v>
      </c>
      <c r="B56" s="2">
        <v>165</v>
      </c>
      <c r="C56" s="2">
        <v>76</v>
      </c>
      <c r="E56" s="2">
        <v>74</v>
      </c>
      <c r="F56" s="2">
        <v>170</v>
      </c>
      <c r="G56" s="2">
        <v>61</v>
      </c>
    </row>
    <row r="57" spans="1:7" x14ac:dyDescent="0.3">
      <c r="A57" s="2">
        <v>200</v>
      </c>
      <c r="B57" s="2">
        <v>165</v>
      </c>
      <c r="C57" s="2">
        <v>63</v>
      </c>
      <c r="E57" s="2">
        <v>145</v>
      </c>
      <c r="F57" s="2">
        <v>170</v>
      </c>
      <c r="G57" s="2">
        <v>61</v>
      </c>
    </row>
    <row r="58" spans="1:7" x14ac:dyDescent="0.3">
      <c r="A58" s="2">
        <v>6</v>
      </c>
      <c r="B58" s="2">
        <v>166</v>
      </c>
      <c r="C58" s="2">
        <v>62</v>
      </c>
      <c r="E58" s="2">
        <v>168</v>
      </c>
      <c r="F58" s="2">
        <v>170</v>
      </c>
      <c r="G58" s="2">
        <v>61</v>
      </c>
    </row>
    <row r="59" spans="1:7" x14ac:dyDescent="0.3">
      <c r="A59" s="2">
        <v>17</v>
      </c>
      <c r="B59" s="2">
        <v>166</v>
      </c>
      <c r="C59" s="2">
        <v>64</v>
      </c>
      <c r="E59" s="2">
        <v>52</v>
      </c>
      <c r="F59" s="2">
        <v>160</v>
      </c>
      <c r="G59" s="2">
        <v>62</v>
      </c>
    </row>
    <row r="60" spans="1:7" x14ac:dyDescent="0.3">
      <c r="A60" s="2">
        <v>33</v>
      </c>
      <c r="B60" s="2">
        <v>166</v>
      </c>
      <c r="C60" s="2">
        <v>78</v>
      </c>
      <c r="E60" s="2">
        <v>20</v>
      </c>
      <c r="F60" s="2">
        <v>164</v>
      </c>
      <c r="G60" s="2">
        <v>62</v>
      </c>
    </row>
    <row r="61" spans="1:7" x14ac:dyDescent="0.3">
      <c r="A61" s="2">
        <v>38</v>
      </c>
      <c r="B61" s="2">
        <v>166</v>
      </c>
      <c r="C61" s="2">
        <v>63</v>
      </c>
      <c r="E61" s="2">
        <v>19</v>
      </c>
      <c r="F61" s="2">
        <v>165</v>
      </c>
      <c r="G61" s="2">
        <v>62</v>
      </c>
    </row>
    <row r="62" spans="1:7" x14ac:dyDescent="0.3">
      <c r="A62" s="2">
        <v>41</v>
      </c>
      <c r="B62" s="2">
        <v>166</v>
      </c>
      <c r="C62" s="2">
        <v>71</v>
      </c>
      <c r="E62" s="2">
        <v>196</v>
      </c>
      <c r="F62" s="2">
        <v>165</v>
      </c>
      <c r="G62" s="2">
        <v>62</v>
      </c>
    </row>
    <row r="63" spans="1:7" x14ac:dyDescent="0.3">
      <c r="A63" s="2">
        <v>69</v>
      </c>
      <c r="B63" s="2">
        <v>166</v>
      </c>
      <c r="C63" s="2">
        <v>51</v>
      </c>
      <c r="E63" s="2">
        <v>6</v>
      </c>
      <c r="F63" s="2">
        <v>166</v>
      </c>
      <c r="G63" s="2">
        <v>62</v>
      </c>
    </row>
    <row r="64" spans="1:7" x14ac:dyDescent="0.3">
      <c r="A64" s="2">
        <v>106</v>
      </c>
      <c r="B64" s="2">
        <v>166</v>
      </c>
      <c r="C64" s="2">
        <v>63</v>
      </c>
      <c r="E64" s="2">
        <v>97</v>
      </c>
      <c r="F64" s="2">
        <v>168</v>
      </c>
      <c r="G64" s="2">
        <v>62</v>
      </c>
    </row>
    <row r="65" spans="1:7" x14ac:dyDescent="0.3">
      <c r="A65" s="2">
        <v>141</v>
      </c>
      <c r="B65" s="2">
        <v>166</v>
      </c>
      <c r="C65" s="2">
        <v>63</v>
      </c>
      <c r="E65" s="2">
        <v>136</v>
      </c>
      <c r="F65" s="2">
        <v>168</v>
      </c>
      <c r="G65" s="2">
        <v>62</v>
      </c>
    </row>
    <row r="66" spans="1:7" x14ac:dyDescent="0.3">
      <c r="A66" s="2">
        <v>151</v>
      </c>
      <c r="B66" s="2">
        <v>166</v>
      </c>
      <c r="C66" s="2">
        <v>60</v>
      </c>
      <c r="E66" s="2">
        <v>121</v>
      </c>
      <c r="F66" s="2">
        <v>169</v>
      </c>
      <c r="G66" s="2">
        <v>62</v>
      </c>
    </row>
    <row r="67" spans="1:7" x14ac:dyDescent="0.3">
      <c r="A67" s="2">
        <v>153</v>
      </c>
      <c r="B67" s="2">
        <v>166</v>
      </c>
      <c r="C67" s="2">
        <v>57</v>
      </c>
      <c r="E67" s="2">
        <v>182</v>
      </c>
      <c r="F67" s="2">
        <v>169</v>
      </c>
      <c r="G67" s="2">
        <v>62</v>
      </c>
    </row>
    <row r="68" spans="1:7" x14ac:dyDescent="0.3">
      <c r="A68" s="2">
        <v>169</v>
      </c>
      <c r="B68" s="2">
        <v>166</v>
      </c>
      <c r="C68" s="2">
        <v>55</v>
      </c>
      <c r="E68" s="2">
        <v>55</v>
      </c>
      <c r="F68" s="2">
        <v>170</v>
      </c>
      <c r="G68" s="2">
        <v>62</v>
      </c>
    </row>
    <row r="69" spans="1:7" x14ac:dyDescent="0.3">
      <c r="A69" s="2">
        <v>176</v>
      </c>
      <c r="B69" s="2">
        <v>166</v>
      </c>
      <c r="C69" s="2">
        <v>63</v>
      </c>
      <c r="E69" s="2">
        <v>24</v>
      </c>
      <c r="F69" s="2">
        <v>171</v>
      </c>
      <c r="G69" s="2">
        <v>62</v>
      </c>
    </row>
    <row r="70" spans="1:7" x14ac:dyDescent="0.3">
      <c r="A70" s="2">
        <v>27</v>
      </c>
      <c r="B70" s="2">
        <v>167</v>
      </c>
      <c r="C70" s="2">
        <v>64</v>
      </c>
      <c r="E70" s="2">
        <v>114</v>
      </c>
      <c r="F70" s="2">
        <v>171</v>
      </c>
      <c r="G70" s="2">
        <v>62</v>
      </c>
    </row>
    <row r="71" spans="1:7" x14ac:dyDescent="0.3">
      <c r="A71" s="2">
        <v>47</v>
      </c>
      <c r="B71" s="2">
        <v>167</v>
      </c>
      <c r="C71" s="2">
        <v>57</v>
      </c>
      <c r="E71" s="2">
        <v>147</v>
      </c>
      <c r="F71" s="2">
        <v>176</v>
      </c>
      <c r="G71" s="2">
        <v>62</v>
      </c>
    </row>
    <row r="72" spans="1:7" x14ac:dyDescent="0.3">
      <c r="A72" s="2">
        <v>98</v>
      </c>
      <c r="B72" s="2">
        <v>167</v>
      </c>
      <c r="C72" s="2">
        <v>64</v>
      </c>
      <c r="E72" s="2">
        <v>26</v>
      </c>
      <c r="F72" s="2">
        <v>163</v>
      </c>
      <c r="G72" s="2">
        <v>63</v>
      </c>
    </row>
    <row r="73" spans="1:7" x14ac:dyDescent="0.3">
      <c r="A73" s="2">
        <v>101</v>
      </c>
      <c r="B73" s="2">
        <v>167</v>
      </c>
      <c r="C73" s="2">
        <v>61</v>
      </c>
      <c r="E73" s="2">
        <v>181</v>
      </c>
      <c r="F73" s="2">
        <v>163</v>
      </c>
      <c r="G73" s="2">
        <v>63</v>
      </c>
    </row>
    <row r="74" spans="1:7" x14ac:dyDescent="0.3">
      <c r="A74" s="2">
        <v>104</v>
      </c>
      <c r="B74" s="2">
        <v>167</v>
      </c>
      <c r="C74" s="2">
        <v>64</v>
      </c>
      <c r="E74" s="2">
        <v>8</v>
      </c>
      <c r="F74" s="2">
        <v>164</v>
      </c>
      <c r="G74" s="2">
        <v>63</v>
      </c>
    </row>
    <row r="75" spans="1:7" x14ac:dyDescent="0.3">
      <c r="A75" s="2">
        <v>111</v>
      </c>
      <c r="B75" s="2">
        <v>167</v>
      </c>
      <c r="C75" s="2">
        <v>65</v>
      </c>
      <c r="E75" s="2">
        <v>28</v>
      </c>
      <c r="F75" s="2">
        <v>165</v>
      </c>
      <c r="G75" s="2">
        <v>63</v>
      </c>
    </row>
    <row r="76" spans="1:7" x14ac:dyDescent="0.3">
      <c r="A76" s="2">
        <v>122</v>
      </c>
      <c r="B76" s="2">
        <v>167</v>
      </c>
      <c r="C76" s="2">
        <v>63</v>
      </c>
      <c r="E76" s="2">
        <v>200</v>
      </c>
      <c r="F76" s="2">
        <v>165</v>
      </c>
      <c r="G76" s="2">
        <v>63</v>
      </c>
    </row>
    <row r="77" spans="1:7" x14ac:dyDescent="0.3">
      <c r="A77" s="2">
        <v>126</v>
      </c>
      <c r="B77" s="2">
        <v>167</v>
      </c>
      <c r="C77" s="2">
        <v>65</v>
      </c>
      <c r="E77" s="2">
        <v>38</v>
      </c>
      <c r="F77" s="2">
        <v>166</v>
      </c>
      <c r="G77" s="2">
        <v>63</v>
      </c>
    </row>
    <row r="78" spans="1:7" x14ac:dyDescent="0.3">
      <c r="A78" s="2">
        <v>132</v>
      </c>
      <c r="B78" s="2">
        <v>167</v>
      </c>
      <c r="C78" s="2">
        <v>57</v>
      </c>
      <c r="E78" s="2">
        <v>106</v>
      </c>
      <c r="F78" s="2">
        <v>166</v>
      </c>
      <c r="G78" s="2">
        <v>63</v>
      </c>
    </row>
    <row r="79" spans="1:7" x14ac:dyDescent="0.3">
      <c r="A79" s="2">
        <v>139</v>
      </c>
      <c r="B79" s="2">
        <v>167</v>
      </c>
      <c r="C79" s="2">
        <v>68</v>
      </c>
      <c r="E79" s="2">
        <v>141</v>
      </c>
      <c r="F79" s="2">
        <v>166</v>
      </c>
      <c r="G79" s="2">
        <v>63</v>
      </c>
    </row>
    <row r="80" spans="1:7" x14ac:dyDescent="0.3">
      <c r="A80" s="2">
        <v>163</v>
      </c>
      <c r="B80" s="2">
        <v>167</v>
      </c>
      <c r="C80" s="2">
        <v>61</v>
      </c>
      <c r="E80" s="2">
        <v>176</v>
      </c>
      <c r="F80" s="2">
        <v>166</v>
      </c>
      <c r="G80" s="2">
        <v>63</v>
      </c>
    </row>
    <row r="81" spans="1:7" x14ac:dyDescent="0.3">
      <c r="A81" s="2">
        <v>179</v>
      </c>
      <c r="B81" s="2">
        <v>167</v>
      </c>
      <c r="C81" s="2">
        <v>55</v>
      </c>
      <c r="E81" s="2">
        <v>122</v>
      </c>
      <c r="F81" s="2">
        <v>167</v>
      </c>
      <c r="G81" s="2">
        <v>63</v>
      </c>
    </row>
    <row r="82" spans="1:7" x14ac:dyDescent="0.3">
      <c r="A82" s="2">
        <v>184</v>
      </c>
      <c r="B82" s="2">
        <v>167</v>
      </c>
      <c r="C82" s="2">
        <v>65</v>
      </c>
      <c r="E82" s="2">
        <v>164</v>
      </c>
      <c r="F82" s="2">
        <v>168</v>
      </c>
      <c r="G82" s="2">
        <v>63</v>
      </c>
    </row>
    <row r="83" spans="1:7" x14ac:dyDescent="0.3">
      <c r="A83" s="2">
        <v>194</v>
      </c>
      <c r="B83" s="2">
        <v>167</v>
      </c>
      <c r="C83" s="2">
        <v>66</v>
      </c>
      <c r="E83" s="2">
        <v>155</v>
      </c>
      <c r="F83" s="2">
        <v>172</v>
      </c>
      <c r="G83" s="2">
        <v>63</v>
      </c>
    </row>
    <row r="84" spans="1:7" x14ac:dyDescent="0.3">
      <c r="A84" s="2">
        <v>14</v>
      </c>
      <c r="B84" s="2">
        <v>168</v>
      </c>
      <c r="C84" s="2">
        <v>55</v>
      </c>
      <c r="E84" s="2">
        <v>186</v>
      </c>
      <c r="F84" s="2">
        <v>173</v>
      </c>
      <c r="G84" s="2">
        <v>63</v>
      </c>
    </row>
    <row r="85" spans="1:7" x14ac:dyDescent="0.3">
      <c r="A85" s="2">
        <v>16</v>
      </c>
      <c r="B85" s="2">
        <v>168</v>
      </c>
      <c r="C85" s="2">
        <v>67</v>
      </c>
      <c r="E85" s="2">
        <v>185</v>
      </c>
      <c r="F85" s="2">
        <v>179</v>
      </c>
      <c r="G85" s="2">
        <v>63</v>
      </c>
    </row>
    <row r="86" spans="1:7" x14ac:dyDescent="0.3">
      <c r="A86" s="2">
        <v>37</v>
      </c>
      <c r="B86" s="2">
        <v>168</v>
      </c>
      <c r="C86" s="2">
        <v>58</v>
      </c>
      <c r="E86" s="2">
        <v>36</v>
      </c>
      <c r="F86" s="2">
        <v>163</v>
      </c>
      <c r="G86" s="2">
        <v>64</v>
      </c>
    </row>
    <row r="87" spans="1:7" x14ac:dyDescent="0.3">
      <c r="A87" s="2">
        <v>48</v>
      </c>
      <c r="B87" s="2">
        <v>168</v>
      </c>
      <c r="C87" s="2">
        <v>66</v>
      </c>
      <c r="E87" s="2">
        <v>17</v>
      </c>
      <c r="F87" s="2">
        <v>166</v>
      </c>
      <c r="G87" s="2">
        <v>64</v>
      </c>
    </row>
    <row r="88" spans="1:7" x14ac:dyDescent="0.3">
      <c r="A88" s="2">
        <v>97</v>
      </c>
      <c r="B88" s="2">
        <v>168</v>
      </c>
      <c r="C88" s="2">
        <v>62</v>
      </c>
      <c r="E88" s="2">
        <v>27</v>
      </c>
      <c r="F88" s="2">
        <v>167</v>
      </c>
      <c r="G88" s="2">
        <v>64</v>
      </c>
    </row>
    <row r="89" spans="1:7" x14ac:dyDescent="0.3">
      <c r="A89" s="2">
        <v>136</v>
      </c>
      <c r="B89" s="2">
        <v>168</v>
      </c>
      <c r="C89" s="2">
        <v>62</v>
      </c>
      <c r="E89" s="2">
        <v>98</v>
      </c>
      <c r="F89" s="2">
        <v>167</v>
      </c>
      <c r="G89" s="2">
        <v>64</v>
      </c>
    </row>
    <row r="90" spans="1:7" x14ac:dyDescent="0.3">
      <c r="A90" s="2">
        <v>142</v>
      </c>
      <c r="B90" s="2">
        <v>168</v>
      </c>
      <c r="C90" s="2">
        <v>67</v>
      </c>
      <c r="E90" s="2">
        <v>104</v>
      </c>
      <c r="F90" s="2">
        <v>167</v>
      </c>
      <c r="G90" s="2">
        <v>64</v>
      </c>
    </row>
    <row r="91" spans="1:7" x14ac:dyDescent="0.3">
      <c r="A91" s="2">
        <v>164</v>
      </c>
      <c r="B91" s="2">
        <v>168</v>
      </c>
      <c r="C91" s="2">
        <v>63</v>
      </c>
      <c r="E91" s="2">
        <v>192</v>
      </c>
      <c r="F91" s="2">
        <v>168</v>
      </c>
      <c r="G91" s="2">
        <v>64</v>
      </c>
    </row>
    <row r="92" spans="1:7" x14ac:dyDescent="0.3">
      <c r="A92" s="2">
        <v>167</v>
      </c>
      <c r="B92" s="2">
        <v>168</v>
      </c>
      <c r="C92" s="2">
        <v>70</v>
      </c>
      <c r="E92" s="2">
        <v>35</v>
      </c>
      <c r="F92" s="2">
        <v>169</v>
      </c>
      <c r="G92" s="2">
        <v>64</v>
      </c>
    </row>
    <row r="93" spans="1:7" x14ac:dyDescent="0.3">
      <c r="A93" s="2">
        <v>192</v>
      </c>
      <c r="B93" s="2">
        <v>168</v>
      </c>
      <c r="C93" s="2">
        <v>64</v>
      </c>
      <c r="E93" s="2">
        <v>143</v>
      </c>
      <c r="F93" s="2">
        <v>169</v>
      </c>
      <c r="G93" s="2">
        <v>64</v>
      </c>
    </row>
    <row r="94" spans="1:7" x14ac:dyDescent="0.3">
      <c r="A94" s="2">
        <v>9</v>
      </c>
      <c r="B94" s="2">
        <v>169</v>
      </c>
      <c r="C94" s="2">
        <v>65</v>
      </c>
      <c r="E94" s="2">
        <v>82</v>
      </c>
      <c r="F94" s="2">
        <v>171</v>
      </c>
      <c r="G94" s="2">
        <v>64</v>
      </c>
    </row>
    <row r="95" spans="1:7" x14ac:dyDescent="0.3">
      <c r="A95" s="2">
        <v>10</v>
      </c>
      <c r="B95" s="2">
        <v>169</v>
      </c>
      <c r="C95" s="2">
        <v>75</v>
      </c>
      <c r="E95" s="2">
        <v>189</v>
      </c>
      <c r="F95" s="2">
        <v>171</v>
      </c>
      <c r="G95" s="2">
        <v>64</v>
      </c>
    </row>
    <row r="96" spans="1:7" x14ac:dyDescent="0.3">
      <c r="A96" s="2">
        <v>15</v>
      </c>
      <c r="B96" s="2">
        <v>169</v>
      </c>
      <c r="C96" s="2">
        <v>66</v>
      </c>
      <c r="E96" s="2">
        <v>116</v>
      </c>
      <c r="F96" s="2">
        <v>172</v>
      </c>
      <c r="G96" s="2">
        <v>64</v>
      </c>
    </row>
    <row r="97" spans="1:7" x14ac:dyDescent="0.3">
      <c r="A97" s="2">
        <v>35</v>
      </c>
      <c r="B97" s="2">
        <v>169</v>
      </c>
      <c r="C97" s="2">
        <v>64</v>
      </c>
      <c r="E97" s="2">
        <v>100</v>
      </c>
      <c r="F97" s="2">
        <v>173</v>
      </c>
      <c r="G97" s="2">
        <v>64</v>
      </c>
    </row>
    <row r="98" spans="1:7" x14ac:dyDescent="0.3">
      <c r="A98" s="2">
        <v>50</v>
      </c>
      <c r="B98" s="2">
        <v>169</v>
      </c>
      <c r="C98" s="2">
        <v>71</v>
      </c>
      <c r="E98" s="2">
        <v>53</v>
      </c>
      <c r="F98" s="2">
        <v>175</v>
      </c>
      <c r="G98" s="2">
        <v>64</v>
      </c>
    </row>
    <row r="99" spans="1:7" x14ac:dyDescent="0.3">
      <c r="A99" s="2">
        <v>88</v>
      </c>
      <c r="B99" s="2">
        <v>169</v>
      </c>
      <c r="C99" s="2">
        <v>68</v>
      </c>
      <c r="E99" s="2">
        <v>170</v>
      </c>
      <c r="F99" s="2">
        <v>175</v>
      </c>
      <c r="G99" s="2">
        <v>64</v>
      </c>
    </row>
    <row r="100" spans="1:7" x14ac:dyDescent="0.3">
      <c r="A100" s="2">
        <v>90</v>
      </c>
      <c r="B100" s="2">
        <v>169</v>
      </c>
      <c r="C100" s="2">
        <v>74</v>
      </c>
      <c r="E100" s="2">
        <v>158</v>
      </c>
      <c r="F100" s="2">
        <v>163</v>
      </c>
      <c r="G100" s="2">
        <v>65</v>
      </c>
    </row>
    <row r="101" spans="1:7" x14ac:dyDescent="0.3">
      <c r="A101" s="2">
        <v>109</v>
      </c>
      <c r="B101" s="2">
        <v>169</v>
      </c>
      <c r="C101" s="2">
        <v>71</v>
      </c>
      <c r="E101" s="2">
        <v>111</v>
      </c>
      <c r="F101" s="2">
        <v>167</v>
      </c>
      <c r="G101" s="2">
        <v>65</v>
      </c>
    </row>
    <row r="102" spans="1:7" x14ac:dyDescent="0.3">
      <c r="A102" s="2">
        <v>120</v>
      </c>
      <c r="B102" s="2">
        <v>169</v>
      </c>
      <c r="C102" s="2">
        <v>65</v>
      </c>
      <c r="E102" s="2">
        <v>126</v>
      </c>
      <c r="F102" s="2">
        <v>167</v>
      </c>
      <c r="G102" s="2">
        <v>65</v>
      </c>
    </row>
    <row r="103" spans="1:7" x14ac:dyDescent="0.3">
      <c r="A103" s="2">
        <v>121</v>
      </c>
      <c r="B103" s="2">
        <v>169</v>
      </c>
      <c r="C103" s="2">
        <v>62</v>
      </c>
      <c r="E103" s="2">
        <v>184</v>
      </c>
      <c r="F103" s="2">
        <v>167</v>
      </c>
      <c r="G103" s="2">
        <v>65</v>
      </c>
    </row>
    <row r="104" spans="1:7" x14ac:dyDescent="0.3">
      <c r="A104" s="2">
        <v>131</v>
      </c>
      <c r="B104" s="2">
        <v>169</v>
      </c>
      <c r="C104" s="2">
        <v>67</v>
      </c>
      <c r="E104" s="2">
        <v>9</v>
      </c>
      <c r="F104" s="2">
        <v>169</v>
      </c>
      <c r="G104" s="2">
        <v>65</v>
      </c>
    </row>
    <row r="105" spans="1:7" x14ac:dyDescent="0.3">
      <c r="A105" s="2">
        <v>143</v>
      </c>
      <c r="B105" s="2">
        <v>169</v>
      </c>
      <c r="C105" s="2">
        <v>64</v>
      </c>
      <c r="E105" s="2">
        <v>120</v>
      </c>
      <c r="F105" s="2">
        <v>169</v>
      </c>
      <c r="G105" s="2">
        <v>65</v>
      </c>
    </row>
    <row r="106" spans="1:7" x14ac:dyDescent="0.3">
      <c r="A106" s="2">
        <v>166</v>
      </c>
      <c r="B106" s="2">
        <v>169</v>
      </c>
      <c r="C106" s="2">
        <v>59</v>
      </c>
      <c r="E106" s="2">
        <v>5</v>
      </c>
      <c r="F106" s="2">
        <v>171</v>
      </c>
      <c r="G106" s="2">
        <v>65</v>
      </c>
    </row>
    <row r="107" spans="1:7" x14ac:dyDescent="0.3">
      <c r="A107" s="2">
        <v>182</v>
      </c>
      <c r="B107" s="2">
        <v>169</v>
      </c>
      <c r="C107" s="2">
        <v>62</v>
      </c>
      <c r="E107" s="2">
        <v>70</v>
      </c>
      <c r="F107" s="2">
        <v>171</v>
      </c>
      <c r="G107" s="2">
        <v>65</v>
      </c>
    </row>
    <row r="108" spans="1:7" x14ac:dyDescent="0.3">
      <c r="A108" s="2">
        <v>22</v>
      </c>
      <c r="B108" s="2">
        <v>170</v>
      </c>
      <c r="C108" s="2">
        <v>66</v>
      </c>
      <c r="E108" s="2">
        <v>195</v>
      </c>
      <c r="F108" s="2">
        <v>171</v>
      </c>
      <c r="G108" s="2">
        <v>65</v>
      </c>
    </row>
    <row r="109" spans="1:7" x14ac:dyDescent="0.3">
      <c r="A109" s="2">
        <v>55</v>
      </c>
      <c r="B109" s="2">
        <v>170</v>
      </c>
      <c r="C109" s="2">
        <v>62</v>
      </c>
      <c r="E109" s="2">
        <v>150</v>
      </c>
      <c r="F109" s="2">
        <v>173</v>
      </c>
      <c r="G109" s="2">
        <v>65</v>
      </c>
    </row>
    <row r="110" spans="1:7" x14ac:dyDescent="0.3">
      <c r="A110" s="2">
        <v>60</v>
      </c>
      <c r="B110" s="2">
        <v>170</v>
      </c>
      <c r="C110" s="2">
        <v>61</v>
      </c>
      <c r="E110" s="2">
        <v>194</v>
      </c>
      <c r="F110" s="2">
        <v>167</v>
      </c>
      <c r="G110" s="2">
        <v>66</v>
      </c>
    </row>
    <row r="111" spans="1:7" x14ac:dyDescent="0.3">
      <c r="A111" s="2">
        <v>74</v>
      </c>
      <c r="B111" s="2">
        <v>170</v>
      </c>
      <c r="C111" s="2">
        <v>61</v>
      </c>
      <c r="E111" s="2">
        <v>48</v>
      </c>
      <c r="F111" s="2">
        <v>168</v>
      </c>
      <c r="G111" s="2">
        <v>66</v>
      </c>
    </row>
    <row r="112" spans="1:7" x14ac:dyDescent="0.3">
      <c r="A112" s="2">
        <v>80</v>
      </c>
      <c r="B112" s="2">
        <v>170</v>
      </c>
      <c r="C112" s="2">
        <v>68</v>
      </c>
      <c r="E112" s="2">
        <v>15</v>
      </c>
      <c r="F112" s="2">
        <v>169</v>
      </c>
      <c r="G112" s="2">
        <v>66</v>
      </c>
    </row>
    <row r="113" spans="1:7" x14ac:dyDescent="0.3">
      <c r="A113" s="2">
        <v>99</v>
      </c>
      <c r="B113" s="2">
        <v>170</v>
      </c>
      <c r="C113" s="2">
        <v>67</v>
      </c>
      <c r="E113" s="2">
        <v>22</v>
      </c>
      <c r="F113" s="2">
        <v>170</v>
      </c>
      <c r="G113" s="2">
        <v>66</v>
      </c>
    </row>
    <row r="114" spans="1:7" x14ac:dyDescent="0.3">
      <c r="A114" s="2">
        <v>112</v>
      </c>
      <c r="B114" s="2">
        <v>170</v>
      </c>
      <c r="C114" s="2">
        <v>69</v>
      </c>
      <c r="E114" s="2">
        <v>30</v>
      </c>
      <c r="F114" s="2">
        <v>171</v>
      </c>
      <c r="G114" s="2">
        <v>66</v>
      </c>
    </row>
    <row r="115" spans="1:7" x14ac:dyDescent="0.3">
      <c r="A115" s="2">
        <v>145</v>
      </c>
      <c r="B115" s="2">
        <v>170</v>
      </c>
      <c r="C115" s="2">
        <v>61</v>
      </c>
      <c r="E115" s="2">
        <v>93</v>
      </c>
      <c r="F115" s="2">
        <v>171</v>
      </c>
      <c r="G115" s="2">
        <v>66</v>
      </c>
    </row>
    <row r="116" spans="1:7" x14ac:dyDescent="0.3">
      <c r="A116" s="2">
        <v>146</v>
      </c>
      <c r="B116" s="2">
        <v>170</v>
      </c>
      <c r="C116" s="2">
        <v>69</v>
      </c>
      <c r="E116" s="2">
        <v>188</v>
      </c>
      <c r="F116" s="2">
        <v>171</v>
      </c>
      <c r="G116" s="2">
        <v>66</v>
      </c>
    </row>
    <row r="117" spans="1:7" x14ac:dyDescent="0.3">
      <c r="A117" s="2">
        <v>152</v>
      </c>
      <c r="B117" s="2">
        <v>170</v>
      </c>
      <c r="C117" s="2">
        <v>73</v>
      </c>
      <c r="E117" s="2">
        <v>46</v>
      </c>
      <c r="F117" s="2">
        <v>172</v>
      </c>
      <c r="G117" s="2">
        <v>66</v>
      </c>
    </row>
    <row r="118" spans="1:7" x14ac:dyDescent="0.3">
      <c r="A118" s="2">
        <v>168</v>
      </c>
      <c r="B118" s="2">
        <v>170</v>
      </c>
      <c r="C118" s="2">
        <v>61</v>
      </c>
      <c r="E118" s="2">
        <v>138</v>
      </c>
      <c r="F118" s="2">
        <v>173</v>
      </c>
      <c r="G118" s="2">
        <v>66</v>
      </c>
    </row>
    <row r="119" spans="1:7" x14ac:dyDescent="0.3">
      <c r="A119" s="2">
        <v>3</v>
      </c>
      <c r="B119" s="2">
        <v>171</v>
      </c>
      <c r="C119" s="2">
        <v>60</v>
      </c>
      <c r="E119" s="2">
        <v>102</v>
      </c>
      <c r="F119" s="2">
        <v>174</v>
      </c>
      <c r="G119" s="2">
        <v>66</v>
      </c>
    </row>
    <row r="120" spans="1:7" x14ac:dyDescent="0.3">
      <c r="A120" s="2">
        <v>5</v>
      </c>
      <c r="B120" s="2">
        <v>171</v>
      </c>
      <c r="C120" s="2">
        <v>65</v>
      </c>
      <c r="E120" s="2">
        <v>29</v>
      </c>
      <c r="F120" s="2">
        <v>175</v>
      </c>
      <c r="G120" s="2">
        <v>66</v>
      </c>
    </row>
    <row r="121" spans="1:7" x14ac:dyDescent="0.3">
      <c r="A121" s="2">
        <v>24</v>
      </c>
      <c r="B121" s="2">
        <v>171</v>
      </c>
      <c r="C121" s="2">
        <v>62</v>
      </c>
      <c r="E121" s="2">
        <v>134</v>
      </c>
      <c r="F121" s="2">
        <v>175</v>
      </c>
      <c r="G121" s="2">
        <v>66</v>
      </c>
    </row>
    <row r="122" spans="1:7" x14ac:dyDescent="0.3">
      <c r="A122" s="2">
        <v>25</v>
      </c>
      <c r="B122" s="2">
        <v>171</v>
      </c>
      <c r="C122" s="2">
        <v>67</v>
      </c>
      <c r="E122" s="2">
        <v>91</v>
      </c>
      <c r="F122" s="2">
        <v>178</v>
      </c>
      <c r="G122" s="2">
        <v>66</v>
      </c>
    </row>
    <row r="123" spans="1:7" x14ac:dyDescent="0.3">
      <c r="A123" s="2">
        <v>30</v>
      </c>
      <c r="B123" s="2">
        <v>171</v>
      </c>
      <c r="C123" s="2">
        <v>66</v>
      </c>
      <c r="E123" s="2">
        <v>95</v>
      </c>
      <c r="F123" s="2">
        <v>178</v>
      </c>
      <c r="G123" s="2">
        <v>66</v>
      </c>
    </row>
    <row r="124" spans="1:7" x14ac:dyDescent="0.3">
      <c r="A124" s="2">
        <v>42</v>
      </c>
      <c r="B124" s="2">
        <v>171</v>
      </c>
      <c r="C124" s="2">
        <v>75</v>
      </c>
      <c r="E124" s="2">
        <v>149</v>
      </c>
      <c r="F124" s="2">
        <v>182</v>
      </c>
      <c r="G124" s="2">
        <v>66</v>
      </c>
    </row>
    <row r="125" spans="1:7" x14ac:dyDescent="0.3">
      <c r="A125" s="2">
        <v>57</v>
      </c>
      <c r="B125" s="2">
        <v>171</v>
      </c>
      <c r="C125" s="2">
        <v>70</v>
      </c>
      <c r="E125" s="2">
        <v>1</v>
      </c>
      <c r="F125" s="2">
        <v>165</v>
      </c>
      <c r="G125" s="2">
        <v>67</v>
      </c>
    </row>
    <row r="126" spans="1:7" x14ac:dyDescent="0.3">
      <c r="A126" s="2">
        <v>61</v>
      </c>
      <c r="B126" s="2">
        <v>171</v>
      </c>
      <c r="C126" s="2">
        <v>76</v>
      </c>
      <c r="E126" s="2">
        <v>16</v>
      </c>
      <c r="F126" s="2">
        <v>168</v>
      </c>
      <c r="G126" s="2">
        <v>67</v>
      </c>
    </row>
    <row r="127" spans="1:7" x14ac:dyDescent="0.3">
      <c r="A127" s="2">
        <v>70</v>
      </c>
      <c r="B127" s="2">
        <v>171</v>
      </c>
      <c r="C127" s="2">
        <v>65</v>
      </c>
      <c r="E127" s="2">
        <v>142</v>
      </c>
      <c r="F127" s="2">
        <v>168</v>
      </c>
      <c r="G127" s="2">
        <v>67</v>
      </c>
    </row>
    <row r="128" spans="1:7" x14ac:dyDescent="0.3">
      <c r="A128" s="2">
        <v>78</v>
      </c>
      <c r="B128" s="2">
        <v>171</v>
      </c>
      <c r="C128" s="2">
        <v>60</v>
      </c>
      <c r="E128" s="2">
        <v>131</v>
      </c>
      <c r="F128" s="2">
        <v>169</v>
      </c>
      <c r="G128" s="2">
        <v>67</v>
      </c>
    </row>
    <row r="129" spans="1:7" x14ac:dyDescent="0.3">
      <c r="A129" s="2">
        <v>82</v>
      </c>
      <c r="B129" s="2">
        <v>171</v>
      </c>
      <c r="C129" s="2">
        <v>64</v>
      </c>
      <c r="E129" s="2">
        <v>99</v>
      </c>
      <c r="F129" s="2">
        <v>170</v>
      </c>
      <c r="G129" s="2">
        <v>67</v>
      </c>
    </row>
    <row r="130" spans="1:7" x14ac:dyDescent="0.3">
      <c r="A130" s="2">
        <v>92</v>
      </c>
      <c r="B130" s="2">
        <v>171</v>
      </c>
      <c r="C130" s="2">
        <v>75</v>
      </c>
      <c r="E130" s="2">
        <v>25</v>
      </c>
      <c r="F130" s="2">
        <v>171</v>
      </c>
      <c r="G130" s="2">
        <v>67</v>
      </c>
    </row>
    <row r="131" spans="1:7" x14ac:dyDescent="0.3">
      <c r="A131" s="2">
        <v>93</v>
      </c>
      <c r="B131" s="2">
        <v>171</v>
      </c>
      <c r="C131" s="2">
        <v>66</v>
      </c>
      <c r="E131" s="2">
        <v>175</v>
      </c>
      <c r="F131" s="2">
        <v>171</v>
      </c>
      <c r="G131" s="2">
        <v>67</v>
      </c>
    </row>
    <row r="132" spans="1:7" x14ac:dyDescent="0.3">
      <c r="A132" s="2">
        <v>114</v>
      </c>
      <c r="B132" s="2">
        <v>171</v>
      </c>
      <c r="C132" s="2">
        <v>62</v>
      </c>
      <c r="E132" s="2">
        <v>190</v>
      </c>
      <c r="F132" s="2">
        <v>171</v>
      </c>
      <c r="G132" s="2">
        <v>67</v>
      </c>
    </row>
    <row r="133" spans="1:7" x14ac:dyDescent="0.3">
      <c r="A133" s="2">
        <v>175</v>
      </c>
      <c r="B133" s="2">
        <v>171</v>
      </c>
      <c r="C133" s="2">
        <v>67</v>
      </c>
      <c r="E133" s="2">
        <v>67</v>
      </c>
      <c r="F133" s="2">
        <v>172</v>
      </c>
      <c r="G133" s="2">
        <v>67</v>
      </c>
    </row>
    <row r="134" spans="1:7" x14ac:dyDescent="0.3">
      <c r="A134" s="2">
        <v>188</v>
      </c>
      <c r="B134" s="2">
        <v>171</v>
      </c>
      <c r="C134" s="2">
        <v>66</v>
      </c>
      <c r="E134" s="2">
        <v>85</v>
      </c>
      <c r="F134" s="2">
        <v>172</v>
      </c>
      <c r="G134" s="2">
        <v>67</v>
      </c>
    </row>
    <row r="135" spans="1:7" x14ac:dyDescent="0.3">
      <c r="A135" s="2">
        <v>189</v>
      </c>
      <c r="B135" s="2">
        <v>171</v>
      </c>
      <c r="C135" s="2">
        <v>64</v>
      </c>
      <c r="E135" s="2">
        <v>137</v>
      </c>
      <c r="F135" s="2">
        <v>172</v>
      </c>
      <c r="G135" s="2">
        <v>67</v>
      </c>
    </row>
    <row r="136" spans="1:7" x14ac:dyDescent="0.3">
      <c r="A136" s="2">
        <v>190</v>
      </c>
      <c r="B136" s="2">
        <v>171</v>
      </c>
      <c r="C136" s="2">
        <v>67</v>
      </c>
      <c r="E136" s="2">
        <v>157</v>
      </c>
      <c r="F136" s="2">
        <v>172</v>
      </c>
      <c r="G136" s="2">
        <v>67</v>
      </c>
    </row>
    <row r="137" spans="1:7" x14ac:dyDescent="0.3">
      <c r="A137" s="2">
        <v>195</v>
      </c>
      <c r="B137" s="2">
        <v>171</v>
      </c>
      <c r="C137" s="2">
        <v>65</v>
      </c>
      <c r="E137" s="2">
        <v>187</v>
      </c>
      <c r="F137" s="2">
        <v>172</v>
      </c>
      <c r="G137" s="2">
        <v>67</v>
      </c>
    </row>
    <row r="138" spans="1:7" x14ac:dyDescent="0.3">
      <c r="A138" s="2">
        <v>4</v>
      </c>
      <c r="B138" s="2">
        <v>172</v>
      </c>
      <c r="C138" s="2">
        <v>72</v>
      </c>
      <c r="E138" s="2">
        <v>31</v>
      </c>
      <c r="F138" s="2">
        <v>174</v>
      </c>
      <c r="G138" s="2">
        <v>67</v>
      </c>
    </row>
    <row r="139" spans="1:7" x14ac:dyDescent="0.3">
      <c r="A139" s="2">
        <v>39</v>
      </c>
      <c r="B139" s="2">
        <v>172</v>
      </c>
      <c r="C139" s="2">
        <v>69</v>
      </c>
      <c r="E139" s="2">
        <v>13</v>
      </c>
      <c r="F139" s="2">
        <v>176</v>
      </c>
      <c r="G139" s="2">
        <v>67</v>
      </c>
    </row>
    <row r="140" spans="1:7" x14ac:dyDescent="0.3">
      <c r="A140" s="2">
        <v>46</v>
      </c>
      <c r="B140" s="2">
        <v>172</v>
      </c>
      <c r="C140" s="2">
        <v>66</v>
      </c>
      <c r="E140" s="2">
        <v>159</v>
      </c>
      <c r="F140" s="2">
        <v>176</v>
      </c>
      <c r="G140" s="2">
        <v>67</v>
      </c>
    </row>
    <row r="141" spans="1:7" x14ac:dyDescent="0.3">
      <c r="A141" s="2">
        <v>67</v>
      </c>
      <c r="B141" s="2">
        <v>172</v>
      </c>
      <c r="C141" s="2">
        <v>67</v>
      </c>
      <c r="E141" s="2">
        <v>94</v>
      </c>
      <c r="F141" s="2">
        <v>177</v>
      </c>
      <c r="G141" s="2">
        <v>67</v>
      </c>
    </row>
    <row r="142" spans="1:7" x14ac:dyDescent="0.3">
      <c r="A142" s="2">
        <v>83</v>
      </c>
      <c r="B142" s="2">
        <v>172</v>
      </c>
      <c r="C142" s="2">
        <v>78</v>
      </c>
      <c r="E142" s="2">
        <v>123</v>
      </c>
      <c r="F142" s="2">
        <v>177</v>
      </c>
      <c r="G142" s="2">
        <v>67</v>
      </c>
    </row>
    <row r="143" spans="1:7" x14ac:dyDescent="0.3">
      <c r="A143" s="2">
        <v>85</v>
      </c>
      <c r="B143" s="2">
        <v>172</v>
      </c>
      <c r="C143" s="2">
        <v>67</v>
      </c>
      <c r="E143" s="2">
        <v>144</v>
      </c>
      <c r="F143" s="2">
        <v>177</v>
      </c>
      <c r="G143" s="2">
        <v>67</v>
      </c>
    </row>
    <row r="144" spans="1:7" x14ac:dyDescent="0.3">
      <c r="A144" s="2">
        <v>116</v>
      </c>
      <c r="B144" s="2">
        <v>172</v>
      </c>
      <c r="C144" s="2">
        <v>64</v>
      </c>
      <c r="E144" s="2">
        <v>139</v>
      </c>
      <c r="F144" s="2">
        <v>167</v>
      </c>
      <c r="G144" s="2">
        <v>68</v>
      </c>
    </row>
    <row r="145" spans="1:7" x14ac:dyDescent="0.3">
      <c r="A145" s="2">
        <v>125</v>
      </c>
      <c r="B145" s="2">
        <v>172</v>
      </c>
      <c r="C145" s="2">
        <v>69</v>
      </c>
      <c r="E145" s="2">
        <v>88</v>
      </c>
      <c r="F145" s="2">
        <v>169</v>
      </c>
      <c r="G145" s="2">
        <v>68</v>
      </c>
    </row>
    <row r="146" spans="1:7" x14ac:dyDescent="0.3">
      <c r="A146" s="2">
        <v>137</v>
      </c>
      <c r="B146" s="2">
        <v>172</v>
      </c>
      <c r="C146" s="2">
        <v>67</v>
      </c>
      <c r="E146" s="2">
        <v>80</v>
      </c>
      <c r="F146" s="2">
        <v>170</v>
      </c>
      <c r="G146" s="2">
        <v>68</v>
      </c>
    </row>
    <row r="147" spans="1:7" x14ac:dyDescent="0.3">
      <c r="A147" s="2">
        <v>155</v>
      </c>
      <c r="B147" s="2">
        <v>172</v>
      </c>
      <c r="C147" s="2">
        <v>63</v>
      </c>
      <c r="E147" s="2">
        <v>154</v>
      </c>
      <c r="F147" s="2">
        <v>177</v>
      </c>
      <c r="G147" s="2">
        <v>68</v>
      </c>
    </row>
    <row r="148" spans="1:7" x14ac:dyDescent="0.3">
      <c r="A148" s="2">
        <v>157</v>
      </c>
      <c r="B148" s="2">
        <v>172</v>
      </c>
      <c r="C148" s="2">
        <v>67</v>
      </c>
      <c r="E148" s="2">
        <v>68</v>
      </c>
      <c r="F148" s="2">
        <v>184</v>
      </c>
      <c r="G148" s="2">
        <v>68</v>
      </c>
    </row>
    <row r="149" spans="1:7" x14ac:dyDescent="0.3">
      <c r="A149" s="2">
        <v>162</v>
      </c>
      <c r="B149" s="2">
        <v>172</v>
      </c>
      <c r="C149" s="2">
        <v>72</v>
      </c>
      <c r="E149" s="2">
        <v>112</v>
      </c>
      <c r="F149" s="2">
        <v>170</v>
      </c>
      <c r="G149" s="2">
        <v>69</v>
      </c>
    </row>
    <row r="150" spans="1:7" x14ac:dyDescent="0.3">
      <c r="A150" s="2">
        <v>187</v>
      </c>
      <c r="B150" s="2">
        <v>172</v>
      </c>
      <c r="C150" s="2">
        <v>67</v>
      </c>
      <c r="E150" s="2">
        <v>146</v>
      </c>
      <c r="F150" s="2">
        <v>170</v>
      </c>
      <c r="G150" s="2">
        <v>69</v>
      </c>
    </row>
    <row r="151" spans="1:7" x14ac:dyDescent="0.3">
      <c r="A151" s="2">
        <v>12</v>
      </c>
      <c r="B151" s="2">
        <v>173</v>
      </c>
      <c r="C151" s="2">
        <v>75</v>
      </c>
      <c r="E151" s="2">
        <v>39</v>
      </c>
      <c r="F151" s="2">
        <v>172</v>
      </c>
      <c r="G151" s="2">
        <v>69</v>
      </c>
    </row>
    <row r="152" spans="1:7" x14ac:dyDescent="0.3">
      <c r="A152" s="2">
        <v>59</v>
      </c>
      <c r="B152" s="2">
        <v>173</v>
      </c>
      <c r="C152" s="2">
        <v>71</v>
      </c>
      <c r="E152" s="2">
        <v>125</v>
      </c>
      <c r="F152" s="2">
        <v>172</v>
      </c>
      <c r="G152" s="2">
        <v>69</v>
      </c>
    </row>
    <row r="153" spans="1:7" x14ac:dyDescent="0.3">
      <c r="A153" s="2">
        <v>65</v>
      </c>
      <c r="B153" s="2">
        <v>173</v>
      </c>
      <c r="C153" s="2">
        <v>71</v>
      </c>
      <c r="E153" s="2">
        <v>108</v>
      </c>
      <c r="F153" s="2">
        <v>174</v>
      </c>
      <c r="G153" s="2">
        <v>69</v>
      </c>
    </row>
    <row r="154" spans="1:7" x14ac:dyDescent="0.3">
      <c r="A154" s="2">
        <v>77</v>
      </c>
      <c r="B154" s="2">
        <v>173</v>
      </c>
      <c r="C154" s="2">
        <v>77</v>
      </c>
      <c r="E154" s="2">
        <v>81</v>
      </c>
      <c r="F154" s="2">
        <v>179</v>
      </c>
      <c r="G154" s="2">
        <v>69</v>
      </c>
    </row>
    <row r="155" spans="1:7" x14ac:dyDescent="0.3">
      <c r="A155" s="2">
        <v>100</v>
      </c>
      <c r="B155" s="2">
        <v>173</v>
      </c>
      <c r="C155" s="2">
        <v>64</v>
      </c>
      <c r="E155" s="2">
        <v>127</v>
      </c>
      <c r="F155" s="2">
        <v>164</v>
      </c>
      <c r="G155" s="2">
        <v>70</v>
      </c>
    </row>
    <row r="156" spans="1:7" x14ac:dyDescent="0.3">
      <c r="A156" s="2">
        <v>138</v>
      </c>
      <c r="B156" s="2">
        <v>173</v>
      </c>
      <c r="C156" s="2">
        <v>66</v>
      </c>
      <c r="E156" s="2">
        <v>193</v>
      </c>
      <c r="F156" s="2">
        <v>164</v>
      </c>
      <c r="G156" s="2">
        <v>70</v>
      </c>
    </row>
    <row r="157" spans="1:7" x14ac:dyDescent="0.3">
      <c r="A157" s="2">
        <v>150</v>
      </c>
      <c r="B157" s="2">
        <v>173</v>
      </c>
      <c r="C157" s="2">
        <v>65</v>
      </c>
      <c r="E157" s="2">
        <v>167</v>
      </c>
      <c r="F157" s="2">
        <v>168</v>
      </c>
      <c r="G157" s="2">
        <v>70</v>
      </c>
    </row>
    <row r="158" spans="1:7" x14ac:dyDescent="0.3">
      <c r="A158" s="2">
        <v>186</v>
      </c>
      <c r="B158" s="2">
        <v>173</v>
      </c>
      <c r="C158" s="2">
        <v>63</v>
      </c>
      <c r="E158" s="2">
        <v>57</v>
      </c>
      <c r="F158" s="2">
        <v>171</v>
      </c>
      <c r="G158" s="2">
        <v>70</v>
      </c>
    </row>
    <row r="159" spans="1:7" x14ac:dyDescent="0.3">
      <c r="A159" s="2">
        <v>31</v>
      </c>
      <c r="B159" s="2">
        <v>174</v>
      </c>
      <c r="C159" s="2">
        <v>67</v>
      </c>
      <c r="E159" s="2">
        <v>62</v>
      </c>
      <c r="F159" s="2">
        <v>176</v>
      </c>
      <c r="G159" s="2">
        <v>70</v>
      </c>
    </row>
    <row r="160" spans="1:7" x14ac:dyDescent="0.3">
      <c r="A160" s="2">
        <v>102</v>
      </c>
      <c r="B160" s="2">
        <v>174</v>
      </c>
      <c r="C160" s="2">
        <v>66</v>
      </c>
      <c r="E160" s="2">
        <v>180</v>
      </c>
      <c r="F160" s="2">
        <v>176</v>
      </c>
      <c r="G160" s="2">
        <v>70</v>
      </c>
    </row>
    <row r="161" spans="1:7" x14ac:dyDescent="0.3">
      <c r="A161" s="2">
        <v>108</v>
      </c>
      <c r="B161" s="2">
        <v>174</v>
      </c>
      <c r="C161" s="2">
        <v>69</v>
      </c>
      <c r="E161" s="2">
        <v>41</v>
      </c>
      <c r="F161" s="2">
        <v>166</v>
      </c>
      <c r="G161" s="2">
        <v>71</v>
      </c>
    </row>
    <row r="162" spans="1:7" x14ac:dyDescent="0.3">
      <c r="A162" s="2">
        <v>128</v>
      </c>
      <c r="B162" s="2">
        <v>174</v>
      </c>
      <c r="C162" s="2">
        <v>74</v>
      </c>
      <c r="E162" s="2">
        <v>50</v>
      </c>
      <c r="F162" s="2">
        <v>169</v>
      </c>
      <c r="G162" s="2">
        <v>71</v>
      </c>
    </row>
    <row r="163" spans="1:7" x14ac:dyDescent="0.3">
      <c r="A163" s="2">
        <v>183</v>
      </c>
      <c r="B163" s="2">
        <v>174</v>
      </c>
      <c r="C163" s="2">
        <v>73</v>
      </c>
      <c r="E163" s="2">
        <v>109</v>
      </c>
      <c r="F163" s="2">
        <v>169</v>
      </c>
      <c r="G163" s="2">
        <v>71</v>
      </c>
    </row>
    <row r="164" spans="1:7" x14ac:dyDescent="0.3">
      <c r="A164" s="2">
        <v>29</v>
      </c>
      <c r="B164" s="2">
        <v>175</v>
      </c>
      <c r="C164" s="2">
        <v>66</v>
      </c>
      <c r="E164" s="2">
        <v>59</v>
      </c>
      <c r="F164" s="2">
        <v>173</v>
      </c>
      <c r="G164" s="2">
        <v>71</v>
      </c>
    </row>
    <row r="165" spans="1:7" x14ac:dyDescent="0.3">
      <c r="A165" s="2">
        <v>53</v>
      </c>
      <c r="B165" s="2">
        <v>175</v>
      </c>
      <c r="C165" s="2">
        <v>64</v>
      </c>
      <c r="E165" s="2">
        <v>65</v>
      </c>
      <c r="F165" s="2">
        <v>173</v>
      </c>
      <c r="G165" s="2">
        <v>71</v>
      </c>
    </row>
    <row r="166" spans="1:7" x14ac:dyDescent="0.3">
      <c r="A166" s="2">
        <v>96</v>
      </c>
      <c r="B166" s="2">
        <v>175</v>
      </c>
      <c r="C166" s="2">
        <v>80</v>
      </c>
      <c r="E166" s="2">
        <v>107</v>
      </c>
      <c r="F166" s="2">
        <v>176</v>
      </c>
      <c r="G166" s="2">
        <v>71</v>
      </c>
    </row>
    <row r="167" spans="1:7" x14ac:dyDescent="0.3">
      <c r="A167" s="2">
        <v>103</v>
      </c>
      <c r="B167" s="2">
        <v>175</v>
      </c>
      <c r="C167" s="2">
        <v>80</v>
      </c>
      <c r="E167" s="2">
        <v>58</v>
      </c>
      <c r="F167" s="2">
        <v>178</v>
      </c>
      <c r="G167" s="2">
        <v>71</v>
      </c>
    </row>
    <row r="168" spans="1:7" x14ac:dyDescent="0.3">
      <c r="A168" s="2">
        <v>134</v>
      </c>
      <c r="B168" s="2">
        <v>175</v>
      </c>
      <c r="C168" s="2">
        <v>66</v>
      </c>
      <c r="E168" s="2">
        <v>118</v>
      </c>
      <c r="F168" s="2">
        <v>178</v>
      </c>
      <c r="G168" s="2">
        <v>71</v>
      </c>
    </row>
    <row r="169" spans="1:7" x14ac:dyDescent="0.3">
      <c r="A169" s="2">
        <v>170</v>
      </c>
      <c r="B169" s="2">
        <v>175</v>
      </c>
      <c r="C169" s="2">
        <v>64</v>
      </c>
      <c r="E169" s="2">
        <v>177</v>
      </c>
      <c r="F169" s="2">
        <v>179</v>
      </c>
      <c r="G169" s="2">
        <v>71</v>
      </c>
    </row>
    <row r="170" spans="1:7" x14ac:dyDescent="0.3">
      <c r="A170" s="2">
        <v>13</v>
      </c>
      <c r="B170" s="2">
        <v>176</v>
      </c>
      <c r="C170" s="2">
        <v>67</v>
      </c>
      <c r="E170" s="2">
        <v>79</v>
      </c>
      <c r="F170" s="2">
        <v>186</v>
      </c>
      <c r="G170" s="2">
        <v>71</v>
      </c>
    </row>
    <row r="171" spans="1:7" x14ac:dyDescent="0.3">
      <c r="A171" s="2">
        <v>62</v>
      </c>
      <c r="B171" s="2">
        <v>176</v>
      </c>
      <c r="C171" s="2">
        <v>70</v>
      </c>
      <c r="E171" s="2">
        <v>191</v>
      </c>
      <c r="F171" s="2">
        <v>163</v>
      </c>
      <c r="G171" s="2">
        <v>72</v>
      </c>
    </row>
    <row r="172" spans="1:7" x14ac:dyDescent="0.3">
      <c r="A172" s="2">
        <v>107</v>
      </c>
      <c r="B172" s="2">
        <v>176</v>
      </c>
      <c r="C172" s="2">
        <v>71</v>
      </c>
      <c r="E172" s="2">
        <v>45</v>
      </c>
      <c r="F172" s="2">
        <v>165</v>
      </c>
      <c r="G172" s="2">
        <v>72</v>
      </c>
    </row>
    <row r="173" spans="1:7" x14ac:dyDescent="0.3">
      <c r="A173" s="2">
        <v>115</v>
      </c>
      <c r="B173" s="2">
        <v>176</v>
      </c>
      <c r="C173" s="2">
        <v>60</v>
      </c>
      <c r="E173" s="2">
        <v>148</v>
      </c>
      <c r="F173" s="2">
        <v>165</v>
      </c>
      <c r="G173" s="2">
        <v>72</v>
      </c>
    </row>
    <row r="174" spans="1:7" x14ac:dyDescent="0.3">
      <c r="A174" s="2">
        <v>129</v>
      </c>
      <c r="B174" s="2">
        <v>176</v>
      </c>
      <c r="C174" s="2">
        <v>75</v>
      </c>
      <c r="E174" s="2">
        <v>4</v>
      </c>
      <c r="F174" s="2">
        <v>172</v>
      </c>
      <c r="G174" s="2">
        <v>72</v>
      </c>
    </row>
    <row r="175" spans="1:7" x14ac:dyDescent="0.3">
      <c r="A175" s="2">
        <v>147</v>
      </c>
      <c r="B175" s="2">
        <v>176</v>
      </c>
      <c r="C175" s="2">
        <v>62</v>
      </c>
      <c r="E175" s="2">
        <v>162</v>
      </c>
      <c r="F175" s="2">
        <v>172</v>
      </c>
      <c r="G175" s="2">
        <v>72</v>
      </c>
    </row>
    <row r="176" spans="1:7" x14ac:dyDescent="0.3">
      <c r="A176" s="2">
        <v>159</v>
      </c>
      <c r="B176" s="2">
        <v>176</v>
      </c>
      <c r="C176" s="2">
        <v>67</v>
      </c>
      <c r="E176" s="2">
        <v>152</v>
      </c>
      <c r="F176" s="2">
        <v>170</v>
      </c>
      <c r="G176" s="2">
        <v>73</v>
      </c>
    </row>
    <row r="177" spans="1:7" x14ac:dyDescent="0.3">
      <c r="A177" s="2">
        <v>180</v>
      </c>
      <c r="B177" s="2">
        <v>176</v>
      </c>
      <c r="C177" s="2">
        <v>70</v>
      </c>
      <c r="E177" s="2">
        <v>183</v>
      </c>
      <c r="F177" s="2">
        <v>174</v>
      </c>
      <c r="G177" s="2">
        <v>73</v>
      </c>
    </row>
    <row r="178" spans="1:7" x14ac:dyDescent="0.3">
      <c r="A178" s="2">
        <v>94</v>
      </c>
      <c r="B178" s="2">
        <v>177</v>
      </c>
      <c r="C178" s="2">
        <v>67</v>
      </c>
      <c r="E178" s="2">
        <v>51</v>
      </c>
      <c r="F178" s="2">
        <v>178</v>
      </c>
      <c r="G178" s="2">
        <v>73</v>
      </c>
    </row>
    <row r="179" spans="1:7" x14ac:dyDescent="0.3">
      <c r="A179" s="2">
        <v>110</v>
      </c>
      <c r="B179" s="2">
        <v>177</v>
      </c>
      <c r="C179" s="2">
        <v>78</v>
      </c>
      <c r="E179" s="2">
        <v>171</v>
      </c>
      <c r="F179" s="2">
        <v>180</v>
      </c>
      <c r="G179" s="2">
        <v>73</v>
      </c>
    </row>
    <row r="180" spans="1:7" x14ac:dyDescent="0.3">
      <c r="A180" s="2">
        <v>123</v>
      </c>
      <c r="B180" s="2">
        <v>177</v>
      </c>
      <c r="C180" s="2">
        <v>67</v>
      </c>
      <c r="E180" s="2">
        <v>90</v>
      </c>
      <c r="F180" s="2">
        <v>169</v>
      </c>
      <c r="G180" s="2">
        <v>74</v>
      </c>
    </row>
    <row r="181" spans="1:7" x14ac:dyDescent="0.3">
      <c r="A181" s="2">
        <v>144</v>
      </c>
      <c r="B181" s="2">
        <v>177</v>
      </c>
      <c r="C181" s="2">
        <v>67</v>
      </c>
      <c r="E181" s="2">
        <v>128</v>
      </c>
      <c r="F181" s="2">
        <v>174</v>
      </c>
      <c r="G181" s="2">
        <v>74</v>
      </c>
    </row>
    <row r="182" spans="1:7" x14ac:dyDescent="0.3">
      <c r="A182" s="2">
        <v>154</v>
      </c>
      <c r="B182" s="2">
        <v>177</v>
      </c>
      <c r="C182" s="2">
        <v>68</v>
      </c>
      <c r="E182" s="2">
        <v>10</v>
      </c>
      <c r="F182" s="2">
        <v>169</v>
      </c>
      <c r="G182" s="2">
        <v>75</v>
      </c>
    </row>
    <row r="183" spans="1:7" x14ac:dyDescent="0.3">
      <c r="A183" s="2">
        <v>18</v>
      </c>
      <c r="B183" s="2">
        <v>178</v>
      </c>
      <c r="C183" s="2">
        <v>80</v>
      </c>
      <c r="E183" s="2">
        <v>42</v>
      </c>
      <c r="F183" s="2">
        <v>171</v>
      </c>
      <c r="G183" s="2">
        <v>75</v>
      </c>
    </row>
    <row r="184" spans="1:7" x14ac:dyDescent="0.3">
      <c r="A184" s="2">
        <v>51</v>
      </c>
      <c r="B184" s="2">
        <v>178</v>
      </c>
      <c r="C184" s="2">
        <v>73</v>
      </c>
      <c r="E184" s="2">
        <v>92</v>
      </c>
      <c r="F184" s="2">
        <v>171</v>
      </c>
      <c r="G184" s="2">
        <v>75</v>
      </c>
    </row>
    <row r="185" spans="1:7" x14ac:dyDescent="0.3">
      <c r="A185" s="2">
        <v>58</v>
      </c>
      <c r="B185" s="2">
        <v>178</v>
      </c>
      <c r="C185" s="2">
        <v>71</v>
      </c>
      <c r="E185" s="2">
        <v>12</v>
      </c>
      <c r="F185" s="2">
        <v>173</v>
      </c>
      <c r="G185" s="2">
        <v>75</v>
      </c>
    </row>
    <row r="186" spans="1:7" x14ac:dyDescent="0.3">
      <c r="A186" s="2">
        <v>91</v>
      </c>
      <c r="B186" s="2">
        <v>178</v>
      </c>
      <c r="C186" s="2">
        <v>66</v>
      </c>
      <c r="E186" s="2">
        <v>129</v>
      </c>
      <c r="F186" s="2">
        <v>176</v>
      </c>
      <c r="G186" s="2">
        <v>75</v>
      </c>
    </row>
    <row r="187" spans="1:7" x14ac:dyDescent="0.3">
      <c r="A187" s="2">
        <v>95</v>
      </c>
      <c r="B187" s="2">
        <v>178</v>
      </c>
      <c r="C187" s="2">
        <v>66</v>
      </c>
      <c r="E187" s="2">
        <v>105</v>
      </c>
      <c r="F187" s="2">
        <v>180</v>
      </c>
      <c r="G187" s="2">
        <v>75</v>
      </c>
    </row>
    <row r="188" spans="1:7" x14ac:dyDescent="0.3">
      <c r="A188" s="2">
        <v>118</v>
      </c>
      <c r="B188" s="2">
        <v>178</v>
      </c>
      <c r="C188" s="2">
        <v>71</v>
      </c>
      <c r="E188" s="2">
        <v>40</v>
      </c>
      <c r="F188" s="2">
        <v>165</v>
      </c>
      <c r="G188" s="2">
        <v>76</v>
      </c>
    </row>
    <row r="189" spans="1:7" x14ac:dyDescent="0.3">
      <c r="A189" s="2">
        <v>64</v>
      </c>
      <c r="B189" s="2">
        <v>179</v>
      </c>
      <c r="C189" s="2">
        <v>77</v>
      </c>
      <c r="E189" s="2">
        <v>199</v>
      </c>
      <c r="F189" s="2">
        <v>165</v>
      </c>
      <c r="G189" s="2">
        <v>76</v>
      </c>
    </row>
    <row r="190" spans="1:7" x14ac:dyDescent="0.3">
      <c r="A190" s="2">
        <v>81</v>
      </c>
      <c r="B190" s="2">
        <v>179</v>
      </c>
      <c r="C190" s="2">
        <v>69</v>
      </c>
      <c r="E190" s="2">
        <v>61</v>
      </c>
      <c r="F190" s="2">
        <v>171</v>
      </c>
      <c r="G190" s="2">
        <v>76</v>
      </c>
    </row>
    <row r="191" spans="1:7" x14ac:dyDescent="0.3">
      <c r="A191" s="2">
        <v>84</v>
      </c>
      <c r="B191" s="2">
        <v>179</v>
      </c>
      <c r="C191" s="2">
        <v>77</v>
      </c>
      <c r="E191" s="2">
        <v>198</v>
      </c>
      <c r="F191" s="2">
        <v>180</v>
      </c>
      <c r="G191" s="2">
        <v>76</v>
      </c>
    </row>
    <row r="192" spans="1:7" x14ac:dyDescent="0.3">
      <c r="A192" s="2">
        <v>177</v>
      </c>
      <c r="B192" s="2">
        <v>179</v>
      </c>
      <c r="C192" s="2">
        <v>71</v>
      </c>
      <c r="E192" s="2">
        <v>71</v>
      </c>
      <c r="F192" s="2">
        <v>182</v>
      </c>
      <c r="G192" s="2">
        <v>76</v>
      </c>
    </row>
    <row r="193" spans="1:7" x14ac:dyDescent="0.3">
      <c r="A193" s="2">
        <v>185</v>
      </c>
      <c r="B193" s="2">
        <v>179</v>
      </c>
      <c r="C193" s="2">
        <v>63</v>
      </c>
      <c r="E193" s="2">
        <v>77</v>
      </c>
      <c r="F193" s="2">
        <v>173</v>
      </c>
      <c r="G193" s="2">
        <v>77</v>
      </c>
    </row>
    <row r="194" spans="1:7" x14ac:dyDescent="0.3">
      <c r="A194" s="2">
        <v>105</v>
      </c>
      <c r="B194" s="2">
        <v>180</v>
      </c>
      <c r="C194" s="2">
        <v>75</v>
      </c>
      <c r="E194" s="2">
        <v>64</v>
      </c>
      <c r="F194" s="2">
        <v>179</v>
      </c>
      <c r="G194" s="2">
        <v>77</v>
      </c>
    </row>
    <row r="195" spans="1:7" x14ac:dyDescent="0.3">
      <c r="A195" s="2">
        <v>171</v>
      </c>
      <c r="B195" s="2">
        <v>180</v>
      </c>
      <c r="C195" s="2">
        <v>73</v>
      </c>
      <c r="E195" s="2">
        <v>84</v>
      </c>
      <c r="F195" s="2">
        <v>179</v>
      </c>
      <c r="G195" s="2">
        <v>77</v>
      </c>
    </row>
    <row r="196" spans="1:7" x14ac:dyDescent="0.3">
      <c r="A196" s="2">
        <v>198</v>
      </c>
      <c r="B196" s="2">
        <v>180</v>
      </c>
      <c r="C196" s="2">
        <v>76</v>
      </c>
      <c r="E196" s="2">
        <v>33</v>
      </c>
      <c r="F196" s="2">
        <v>166</v>
      </c>
      <c r="G196" s="2">
        <v>78</v>
      </c>
    </row>
    <row r="197" spans="1:7" x14ac:dyDescent="0.3">
      <c r="A197" s="2">
        <v>71</v>
      </c>
      <c r="B197" s="2">
        <v>182</v>
      </c>
      <c r="C197" s="2">
        <v>76</v>
      </c>
      <c r="E197" s="2">
        <v>83</v>
      </c>
      <c r="F197" s="2">
        <v>172</v>
      </c>
      <c r="G197" s="2">
        <v>78</v>
      </c>
    </row>
    <row r="198" spans="1:7" x14ac:dyDescent="0.3">
      <c r="A198" s="2">
        <v>149</v>
      </c>
      <c r="B198" s="2">
        <v>182</v>
      </c>
      <c r="C198" s="2">
        <v>66</v>
      </c>
      <c r="E198" s="2">
        <v>110</v>
      </c>
      <c r="F198" s="2">
        <v>177</v>
      </c>
      <c r="G198" s="2">
        <v>78</v>
      </c>
    </row>
    <row r="199" spans="1:7" x14ac:dyDescent="0.3">
      <c r="A199" s="2">
        <v>68</v>
      </c>
      <c r="B199" s="2">
        <v>184</v>
      </c>
      <c r="C199" s="2">
        <v>68</v>
      </c>
      <c r="E199" s="2">
        <v>96</v>
      </c>
      <c r="F199" s="2">
        <v>175</v>
      </c>
      <c r="G199" s="2">
        <v>80</v>
      </c>
    </row>
    <row r="200" spans="1:7" x14ac:dyDescent="0.3">
      <c r="A200" s="2">
        <v>79</v>
      </c>
      <c r="B200" s="2">
        <v>186</v>
      </c>
      <c r="C200" s="2">
        <v>71</v>
      </c>
      <c r="E200" s="2">
        <v>103</v>
      </c>
      <c r="F200" s="2">
        <v>175</v>
      </c>
      <c r="G200" s="2">
        <v>80</v>
      </c>
    </row>
    <row r="201" spans="1:7" x14ac:dyDescent="0.3">
      <c r="A201" s="2">
        <v>89</v>
      </c>
      <c r="B201" s="2">
        <v>190</v>
      </c>
      <c r="C201" s="2">
        <v>80</v>
      </c>
      <c r="E201" s="2">
        <v>18</v>
      </c>
      <c r="F201" s="2">
        <v>178</v>
      </c>
      <c r="G201" s="2">
        <v>80</v>
      </c>
    </row>
    <row r="202" spans="1:7" x14ac:dyDescent="0.3">
      <c r="A202" s="2">
        <v>86</v>
      </c>
      <c r="B202" s="2">
        <v>196</v>
      </c>
      <c r="C202" s="2">
        <v>60</v>
      </c>
      <c r="E202" s="2">
        <v>89</v>
      </c>
      <c r="F202" s="2">
        <v>190</v>
      </c>
      <c r="G202" s="2">
        <v>80</v>
      </c>
    </row>
  </sheetData>
  <sortState xmlns:xlrd2="http://schemas.microsoft.com/office/spreadsheetml/2017/richdata2" ref="E3:G202">
    <sortCondition ref="G3:G202"/>
  </sortState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67DB-7BCF-4970-B8F7-6FAE4EEE94B6}">
  <dimension ref="B3:J23"/>
  <sheetViews>
    <sheetView workbookViewId="0">
      <selection activeCell="I8" sqref="I8"/>
    </sheetView>
  </sheetViews>
  <sheetFormatPr defaultRowHeight="15.05" x14ac:dyDescent="0.3"/>
  <sheetData>
    <row r="3" spans="2:10" x14ac:dyDescent="0.3">
      <c r="B3" s="58" t="s">
        <v>13</v>
      </c>
      <c r="C3" s="58"/>
      <c r="D3" s="58"/>
      <c r="G3" s="59" t="s">
        <v>14</v>
      </c>
      <c r="H3" s="60"/>
      <c r="I3" s="61"/>
    </row>
    <row r="5" spans="2:10" x14ac:dyDescent="0.3">
      <c r="B5" s="62" t="s">
        <v>5</v>
      </c>
      <c r="C5" s="63"/>
      <c r="D5" s="8">
        <v>200</v>
      </c>
      <c r="G5" s="62" t="s">
        <v>5</v>
      </c>
      <c r="H5" s="63"/>
      <c r="I5" s="8">
        <v>200</v>
      </c>
    </row>
    <row r="6" spans="2:10" x14ac:dyDescent="0.3">
      <c r="B6" s="54" t="s">
        <v>6</v>
      </c>
      <c r="C6" s="55"/>
      <c r="D6" s="5">
        <f>MIN('1'!B3:B202)</f>
        <v>156</v>
      </c>
      <c r="G6" s="54" t="s">
        <v>6</v>
      </c>
      <c r="H6" s="55"/>
      <c r="I6" s="5">
        <f>MIN('1'!G3:G202)</f>
        <v>48</v>
      </c>
    </row>
    <row r="7" spans="2:10" x14ac:dyDescent="0.3">
      <c r="B7" s="54" t="s">
        <v>7</v>
      </c>
      <c r="C7" s="55"/>
      <c r="D7" s="5">
        <f>MAX('1'!B3:B202)</f>
        <v>196</v>
      </c>
      <c r="G7" s="54" t="s">
        <v>7</v>
      </c>
      <c r="H7" s="55"/>
      <c r="I7" s="5">
        <f>MAX('1'!G3:G202)</f>
        <v>80</v>
      </c>
    </row>
    <row r="8" spans="2:10" x14ac:dyDescent="0.3">
      <c r="B8" s="54" t="s">
        <v>8</v>
      </c>
      <c r="C8" s="55"/>
      <c r="D8" s="5">
        <f>D7-D6</f>
        <v>40</v>
      </c>
      <c r="G8" s="54" t="s">
        <v>8</v>
      </c>
      <c r="H8" s="55"/>
      <c r="I8" s="5">
        <f>I7-I6</f>
        <v>32</v>
      </c>
    </row>
    <row r="9" spans="2:10" x14ac:dyDescent="0.3">
      <c r="B9" s="54" t="s">
        <v>9</v>
      </c>
      <c r="C9" s="55"/>
      <c r="D9" s="5">
        <v>10</v>
      </c>
      <c r="G9" s="54" t="s">
        <v>9</v>
      </c>
      <c r="H9" s="55"/>
      <c r="I9" s="5">
        <v>10</v>
      </c>
    </row>
    <row r="10" spans="2:10" x14ac:dyDescent="0.3">
      <c r="B10" s="56" t="s">
        <v>10</v>
      </c>
      <c r="C10" s="57"/>
      <c r="D10" s="12">
        <f>D8/D9</f>
        <v>4</v>
      </c>
      <c r="G10" s="56" t="s">
        <v>10</v>
      </c>
      <c r="H10" s="57"/>
      <c r="I10" s="12">
        <f>I8/I9</f>
        <v>3.2</v>
      </c>
    </row>
    <row r="13" spans="2:10" x14ac:dyDescent="0.3">
      <c r="B13" s="16" t="s">
        <v>0</v>
      </c>
      <c r="C13" s="17" t="s">
        <v>11</v>
      </c>
      <c r="D13" s="17" t="s">
        <v>12</v>
      </c>
      <c r="E13" s="18" t="s">
        <v>15</v>
      </c>
      <c r="G13" s="16" t="s">
        <v>0</v>
      </c>
      <c r="H13" s="17" t="s">
        <v>11</v>
      </c>
      <c r="I13" s="17" t="s">
        <v>12</v>
      </c>
      <c r="J13" s="18" t="s">
        <v>15</v>
      </c>
    </row>
    <row r="14" spans="2:10" x14ac:dyDescent="0.3">
      <c r="B14" s="13">
        <v>1</v>
      </c>
      <c r="C14">
        <f>D6</f>
        <v>156</v>
      </c>
      <c r="D14">
        <f>C14+$D$10</f>
        <v>160</v>
      </c>
      <c r="E14" s="5" cm="1">
        <f t="array" ref="E14:E23">FREQUENCY('1'!B3:B202,D14:D22)</f>
        <v>11</v>
      </c>
      <c r="G14" s="13">
        <v>1</v>
      </c>
      <c r="H14">
        <f>I6</f>
        <v>48</v>
      </c>
      <c r="I14">
        <f>H14+$I$10</f>
        <v>51.2</v>
      </c>
      <c r="J14" s="5" cm="1">
        <f t="array" ref="J14:J23">FREQUENCY('1'!G3:G202,I14:I22)</f>
        <v>5</v>
      </c>
    </row>
    <row r="15" spans="2:10" x14ac:dyDescent="0.3">
      <c r="B15" s="13">
        <v>2</v>
      </c>
      <c r="C15">
        <f>D14</f>
        <v>160</v>
      </c>
      <c r="D15">
        <f t="shared" ref="D15:D23" si="0">C15+$D$10</f>
        <v>164</v>
      </c>
      <c r="E15" s="5">
        <v>33</v>
      </c>
      <c r="G15" s="13">
        <v>2</v>
      </c>
      <c r="H15">
        <f>I14</f>
        <v>51.2</v>
      </c>
      <c r="I15">
        <f t="shared" ref="I15:I23" si="1">H15+$I$10</f>
        <v>54.400000000000006</v>
      </c>
      <c r="J15" s="5">
        <v>6</v>
      </c>
    </row>
    <row r="16" spans="2:10" x14ac:dyDescent="0.3">
      <c r="B16" s="13">
        <v>3</v>
      </c>
      <c r="C16">
        <f t="shared" ref="C16:C23" si="2">D15</f>
        <v>164</v>
      </c>
      <c r="D16">
        <f t="shared" si="0"/>
        <v>168</v>
      </c>
      <c r="E16" s="5">
        <v>47</v>
      </c>
      <c r="G16" s="13">
        <v>3</v>
      </c>
      <c r="H16">
        <f t="shared" ref="H16:H23" si="3">I15</f>
        <v>54.400000000000006</v>
      </c>
      <c r="I16">
        <f t="shared" si="1"/>
        <v>57.600000000000009</v>
      </c>
      <c r="J16" s="5">
        <v>12</v>
      </c>
    </row>
    <row r="17" spans="2:10" x14ac:dyDescent="0.3">
      <c r="B17" s="13">
        <v>4</v>
      </c>
      <c r="C17">
        <f t="shared" si="2"/>
        <v>168</v>
      </c>
      <c r="D17">
        <f t="shared" si="0"/>
        <v>172</v>
      </c>
      <c r="E17" s="5">
        <v>57</v>
      </c>
      <c r="G17" s="13">
        <v>4</v>
      </c>
      <c r="H17">
        <f t="shared" si="3"/>
        <v>57.600000000000009</v>
      </c>
      <c r="I17">
        <f t="shared" si="1"/>
        <v>60.800000000000011</v>
      </c>
      <c r="J17" s="5">
        <v>20</v>
      </c>
    </row>
    <row r="18" spans="2:10" x14ac:dyDescent="0.3">
      <c r="B18" s="13">
        <v>5</v>
      </c>
      <c r="C18">
        <f t="shared" si="2"/>
        <v>172</v>
      </c>
      <c r="D18">
        <f t="shared" si="0"/>
        <v>176</v>
      </c>
      <c r="E18" s="5">
        <v>27</v>
      </c>
      <c r="G18" s="13">
        <v>5</v>
      </c>
      <c r="H18">
        <f t="shared" si="3"/>
        <v>60.800000000000011</v>
      </c>
      <c r="I18">
        <f t="shared" si="1"/>
        <v>64.000000000000014</v>
      </c>
      <c r="J18" s="5">
        <v>54</v>
      </c>
    </row>
    <row r="19" spans="2:10" x14ac:dyDescent="0.3">
      <c r="B19" s="13">
        <v>6</v>
      </c>
      <c r="C19">
        <f t="shared" si="2"/>
        <v>176</v>
      </c>
      <c r="D19">
        <f t="shared" si="0"/>
        <v>180</v>
      </c>
      <c r="E19" s="5">
        <v>19</v>
      </c>
      <c r="G19" s="13">
        <v>6</v>
      </c>
      <c r="H19">
        <f t="shared" si="3"/>
        <v>64.000000000000014</v>
      </c>
      <c r="I19">
        <f t="shared" si="1"/>
        <v>67.200000000000017</v>
      </c>
      <c r="J19" s="5">
        <v>44</v>
      </c>
    </row>
    <row r="20" spans="2:10" x14ac:dyDescent="0.3">
      <c r="B20" s="13">
        <v>7</v>
      </c>
      <c r="C20">
        <f t="shared" si="2"/>
        <v>180</v>
      </c>
      <c r="D20">
        <f t="shared" si="0"/>
        <v>184</v>
      </c>
      <c r="E20" s="5">
        <v>3</v>
      </c>
      <c r="G20" s="13">
        <v>7</v>
      </c>
      <c r="H20">
        <f t="shared" si="3"/>
        <v>67.200000000000017</v>
      </c>
      <c r="I20">
        <f t="shared" si="1"/>
        <v>70.40000000000002</v>
      </c>
      <c r="J20" s="5">
        <v>17</v>
      </c>
    </row>
    <row r="21" spans="2:10" x14ac:dyDescent="0.3">
      <c r="B21" s="13">
        <v>8</v>
      </c>
      <c r="C21">
        <f t="shared" si="2"/>
        <v>184</v>
      </c>
      <c r="D21">
        <f t="shared" si="0"/>
        <v>188</v>
      </c>
      <c r="E21" s="5">
        <v>1</v>
      </c>
      <c r="G21" s="13">
        <v>8</v>
      </c>
      <c r="H21">
        <f t="shared" si="3"/>
        <v>70.40000000000002</v>
      </c>
      <c r="I21">
        <f t="shared" si="1"/>
        <v>73.600000000000023</v>
      </c>
      <c r="J21" s="5">
        <v>19</v>
      </c>
    </row>
    <row r="22" spans="2:10" x14ac:dyDescent="0.3">
      <c r="B22" s="13">
        <v>9</v>
      </c>
      <c r="C22">
        <f t="shared" si="2"/>
        <v>188</v>
      </c>
      <c r="D22">
        <f t="shared" si="0"/>
        <v>192</v>
      </c>
      <c r="E22" s="5">
        <v>1</v>
      </c>
      <c r="G22" s="13">
        <v>9</v>
      </c>
      <c r="H22">
        <f t="shared" si="3"/>
        <v>73.600000000000023</v>
      </c>
      <c r="I22">
        <f t="shared" si="1"/>
        <v>76.800000000000026</v>
      </c>
      <c r="J22" s="5">
        <v>13</v>
      </c>
    </row>
    <row r="23" spans="2:10" x14ac:dyDescent="0.3">
      <c r="B23" s="14">
        <v>10</v>
      </c>
      <c r="C23" s="15">
        <f t="shared" si="2"/>
        <v>192</v>
      </c>
      <c r="D23" s="15">
        <f t="shared" si="0"/>
        <v>196</v>
      </c>
      <c r="E23" s="12">
        <v>1</v>
      </c>
      <c r="G23" s="14">
        <v>10</v>
      </c>
      <c r="H23" s="15">
        <f t="shared" si="3"/>
        <v>76.800000000000026</v>
      </c>
      <c r="I23" s="15">
        <f t="shared" si="1"/>
        <v>80.000000000000028</v>
      </c>
      <c r="J23" s="12">
        <v>10</v>
      </c>
    </row>
  </sheetData>
  <mergeCells count="14">
    <mergeCell ref="G9:H9"/>
    <mergeCell ref="G10:H10"/>
    <mergeCell ref="B3:D3"/>
    <mergeCell ref="G3:I3"/>
    <mergeCell ref="G5:H5"/>
    <mergeCell ref="G6:H6"/>
    <mergeCell ref="G7:H7"/>
    <mergeCell ref="G8:H8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9F02-64AE-49A1-A210-56EDBE9D5988}">
  <dimension ref="B3:H23"/>
  <sheetViews>
    <sheetView topLeftCell="A17" zoomScale="85" zoomScaleNormal="85" workbookViewId="0">
      <selection activeCell="D10" sqref="D10"/>
    </sheetView>
  </sheetViews>
  <sheetFormatPr defaultRowHeight="15.05" x14ac:dyDescent="0.3"/>
  <sheetData>
    <row r="3" spans="2:8" x14ac:dyDescent="0.3">
      <c r="B3" s="58" t="s">
        <v>13</v>
      </c>
      <c r="C3" s="58"/>
      <c r="D3" s="58"/>
    </row>
    <row r="5" spans="2:8" x14ac:dyDescent="0.3">
      <c r="B5" s="62" t="s">
        <v>5</v>
      </c>
      <c r="C5" s="63"/>
      <c r="D5" s="8">
        <v>200</v>
      </c>
    </row>
    <row r="6" spans="2:8" x14ac:dyDescent="0.3">
      <c r="B6" s="54" t="s">
        <v>6</v>
      </c>
      <c r="C6" s="55"/>
      <c r="D6" s="5">
        <f>MIN('1'!B3:B202)</f>
        <v>156</v>
      </c>
    </row>
    <row r="7" spans="2:8" x14ac:dyDescent="0.3">
      <c r="B7" s="54" t="s">
        <v>7</v>
      </c>
      <c r="C7" s="55"/>
      <c r="D7" s="5">
        <f>MAX('1'!B3:B202)</f>
        <v>196</v>
      </c>
    </row>
    <row r="8" spans="2:8" x14ac:dyDescent="0.3">
      <c r="B8" s="54" t="s">
        <v>8</v>
      </c>
      <c r="C8" s="55"/>
      <c r="D8" s="5">
        <f>D7-D6</f>
        <v>40</v>
      </c>
    </row>
    <row r="9" spans="2:8" x14ac:dyDescent="0.3">
      <c r="B9" s="54" t="s">
        <v>9</v>
      </c>
      <c r="C9" s="55"/>
      <c r="D9" s="5">
        <v>10</v>
      </c>
    </row>
    <row r="10" spans="2:8" x14ac:dyDescent="0.3">
      <c r="B10" s="56" t="s">
        <v>10</v>
      </c>
      <c r="C10" s="57"/>
      <c r="D10" s="12">
        <f>D8/D9</f>
        <v>4</v>
      </c>
    </row>
    <row r="13" spans="2:8" x14ac:dyDescent="0.3">
      <c r="B13" s="16" t="s">
        <v>0</v>
      </c>
      <c r="C13" s="17" t="s">
        <v>11</v>
      </c>
      <c r="D13" s="17" t="s">
        <v>12</v>
      </c>
      <c r="E13" s="17" t="s">
        <v>15</v>
      </c>
      <c r="F13" s="17" t="s">
        <v>16</v>
      </c>
      <c r="G13" s="17" t="s">
        <v>17</v>
      </c>
      <c r="H13" s="18" t="s">
        <v>18</v>
      </c>
    </row>
    <row r="14" spans="2:8" x14ac:dyDescent="0.3">
      <c r="B14" s="13">
        <v>1</v>
      </c>
      <c r="C14">
        <f>D6</f>
        <v>156</v>
      </c>
      <c r="D14">
        <f>C14+$D$10</f>
        <v>160</v>
      </c>
      <c r="E14" cm="1">
        <f t="array" ref="E14:E23">FREQUENCY('1'!B3:B202,D14:D22)</f>
        <v>11</v>
      </c>
      <c r="F14">
        <f>E14/$D$5</f>
        <v>5.5E-2</v>
      </c>
      <c r="G14">
        <f>(C14+D14)/2</f>
        <v>158</v>
      </c>
      <c r="H14" s="5">
        <f>F14</f>
        <v>5.5E-2</v>
      </c>
    </row>
    <row r="15" spans="2:8" x14ac:dyDescent="0.3">
      <c r="B15" s="13">
        <v>2</v>
      </c>
      <c r="C15">
        <f>D14</f>
        <v>160</v>
      </c>
      <c r="D15">
        <f t="shared" ref="D15:D23" si="0">C15+$D$10</f>
        <v>164</v>
      </c>
      <c r="E15">
        <v>33</v>
      </c>
      <c r="F15">
        <f t="shared" ref="F15:F23" si="1">E15/$D$5</f>
        <v>0.16500000000000001</v>
      </c>
      <c r="G15">
        <f t="shared" ref="G15:G23" si="2">(C15+D15)/2</f>
        <v>162</v>
      </c>
      <c r="H15" s="5">
        <f>H14+F15</f>
        <v>0.22</v>
      </c>
    </row>
    <row r="16" spans="2:8" x14ac:dyDescent="0.3">
      <c r="B16" s="13">
        <v>3</v>
      </c>
      <c r="C16">
        <f t="shared" ref="C16:C23" si="3">D15</f>
        <v>164</v>
      </c>
      <c r="D16">
        <f t="shared" si="0"/>
        <v>168</v>
      </c>
      <c r="E16">
        <v>47</v>
      </c>
      <c r="F16">
        <f t="shared" si="1"/>
        <v>0.23499999999999999</v>
      </c>
      <c r="G16">
        <f t="shared" si="2"/>
        <v>166</v>
      </c>
      <c r="H16" s="5">
        <f t="shared" ref="H16:H23" si="4">H15+F16</f>
        <v>0.45499999999999996</v>
      </c>
    </row>
    <row r="17" spans="2:8" x14ac:dyDescent="0.3">
      <c r="B17" s="13">
        <v>4</v>
      </c>
      <c r="C17">
        <f t="shared" si="3"/>
        <v>168</v>
      </c>
      <c r="D17">
        <f t="shared" si="0"/>
        <v>172</v>
      </c>
      <c r="E17">
        <v>57</v>
      </c>
      <c r="F17">
        <f t="shared" si="1"/>
        <v>0.28499999999999998</v>
      </c>
      <c r="G17">
        <f t="shared" si="2"/>
        <v>170</v>
      </c>
      <c r="H17" s="5">
        <f t="shared" si="4"/>
        <v>0.74</v>
      </c>
    </row>
    <row r="18" spans="2:8" x14ac:dyDescent="0.3">
      <c r="B18" s="13">
        <v>5</v>
      </c>
      <c r="C18">
        <f t="shared" si="3"/>
        <v>172</v>
      </c>
      <c r="D18">
        <f t="shared" si="0"/>
        <v>176</v>
      </c>
      <c r="E18">
        <v>27</v>
      </c>
      <c r="F18">
        <f t="shared" si="1"/>
        <v>0.13500000000000001</v>
      </c>
      <c r="G18">
        <f t="shared" si="2"/>
        <v>174</v>
      </c>
      <c r="H18" s="5">
        <f t="shared" si="4"/>
        <v>0.875</v>
      </c>
    </row>
    <row r="19" spans="2:8" x14ac:dyDescent="0.3">
      <c r="B19" s="13">
        <v>6</v>
      </c>
      <c r="C19">
        <f t="shared" si="3"/>
        <v>176</v>
      </c>
      <c r="D19">
        <f t="shared" si="0"/>
        <v>180</v>
      </c>
      <c r="E19">
        <v>19</v>
      </c>
      <c r="F19">
        <f t="shared" si="1"/>
        <v>9.5000000000000001E-2</v>
      </c>
      <c r="G19">
        <f t="shared" si="2"/>
        <v>178</v>
      </c>
      <c r="H19" s="5">
        <f t="shared" si="4"/>
        <v>0.97</v>
      </c>
    </row>
    <row r="20" spans="2:8" x14ac:dyDescent="0.3">
      <c r="B20" s="13">
        <v>7</v>
      </c>
      <c r="C20">
        <f t="shared" si="3"/>
        <v>180</v>
      </c>
      <c r="D20">
        <f t="shared" si="0"/>
        <v>184</v>
      </c>
      <c r="E20">
        <v>3</v>
      </c>
      <c r="F20">
        <f t="shared" si="1"/>
        <v>1.4999999999999999E-2</v>
      </c>
      <c r="G20">
        <f t="shared" si="2"/>
        <v>182</v>
      </c>
      <c r="H20" s="5">
        <f t="shared" si="4"/>
        <v>0.98499999999999999</v>
      </c>
    </row>
    <row r="21" spans="2:8" x14ac:dyDescent="0.3">
      <c r="B21" s="13">
        <v>8</v>
      </c>
      <c r="C21">
        <f t="shared" si="3"/>
        <v>184</v>
      </c>
      <c r="D21">
        <f t="shared" si="0"/>
        <v>188</v>
      </c>
      <c r="E21">
        <v>1</v>
      </c>
      <c r="F21">
        <f t="shared" si="1"/>
        <v>5.0000000000000001E-3</v>
      </c>
      <c r="G21">
        <f t="shared" si="2"/>
        <v>186</v>
      </c>
      <c r="H21" s="5">
        <f t="shared" si="4"/>
        <v>0.99</v>
      </c>
    </row>
    <row r="22" spans="2:8" x14ac:dyDescent="0.3">
      <c r="B22" s="13">
        <v>9</v>
      </c>
      <c r="C22">
        <f t="shared" si="3"/>
        <v>188</v>
      </c>
      <c r="D22">
        <f t="shared" si="0"/>
        <v>192</v>
      </c>
      <c r="E22">
        <v>1</v>
      </c>
      <c r="F22">
        <f t="shared" si="1"/>
        <v>5.0000000000000001E-3</v>
      </c>
      <c r="G22">
        <f t="shared" si="2"/>
        <v>190</v>
      </c>
      <c r="H22" s="5">
        <f t="shared" si="4"/>
        <v>0.995</v>
      </c>
    </row>
    <row r="23" spans="2:8" x14ac:dyDescent="0.3">
      <c r="B23" s="14">
        <v>10</v>
      </c>
      <c r="C23" s="15">
        <f t="shared" si="3"/>
        <v>192</v>
      </c>
      <c r="D23" s="15">
        <f t="shared" si="0"/>
        <v>196</v>
      </c>
      <c r="E23" s="15">
        <v>1</v>
      </c>
      <c r="F23" s="15">
        <f t="shared" si="1"/>
        <v>5.0000000000000001E-3</v>
      </c>
      <c r="G23" s="15">
        <f t="shared" si="2"/>
        <v>194</v>
      </c>
      <c r="H23" s="12">
        <f t="shared" si="4"/>
        <v>1</v>
      </c>
    </row>
  </sheetData>
  <mergeCells count="7">
    <mergeCell ref="B10:C10"/>
    <mergeCell ref="B3:D3"/>
    <mergeCell ref="B5:C5"/>
    <mergeCell ref="B6:C6"/>
    <mergeCell ref="B7:C7"/>
    <mergeCell ref="B8:C8"/>
    <mergeCell ref="B9:C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92B0-A24E-495E-A0C4-A453138D3726}">
  <dimension ref="B3:R25"/>
  <sheetViews>
    <sheetView workbookViewId="0">
      <selection activeCell="L18" sqref="L18"/>
    </sheetView>
  </sheetViews>
  <sheetFormatPr defaultRowHeight="15.05" x14ac:dyDescent="0.3"/>
  <cols>
    <col min="9" max="9" width="10.44140625" customWidth="1"/>
  </cols>
  <sheetData>
    <row r="3" spans="2:18" x14ac:dyDescent="0.3">
      <c r="B3" s="58" t="s">
        <v>13</v>
      </c>
      <c r="C3" s="58"/>
      <c r="D3" s="58"/>
      <c r="K3" s="59" t="s">
        <v>14</v>
      </c>
      <c r="L3" s="60"/>
      <c r="M3" s="61"/>
    </row>
    <row r="5" spans="2:18" x14ac:dyDescent="0.3">
      <c r="B5" s="62" t="s">
        <v>5</v>
      </c>
      <c r="C5" s="63"/>
      <c r="D5" s="8">
        <v>200</v>
      </c>
      <c r="F5" s="62" t="s">
        <v>21</v>
      </c>
      <c r="G5" s="63"/>
      <c r="H5" s="63"/>
      <c r="I5" s="8">
        <f>H25/$D$5</f>
        <v>168.86</v>
      </c>
      <c r="K5" s="62" t="s">
        <v>5</v>
      </c>
      <c r="L5" s="63"/>
      <c r="M5" s="8">
        <v>200</v>
      </c>
      <c r="O5" s="62" t="s">
        <v>21</v>
      </c>
      <c r="P5" s="63"/>
      <c r="Q5" s="63"/>
      <c r="R5" s="8">
        <f>Q25/$D$5</f>
        <v>64.880000000000024</v>
      </c>
    </row>
    <row r="6" spans="2:18" x14ac:dyDescent="0.3">
      <c r="B6" s="54" t="s">
        <v>6</v>
      </c>
      <c r="C6" s="55"/>
      <c r="D6" s="5">
        <f>MIN('1'!B3:B202)</f>
        <v>156</v>
      </c>
      <c r="F6" s="54" t="s">
        <v>22</v>
      </c>
      <c r="G6" s="55"/>
      <c r="H6" s="55"/>
      <c r="I6" s="5">
        <f>I25/$D$5-I5^2</f>
        <v>37.500399999997171</v>
      </c>
      <c r="K6" s="54" t="s">
        <v>6</v>
      </c>
      <c r="L6" s="55"/>
      <c r="M6" s="5">
        <v>48</v>
      </c>
      <c r="O6" s="54" t="s">
        <v>22</v>
      </c>
      <c r="P6" s="55"/>
      <c r="Q6" s="55"/>
      <c r="R6" s="5">
        <f>R25/$D$5-R5^2</f>
        <v>42.131199999998898</v>
      </c>
    </row>
    <row r="7" spans="2:18" x14ac:dyDescent="0.3">
      <c r="B7" s="54" t="s">
        <v>7</v>
      </c>
      <c r="C7" s="55"/>
      <c r="D7" s="5">
        <f>MAX('1'!B3:B202)</f>
        <v>196</v>
      </c>
      <c r="F7" s="54" t="s">
        <v>23</v>
      </c>
      <c r="G7" s="55"/>
      <c r="H7" s="55"/>
      <c r="I7" s="5">
        <f>I6*$D$5/($D$5-1)</f>
        <v>37.688844221102684</v>
      </c>
      <c r="K7" s="54" t="s">
        <v>7</v>
      </c>
      <c r="L7" s="55"/>
      <c r="M7" s="5">
        <v>80</v>
      </c>
      <c r="O7" s="54" t="s">
        <v>23</v>
      </c>
      <c r="P7" s="55"/>
      <c r="Q7" s="55"/>
      <c r="R7" s="5">
        <f>R6*$D$5/($D$5-1)</f>
        <v>42.342914572863215</v>
      </c>
    </row>
    <row r="8" spans="2:18" x14ac:dyDescent="0.3">
      <c r="B8" s="54" t="s">
        <v>8</v>
      </c>
      <c r="C8" s="55"/>
      <c r="D8" s="5">
        <f>D7-D6</f>
        <v>40</v>
      </c>
      <c r="F8" s="65" t="s">
        <v>25</v>
      </c>
      <c r="G8" s="66"/>
      <c r="H8" s="66"/>
      <c r="I8" s="64">
        <f>SQRT(I7)</f>
        <v>6.139124059758255</v>
      </c>
      <c r="K8" s="54" t="s">
        <v>8</v>
      </c>
      <c r="L8" s="55"/>
      <c r="M8" s="5">
        <v>32</v>
      </c>
      <c r="O8" s="65" t="s">
        <v>25</v>
      </c>
      <c r="P8" s="66"/>
      <c r="Q8" s="66"/>
      <c r="R8" s="64">
        <f>SQRT(R7)</f>
        <v>6.5071433496476176</v>
      </c>
    </row>
    <row r="9" spans="2:18" x14ac:dyDescent="0.3">
      <c r="B9" s="54" t="s">
        <v>9</v>
      </c>
      <c r="C9" s="55"/>
      <c r="D9" s="5">
        <v>10</v>
      </c>
      <c r="F9" s="65"/>
      <c r="G9" s="66"/>
      <c r="H9" s="66"/>
      <c r="I9" s="64"/>
      <c r="K9" s="54" t="s">
        <v>9</v>
      </c>
      <c r="L9" s="55"/>
      <c r="M9" s="5">
        <v>10</v>
      </c>
      <c r="O9" s="65"/>
      <c r="P9" s="66"/>
      <c r="Q9" s="66"/>
      <c r="R9" s="64"/>
    </row>
    <row r="10" spans="2:18" x14ac:dyDescent="0.3">
      <c r="B10" s="56" t="s">
        <v>10</v>
      </c>
      <c r="C10" s="57"/>
      <c r="D10" s="12">
        <f>D8/D9</f>
        <v>4</v>
      </c>
      <c r="F10" s="56" t="s">
        <v>24</v>
      </c>
      <c r="G10" s="57"/>
      <c r="H10" s="57"/>
      <c r="I10" s="12">
        <f>INDEX(G14:G23,MATCH(MAX(_xlfn.ANCHORARRAY(E14)),_xlfn.ANCHORARRAY(E14),0))</f>
        <v>170</v>
      </c>
      <c r="K10" s="56" t="s">
        <v>10</v>
      </c>
      <c r="L10" s="57"/>
      <c r="M10" s="12">
        <v>3.2</v>
      </c>
      <c r="O10" s="56" t="s">
        <v>24</v>
      </c>
      <c r="P10" s="57"/>
      <c r="Q10" s="57"/>
      <c r="R10" s="12">
        <f>INDEX(P14:P23,MATCH(MAX(N14:N23),N14:N23,0))</f>
        <v>62.400000000000013</v>
      </c>
    </row>
    <row r="13" spans="2:18" x14ac:dyDescent="0.3">
      <c r="B13" s="16" t="s">
        <v>0</v>
      </c>
      <c r="C13" s="17" t="s">
        <v>11</v>
      </c>
      <c r="D13" s="17" t="s">
        <v>12</v>
      </c>
      <c r="E13" s="17" t="s">
        <v>15</v>
      </c>
      <c r="F13" s="17" t="s">
        <v>16</v>
      </c>
      <c r="G13" s="17" t="s">
        <v>17</v>
      </c>
      <c r="H13" s="17" t="s">
        <v>19</v>
      </c>
      <c r="I13" s="18" t="s">
        <v>20</v>
      </c>
      <c r="K13" s="16" t="s">
        <v>0</v>
      </c>
      <c r="L13" s="17" t="s">
        <v>11</v>
      </c>
      <c r="M13" s="17" t="s">
        <v>12</v>
      </c>
      <c r="N13" s="17" t="s">
        <v>15</v>
      </c>
      <c r="O13" s="17" t="s">
        <v>16</v>
      </c>
      <c r="P13" s="17" t="s">
        <v>17</v>
      </c>
      <c r="Q13" s="17" t="s">
        <v>19</v>
      </c>
      <c r="R13" s="18" t="s">
        <v>20</v>
      </c>
    </row>
    <row r="14" spans="2:18" x14ac:dyDescent="0.3">
      <c r="B14" s="13">
        <v>1</v>
      </c>
      <c r="C14">
        <f>D6</f>
        <v>156</v>
      </c>
      <c r="D14">
        <f>C14+$D$10</f>
        <v>160</v>
      </c>
      <c r="E14" cm="1">
        <f t="array" ref="E14:E23">FREQUENCY('1'!B3:B202,D14:D22)</f>
        <v>11</v>
      </c>
      <c r="F14">
        <f>E14/$D$5</f>
        <v>5.5E-2</v>
      </c>
      <c r="G14">
        <f>(C14+D14)/2</f>
        <v>158</v>
      </c>
      <c r="H14">
        <f>G14*E14</f>
        <v>1738</v>
      </c>
      <c r="I14" s="5">
        <f>G14^2*E14</f>
        <v>274604</v>
      </c>
      <c r="K14" s="13">
        <v>1</v>
      </c>
      <c r="L14">
        <v>48</v>
      </c>
      <c r="M14">
        <v>51.2</v>
      </c>
      <c r="N14">
        <v>5</v>
      </c>
      <c r="O14">
        <f>N14/$D$5</f>
        <v>2.5000000000000001E-2</v>
      </c>
      <c r="P14">
        <f>(L14+M14)/2</f>
        <v>49.6</v>
      </c>
      <c r="Q14">
        <f>P14*N14</f>
        <v>248</v>
      </c>
      <c r="R14" s="5">
        <f>P14^2*N14</f>
        <v>12300.800000000001</v>
      </c>
    </row>
    <row r="15" spans="2:18" x14ac:dyDescent="0.3">
      <c r="B15" s="13">
        <v>2</v>
      </c>
      <c r="C15">
        <f>D14</f>
        <v>160</v>
      </c>
      <c r="D15">
        <f t="shared" ref="D15:D23" si="0">C15+$D$10</f>
        <v>164</v>
      </c>
      <c r="E15">
        <v>33</v>
      </c>
      <c r="F15">
        <f t="shared" ref="F15:F23" si="1">E15/$D$5</f>
        <v>0.16500000000000001</v>
      </c>
      <c r="G15">
        <f t="shared" ref="G15:G23" si="2">(C15+D15)/2</f>
        <v>162</v>
      </c>
      <c r="H15">
        <f t="shared" ref="H15:H23" si="3">G15*E15</f>
        <v>5346</v>
      </c>
      <c r="I15" s="5">
        <f t="shared" ref="I15:I23" si="4">G15^2*E15</f>
        <v>866052</v>
      </c>
      <c r="K15" s="13">
        <v>2</v>
      </c>
      <c r="L15">
        <v>51.2</v>
      </c>
      <c r="M15">
        <v>54.400000000000006</v>
      </c>
      <c r="N15">
        <v>6</v>
      </c>
      <c r="O15">
        <f t="shared" ref="O15:O23" si="5">N15/$D$5</f>
        <v>0.03</v>
      </c>
      <c r="P15">
        <f t="shared" ref="P15:P23" si="6">(L15+M15)/2</f>
        <v>52.800000000000004</v>
      </c>
      <c r="Q15">
        <f t="shared" ref="Q15:Q23" si="7">P15*N15</f>
        <v>316.8</v>
      </c>
      <c r="R15" s="5">
        <f t="shared" ref="R15:R23" si="8">P15^2*N15</f>
        <v>16727.040000000005</v>
      </c>
    </row>
    <row r="16" spans="2:18" x14ac:dyDescent="0.3">
      <c r="B16" s="13">
        <v>3</v>
      </c>
      <c r="C16">
        <f t="shared" ref="C16:C23" si="9">D15</f>
        <v>164</v>
      </c>
      <c r="D16">
        <f t="shared" si="0"/>
        <v>168</v>
      </c>
      <c r="E16">
        <v>47</v>
      </c>
      <c r="F16">
        <f t="shared" si="1"/>
        <v>0.23499999999999999</v>
      </c>
      <c r="G16">
        <f t="shared" si="2"/>
        <v>166</v>
      </c>
      <c r="H16">
        <f t="shared" si="3"/>
        <v>7802</v>
      </c>
      <c r="I16" s="5">
        <f t="shared" si="4"/>
        <v>1295132</v>
      </c>
      <c r="K16" s="13">
        <v>3</v>
      </c>
      <c r="L16">
        <v>54.400000000000006</v>
      </c>
      <c r="M16">
        <v>57.600000000000009</v>
      </c>
      <c r="N16">
        <v>12</v>
      </c>
      <c r="O16">
        <f t="shared" si="5"/>
        <v>0.06</v>
      </c>
      <c r="P16">
        <f t="shared" si="6"/>
        <v>56.000000000000007</v>
      </c>
      <c r="Q16">
        <f t="shared" si="7"/>
        <v>672.00000000000011</v>
      </c>
      <c r="R16" s="5">
        <f t="shared" si="8"/>
        <v>37632.000000000015</v>
      </c>
    </row>
    <row r="17" spans="2:18" x14ac:dyDescent="0.3">
      <c r="B17" s="13">
        <v>4</v>
      </c>
      <c r="C17">
        <f t="shared" si="9"/>
        <v>168</v>
      </c>
      <c r="D17">
        <f t="shared" si="0"/>
        <v>172</v>
      </c>
      <c r="E17">
        <v>57</v>
      </c>
      <c r="F17">
        <f t="shared" si="1"/>
        <v>0.28499999999999998</v>
      </c>
      <c r="G17">
        <f t="shared" si="2"/>
        <v>170</v>
      </c>
      <c r="H17">
        <f t="shared" si="3"/>
        <v>9690</v>
      </c>
      <c r="I17" s="5">
        <f t="shared" si="4"/>
        <v>1647300</v>
      </c>
      <c r="K17" s="13">
        <v>4</v>
      </c>
      <c r="L17">
        <v>57.600000000000009</v>
      </c>
      <c r="M17">
        <v>60.800000000000011</v>
      </c>
      <c r="N17">
        <v>20</v>
      </c>
      <c r="O17">
        <f t="shared" si="5"/>
        <v>0.1</v>
      </c>
      <c r="P17">
        <f t="shared" si="6"/>
        <v>59.20000000000001</v>
      </c>
      <c r="Q17">
        <f t="shared" si="7"/>
        <v>1184.0000000000002</v>
      </c>
      <c r="R17" s="5">
        <f t="shared" si="8"/>
        <v>70092.800000000017</v>
      </c>
    </row>
    <row r="18" spans="2:18" x14ac:dyDescent="0.3">
      <c r="B18" s="13">
        <v>5</v>
      </c>
      <c r="C18">
        <f t="shared" si="9"/>
        <v>172</v>
      </c>
      <c r="D18">
        <f t="shared" si="0"/>
        <v>176</v>
      </c>
      <c r="E18">
        <v>27</v>
      </c>
      <c r="F18">
        <f t="shared" si="1"/>
        <v>0.13500000000000001</v>
      </c>
      <c r="G18">
        <f t="shared" si="2"/>
        <v>174</v>
      </c>
      <c r="H18">
        <f t="shared" si="3"/>
        <v>4698</v>
      </c>
      <c r="I18" s="5">
        <f t="shared" si="4"/>
        <v>817452</v>
      </c>
      <c r="K18" s="13">
        <v>5</v>
      </c>
      <c r="L18">
        <v>60.800000000000011</v>
      </c>
      <c r="M18">
        <v>64.000000000000014</v>
      </c>
      <c r="N18">
        <v>54</v>
      </c>
      <c r="O18">
        <f t="shared" si="5"/>
        <v>0.27</v>
      </c>
      <c r="P18">
        <f t="shared" si="6"/>
        <v>62.400000000000013</v>
      </c>
      <c r="Q18">
        <f t="shared" si="7"/>
        <v>3369.6000000000008</v>
      </c>
      <c r="R18" s="5">
        <f t="shared" si="8"/>
        <v>210263.0400000001</v>
      </c>
    </row>
    <row r="19" spans="2:18" x14ac:dyDescent="0.3">
      <c r="B19" s="13">
        <v>6</v>
      </c>
      <c r="C19">
        <f t="shared" si="9"/>
        <v>176</v>
      </c>
      <c r="D19">
        <f t="shared" si="0"/>
        <v>180</v>
      </c>
      <c r="E19">
        <v>19</v>
      </c>
      <c r="F19">
        <f t="shared" si="1"/>
        <v>9.5000000000000001E-2</v>
      </c>
      <c r="G19">
        <f t="shared" si="2"/>
        <v>178</v>
      </c>
      <c r="H19">
        <f t="shared" si="3"/>
        <v>3382</v>
      </c>
      <c r="I19" s="5">
        <f t="shared" si="4"/>
        <v>601996</v>
      </c>
      <c r="K19" s="13">
        <v>6</v>
      </c>
      <c r="L19">
        <v>64.000000000000014</v>
      </c>
      <c r="M19">
        <v>67.200000000000017</v>
      </c>
      <c r="N19">
        <v>44</v>
      </c>
      <c r="O19">
        <f t="shared" si="5"/>
        <v>0.22</v>
      </c>
      <c r="P19">
        <f t="shared" si="6"/>
        <v>65.600000000000023</v>
      </c>
      <c r="Q19">
        <f t="shared" si="7"/>
        <v>2886.400000000001</v>
      </c>
      <c r="R19" s="5">
        <f t="shared" si="8"/>
        <v>189347.84000000014</v>
      </c>
    </row>
    <row r="20" spans="2:18" x14ac:dyDescent="0.3">
      <c r="B20" s="13">
        <v>7</v>
      </c>
      <c r="C20">
        <f t="shared" si="9"/>
        <v>180</v>
      </c>
      <c r="D20">
        <f t="shared" si="0"/>
        <v>184</v>
      </c>
      <c r="E20">
        <v>3</v>
      </c>
      <c r="F20">
        <f t="shared" si="1"/>
        <v>1.4999999999999999E-2</v>
      </c>
      <c r="G20">
        <f t="shared" si="2"/>
        <v>182</v>
      </c>
      <c r="H20">
        <f t="shared" si="3"/>
        <v>546</v>
      </c>
      <c r="I20" s="5">
        <f t="shared" si="4"/>
        <v>99372</v>
      </c>
      <c r="K20" s="13">
        <v>7</v>
      </c>
      <c r="L20">
        <v>67.200000000000017</v>
      </c>
      <c r="M20">
        <v>70.40000000000002</v>
      </c>
      <c r="N20">
        <v>17</v>
      </c>
      <c r="O20">
        <f t="shared" si="5"/>
        <v>8.5000000000000006E-2</v>
      </c>
      <c r="P20">
        <f t="shared" si="6"/>
        <v>68.800000000000011</v>
      </c>
      <c r="Q20">
        <f t="shared" si="7"/>
        <v>1169.6000000000001</v>
      </c>
      <c r="R20" s="5">
        <f t="shared" si="8"/>
        <v>80468.480000000025</v>
      </c>
    </row>
    <row r="21" spans="2:18" x14ac:dyDescent="0.3">
      <c r="B21" s="13">
        <v>8</v>
      </c>
      <c r="C21">
        <f t="shared" si="9"/>
        <v>184</v>
      </c>
      <c r="D21">
        <f t="shared" si="0"/>
        <v>188</v>
      </c>
      <c r="E21">
        <v>1</v>
      </c>
      <c r="F21">
        <f t="shared" si="1"/>
        <v>5.0000000000000001E-3</v>
      </c>
      <c r="G21">
        <f t="shared" si="2"/>
        <v>186</v>
      </c>
      <c r="H21">
        <f t="shared" si="3"/>
        <v>186</v>
      </c>
      <c r="I21" s="5">
        <f t="shared" si="4"/>
        <v>34596</v>
      </c>
      <c r="K21" s="13">
        <v>8</v>
      </c>
      <c r="L21">
        <v>70.40000000000002</v>
      </c>
      <c r="M21">
        <v>73.600000000000023</v>
      </c>
      <c r="N21">
        <v>19</v>
      </c>
      <c r="O21">
        <f t="shared" si="5"/>
        <v>9.5000000000000001E-2</v>
      </c>
      <c r="P21">
        <f t="shared" si="6"/>
        <v>72.000000000000028</v>
      </c>
      <c r="Q21">
        <f t="shared" si="7"/>
        <v>1368.0000000000005</v>
      </c>
      <c r="R21" s="5">
        <f t="shared" si="8"/>
        <v>98496.000000000073</v>
      </c>
    </row>
    <row r="22" spans="2:18" x14ac:dyDescent="0.3">
      <c r="B22" s="13">
        <v>9</v>
      </c>
      <c r="C22">
        <f t="shared" si="9"/>
        <v>188</v>
      </c>
      <c r="D22">
        <f t="shared" si="0"/>
        <v>192</v>
      </c>
      <c r="E22">
        <v>1</v>
      </c>
      <c r="F22">
        <f t="shared" si="1"/>
        <v>5.0000000000000001E-3</v>
      </c>
      <c r="G22">
        <f t="shared" si="2"/>
        <v>190</v>
      </c>
      <c r="H22">
        <f t="shared" si="3"/>
        <v>190</v>
      </c>
      <c r="I22" s="5">
        <f t="shared" si="4"/>
        <v>36100</v>
      </c>
      <c r="K22" s="13">
        <v>9</v>
      </c>
      <c r="L22">
        <v>73.600000000000023</v>
      </c>
      <c r="M22">
        <v>76.800000000000026</v>
      </c>
      <c r="N22">
        <v>13</v>
      </c>
      <c r="O22">
        <f t="shared" si="5"/>
        <v>6.5000000000000002E-2</v>
      </c>
      <c r="P22">
        <f t="shared" si="6"/>
        <v>75.200000000000017</v>
      </c>
      <c r="Q22">
        <f t="shared" si="7"/>
        <v>977.60000000000025</v>
      </c>
      <c r="R22" s="5">
        <f t="shared" si="8"/>
        <v>73515.520000000033</v>
      </c>
    </row>
    <row r="23" spans="2:18" x14ac:dyDescent="0.3">
      <c r="B23" s="14">
        <v>10</v>
      </c>
      <c r="C23" s="15">
        <f t="shared" si="9"/>
        <v>192</v>
      </c>
      <c r="D23" s="15">
        <f t="shared" si="0"/>
        <v>196</v>
      </c>
      <c r="E23" s="15">
        <v>1</v>
      </c>
      <c r="F23" s="15">
        <f t="shared" si="1"/>
        <v>5.0000000000000001E-3</v>
      </c>
      <c r="G23" s="15">
        <f t="shared" si="2"/>
        <v>194</v>
      </c>
      <c r="H23" s="15">
        <f t="shared" si="3"/>
        <v>194</v>
      </c>
      <c r="I23" s="5">
        <f t="shared" si="4"/>
        <v>37636</v>
      </c>
      <c r="K23" s="14">
        <v>10</v>
      </c>
      <c r="L23" s="15">
        <v>76.800000000000026</v>
      </c>
      <c r="M23" s="15">
        <v>80.000000000000028</v>
      </c>
      <c r="N23" s="15">
        <v>10</v>
      </c>
      <c r="O23" s="15">
        <f t="shared" si="5"/>
        <v>0.05</v>
      </c>
      <c r="P23" s="15">
        <f t="shared" si="6"/>
        <v>78.400000000000034</v>
      </c>
      <c r="Q23" s="15">
        <f t="shared" si="7"/>
        <v>784.00000000000034</v>
      </c>
      <c r="R23" s="5">
        <f t="shared" si="8"/>
        <v>61465.600000000049</v>
      </c>
    </row>
    <row r="24" spans="2:18" x14ac:dyDescent="0.3">
      <c r="B24" s="59" t="s">
        <v>26</v>
      </c>
      <c r="C24" s="60"/>
      <c r="D24" s="60"/>
      <c r="E24" s="60"/>
      <c r="F24" s="60"/>
      <c r="G24" s="60"/>
      <c r="H24" s="60"/>
      <c r="I24" s="61"/>
      <c r="K24" s="59" t="s">
        <v>26</v>
      </c>
      <c r="L24" s="60"/>
      <c r="M24" s="60"/>
      <c r="N24" s="57"/>
      <c r="O24" s="60"/>
      <c r="P24" s="60"/>
      <c r="Q24" s="60"/>
      <c r="R24" s="61"/>
    </row>
    <row r="25" spans="2:18" x14ac:dyDescent="0.3">
      <c r="B25" s="14"/>
      <c r="C25" s="15"/>
      <c r="D25" s="15"/>
      <c r="E25" s="15"/>
      <c r="F25" s="15">
        <f>SUM(F14:F23)</f>
        <v>1</v>
      </c>
      <c r="G25" s="15">
        <f t="shared" ref="G25:I25" si="10">SUM(G14:G23)</f>
        <v>1760</v>
      </c>
      <c r="H25" s="15">
        <f t="shared" si="10"/>
        <v>33772</v>
      </c>
      <c r="I25" s="22">
        <f t="shared" si="10"/>
        <v>5710240</v>
      </c>
      <c r="K25" s="14"/>
      <c r="L25" s="15"/>
      <c r="M25" s="15"/>
      <c r="N25" s="15"/>
      <c r="O25" s="15">
        <f>SUM(O14:O23)</f>
        <v>1</v>
      </c>
      <c r="P25" s="15">
        <f t="shared" ref="P25:R25" si="11">SUM(P14:P23)</f>
        <v>640.00000000000023</v>
      </c>
      <c r="Q25" s="15">
        <f t="shared" si="11"/>
        <v>12976.000000000004</v>
      </c>
      <c r="R25" s="22">
        <f t="shared" si="11"/>
        <v>850309.12000000046</v>
      </c>
    </row>
  </sheetData>
  <mergeCells count="28">
    <mergeCell ref="K24:R24"/>
    <mergeCell ref="O5:Q5"/>
    <mergeCell ref="O6:Q6"/>
    <mergeCell ref="O7:Q7"/>
    <mergeCell ref="O8:Q9"/>
    <mergeCell ref="R8:R9"/>
    <mergeCell ref="O10:Q10"/>
    <mergeCell ref="I8:I9"/>
    <mergeCell ref="B24:I24"/>
    <mergeCell ref="K3:M3"/>
    <mergeCell ref="K5:L5"/>
    <mergeCell ref="K6:L6"/>
    <mergeCell ref="K7:L7"/>
    <mergeCell ref="K8:L8"/>
    <mergeCell ref="K9:L9"/>
    <mergeCell ref="K10:L10"/>
    <mergeCell ref="F7:H7"/>
    <mergeCell ref="F6:H6"/>
    <mergeCell ref="F5:H5"/>
    <mergeCell ref="F8:H9"/>
    <mergeCell ref="B10:C10"/>
    <mergeCell ref="F10:H10"/>
    <mergeCell ref="B3:D3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A40B-3414-4A88-96C5-89DCCA8FA159}">
  <dimension ref="B2:J8"/>
  <sheetViews>
    <sheetView workbookViewId="0">
      <selection activeCell="E4" sqref="E4"/>
    </sheetView>
  </sheetViews>
  <sheetFormatPr defaultRowHeight="15.05" x14ac:dyDescent="0.3"/>
  <cols>
    <col min="5" max="5" width="9.33203125" bestFit="1" customWidth="1"/>
  </cols>
  <sheetData>
    <row r="2" spans="2:10" x14ac:dyDescent="0.3">
      <c r="B2" s="58" t="s">
        <v>13</v>
      </c>
      <c r="C2" s="58"/>
      <c r="D2" s="58"/>
      <c r="E2" s="58"/>
      <c r="G2" s="58" t="s">
        <v>14</v>
      </c>
      <c r="H2" s="58"/>
      <c r="I2" s="58"/>
      <c r="J2" s="58"/>
    </row>
    <row r="3" spans="2:10" x14ac:dyDescent="0.3">
      <c r="B3" s="62" t="s">
        <v>21</v>
      </c>
      <c r="C3" s="63"/>
      <c r="D3" s="63"/>
      <c r="E3" s="8">
        <f>AVERAGE('1'!B3:B202)</f>
        <v>169.38</v>
      </c>
      <c r="G3" s="62" t="s">
        <v>21</v>
      </c>
      <c r="H3" s="63"/>
      <c r="I3" s="63"/>
      <c r="J3" s="8">
        <f>AVERAGE('1'!G3:G202)</f>
        <v>65.105000000000004</v>
      </c>
    </row>
    <row r="4" spans="2:10" x14ac:dyDescent="0.3">
      <c r="B4" s="54" t="s">
        <v>22</v>
      </c>
      <c r="C4" s="55"/>
      <c r="D4" s="55"/>
      <c r="E4" s="5">
        <f>_xlfn.VAR.P('1'!B3:B202)</f>
        <v>38.535600000000024</v>
      </c>
      <c r="G4" s="54" t="s">
        <v>22</v>
      </c>
      <c r="H4" s="55"/>
      <c r="I4" s="55"/>
      <c r="J4" s="5">
        <f>_xlfn.VAR.P('1'!G3:G202)</f>
        <v>41.893974999999948</v>
      </c>
    </row>
    <row r="5" spans="2:10" x14ac:dyDescent="0.3">
      <c r="B5" s="54" t="s">
        <v>23</v>
      </c>
      <c r="C5" s="55"/>
      <c r="D5" s="55"/>
      <c r="E5" s="5">
        <f>_xlfn.VAR.S('1'!B3:B202)</f>
        <v>38.729246231155798</v>
      </c>
      <c r="G5" s="54" t="s">
        <v>23</v>
      </c>
      <c r="H5" s="55"/>
      <c r="I5" s="55"/>
      <c r="J5" s="5">
        <f>_xlfn.VAR.S('1'!G3:G202)</f>
        <v>42.104497487437129</v>
      </c>
    </row>
    <row r="6" spans="2:10" x14ac:dyDescent="0.3">
      <c r="B6" s="65" t="s">
        <v>25</v>
      </c>
      <c r="C6" s="66"/>
      <c r="D6" s="66"/>
      <c r="E6" s="64">
        <f>_xlfn.STDEV.S('1'!B3:B202)</f>
        <v>6.2232825929051137</v>
      </c>
      <c r="G6" s="65" t="s">
        <v>25</v>
      </c>
      <c r="H6" s="66"/>
      <c r="I6" s="66"/>
      <c r="J6" s="64">
        <f>_xlfn.STDEV.S('1'!G3:G202)</f>
        <v>6.4887978460911482</v>
      </c>
    </row>
    <row r="7" spans="2:10" x14ac:dyDescent="0.3">
      <c r="B7" s="65"/>
      <c r="C7" s="66"/>
      <c r="D7" s="66"/>
      <c r="E7" s="64"/>
      <c r="G7" s="65"/>
      <c r="H7" s="66"/>
      <c r="I7" s="66"/>
      <c r="J7" s="64"/>
    </row>
    <row r="8" spans="2:10" x14ac:dyDescent="0.3">
      <c r="B8" s="56" t="s">
        <v>27</v>
      </c>
      <c r="C8" s="57"/>
      <c r="D8" s="57"/>
      <c r="E8" s="12">
        <f>MEDIAN('1'!B3:B202)</f>
        <v>169</v>
      </c>
      <c r="G8" s="56" t="s">
        <v>27</v>
      </c>
      <c r="H8" s="57"/>
      <c r="I8" s="57"/>
      <c r="J8" s="12">
        <f>MEDIAN('1'!G3:G202)</f>
        <v>65</v>
      </c>
    </row>
  </sheetData>
  <mergeCells count="14">
    <mergeCell ref="G8:I8"/>
    <mergeCell ref="B2:E2"/>
    <mergeCell ref="G2:J2"/>
    <mergeCell ref="G3:I3"/>
    <mergeCell ref="G4:I4"/>
    <mergeCell ref="G5:I5"/>
    <mergeCell ref="G6:I7"/>
    <mergeCell ref="J6:J7"/>
    <mergeCell ref="B3:D3"/>
    <mergeCell ref="B4:D4"/>
    <mergeCell ref="B5:D5"/>
    <mergeCell ref="B6:D7"/>
    <mergeCell ref="E6:E7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D603-22D5-43E4-A756-E0C08838BD80}">
  <dimension ref="B2:P36"/>
  <sheetViews>
    <sheetView zoomScale="70" zoomScaleNormal="70" workbookViewId="0">
      <selection activeCell="P20" sqref="P20"/>
    </sheetView>
  </sheetViews>
  <sheetFormatPr defaultRowHeight="15.05" x14ac:dyDescent="0.3"/>
  <sheetData>
    <row r="2" spans="2:16" x14ac:dyDescent="0.3">
      <c r="B2" s="59" t="s">
        <v>13</v>
      </c>
      <c r="C2" s="60"/>
      <c r="D2" s="60"/>
      <c r="E2" s="61"/>
    </row>
    <row r="3" spans="2:16" ht="15.05" customHeight="1" x14ac:dyDescent="0.3">
      <c r="B3" s="62" t="s">
        <v>21</v>
      </c>
      <c r="C3" s="63"/>
      <c r="D3" s="63"/>
      <c r="E3" s="8">
        <v>168.86</v>
      </c>
    </row>
    <row r="4" spans="2:16" x14ac:dyDescent="0.3">
      <c r="B4" s="54" t="s">
        <v>22</v>
      </c>
      <c r="C4" s="55"/>
      <c r="D4" s="55"/>
      <c r="E4" s="5">
        <v>37.500399999997171</v>
      </c>
    </row>
    <row r="5" spans="2:16" x14ac:dyDescent="0.3">
      <c r="B5" s="54" t="s">
        <v>23</v>
      </c>
      <c r="C5" s="55"/>
      <c r="D5" s="55"/>
      <c r="E5" s="5">
        <v>37.688844221102684</v>
      </c>
    </row>
    <row r="6" spans="2:16" ht="15.05" customHeight="1" x14ac:dyDescent="0.3">
      <c r="B6" s="65" t="s">
        <v>25</v>
      </c>
      <c r="C6" s="66"/>
      <c r="D6" s="66"/>
      <c r="E6" s="64">
        <v>6.139124059758255</v>
      </c>
    </row>
    <row r="7" spans="2:16" x14ac:dyDescent="0.3">
      <c r="B7" s="65"/>
      <c r="C7" s="66"/>
      <c r="D7" s="66"/>
      <c r="E7" s="64"/>
    </row>
    <row r="8" spans="2:16" x14ac:dyDescent="0.3">
      <c r="B8" s="56" t="s">
        <v>28</v>
      </c>
      <c r="C8" s="57"/>
      <c r="D8" s="57"/>
      <c r="E8" s="12">
        <v>0.95</v>
      </c>
    </row>
    <row r="12" spans="2:16" x14ac:dyDescent="0.3">
      <c r="B12" s="59" t="s">
        <v>29</v>
      </c>
      <c r="C12" s="60"/>
      <c r="D12" s="61"/>
      <c r="F12" s="59" t="s">
        <v>33</v>
      </c>
      <c r="G12" s="60"/>
      <c r="H12" s="61"/>
      <c r="J12" s="59" t="s">
        <v>34</v>
      </c>
      <c r="K12" s="60"/>
      <c r="L12" s="61"/>
      <c r="N12" s="59" t="s">
        <v>35</v>
      </c>
      <c r="O12" s="60"/>
      <c r="P12" s="61"/>
    </row>
    <row r="13" spans="2:16" x14ac:dyDescent="0.3">
      <c r="B13" s="54"/>
      <c r="C13" s="55"/>
      <c r="D13" s="5">
        <v>200</v>
      </c>
      <c r="F13" s="54"/>
      <c r="G13" s="55"/>
      <c r="H13" s="5">
        <v>200</v>
      </c>
      <c r="J13" s="54"/>
      <c r="K13" s="55"/>
      <c r="L13" s="5">
        <v>200</v>
      </c>
      <c r="N13" s="54"/>
      <c r="O13" s="55"/>
      <c r="P13" s="5">
        <v>200</v>
      </c>
    </row>
    <row r="14" spans="2:16" x14ac:dyDescent="0.3">
      <c r="B14" s="54"/>
      <c r="C14" s="55"/>
      <c r="D14" s="5">
        <v>6</v>
      </c>
      <c r="F14" s="54"/>
      <c r="G14" s="55"/>
      <c r="H14" s="5">
        <f>E6</f>
        <v>6.139124059758255</v>
      </c>
      <c r="J14" s="54"/>
      <c r="K14" s="55"/>
      <c r="L14" s="64">
        <f>_xlfn.CHISQ.INV((1-E8)/2,L13-1)</f>
        <v>161.82618239364686</v>
      </c>
      <c r="N14" s="54"/>
      <c r="O14" s="55"/>
      <c r="P14" s="5">
        <v>170</v>
      </c>
    </row>
    <row r="15" spans="2:16" x14ac:dyDescent="0.3">
      <c r="B15" s="54"/>
      <c r="C15" s="55"/>
      <c r="D15" s="5">
        <f>_xlfn.NORM.S.INV((1+E8)/2)</f>
        <v>1.9599639845400536</v>
      </c>
      <c r="F15" s="54"/>
      <c r="G15" s="55"/>
      <c r="H15" s="5">
        <f>_xlfn.T.INV.2T(1-E8,H13-1)</f>
        <v>1.9719565442517553</v>
      </c>
      <c r="J15" s="54"/>
      <c r="K15" s="55"/>
      <c r="L15" s="64"/>
      <c r="N15" s="54"/>
      <c r="O15" s="55"/>
      <c r="P15" s="5">
        <f>_xlfn.CHISQ.INV((1-E8)/2,P13)</f>
        <v>162.7279825018463</v>
      </c>
    </row>
    <row r="16" spans="2:16" x14ac:dyDescent="0.3">
      <c r="B16" s="54"/>
      <c r="C16" s="55"/>
      <c r="D16" s="64">
        <f>D15*D14/SQRT(D13)</f>
        <v>0.83154229460980655</v>
      </c>
      <c r="F16" s="54"/>
      <c r="G16" s="55"/>
      <c r="H16" s="64">
        <f>H15*H14/SQRT(H13)</f>
        <v>0.85602954092020578</v>
      </c>
      <c r="J16" s="54"/>
      <c r="K16" s="55"/>
      <c r="L16" s="64">
        <f>_xlfn.CHISQ.INV((1+E8)/2,L13-1)</f>
        <v>239.9596818276442</v>
      </c>
      <c r="N16" s="54"/>
      <c r="O16" s="55"/>
      <c r="P16" s="5">
        <f>_xlfn.CHISQ.INV((1+E8)/2,P13)</f>
        <v>241.0578955063109</v>
      </c>
    </row>
    <row r="17" spans="2:16" x14ac:dyDescent="0.3">
      <c r="B17" s="54"/>
      <c r="C17" s="55"/>
      <c r="D17" s="64"/>
      <c r="F17" s="54"/>
      <c r="G17" s="55"/>
      <c r="H17" s="64"/>
      <c r="J17" s="54"/>
      <c r="K17" s="55"/>
      <c r="L17" s="64"/>
      <c r="N17" s="54"/>
      <c r="O17" s="55"/>
      <c r="P17" s="5">
        <f>H36</f>
        <v>7760</v>
      </c>
    </row>
    <row r="18" spans="2:16" x14ac:dyDescent="0.3">
      <c r="B18" s="59" t="s">
        <v>31</v>
      </c>
      <c r="C18" s="60"/>
      <c r="D18" s="61"/>
      <c r="F18" s="59" t="s">
        <v>31</v>
      </c>
      <c r="G18" s="60"/>
      <c r="H18" s="61"/>
      <c r="J18" s="59" t="s">
        <v>31</v>
      </c>
      <c r="K18" s="60"/>
      <c r="L18" s="61"/>
      <c r="N18" s="59" t="s">
        <v>31</v>
      </c>
      <c r="O18" s="60"/>
      <c r="P18" s="61"/>
    </row>
    <row r="19" spans="2:16" x14ac:dyDescent="0.3">
      <c r="B19" s="54" t="s">
        <v>30</v>
      </c>
      <c r="C19" s="55"/>
      <c r="D19" s="5">
        <f>$E$3-D16</f>
        <v>168.0284577053902</v>
      </c>
      <c r="F19" s="54" t="s">
        <v>30</v>
      </c>
      <c r="G19" s="55"/>
      <c r="H19" s="5">
        <f>$E$3-H16</f>
        <v>168.0039704590798</v>
      </c>
      <c r="J19" s="54" t="s">
        <v>30</v>
      </c>
      <c r="K19" s="55"/>
      <c r="L19" s="5">
        <f>$E$5*($L$13-1)/L16</f>
        <v>31.255584033431564</v>
      </c>
      <c r="N19" s="54" t="s">
        <v>30</v>
      </c>
      <c r="O19" s="55"/>
      <c r="P19" s="5">
        <f>P17/P16</f>
        <v>32.191436765433984</v>
      </c>
    </row>
    <row r="20" spans="2:16" x14ac:dyDescent="0.3">
      <c r="B20" s="56" t="s">
        <v>32</v>
      </c>
      <c r="C20" s="57"/>
      <c r="D20" s="12">
        <f>$E$3+D16</f>
        <v>169.69154229460983</v>
      </c>
      <c r="F20" s="56" t="s">
        <v>32</v>
      </c>
      <c r="G20" s="57"/>
      <c r="H20" s="12">
        <f>$E$3+H16</f>
        <v>169.71602954092023</v>
      </c>
      <c r="J20" s="56" t="s">
        <v>32</v>
      </c>
      <c r="K20" s="57"/>
      <c r="L20" s="12">
        <f>$E$5*($L$13-1)/L14</f>
        <v>46.346517535433627</v>
      </c>
      <c r="N20" s="56" t="s">
        <v>32</v>
      </c>
      <c r="O20" s="57"/>
      <c r="P20" s="12">
        <f>P17/P15</f>
        <v>47.686942839790667</v>
      </c>
    </row>
    <row r="24" spans="2:16" x14ac:dyDescent="0.3">
      <c r="B24" s="16" t="s">
        <v>0</v>
      </c>
      <c r="C24" s="17" t="s">
        <v>11</v>
      </c>
      <c r="D24" s="17" t="s">
        <v>12</v>
      </c>
      <c r="E24" s="17" t="s">
        <v>15</v>
      </c>
      <c r="F24" s="17" t="s">
        <v>16</v>
      </c>
      <c r="G24" s="17" t="s">
        <v>17</v>
      </c>
      <c r="H24" s="68" t="s">
        <v>36</v>
      </c>
      <c r="I24" s="69"/>
    </row>
    <row r="25" spans="2:16" x14ac:dyDescent="0.3">
      <c r="B25" s="13">
        <v>1</v>
      </c>
      <c r="C25">
        <v>156</v>
      </c>
      <c r="D25">
        <v>160</v>
      </c>
      <c r="E25">
        <v>11</v>
      </c>
      <c r="F25">
        <v>5.5E-2</v>
      </c>
      <c r="G25">
        <v>158</v>
      </c>
      <c r="H25" s="55">
        <f t="shared" ref="H25:H34" si="0">(G25-$P$14)^2 * E25</f>
        <v>1584</v>
      </c>
      <c r="I25" s="64"/>
    </row>
    <row r="26" spans="2:16" x14ac:dyDescent="0.3">
      <c r="B26" s="13">
        <v>2</v>
      </c>
      <c r="C26">
        <v>160</v>
      </c>
      <c r="D26">
        <v>164</v>
      </c>
      <c r="E26">
        <v>33</v>
      </c>
      <c r="F26">
        <v>0.16500000000000001</v>
      </c>
      <c r="G26">
        <v>162</v>
      </c>
      <c r="H26" s="55">
        <f t="shared" si="0"/>
        <v>2112</v>
      </c>
      <c r="I26" s="64"/>
    </row>
    <row r="27" spans="2:16" x14ac:dyDescent="0.3">
      <c r="B27" s="13">
        <v>3</v>
      </c>
      <c r="C27">
        <v>164</v>
      </c>
      <c r="D27">
        <v>168</v>
      </c>
      <c r="E27">
        <v>47</v>
      </c>
      <c r="F27">
        <v>0.23499999999999999</v>
      </c>
      <c r="G27">
        <v>166</v>
      </c>
      <c r="H27" s="55">
        <f t="shared" si="0"/>
        <v>752</v>
      </c>
      <c r="I27" s="64"/>
    </row>
    <row r="28" spans="2:16" x14ac:dyDescent="0.3">
      <c r="B28" s="13">
        <v>4</v>
      </c>
      <c r="C28">
        <v>168</v>
      </c>
      <c r="D28">
        <v>172</v>
      </c>
      <c r="E28">
        <v>57</v>
      </c>
      <c r="F28">
        <v>0.28499999999999998</v>
      </c>
      <c r="G28">
        <v>170</v>
      </c>
      <c r="H28" s="55">
        <f t="shared" si="0"/>
        <v>0</v>
      </c>
      <c r="I28" s="64"/>
    </row>
    <row r="29" spans="2:16" x14ac:dyDescent="0.3">
      <c r="B29" s="13">
        <v>5</v>
      </c>
      <c r="C29">
        <v>172</v>
      </c>
      <c r="D29">
        <v>176</v>
      </c>
      <c r="E29">
        <v>27</v>
      </c>
      <c r="F29">
        <v>0.13500000000000001</v>
      </c>
      <c r="G29">
        <v>174</v>
      </c>
      <c r="H29" s="55">
        <f t="shared" si="0"/>
        <v>432</v>
      </c>
      <c r="I29" s="64"/>
    </row>
    <row r="30" spans="2:16" x14ac:dyDescent="0.3">
      <c r="B30" s="13">
        <v>6</v>
      </c>
      <c r="C30">
        <v>176</v>
      </c>
      <c r="D30">
        <v>180</v>
      </c>
      <c r="E30">
        <v>19</v>
      </c>
      <c r="F30">
        <v>9.5000000000000001E-2</v>
      </c>
      <c r="G30">
        <v>178</v>
      </c>
      <c r="H30" s="55">
        <f t="shared" si="0"/>
        <v>1216</v>
      </c>
      <c r="I30" s="64"/>
    </row>
    <row r="31" spans="2:16" x14ac:dyDescent="0.3">
      <c r="B31" s="13">
        <v>7</v>
      </c>
      <c r="C31">
        <v>180</v>
      </c>
      <c r="D31">
        <v>184</v>
      </c>
      <c r="E31">
        <v>3</v>
      </c>
      <c r="F31">
        <v>1.4999999999999999E-2</v>
      </c>
      <c r="G31">
        <v>182</v>
      </c>
      <c r="H31" s="55">
        <f t="shared" si="0"/>
        <v>432</v>
      </c>
      <c r="I31" s="64"/>
    </row>
    <row r="32" spans="2:16" x14ac:dyDescent="0.3">
      <c r="B32" s="13">
        <v>8</v>
      </c>
      <c r="C32">
        <v>184</v>
      </c>
      <c r="D32">
        <v>188</v>
      </c>
      <c r="E32">
        <v>1</v>
      </c>
      <c r="F32">
        <v>5.0000000000000001E-3</v>
      </c>
      <c r="G32">
        <v>186</v>
      </c>
      <c r="H32" s="55">
        <f t="shared" si="0"/>
        <v>256</v>
      </c>
      <c r="I32" s="64"/>
    </row>
    <row r="33" spans="2:9" x14ac:dyDescent="0.3">
      <c r="B33" s="13">
        <v>9</v>
      </c>
      <c r="C33">
        <v>188</v>
      </c>
      <c r="D33">
        <v>192</v>
      </c>
      <c r="E33">
        <v>1</v>
      </c>
      <c r="F33">
        <v>5.0000000000000001E-3</v>
      </c>
      <c r="G33">
        <v>190</v>
      </c>
      <c r="H33" s="55">
        <f t="shared" si="0"/>
        <v>400</v>
      </c>
      <c r="I33" s="64"/>
    </row>
    <row r="34" spans="2:9" x14ac:dyDescent="0.3">
      <c r="B34" s="14">
        <v>10</v>
      </c>
      <c r="C34" s="15">
        <v>192</v>
      </c>
      <c r="D34" s="15">
        <v>196</v>
      </c>
      <c r="E34" s="15">
        <v>1</v>
      </c>
      <c r="F34" s="15">
        <v>5.0000000000000001E-3</v>
      </c>
      <c r="G34" s="15">
        <v>194</v>
      </c>
      <c r="H34" s="57">
        <f t="shared" si="0"/>
        <v>576</v>
      </c>
      <c r="I34" s="67"/>
    </row>
    <row r="35" spans="2:9" x14ac:dyDescent="0.3">
      <c r="B35" s="58" t="s">
        <v>26</v>
      </c>
      <c r="C35" s="58"/>
      <c r="D35" s="58"/>
      <c r="E35" s="58"/>
      <c r="F35" s="58"/>
      <c r="G35" s="58"/>
      <c r="H35" s="58"/>
      <c r="I35" s="58"/>
    </row>
    <row r="36" spans="2:9" x14ac:dyDescent="0.3">
      <c r="B36" s="24"/>
      <c r="C36" s="25"/>
      <c r="D36" s="25"/>
      <c r="E36" s="25"/>
      <c r="F36" s="25"/>
      <c r="G36" s="25"/>
      <c r="H36" s="60">
        <f>SUM(H25:I34)</f>
        <v>7760</v>
      </c>
      <c r="I36" s="61"/>
    </row>
  </sheetData>
  <mergeCells count="56">
    <mergeCell ref="H34:I34"/>
    <mergeCell ref="H36:I36"/>
    <mergeCell ref="N13:O13"/>
    <mergeCell ref="B2:E2"/>
    <mergeCell ref="H28:I28"/>
    <mergeCell ref="H29:I29"/>
    <mergeCell ref="H30:I30"/>
    <mergeCell ref="H31:I31"/>
    <mergeCell ref="H32:I32"/>
    <mergeCell ref="H33:I33"/>
    <mergeCell ref="N18:P18"/>
    <mergeCell ref="N19:O19"/>
    <mergeCell ref="N20:O20"/>
    <mergeCell ref="N17:O17"/>
    <mergeCell ref="B35:I35"/>
    <mergeCell ref="H24:I24"/>
    <mergeCell ref="H25:I25"/>
    <mergeCell ref="H26:I26"/>
    <mergeCell ref="H27:I27"/>
    <mergeCell ref="J19:K19"/>
    <mergeCell ref="J20:K20"/>
    <mergeCell ref="N16:O16"/>
    <mergeCell ref="F18:H18"/>
    <mergeCell ref="F19:G19"/>
    <mergeCell ref="F20:G20"/>
    <mergeCell ref="J12:L12"/>
    <mergeCell ref="J13:K13"/>
    <mergeCell ref="J16:K17"/>
    <mergeCell ref="L16:L17"/>
    <mergeCell ref="J18:L18"/>
    <mergeCell ref="J14:K15"/>
    <mergeCell ref="L14:L15"/>
    <mergeCell ref="N12:P12"/>
    <mergeCell ref="N14:O14"/>
    <mergeCell ref="N15:O15"/>
    <mergeCell ref="E6:E7"/>
    <mergeCell ref="B18:D18"/>
    <mergeCell ref="B19:C19"/>
    <mergeCell ref="B20:C20"/>
    <mergeCell ref="F12:H12"/>
    <mergeCell ref="F13:G13"/>
    <mergeCell ref="F14:G14"/>
    <mergeCell ref="F15:G15"/>
    <mergeCell ref="F16:G17"/>
    <mergeCell ref="H16:H17"/>
    <mergeCell ref="B12:D12"/>
    <mergeCell ref="B16:C17"/>
    <mergeCell ref="D16:D17"/>
    <mergeCell ref="B15:C15"/>
    <mergeCell ref="B14:C14"/>
    <mergeCell ref="B13:C13"/>
    <mergeCell ref="B8:D8"/>
    <mergeCell ref="B3:D3"/>
    <mergeCell ref="B4:D4"/>
    <mergeCell ref="B5:D5"/>
    <mergeCell ref="B6:D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69E-62E6-467C-8FCB-5C06D139F8F0}">
  <dimension ref="B2:M23"/>
  <sheetViews>
    <sheetView workbookViewId="0">
      <selection activeCell="M18" sqref="M18"/>
    </sheetView>
  </sheetViews>
  <sheetFormatPr defaultRowHeight="15.05" x14ac:dyDescent="0.3"/>
  <cols>
    <col min="9" max="9" width="10.77734375" customWidth="1"/>
    <col min="10" max="10" width="18.88671875" customWidth="1"/>
    <col min="11" max="11" width="9.6640625" customWidth="1"/>
    <col min="12" max="12" width="10.21875" customWidth="1"/>
    <col min="13" max="13" width="15.77734375" customWidth="1"/>
  </cols>
  <sheetData>
    <row r="2" spans="2:13" x14ac:dyDescent="0.3">
      <c r="B2" s="55"/>
      <c r="C2" s="55"/>
      <c r="D2" s="55"/>
    </row>
    <row r="3" spans="2:13" ht="15.75" x14ac:dyDescent="0.3">
      <c r="B3" s="58" t="s">
        <v>13</v>
      </c>
      <c r="C3" s="58"/>
      <c r="D3" s="58"/>
      <c r="F3" s="59" t="s">
        <v>43</v>
      </c>
      <c r="G3" s="60"/>
      <c r="H3" s="60"/>
      <c r="I3" s="27">
        <v>0.05</v>
      </c>
      <c r="K3" s="10" t="s">
        <v>41</v>
      </c>
      <c r="L3" s="9" t="s">
        <v>44</v>
      </c>
      <c r="M3" s="19" t="s">
        <v>42</v>
      </c>
    </row>
    <row r="4" spans="2:13" x14ac:dyDescent="0.3">
      <c r="K4" s="4">
        <f>M23</f>
        <v>6.3778304887164534</v>
      </c>
      <c r="L4" s="3" t="s">
        <v>44</v>
      </c>
      <c r="M4" s="23">
        <f>_xlfn.CHISQ.INV.RT(I3,B20-2-1)</f>
        <v>9.4877290367811575</v>
      </c>
    </row>
    <row r="5" spans="2:13" x14ac:dyDescent="0.3">
      <c r="B5" s="62" t="s">
        <v>5</v>
      </c>
      <c r="C5" s="63"/>
      <c r="D5" s="8">
        <v>200</v>
      </c>
      <c r="F5" s="62" t="s">
        <v>21</v>
      </c>
      <c r="G5" s="63"/>
      <c r="H5" s="63"/>
      <c r="I5" s="8">
        <f>H23/$D$5</f>
        <v>168.92</v>
      </c>
      <c r="K5" s="65" t="s">
        <v>45</v>
      </c>
      <c r="L5" s="66"/>
      <c r="M5" s="70"/>
    </row>
    <row r="6" spans="2:13" x14ac:dyDescent="0.3">
      <c r="B6" s="54" t="s">
        <v>6</v>
      </c>
      <c r="C6" s="55"/>
      <c r="D6" s="5">
        <f>MIN('1'!B3:B202)</f>
        <v>156</v>
      </c>
      <c r="F6" s="54" t="s">
        <v>22</v>
      </c>
      <c r="G6" s="55"/>
      <c r="H6" s="55"/>
      <c r="I6" s="5">
        <f>I23/$D$5-I5^2</f>
        <v>39.03360000000248</v>
      </c>
      <c r="K6" s="71"/>
      <c r="L6" s="72"/>
      <c r="M6" s="73"/>
    </row>
    <row r="7" spans="2:13" ht="15.05" customHeight="1" x14ac:dyDescent="0.3">
      <c r="B7" s="54" t="s">
        <v>7</v>
      </c>
      <c r="C7" s="55"/>
      <c r="D7" s="5">
        <f>MAX('1'!B3:B202)</f>
        <v>196</v>
      </c>
      <c r="F7" s="54" t="s">
        <v>23</v>
      </c>
      <c r="G7" s="55"/>
      <c r="H7" s="55"/>
      <c r="I7" s="5">
        <f>I6*$D$5/($D$5-1)</f>
        <v>39.229748743721082</v>
      </c>
    </row>
    <row r="8" spans="2:13" x14ac:dyDescent="0.3">
      <c r="B8" s="54" t="s">
        <v>8</v>
      </c>
      <c r="C8" s="55"/>
      <c r="D8" s="5">
        <f>D7-D6</f>
        <v>40</v>
      </c>
      <c r="F8" s="65" t="s">
        <v>25</v>
      </c>
      <c r="G8" s="66"/>
      <c r="H8" s="66"/>
      <c r="I8" s="64">
        <f>SQRT(I7)</f>
        <v>6.263365608338785</v>
      </c>
    </row>
    <row r="9" spans="2:13" x14ac:dyDescent="0.3">
      <c r="B9" s="54" t="s">
        <v>9</v>
      </c>
      <c r="C9" s="55"/>
      <c r="D9" s="5">
        <v>10</v>
      </c>
      <c r="F9" s="65"/>
      <c r="G9" s="66"/>
      <c r="H9" s="66"/>
      <c r="I9" s="64"/>
    </row>
    <row r="10" spans="2:13" x14ac:dyDescent="0.3">
      <c r="B10" s="56" t="s">
        <v>10</v>
      </c>
      <c r="C10" s="57"/>
      <c r="D10" s="12">
        <f>D8/D9</f>
        <v>4</v>
      </c>
      <c r="F10" s="56" t="s">
        <v>24</v>
      </c>
      <c r="G10" s="57"/>
      <c r="H10" s="57"/>
      <c r="I10" s="12">
        <f>INDEX(G14:G23,MATCH(MAX(_xlfn.ANCHORARRAY(E14)),_xlfn.ANCHORARRAY(E14),0))</f>
        <v>170</v>
      </c>
    </row>
    <row r="13" spans="2:13" x14ac:dyDescent="0.3">
      <c r="B13" s="16" t="s">
        <v>0</v>
      </c>
      <c r="C13" s="17" t="s">
        <v>11</v>
      </c>
      <c r="D13" s="17" t="s">
        <v>12</v>
      </c>
      <c r="E13" s="17" t="s">
        <v>15</v>
      </c>
      <c r="F13" s="17" t="s">
        <v>16</v>
      </c>
      <c r="G13" s="17" t="s">
        <v>17</v>
      </c>
      <c r="H13" s="17" t="s">
        <v>19</v>
      </c>
      <c r="I13" s="17" t="s">
        <v>20</v>
      </c>
      <c r="J13" s="17" t="s">
        <v>37</v>
      </c>
      <c r="K13" s="17" t="s">
        <v>38</v>
      </c>
      <c r="L13" s="17" t="s">
        <v>40</v>
      </c>
      <c r="M13" s="22" t="s">
        <v>39</v>
      </c>
    </row>
    <row r="14" spans="2:13" x14ac:dyDescent="0.3">
      <c r="B14" s="13">
        <v>1</v>
      </c>
      <c r="C14">
        <f>D6</f>
        <v>156</v>
      </c>
      <c r="D14">
        <f>C14+$D$10</f>
        <v>160</v>
      </c>
      <c r="E14" cm="1">
        <f t="array" ref="E14:E20">FREQUENCY('1'!B3:B202,D14:D19)</f>
        <v>11</v>
      </c>
      <c r="F14">
        <f>E14/$D$5</f>
        <v>5.5E-2</v>
      </c>
      <c r="G14">
        <f>(C14+D14)/2</f>
        <v>158</v>
      </c>
      <c r="H14">
        <f>G14*E14</f>
        <v>1738</v>
      </c>
      <c r="I14">
        <f>G14^2*E14</f>
        <v>274604</v>
      </c>
      <c r="J14">
        <v>0</v>
      </c>
      <c r="K14">
        <f>(J15-J14)*$D$5</f>
        <v>15.440176740236691</v>
      </c>
      <c r="L14">
        <f>E14-K14</f>
        <v>-4.4401767402366907</v>
      </c>
      <c r="M14" s="5">
        <f>L14^2/K14</f>
        <v>1.2768745990557036</v>
      </c>
    </row>
    <row r="15" spans="2:13" x14ac:dyDescent="0.3">
      <c r="B15" s="13">
        <v>2</v>
      </c>
      <c r="C15">
        <f>D14</f>
        <v>160</v>
      </c>
      <c r="D15">
        <f t="shared" ref="D15:D19" si="0">C15+$D$10</f>
        <v>164</v>
      </c>
      <c r="E15">
        <v>33</v>
      </c>
      <c r="F15">
        <f t="shared" ref="F15:F20" si="1">E15/$D$5</f>
        <v>0.16500000000000001</v>
      </c>
      <c r="G15">
        <f t="shared" ref="G15:G20" si="2">(C15+D15)/2</f>
        <v>162</v>
      </c>
      <c r="H15">
        <f t="shared" ref="H15:H20" si="3">G15*E15</f>
        <v>5346</v>
      </c>
      <c r="I15">
        <f t="shared" ref="I15:I20" si="4">G15^2*E15</f>
        <v>866052</v>
      </c>
      <c r="J15">
        <f>_xlfn.NORM.S.DIST((C15-$I$5)/$I$8,1)</f>
        <v>7.7200883701183456E-2</v>
      </c>
      <c r="K15">
        <f t="shared" ref="K15:K20" si="5">(J16-J15)*$D$5</f>
        <v>27.774688338014407</v>
      </c>
      <c r="L15">
        <f t="shared" ref="L15:L20" si="6">E15-K15</f>
        <v>5.225311661985593</v>
      </c>
      <c r="M15" s="5">
        <f t="shared" ref="M15:M20" si="7">L15^2/K15</f>
        <v>0.98304908528937884</v>
      </c>
    </row>
    <row r="16" spans="2:13" x14ac:dyDescent="0.3">
      <c r="B16" s="13">
        <v>3</v>
      </c>
      <c r="C16">
        <f t="shared" ref="C16:C20" si="8">D15</f>
        <v>164</v>
      </c>
      <c r="D16">
        <f t="shared" si="0"/>
        <v>168</v>
      </c>
      <c r="E16">
        <v>47</v>
      </c>
      <c r="F16">
        <f t="shared" si="1"/>
        <v>0.23499999999999999</v>
      </c>
      <c r="G16">
        <f t="shared" si="2"/>
        <v>166</v>
      </c>
      <c r="H16">
        <f t="shared" si="3"/>
        <v>7802</v>
      </c>
      <c r="I16">
        <f t="shared" si="4"/>
        <v>1295132</v>
      </c>
      <c r="J16">
        <f t="shared" ref="J16:J20" si="9">_xlfn.NORM.S.DIST((C16-$I$5)/$I$8,1)</f>
        <v>0.21607432539125548</v>
      </c>
      <c r="K16">
        <f t="shared" si="5"/>
        <v>45.107344248700556</v>
      </c>
      <c r="L16">
        <f t="shared" si="6"/>
        <v>1.8926557512994435</v>
      </c>
      <c r="M16" s="5">
        <f t="shared" si="7"/>
        <v>7.9413803951228074E-2</v>
      </c>
    </row>
    <row r="17" spans="2:13" x14ac:dyDescent="0.3">
      <c r="B17" s="13">
        <v>4</v>
      </c>
      <c r="C17">
        <f t="shared" si="8"/>
        <v>168</v>
      </c>
      <c r="D17">
        <f t="shared" si="0"/>
        <v>172</v>
      </c>
      <c r="E17">
        <v>57</v>
      </c>
      <c r="F17">
        <f t="shared" si="1"/>
        <v>0.28499999999999998</v>
      </c>
      <c r="G17">
        <f t="shared" si="2"/>
        <v>170</v>
      </c>
      <c r="H17">
        <f t="shared" si="3"/>
        <v>9690</v>
      </c>
      <c r="I17">
        <f t="shared" si="4"/>
        <v>1647300</v>
      </c>
      <c r="J17">
        <f t="shared" si="9"/>
        <v>0.44161104663475825</v>
      </c>
      <c r="K17">
        <f t="shared" si="5"/>
        <v>49.388068668066019</v>
      </c>
      <c r="L17">
        <f t="shared" si="6"/>
        <v>7.611931331933981</v>
      </c>
      <c r="M17" s="5">
        <f t="shared" si="7"/>
        <v>1.1731881842049596</v>
      </c>
    </row>
    <row r="18" spans="2:13" x14ac:dyDescent="0.3">
      <c r="B18" s="13">
        <v>5</v>
      </c>
      <c r="C18">
        <f t="shared" si="8"/>
        <v>172</v>
      </c>
      <c r="D18">
        <f t="shared" si="0"/>
        <v>176</v>
      </c>
      <c r="E18">
        <v>27</v>
      </c>
      <c r="F18">
        <f t="shared" si="1"/>
        <v>0.13500000000000001</v>
      </c>
      <c r="G18">
        <f t="shared" si="2"/>
        <v>174</v>
      </c>
      <c r="H18">
        <f t="shared" si="3"/>
        <v>4698</v>
      </c>
      <c r="I18">
        <f t="shared" si="4"/>
        <v>817452</v>
      </c>
      <c r="J18">
        <f t="shared" si="9"/>
        <v>0.68855138997508836</v>
      </c>
      <c r="K18">
        <f t="shared" si="5"/>
        <v>36.458221085397028</v>
      </c>
      <c r="L18">
        <f t="shared" si="6"/>
        <v>-9.4582210853970281</v>
      </c>
      <c r="M18" s="5">
        <f t="shared" si="7"/>
        <v>2.4537112189513932</v>
      </c>
    </row>
    <row r="19" spans="2:13" x14ac:dyDescent="0.3">
      <c r="B19" s="13">
        <v>6</v>
      </c>
      <c r="C19">
        <f t="shared" si="8"/>
        <v>176</v>
      </c>
      <c r="D19">
        <f t="shared" si="0"/>
        <v>180</v>
      </c>
      <c r="E19">
        <v>19</v>
      </c>
      <c r="F19">
        <f t="shared" si="1"/>
        <v>9.5000000000000001E-2</v>
      </c>
      <c r="G19">
        <f t="shared" si="2"/>
        <v>178</v>
      </c>
      <c r="H19">
        <f t="shared" si="3"/>
        <v>3382</v>
      </c>
      <c r="I19">
        <f t="shared" si="4"/>
        <v>601996</v>
      </c>
      <c r="J19">
        <f t="shared" si="9"/>
        <v>0.87084249540207348</v>
      </c>
      <c r="K19">
        <f t="shared" si="5"/>
        <v>18.142396520025006</v>
      </c>
      <c r="L19">
        <f t="shared" si="6"/>
        <v>0.85760347997499409</v>
      </c>
      <c r="M19" s="5">
        <f t="shared" si="7"/>
        <v>4.053950248818651E-2</v>
      </c>
    </row>
    <row r="20" spans="2:13" x14ac:dyDescent="0.3">
      <c r="B20" s="13">
        <v>7</v>
      </c>
      <c r="C20">
        <f t="shared" si="8"/>
        <v>180</v>
      </c>
      <c r="D20">
        <v>196</v>
      </c>
      <c r="E20">
        <v>6</v>
      </c>
      <c r="F20">
        <f t="shared" si="1"/>
        <v>0.03</v>
      </c>
      <c r="G20">
        <f t="shared" si="2"/>
        <v>188</v>
      </c>
      <c r="H20">
        <f t="shared" si="3"/>
        <v>1128</v>
      </c>
      <c r="I20">
        <f t="shared" si="4"/>
        <v>212064</v>
      </c>
      <c r="J20">
        <f t="shared" si="9"/>
        <v>0.96155447800219851</v>
      </c>
      <c r="K20">
        <f t="shared" si="5"/>
        <v>7.6891043995602981</v>
      </c>
      <c r="L20">
        <f t="shared" si="6"/>
        <v>-1.6891043995602981</v>
      </c>
      <c r="M20" s="5">
        <f t="shared" si="7"/>
        <v>0.3710540947756033</v>
      </c>
    </row>
    <row r="21" spans="2:13" x14ac:dyDescent="0.3">
      <c r="B21" s="13"/>
      <c r="J21">
        <v>1</v>
      </c>
      <c r="M21" s="5"/>
    </row>
    <row r="22" spans="2:13" x14ac:dyDescent="0.3">
      <c r="B22" s="58" t="s">
        <v>26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2:13" x14ac:dyDescent="0.3">
      <c r="B23" s="14"/>
      <c r="C23" s="15"/>
      <c r="D23" s="15"/>
      <c r="E23" s="15"/>
      <c r="F23" s="15">
        <f>SUM(F14:F20)</f>
        <v>1</v>
      </c>
      <c r="G23" s="15">
        <f>SUM(G14:G20)</f>
        <v>1196</v>
      </c>
      <c r="H23" s="15">
        <f>SUM(H14:H20)</f>
        <v>33784</v>
      </c>
      <c r="I23" s="15">
        <f>SUM(I14:I20)</f>
        <v>5714600</v>
      </c>
      <c r="J23" s="15"/>
      <c r="K23" s="15">
        <f t="shared" ref="K23:M23" si="10">SUM(K14:K20)</f>
        <v>200</v>
      </c>
      <c r="L23" s="15">
        <f t="shared" si="10"/>
        <v>-5.3290705182007514E-15</v>
      </c>
      <c r="M23" s="12">
        <f t="shared" si="10"/>
        <v>6.3778304887164534</v>
      </c>
    </row>
  </sheetData>
  <mergeCells count="17">
    <mergeCell ref="B22:M22"/>
    <mergeCell ref="F3:H3"/>
    <mergeCell ref="K5:M6"/>
    <mergeCell ref="B3:D3"/>
    <mergeCell ref="F7:H7"/>
    <mergeCell ref="F8:H9"/>
    <mergeCell ref="I8:I9"/>
    <mergeCell ref="B10:C10"/>
    <mergeCell ref="F10:H10"/>
    <mergeCell ref="B7:C7"/>
    <mergeCell ref="B8:C8"/>
    <mergeCell ref="B9:C9"/>
    <mergeCell ref="B2:D2"/>
    <mergeCell ref="B5:C5"/>
    <mergeCell ref="F5:H5"/>
    <mergeCell ref="B6:C6"/>
    <mergeCell ref="F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727F-1D7E-40C7-A274-6D1A8E223D04}">
  <dimension ref="B3:M103"/>
  <sheetViews>
    <sheetView topLeftCell="C1" workbookViewId="0">
      <selection activeCell="M16" sqref="M16"/>
    </sheetView>
  </sheetViews>
  <sheetFormatPr defaultRowHeight="15.05" x14ac:dyDescent="0.3"/>
  <sheetData>
    <row r="3" spans="2:13" x14ac:dyDescent="0.3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K3" s="28"/>
      <c r="L3" s="63">
        <v>0.05</v>
      </c>
      <c r="M3" s="83"/>
    </row>
    <row r="4" spans="2:13" x14ac:dyDescent="0.3">
      <c r="B4" s="2">
        <v>1</v>
      </c>
      <c r="C4" s="2">
        <v>165</v>
      </c>
      <c r="D4" s="2">
        <v>67</v>
      </c>
      <c r="F4" s="2">
        <v>101</v>
      </c>
      <c r="G4" s="2">
        <v>167</v>
      </c>
      <c r="H4" s="2">
        <v>61</v>
      </c>
      <c r="K4" s="13" t="s">
        <v>46</v>
      </c>
      <c r="L4" s="55">
        <f>AVERAGE(C4:C103)</f>
        <v>169.61</v>
      </c>
      <c r="M4" s="64"/>
    </row>
    <row r="5" spans="2:13" x14ac:dyDescent="0.3">
      <c r="B5" s="2">
        <v>2</v>
      </c>
      <c r="C5" s="2">
        <v>162</v>
      </c>
      <c r="D5" s="2">
        <v>60</v>
      </c>
      <c r="F5" s="2">
        <v>102</v>
      </c>
      <c r="G5" s="2">
        <v>174</v>
      </c>
      <c r="H5" s="2">
        <v>66</v>
      </c>
      <c r="K5" s="13" t="s">
        <v>47</v>
      </c>
      <c r="L5" s="55">
        <f>AVERAGE(G4:G103)</f>
        <v>169.15</v>
      </c>
      <c r="M5" s="64"/>
    </row>
    <row r="6" spans="2:13" x14ac:dyDescent="0.3">
      <c r="B6" s="2">
        <v>3</v>
      </c>
      <c r="C6" s="2">
        <v>171</v>
      </c>
      <c r="D6" s="2">
        <v>60</v>
      </c>
      <c r="F6" s="2">
        <v>103</v>
      </c>
      <c r="G6" s="2">
        <v>175</v>
      </c>
      <c r="H6" s="2">
        <v>80</v>
      </c>
      <c r="K6" s="13" t="s">
        <v>48</v>
      </c>
      <c r="L6" s="55">
        <f>_xlfn.VAR.S(C4:C103)</f>
        <v>45.634242424242409</v>
      </c>
      <c r="M6" s="64"/>
    </row>
    <row r="7" spans="2:13" x14ac:dyDescent="0.3">
      <c r="B7" s="2">
        <v>4</v>
      </c>
      <c r="C7" s="2">
        <v>172</v>
      </c>
      <c r="D7" s="2">
        <v>72</v>
      </c>
      <c r="F7" s="2">
        <v>104</v>
      </c>
      <c r="G7" s="2">
        <v>167</v>
      </c>
      <c r="H7" s="2">
        <v>64</v>
      </c>
      <c r="K7" s="14" t="s">
        <v>49</v>
      </c>
      <c r="L7" s="57">
        <f>_xlfn.VAR.S(G4:G103)</f>
        <v>32.108585858585876</v>
      </c>
      <c r="M7" s="67"/>
    </row>
    <row r="8" spans="2:13" x14ac:dyDescent="0.3">
      <c r="B8" s="2">
        <v>5</v>
      </c>
      <c r="C8" s="2">
        <v>171</v>
      </c>
      <c r="D8" s="2">
        <v>65</v>
      </c>
      <c r="F8" s="2">
        <v>105</v>
      </c>
      <c r="G8" s="2">
        <v>180</v>
      </c>
      <c r="H8" s="2">
        <v>75</v>
      </c>
    </row>
    <row r="9" spans="2:13" x14ac:dyDescent="0.3">
      <c r="B9" s="2">
        <v>6</v>
      </c>
      <c r="C9" s="2">
        <v>166</v>
      </c>
      <c r="D9" s="2">
        <v>62</v>
      </c>
      <c r="F9" s="2">
        <v>106</v>
      </c>
      <c r="G9" s="2">
        <v>166</v>
      </c>
      <c r="H9" s="2">
        <v>63</v>
      </c>
    </row>
    <row r="10" spans="2:13" x14ac:dyDescent="0.3">
      <c r="B10" s="2">
        <v>7</v>
      </c>
      <c r="C10" s="2">
        <v>164</v>
      </c>
      <c r="D10" s="2">
        <v>56</v>
      </c>
      <c r="F10" s="2">
        <v>107</v>
      </c>
      <c r="G10" s="2">
        <v>176</v>
      </c>
      <c r="H10" s="2">
        <v>71</v>
      </c>
      <c r="K10" s="10" t="s">
        <v>50</v>
      </c>
      <c r="L10" s="9" t="s">
        <v>44</v>
      </c>
      <c r="M10" s="19" t="s">
        <v>51</v>
      </c>
    </row>
    <row r="11" spans="2:13" x14ac:dyDescent="0.3">
      <c r="B11" s="2">
        <v>8</v>
      </c>
      <c r="C11" s="2">
        <v>164</v>
      </c>
      <c r="D11" s="2">
        <v>63</v>
      </c>
      <c r="F11" s="2">
        <v>108</v>
      </c>
      <c r="G11" s="2">
        <v>174</v>
      </c>
      <c r="H11" s="2">
        <v>69</v>
      </c>
      <c r="K11" s="7">
        <f>L5/L4</f>
        <v>0.99728789576086307</v>
      </c>
      <c r="L11" s="6" t="s">
        <v>44</v>
      </c>
      <c r="M11" s="21">
        <f>_xlfn.F.INV.RT(L3,100-1,100-1)</f>
        <v>1.3940612573481483</v>
      </c>
    </row>
    <row r="12" spans="2:13" x14ac:dyDescent="0.3">
      <c r="B12" s="2">
        <v>9</v>
      </c>
      <c r="C12" s="2">
        <v>169</v>
      </c>
      <c r="D12" s="2">
        <v>65</v>
      </c>
      <c r="F12" s="2">
        <v>109</v>
      </c>
      <c r="G12" s="2">
        <v>169</v>
      </c>
      <c r="H12" s="2">
        <v>71</v>
      </c>
      <c r="K12" s="74" t="s">
        <v>52</v>
      </c>
      <c r="L12" s="75"/>
      <c r="M12" s="76"/>
    </row>
    <row r="13" spans="2:13" x14ac:dyDescent="0.3">
      <c r="B13" s="2">
        <v>10</v>
      </c>
      <c r="C13" s="2">
        <v>169</v>
      </c>
      <c r="D13" s="2">
        <v>75</v>
      </c>
      <c r="F13" s="2">
        <v>110</v>
      </c>
      <c r="G13" s="2">
        <v>177</v>
      </c>
      <c r="H13" s="2">
        <v>78</v>
      </c>
      <c r="K13" s="77"/>
      <c r="L13" s="78"/>
      <c r="M13" s="79"/>
    </row>
    <row r="14" spans="2:13" x14ac:dyDescent="0.3">
      <c r="B14" s="2">
        <v>11</v>
      </c>
      <c r="C14" s="2">
        <v>163</v>
      </c>
      <c r="D14" s="2">
        <v>54</v>
      </c>
      <c r="F14" s="2">
        <v>111</v>
      </c>
      <c r="G14" s="2">
        <v>167</v>
      </c>
      <c r="H14" s="2">
        <v>65</v>
      </c>
    </row>
    <row r="15" spans="2:13" x14ac:dyDescent="0.3">
      <c r="B15" s="2">
        <v>12</v>
      </c>
      <c r="C15" s="2">
        <v>173</v>
      </c>
      <c r="D15" s="2">
        <v>75</v>
      </c>
      <c r="F15" s="2">
        <v>112</v>
      </c>
      <c r="G15" s="2">
        <v>170</v>
      </c>
      <c r="H15" s="2">
        <v>69</v>
      </c>
      <c r="K15" s="10" t="s">
        <v>53</v>
      </c>
      <c r="L15" s="9" t="s">
        <v>44</v>
      </c>
      <c r="M15" s="19" t="s">
        <v>51</v>
      </c>
    </row>
    <row r="16" spans="2:13" x14ac:dyDescent="0.3">
      <c r="B16" s="2">
        <v>13</v>
      </c>
      <c r="C16" s="2">
        <v>176</v>
      </c>
      <c r="D16" s="2">
        <v>67</v>
      </c>
      <c r="F16" s="2">
        <v>113</v>
      </c>
      <c r="G16" s="2">
        <v>158</v>
      </c>
      <c r="H16" s="2">
        <v>61</v>
      </c>
      <c r="K16" s="7">
        <f>SQRT(50)*(L4-L5)/SQRT(99*(L6+L7)/198)</f>
        <v>0.52170820088277547</v>
      </c>
      <c r="L16" s="6" t="s">
        <v>44</v>
      </c>
      <c r="M16" s="21">
        <f>_xlfn.T.INV.2T(L3, 100 + 100 - 2)</f>
        <v>1.9720174778363073</v>
      </c>
    </row>
    <row r="17" spans="2:13" x14ac:dyDescent="0.3">
      <c r="B17" s="2">
        <v>14</v>
      </c>
      <c r="C17" s="2">
        <v>168</v>
      </c>
      <c r="D17" s="2">
        <v>55</v>
      </c>
      <c r="F17" s="2">
        <v>114</v>
      </c>
      <c r="G17" s="2">
        <v>171</v>
      </c>
      <c r="H17" s="2">
        <v>62</v>
      </c>
      <c r="K17" s="74" t="s">
        <v>54</v>
      </c>
      <c r="L17" s="75"/>
      <c r="M17" s="76"/>
    </row>
    <row r="18" spans="2:13" x14ac:dyDescent="0.3">
      <c r="B18" s="2">
        <v>15</v>
      </c>
      <c r="C18" s="2">
        <v>169</v>
      </c>
      <c r="D18" s="2">
        <v>66</v>
      </c>
      <c r="F18" s="2">
        <v>115</v>
      </c>
      <c r="G18" s="2">
        <v>176</v>
      </c>
      <c r="H18" s="2">
        <v>60</v>
      </c>
      <c r="K18" s="77"/>
      <c r="L18" s="78"/>
      <c r="M18" s="79"/>
    </row>
    <row r="19" spans="2:13" x14ac:dyDescent="0.3">
      <c r="B19" s="2">
        <v>16</v>
      </c>
      <c r="C19" s="2">
        <v>168</v>
      </c>
      <c r="D19" s="2">
        <v>67</v>
      </c>
      <c r="F19" s="2">
        <v>116</v>
      </c>
      <c r="G19" s="2">
        <v>172</v>
      </c>
      <c r="H19" s="2">
        <v>64</v>
      </c>
    </row>
    <row r="20" spans="2:13" ht="15.05" customHeight="1" x14ac:dyDescent="0.3">
      <c r="B20" s="2">
        <v>17</v>
      </c>
      <c r="C20" s="2">
        <v>166</v>
      </c>
      <c r="D20" s="2">
        <v>64</v>
      </c>
      <c r="F20" s="2">
        <v>117</v>
      </c>
      <c r="G20" s="2">
        <v>165</v>
      </c>
      <c r="H20" s="2">
        <v>60</v>
      </c>
      <c r="K20" s="80" t="s">
        <v>55</v>
      </c>
      <c r="L20" s="81"/>
      <c r="M20" s="82"/>
    </row>
    <row r="21" spans="2:13" x14ac:dyDescent="0.3">
      <c r="B21" s="2">
        <v>18</v>
      </c>
      <c r="C21" s="2">
        <v>178</v>
      </c>
      <c r="D21" s="2">
        <v>80</v>
      </c>
      <c r="F21" s="2">
        <v>118</v>
      </c>
      <c r="G21" s="2">
        <v>178</v>
      </c>
      <c r="H21" s="2">
        <v>71</v>
      </c>
      <c r="K21" s="74"/>
      <c r="L21" s="75"/>
      <c r="M21" s="76"/>
    </row>
    <row r="22" spans="2:13" x14ac:dyDescent="0.3">
      <c r="B22" s="2">
        <v>19</v>
      </c>
      <c r="C22" s="2">
        <v>165</v>
      </c>
      <c r="D22" s="2">
        <v>62</v>
      </c>
      <c r="F22" s="2">
        <v>119</v>
      </c>
      <c r="G22" s="2">
        <v>157</v>
      </c>
      <c r="H22" s="2">
        <v>60</v>
      </c>
      <c r="K22" s="74"/>
      <c r="L22" s="75"/>
      <c r="M22" s="76"/>
    </row>
    <row r="23" spans="2:13" x14ac:dyDescent="0.3">
      <c r="B23" s="2">
        <v>20</v>
      </c>
      <c r="C23" s="2">
        <v>164</v>
      </c>
      <c r="D23" s="2">
        <v>62</v>
      </c>
      <c r="F23" s="2">
        <v>120</v>
      </c>
      <c r="G23" s="2">
        <v>169</v>
      </c>
      <c r="H23" s="2">
        <v>65</v>
      </c>
      <c r="K23" s="77"/>
      <c r="L23" s="78"/>
      <c r="M23" s="79"/>
    </row>
    <row r="24" spans="2:13" x14ac:dyDescent="0.3">
      <c r="B24" s="2">
        <v>21</v>
      </c>
      <c r="C24" s="2">
        <v>161</v>
      </c>
      <c r="D24" s="2">
        <v>51</v>
      </c>
      <c r="F24" s="2">
        <v>121</v>
      </c>
      <c r="G24" s="2">
        <v>169</v>
      </c>
      <c r="H24" s="2">
        <v>62</v>
      </c>
    </row>
    <row r="25" spans="2:13" x14ac:dyDescent="0.3">
      <c r="B25" s="2">
        <v>22</v>
      </c>
      <c r="C25" s="2">
        <v>170</v>
      </c>
      <c r="D25" s="2">
        <v>66</v>
      </c>
      <c r="F25" s="2">
        <v>122</v>
      </c>
      <c r="G25" s="2">
        <v>167</v>
      </c>
      <c r="H25" s="2">
        <v>63</v>
      </c>
    </row>
    <row r="26" spans="2:13" x14ac:dyDescent="0.3">
      <c r="B26" s="2">
        <v>23</v>
      </c>
      <c r="C26" s="2">
        <v>164</v>
      </c>
      <c r="D26" s="2">
        <v>53</v>
      </c>
      <c r="F26" s="2">
        <v>123</v>
      </c>
      <c r="G26" s="2">
        <v>177</v>
      </c>
      <c r="H26" s="2">
        <v>67</v>
      </c>
    </row>
    <row r="27" spans="2:13" x14ac:dyDescent="0.3">
      <c r="B27" s="2">
        <v>24</v>
      </c>
      <c r="C27" s="2">
        <v>171</v>
      </c>
      <c r="D27" s="2">
        <v>62</v>
      </c>
      <c r="F27" s="2">
        <v>124</v>
      </c>
      <c r="G27" s="2">
        <v>159</v>
      </c>
      <c r="H27" s="2">
        <v>61</v>
      </c>
    </row>
    <row r="28" spans="2:13" x14ac:dyDescent="0.3">
      <c r="B28" s="2">
        <v>25</v>
      </c>
      <c r="C28" s="2">
        <v>171</v>
      </c>
      <c r="D28" s="2">
        <v>67</v>
      </c>
      <c r="F28" s="2">
        <v>125</v>
      </c>
      <c r="G28" s="2">
        <v>172</v>
      </c>
      <c r="H28" s="2">
        <v>69</v>
      </c>
    </row>
    <row r="29" spans="2:13" x14ac:dyDescent="0.3">
      <c r="B29" s="2">
        <v>26</v>
      </c>
      <c r="C29" s="2">
        <v>163</v>
      </c>
      <c r="D29" s="2">
        <v>63</v>
      </c>
      <c r="F29" s="2">
        <v>126</v>
      </c>
      <c r="G29" s="2">
        <v>167</v>
      </c>
      <c r="H29" s="2">
        <v>65</v>
      </c>
    </row>
    <row r="30" spans="2:13" x14ac:dyDescent="0.3">
      <c r="B30" s="2">
        <v>27</v>
      </c>
      <c r="C30" s="2">
        <v>167</v>
      </c>
      <c r="D30" s="2">
        <v>64</v>
      </c>
      <c r="F30" s="2">
        <v>127</v>
      </c>
      <c r="G30" s="2">
        <v>164</v>
      </c>
      <c r="H30" s="2">
        <v>70</v>
      </c>
    </row>
    <row r="31" spans="2:13" x14ac:dyDescent="0.3">
      <c r="B31" s="2">
        <v>28</v>
      </c>
      <c r="C31" s="2">
        <v>165</v>
      </c>
      <c r="D31" s="2">
        <v>63</v>
      </c>
      <c r="F31" s="2">
        <v>128</v>
      </c>
      <c r="G31" s="2">
        <v>174</v>
      </c>
      <c r="H31" s="2">
        <v>74</v>
      </c>
    </row>
    <row r="32" spans="2:13" x14ac:dyDescent="0.3">
      <c r="B32" s="2">
        <v>29</v>
      </c>
      <c r="C32" s="2">
        <v>175</v>
      </c>
      <c r="D32" s="2">
        <v>66</v>
      </c>
      <c r="F32" s="2">
        <v>129</v>
      </c>
      <c r="G32" s="2">
        <v>176</v>
      </c>
      <c r="H32" s="2">
        <v>75</v>
      </c>
    </row>
    <row r="33" spans="2:8" x14ac:dyDescent="0.3">
      <c r="B33" s="2">
        <v>30</v>
      </c>
      <c r="C33" s="2">
        <v>171</v>
      </c>
      <c r="D33" s="2">
        <v>66</v>
      </c>
      <c r="F33" s="2">
        <v>130</v>
      </c>
      <c r="G33" s="2">
        <v>159</v>
      </c>
      <c r="H33" s="2">
        <v>48</v>
      </c>
    </row>
    <row r="34" spans="2:8" x14ac:dyDescent="0.3">
      <c r="B34" s="2">
        <v>31</v>
      </c>
      <c r="C34" s="2">
        <v>174</v>
      </c>
      <c r="D34" s="2">
        <v>67</v>
      </c>
      <c r="F34" s="2">
        <v>131</v>
      </c>
      <c r="G34" s="2">
        <v>169</v>
      </c>
      <c r="H34" s="2">
        <v>67</v>
      </c>
    </row>
    <row r="35" spans="2:8" x14ac:dyDescent="0.3">
      <c r="B35" s="2">
        <v>32</v>
      </c>
      <c r="C35" s="2">
        <v>164</v>
      </c>
      <c r="D35" s="2">
        <v>59</v>
      </c>
      <c r="F35" s="2">
        <v>132</v>
      </c>
      <c r="G35" s="2">
        <v>167</v>
      </c>
      <c r="H35" s="2">
        <v>57</v>
      </c>
    </row>
    <row r="36" spans="2:8" x14ac:dyDescent="0.3">
      <c r="B36" s="2">
        <v>33</v>
      </c>
      <c r="C36" s="2">
        <v>166</v>
      </c>
      <c r="D36" s="2">
        <v>78</v>
      </c>
      <c r="F36" s="2">
        <v>133</v>
      </c>
      <c r="G36" s="2">
        <v>157</v>
      </c>
      <c r="H36" s="2">
        <v>53</v>
      </c>
    </row>
    <row r="37" spans="2:8" x14ac:dyDescent="0.3">
      <c r="B37" s="2">
        <v>34</v>
      </c>
      <c r="C37" s="2">
        <v>161</v>
      </c>
      <c r="D37" s="2">
        <v>55</v>
      </c>
      <c r="F37" s="2">
        <v>134</v>
      </c>
      <c r="G37" s="2">
        <v>175</v>
      </c>
      <c r="H37" s="2">
        <v>66</v>
      </c>
    </row>
    <row r="38" spans="2:8" x14ac:dyDescent="0.3">
      <c r="B38" s="2">
        <v>35</v>
      </c>
      <c r="C38" s="2">
        <v>169</v>
      </c>
      <c r="D38" s="2">
        <v>64</v>
      </c>
      <c r="F38" s="2">
        <v>135</v>
      </c>
      <c r="G38" s="2">
        <v>165</v>
      </c>
      <c r="H38" s="2">
        <v>60</v>
      </c>
    </row>
    <row r="39" spans="2:8" x14ac:dyDescent="0.3">
      <c r="B39" s="2">
        <v>36</v>
      </c>
      <c r="C39" s="2">
        <v>163</v>
      </c>
      <c r="D39" s="2">
        <v>64</v>
      </c>
      <c r="F39" s="2">
        <v>136</v>
      </c>
      <c r="G39" s="2">
        <v>168</v>
      </c>
      <c r="H39" s="2">
        <v>62</v>
      </c>
    </row>
    <row r="40" spans="2:8" x14ac:dyDescent="0.3">
      <c r="B40" s="2">
        <v>37</v>
      </c>
      <c r="C40" s="2">
        <v>168</v>
      </c>
      <c r="D40" s="2">
        <v>58</v>
      </c>
      <c r="F40" s="2">
        <v>137</v>
      </c>
      <c r="G40" s="2">
        <v>172</v>
      </c>
      <c r="H40" s="2">
        <v>67</v>
      </c>
    </row>
    <row r="41" spans="2:8" x14ac:dyDescent="0.3">
      <c r="B41" s="2">
        <v>38</v>
      </c>
      <c r="C41" s="2">
        <v>166</v>
      </c>
      <c r="D41" s="2">
        <v>63</v>
      </c>
      <c r="F41" s="2">
        <v>138</v>
      </c>
      <c r="G41" s="2">
        <v>173</v>
      </c>
      <c r="H41" s="2">
        <v>66</v>
      </c>
    </row>
    <row r="42" spans="2:8" x14ac:dyDescent="0.3">
      <c r="B42" s="2">
        <v>39</v>
      </c>
      <c r="C42" s="2">
        <v>172</v>
      </c>
      <c r="D42" s="2">
        <v>69</v>
      </c>
      <c r="F42" s="2">
        <v>139</v>
      </c>
      <c r="G42" s="2">
        <v>167</v>
      </c>
      <c r="H42" s="2">
        <v>68</v>
      </c>
    </row>
    <row r="43" spans="2:8" x14ac:dyDescent="0.3">
      <c r="B43" s="2">
        <v>40</v>
      </c>
      <c r="C43" s="2">
        <v>165</v>
      </c>
      <c r="D43" s="2">
        <v>76</v>
      </c>
      <c r="F43" s="2">
        <v>140</v>
      </c>
      <c r="G43" s="2">
        <v>163</v>
      </c>
      <c r="H43" s="2">
        <v>54</v>
      </c>
    </row>
    <row r="44" spans="2:8" x14ac:dyDescent="0.3">
      <c r="B44" s="2">
        <v>41</v>
      </c>
      <c r="C44" s="2">
        <v>166</v>
      </c>
      <c r="D44" s="2">
        <v>71</v>
      </c>
      <c r="F44" s="2">
        <v>141</v>
      </c>
      <c r="G44" s="2">
        <v>166</v>
      </c>
      <c r="H44" s="2">
        <v>63</v>
      </c>
    </row>
    <row r="45" spans="2:8" x14ac:dyDescent="0.3">
      <c r="B45" s="2">
        <v>42</v>
      </c>
      <c r="C45" s="2">
        <v>171</v>
      </c>
      <c r="D45" s="2">
        <v>75</v>
      </c>
      <c r="F45" s="2">
        <v>142</v>
      </c>
      <c r="G45" s="2">
        <v>168</v>
      </c>
      <c r="H45" s="2">
        <v>67</v>
      </c>
    </row>
    <row r="46" spans="2:8" x14ac:dyDescent="0.3">
      <c r="B46" s="2">
        <v>43</v>
      </c>
      <c r="C46" s="2">
        <v>161</v>
      </c>
      <c r="D46" s="2">
        <v>56</v>
      </c>
      <c r="F46" s="2">
        <v>143</v>
      </c>
      <c r="G46" s="2">
        <v>169</v>
      </c>
      <c r="H46" s="2">
        <v>64</v>
      </c>
    </row>
    <row r="47" spans="2:8" x14ac:dyDescent="0.3">
      <c r="B47" s="2">
        <v>44</v>
      </c>
      <c r="C47" s="2">
        <v>163</v>
      </c>
      <c r="D47" s="2">
        <v>58</v>
      </c>
      <c r="F47" s="2">
        <v>144</v>
      </c>
      <c r="G47" s="2">
        <v>177</v>
      </c>
      <c r="H47" s="2">
        <v>67</v>
      </c>
    </row>
    <row r="48" spans="2:8" x14ac:dyDescent="0.3">
      <c r="B48" s="2">
        <v>45</v>
      </c>
      <c r="C48" s="2">
        <v>165</v>
      </c>
      <c r="D48" s="2">
        <v>72</v>
      </c>
      <c r="F48" s="2">
        <v>145</v>
      </c>
      <c r="G48" s="2">
        <v>170</v>
      </c>
      <c r="H48" s="2">
        <v>61</v>
      </c>
    </row>
    <row r="49" spans="2:8" x14ac:dyDescent="0.3">
      <c r="B49" s="2">
        <v>46</v>
      </c>
      <c r="C49" s="2">
        <v>172</v>
      </c>
      <c r="D49" s="2">
        <v>66</v>
      </c>
      <c r="F49" s="2">
        <v>146</v>
      </c>
      <c r="G49" s="2">
        <v>170</v>
      </c>
      <c r="H49" s="2">
        <v>69</v>
      </c>
    </row>
    <row r="50" spans="2:8" x14ac:dyDescent="0.3">
      <c r="B50" s="2">
        <v>47</v>
      </c>
      <c r="C50" s="2">
        <v>167</v>
      </c>
      <c r="D50" s="2">
        <v>57</v>
      </c>
      <c r="F50" s="2">
        <v>147</v>
      </c>
      <c r="G50" s="2">
        <v>176</v>
      </c>
      <c r="H50" s="2">
        <v>62</v>
      </c>
    </row>
    <row r="51" spans="2:8" x14ac:dyDescent="0.3">
      <c r="B51" s="2">
        <v>48</v>
      </c>
      <c r="C51" s="2">
        <v>168</v>
      </c>
      <c r="D51" s="2">
        <v>66</v>
      </c>
      <c r="F51" s="2">
        <v>148</v>
      </c>
      <c r="G51" s="2">
        <v>165</v>
      </c>
      <c r="H51" s="2">
        <v>72</v>
      </c>
    </row>
    <row r="52" spans="2:8" x14ac:dyDescent="0.3">
      <c r="B52" s="2">
        <v>49</v>
      </c>
      <c r="C52" s="2">
        <v>157</v>
      </c>
      <c r="D52" s="2">
        <v>60</v>
      </c>
      <c r="F52" s="2">
        <v>149</v>
      </c>
      <c r="G52" s="2">
        <v>182</v>
      </c>
      <c r="H52" s="2">
        <v>66</v>
      </c>
    </row>
    <row r="53" spans="2:8" x14ac:dyDescent="0.3">
      <c r="B53" s="2">
        <v>50</v>
      </c>
      <c r="C53" s="2">
        <v>169</v>
      </c>
      <c r="D53" s="2">
        <v>71</v>
      </c>
      <c r="F53" s="2">
        <v>150</v>
      </c>
      <c r="G53" s="2">
        <v>173</v>
      </c>
      <c r="H53" s="2">
        <v>65</v>
      </c>
    </row>
    <row r="54" spans="2:8" x14ac:dyDescent="0.3">
      <c r="B54" s="2">
        <v>51</v>
      </c>
      <c r="C54" s="2">
        <v>178</v>
      </c>
      <c r="D54" s="2">
        <v>73</v>
      </c>
      <c r="F54" s="2">
        <v>151</v>
      </c>
      <c r="G54" s="2">
        <v>166</v>
      </c>
      <c r="H54" s="2">
        <v>60</v>
      </c>
    </row>
    <row r="55" spans="2:8" x14ac:dyDescent="0.3">
      <c r="B55" s="2">
        <v>52</v>
      </c>
      <c r="C55" s="2">
        <v>160</v>
      </c>
      <c r="D55" s="2">
        <v>62</v>
      </c>
      <c r="F55" s="2">
        <v>152</v>
      </c>
      <c r="G55" s="2">
        <v>170</v>
      </c>
      <c r="H55" s="2">
        <v>73</v>
      </c>
    </row>
    <row r="56" spans="2:8" x14ac:dyDescent="0.3">
      <c r="B56" s="2">
        <v>53</v>
      </c>
      <c r="C56" s="2">
        <v>175</v>
      </c>
      <c r="D56" s="2">
        <v>64</v>
      </c>
      <c r="F56" s="2">
        <v>153</v>
      </c>
      <c r="G56" s="2">
        <v>166</v>
      </c>
      <c r="H56" s="2">
        <v>57</v>
      </c>
    </row>
    <row r="57" spans="2:8" x14ac:dyDescent="0.3">
      <c r="B57" s="2">
        <v>54</v>
      </c>
      <c r="C57" s="2">
        <v>160</v>
      </c>
      <c r="D57" s="2">
        <v>59</v>
      </c>
      <c r="F57" s="2">
        <v>154</v>
      </c>
      <c r="G57" s="2">
        <v>177</v>
      </c>
      <c r="H57" s="2">
        <v>68</v>
      </c>
    </row>
    <row r="58" spans="2:8" x14ac:dyDescent="0.3">
      <c r="B58" s="2">
        <v>55</v>
      </c>
      <c r="C58" s="2">
        <v>170</v>
      </c>
      <c r="D58" s="2">
        <v>62</v>
      </c>
      <c r="F58" s="2">
        <v>155</v>
      </c>
      <c r="G58" s="2">
        <v>172</v>
      </c>
      <c r="H58" s="2">
        <v>63</v>
      </c>
    </row>
    <row r="59" spans="2:8" x14ac:dyDescent="0.3">
      <c r="B59" s="2">
        <v>56</v>
      </c>
      <c r="C59" s="2">
        <v>162</v>
      </c>
      <c r="D59" s="2">
        <v>60</v>
      </c>
      <c r="F59" s="2">
        <v>156</v>
      </c>
      <c r="G59" s="2">
        <v>161</v>
      </c>
      <c r="H59" s="2">
        <v>60</v>
      </c>
    </row>
    <row r="60" spans="2:8" x14ac:dyDescent="0.3">
      <c r="B60" s="2">
        <v>57</v>
      </c>
      <c r="C60" s="2">
        <v>171</v>
      </c>
      <c r="D60" s="2">
        <v>70</v>
      </c>
      <c r="F60" s="2">
        <v>157</v>
      </c>
      <c r="G60" s="2">
        <v>172</v>
      </c>
      <c r="H60" s="2">
        <v>67</v>
      </c>
    </row>
    <row r="61" spans="2:8" x14ac:dyDescent="0.3">
      <c r="B61" s="2">
        <v>58</v>
      </c>
      <c r="C61" s="2">
        <v>178</v>
      </c>
      <c r="D61" s="2">
        <v>71</v>
      </c>
      <c r="F61" s="2">
        <v>158</v>
      </c>
      <c r="G61" s="2">
        <v>163</v>
      </c>
      <c r="H61" s="2">
        <v>65</v>
      </c>
    </row>
    <row r="62" spans="2:8" x14ac:dyDescent="0.3">
      <c r="B62" s="2">
        <v>59</v>
      </c>
      <c r="C62" s="2">
        <v>173</v>
      </c>
      <c r="D62" s="2">
        <v>71</v>
      </c>
      <c r="F62" s="2">
        <v>159</v>
      </c>
      <c r="G62" s="2">
        <v>176</v>
      </c>
      <c r="H62" s="2">
        <v>67</v>
      </c>
    </row>
    <row r="63" spans="2:8" x14ac:dyDescent="0.3">
      <c r="B63" s="2">
        <v>60</v>
      </c>
      <c r="C63" s="2">
        <v>170</v>
      </c>
      <c r="D63" s="2">
        <v>61</v>
      </c>
      <c r="F63" s="2">
        <v>160</v>
      </c>
      <c r="G63" s="2">
        <v>161</v>
      </c>
      <c r="H63" s="2">
        <v>55</v>
      </c>
    </row>
    <row r="64" spans="2:8" x14ac:dyDescent="0.3">
      <c r="B64" s="2">
        <v>61</v>
      </c>
      <c r="C64" s="2">
        <v>171</v>
      </c>
      <c r="D64" s="2">
        <v>76</v>
      </c>
      <c r="F64" s="2">
        <v>161</v>
      </c>
      <c r="G64" s="2">
        <v>161</v>
      </c>
      <c r="H64" s="2">
        <v>60</v>
      </c>
    </row>
    <row r="65" spans="2:8" x14ac:dyDescent="0.3">
      <c r="B65" s="2">
        <v>62</v>
      </c>
      <c r="C65" s="2">
        <v>176</v>
      </c>
      <c r="D65" s="2">
        <v>70</v>
      </c>
      <c r="F65" s="2">
        <v>162</v>
      </c>
      <c r="G65" s="2">
        <v>172</v>
      </c>
      <c r="H65" s="2">
        <v>72</v>
      </c>
    </row>
    <row r="66" spans="2:8" x14ac:dyDescent="0.3">
      <c r="B66" s="2">
        <v>63</v>
      </c>
      <c r="C66" s="2">
        <v>156</v>
      </c>
      <c r="D66" s="2">
        <v>54</v>
      </c>
      <c r="F66" s="2">
        <v>163</v>
      </c>
      <c r="G66" s="2">
        <v>167</v>
      </c>
      <c r="H66" s="2">
        <v>61</v>
      </c>
    </row>
    <row r="67" spans="2:8" x14ac:dyDescent="0.3">
      <c r="B67" s="2">
        <v>64</v>
      </c>
      <c r="C67" s="2">
        <v>179</v>
      </c>
      <c r="D67" s="2">
        <v>77</v>
      </c>
      <c r="F67" s="2">
        <v>164</v>
      </c>
      <c r="G67" s="2">
        <v>168</v>
      </c>
      <c r="H67" s="2">
        <v>63</v>
      </c>
    </row>
    <row r="68" spans="2:8" x14ac:dyDescent="0.3">
      <c r="B68" s="2">
        <v>65</v>
      </c>
      <c r="C68" s="2">
        <v>173</v>
      </c>
      <c r="D68" s="2">
        <v>71</v>
      </c>
      <c r="F68" s="2">
        <v>165</v>
      </c>
      <c r="G68" s="2">
        <v>161</v>
      </c>
      <c r="H68" s="2">
        <v>61</v>
      </c>
    </row>
    <row r="69" spans="2:8" x14ac:dyDescent="0.3">
      <c r="B69" s="2">
        <v>66</v>
      </c>
      <c r="C69" s="2">
        <v>162</v>
      </c>
      <c r="D69" s="2">
        <v>58</v>
      </c>
      <c r="F69" s="2">
        <v>166</v>
      </c>
      <c r="G69" s="2">
        <v>169</v>
      </c>
      <c r="H69" s="2">
        <v>59</v>
      </c>
    </row>
    <row r="70" spans="2:8" x14ac:dyDescent="0.3">
      <c r="B70" s="2">
        <v>67</v>
      </c>
      <c r="C70" s="2">
        <v>172</v>
      </c>
      <c r="D70" s="2">
        <v>67</v>
      </c>
      <c r="F70" s="2">
        <v>167</v>
      </c>
      <c r="G70" s="2">
        <v>168</v>
      </c>
      <c r="H70" s="2">
        <v>70</v>
      </c>
    </row>
    <row r="71" spans="2:8" x14ac:dyDescent="0.3">
      <c r="B71" s="2">
        <v>68</v>
      </c>
      <c r="C71" s="2">
        <v>184</v>
      </c>
      <c r="D71" s="2">
        <v>68</v>
      </c>
      <c r="F71" s="2">
        <v>168</v>
      </c>
      <c r="G71" s="2">
        <v>170</v>
      </c>
      <c r="H71" s="2">
        <v>61</v>
      </c>
    </row>
    <row r="72" spans="2:8" x14ac:dyDescent="0.3">
      <c r="B72" s="2">
        <v>69</v>
      </c>
      <c r="C72" s="2">
        <v>166</v>
      </c>
      <c r="D72" s="2">
        <v>51</v>
      </c>
      <c r="F72" s="2">
        <v>169</v>
      </c>
      <c r="G72" s="2">
        <v>166</v>
      </c>
      <c r="H72" s="2">
        <v>55</v>
      </c>
    </row>
    <row r="73" spans="2:8" x14ac:dyDescent="0.3">
      <c r="B73" s="2">
        <v>70</v>
      </c>
      <c r="C73" s="2">
        <v>171</v>
      </c>
      <c r="D73" s="2">
        <v>65</v>
      </c>
      <c r="F73" s="2">
        <v>170</v>
      </c>
      <c r="G73" s="2">
        <v>175</v>
      </c>
      <c r="H73" s="2">
        <v>64</v>
      </c>
    </row>
    <row r="74" spans="2:8" x14ac:dyDescent="0.3">
      <c r="B74" s="2">
        <v>71</v>
      </c>
      <c r="C74" s="2">
        <v>182</v>
      </c>
      <c r="D74" s="2">
        <v>76</v>
      </c>
      <c r="F74" s="2">
        <v>171</v>
      </c>
      <c r="G74" s="2">
        <v>180</v>
      </c>
      <c r="H74" s="2">
        <v>73</v>
      </c>
    </row>
    <row r="75" spans="2:8" x14ac:dyDescent="0.3">
      <c r="B75" s="2">
        <v>72</v>
      </c>
      <c r="C75" s="2">
        <v>160</v>
      </c>
      <c r="D75" s="2">
        <v>50</v>
      </c>
      <c r="F75" s="2">
        <v>172</v>
      </c>
      <c r="G75" s="2">
        <v>164</v>
      </c>
      <c r="H75" s="2">
        <v>56</v>
      </c>
    </row>
    <row r="76" spans="2:8" x14ac:dyDescent="0.3">
      <c r="B76" s="2">
        <v>73</v>
      </c>
      <c r="C76" s="2">
        <v>164</v>
      </c>
      <c r="D76" s="2">
        <v>61</v>
      </c>
      <c r="F76" s="2">
        <v>173</v>
      </c>
      <c r="G76" s="2">
        <v>161</v>
      </c>
      <c r="H76" s="2">
        <v>51</v>
      </c>
    </row>
    <row r="77" spans="2:8" x14ac:dyDescent="0.3">
      <c r="B77" s="2">
        <v>74</v>
      </c>
      <c r="C77" s="2">
        <v>170</v>
      </c>
      <c r="D77" s="2">
        <v>61</v>
      </c>
      <c r="F77" s="2">
        <v>174</v>
      </c>
      <c r="G77" s="2">
        <v>162</v>
      </c>
      <c r="H77" s="2">
        <v>61</v>
      </c>
    </row>
    <row r="78" spans="2:8" x14ac:dyDescent="0.3">
      <c r="B78" s="2">
        <v>75</v>
      </c>
      <c r="C78" s="2">
        <v>164</v>
      </c>
      <c r="D78" s="2">
        <v>59</v>
      </c>
      <c r="F78" s="2">
        <v>175</v>
      </c>
      <c r="G78" s="2">
        <v>171</v>
      </c>
      <c r="H78" s="2">
        <v>67</v>
      </c>
    </row>
    <row r="79" spans="2:8" x14ac:dyDescent="0.3">
      <c r="B79" s="2">
        <v>76</v>
      </c>
      <c r="C79" s="2">
        <v>161</v>
      </c>
      <c r="D79" s="2">
        <v>61</v>
      </c>
      <c r="F79" s="2">
        <v>176</v>
      </c>
      <c r="G79" s="2">
        <v>166</v>
      </c>
      <c r="H79" s="2">
        <v>63</v>
      </c>
    </row>
    <row r="80" spans="2:8" x14ac:dyDescent="0.3">
      <c r="B80" s="2">
        <v>77</v>
      </c>
      <c r="C80" s="2">
        <v>173</v>
      </c>
      <c r="D80" s="2">
        <v>77</v>
      </c>
      <c r="F80" s="2">
        <v>177</v>
      </c>
      <c r="G80" s="2">
        <v>179</v>
      </c>
      <c r="H80" s="2">
        <v>71</v>
      </c>
    </row>
    <row r="81" spans="2:8" x14ac:dyDescent="0.3">
      <c r="B81" s="2">
        <v>78</v>
      </c>
      <c r="C81" s="2">
        <v>171</v>
      </c>
      <c r="D81" s="2">
        <v>60</v>
      </c>
      <c r="F81" s="2">
        <v>178</v>
      </c>
      <c r="G81" s="2">
        <v>162</v>
      </c>
      <c r="H81" s="2">
        <v>52</v>
      </c>
    </row>
    <row r="82" spans="2:8" x14ac:dyDescent="0.3">
      <c r="B82" s="2">
        <v>79</v>
      </c>
      <c r="C82" s="2">
        <v>186</v>
      </c>
      <c r="D82" s="2">
        <v>71</v>
      </c>
      <c r="F82" s="2">
        <v>179</v>
      </c>
      <c r="G82" s="2">
        <v>167</v>
      </c>
      <c r="H82" s="2">
        <v>55</v>
      </c>
    </row>
    <row r="83" spans="2:8" x14ac:dyDescent="0.3">
      <c r="B83" s="2">
        <v>80</v>
      </c>
      <c r="C83" s="2">
        <v>170</v>
      </c>
      <c r="D83" s="2">
        <v>68</v>
      </c>
      <c r="F83" s="2">
        <v>180</v>
      </c>
      <c r="G83" s="2">
        <v>176</v>
      </c>
      <c r="H83" s="2">
        <v>70</v>
      </c>
    </row>
    <row r="84" spans="2:8" x14ac:dyDescent="0.3">
      <c r="B84" s="2">
        <v>81</v>
      </c>
      <c r="C84" s="2">
        <v>179</v>
      </c>
      <c r="D84" s="2">
        <v>69</v>
      </c>
      <c r="F84" s="2">
        <v>181</v>
      </c>
      <c r="G84" s="2">
        <v>163</v>
      </c>
      <c r="H84" s="2">
        <v>63</v>
      </c>
    </row>
    <row r="85" spans="2:8" x14ac:dyDescent="0.3">
      <c r="B85" s="2">
        <v>82</v>
      </c>
      <c r="C85" s="2">
        <v>171</v>
      </c>
      <c r="D85" s="2">
        <v>64</v>
      </c>
      <c r="F85" s="2">
        <v>182</v>
      </c>
      <c r="G85" s="2">
        <v>169</v>
      </c>
      <c r="H85" s="2">
        <v>62</v>
      </c>
    </row>
    <row r="86" spans="2:8" x14ac:dyDescent="0.3">
      <c r="B86" s="2">
        <v>83</v>
      </c>
      <c r="C86" s="2">
        <v>172</v>
      </c>
      <c r="D86" s="2">
        <v>78</v>
      </c>
      <c r="F86" s="2">
        <v>183</v>
      </c>
      <c r="G86" s="2">
        <v>174</v>
      </c>
      <c r="H86" s="2">
        <v>73</v>
      </c>
    </row>
    <row r="87" spans="2:8" x14ac:dyDescent="0.3">
      <c r="B87" s="2">
        <v>84</v>
      </c>
      <c r="C87" s="2">
        <v>179</v>
      </c>
      <c r="D87" s="2">
        <v>77</v>
      </c>
      <c r="F87" s="2">
        <v>184</v>
      </c>
      <c r="G87" s="2">
        <v>167</v>
      </c>
      <c r="H87" s="2">
        <v>65</v>
      </c>
    </row>
    <row r="88" spans="2:8" x14ac:dyDescent="0.3">
      <c r="B88" s="2">
        <v>85</v>
      </c>
      <c r="C88" s="2">
        <v>172</v>
      </c>
      <c r="D88" s="2">
        <v>67</v>
      </c>
      <c r="F88" s="2">
        <v>185</v>
      </c>
      <c r="G88" s="2">
        <v>179</v>
      </c>
      <c r="H88" s="2">
        <v>63</v>
      </c>
    </row>
    <row r="89" spans="2:8" x14ac:dyDescent="0.3">
      <c r="B89" s="2">
        <v>86</v>
      </c>
      <c r="C89" s="2">
        <v>196</v>
      </c>
      <c r="D89" s="2">
        <v>60</v>
      </c>
      <c r="F89" s="2">
        <v>186</v>
      </c>
      <c r="G89" s="2">
        <v>173</v>
      </c>
      <c r="H89" s="2">
        <v>63</v>
      </c>
    </row>
    <row r="90" spans="2:8" x14ac:dyDescent="0.3">
      <c r="B90" s="2">
        <v>87</v>
      </c>
      <c r="C90" s="2">
        <v>160</v>
      </c>
      <c r="D90" s="2">
        <v>57</v>
      </c>
      <c r="F90" s="2">
        <v>187</v>
      </c>
      <c r="G90" s="2">
        <v>172</v>
      </c>
      <c r="H90" s="2">
        <v>67</v>
      </c>
    </row>
    <row r="91" spans="2:8" x14ac:dyDescent="0.3">
      <c r="B91" s="2">
        <v>88</v>
      </c>
      <c r="C91" s="2">
        <v>169</v>
      </c>
      <c r="D91" s="2">
        <v>68</v>
      </c>
      <c r="F91" s="2">
        <v>188</v>
      </c>
      <c r="G91" s="2">
        <v>171</v>
      </c>
      <c r="H91" s="2">
        <v>66</v>
      </c>
    </row>
    <row r="92" spans="2:8" x14ac:dyDescent="0.3">
      <c r="B92" s="2">
        <v>89</v>
      </c>
      <c r="C92" s="2">
        <v>190</v>
      </c>
      <c r="D92" s="2">
        <v>80</v>
      </c>
      <c r="F92" s="2">
        <v>189</v>
      </c>
      <c r="G92" s="2">
        <v>171</v>
      </c>
      <c r="H92" s="2">
        <v>64</v>
      </c>
    </row>
    <row r="93" spans="2:8" x14ac:dyDescent="0.3">
      <c r="B93" s="2">
        <v>90</v>
      </c>
      <c r="C93" s="2">
        <v>169</v>
      </c>
      <c r="D93" s="2">
        <v>74</v>
      </c>
      <c r="F93" s="2">
        <v>190</v>
      </c>
      <c r="G93" s="2">
        <v>171</v>
      </c>
      <c r="H93" s="2">
        <v>67</v>
      </c>
    </row>
    <row r="94" spans="2:8" x14ac:dyDescent="0.3">
      <c r="B94" s="2">
        <v>91</v>
      </c>
      <c r="C94" s="2">
        <v>178</v>
      </c>
      <c r="D94" s="2">
        <v>66</v>
      </c>
      <c r="F94" s="2">
        <v>191</v>
      </c>
      <c r="G94" s="2">
        <v>163</v>
      </c>
      <c r="H94" s="2">
        <v>72</v>
      </c>
    </row>
    <row r="95" spans="2:8" x14ac:dyDescent="0.3">
      <c r="B95" s="2">
        <v>92</v>
      </c>
      <c r="C95" s="2">
        <v>171</v>
      </c>
      <c r="D95" s="2">
        <v>75</v>
      </c>
      <c r="F95" s="2">
        <v>192</v>
      </c>
      <c r="G95" s="2">
        <v>168</v>
      </c>
      <c r="H95" s="2">
        <v>64</v>
      </c>
    </row>
    <row r="96" spans="2:8" x14ac:dyDescent="0.3">
      <c r="B96" s="2">
        <v>93</v>
      </c>
      <c r="C96" s="2">
        <v>171</v>
      </c>
      <c r="D96" s="2">
        <v>66</v>
      </c>
      <c r="F96" s="2">
        <v>193</v>
      </c>
      <c r="G96" s="2">
        <v>164</v>
      </c>
      <c r="H96" s="2">
        <v>70</v>
      </c>
    </row>
    <row r="97" spans="2:8" x14ac:dyDescent="0.3">
      <c r="B97" s="2">
        <v>94</v>
      </c>
      <c r="C97" s="2">
        <v>177</v>
      </c>
      <c r="D97" s="2">
        <v>67</v>
      </c>
      <c r="F97" s="2">
        <v>194</v>
      </c>
      <c r="G97" s="2">
        <v>167</v>
      </c>
      <c r="H97" s="2">
        <v>66</v>
      </c>
    </row>
    <row r="98" spans="2:8" x14ac:dyDescent="0.3">
      <c r="B98" s="2">
        <v>95</v>
      </c>
      <c r="C98" s="2">
        <v>178</v>
      </c>
      <c r="D98" s="2">
        <v>66</v>
      </c>
      <c r="F98" s="2">
        <v>195</v>
      </c>
      <c r="G98" s="2">
        <v>171</v>
      </c>
      <c r="H98" s="2">
        <v>65</v>
      </c>
    </row>
    <row r="99" spans="2:8" x14ac:dyDescent="0.3">
      <c r="B99" s="2">
        <v>96</v>
      </c>
      <c r="C99" s="2">
        <v>175</v>
      </c>
      <c r="D99" s="2">
        <v>80</v>
      </c>
      <c r="F99" s="2">
        <v>196</v>
      </c>
      <c r="G99" s="2">
        <v>165</v>
      </c>
      <c r="H99" s="2">
        <v>62</v>
      </c>
    </row>
    <row r="100" spans="2:8" x14ac:dyDescent="0.3">
      <c r="B100" s="2">
        <v>97</v>
      </c>
      <c r="C100" s="2">
        <v>168</v>
      </c>
      <c r="D100" s="2">
        <v>62</v>
      </c>
      <c r="F100" s="2">
        <v>197</v>
      </c>
      <c r="G100" s="2">
        <v>164</v>
      </c>
      <c r="H100" s="2">
        <v>61</v>
      </c>
    </row>
    <row r="101" spans="2:8" x14ac:dyDescent="0.3">
      <c r="B101" s="2">
        <v>98</v>
      </c>
      <c r="C101" s="2">
        <v>167</v>
      </c>
      <c r="D101" s="2">
        <v>64</v>
      </c>
      <c r="F101" s="2">
        <v>198</v>
      </c>
      <c r="G101" s="2">
        <v>180</v>
      </c>
      <c r="H101" s="2">
        <v>76</v>
      </c>
    </row>
    <row r="102" spans="2:8" x14ac:dyDescent="0.3">
      <c r="B102" s="2">
        <v>99</v>
      </c>
      <c r="C102" s="2">
        <v>170</v>
      </c>
      <c r="D102" s="2">
        <v>67</v>
      </c>
      <c r="F102" s="2">
        <v>199</v>
      </c>
      <c r="G102" s="2">
        <v>165</v>
      </c>
      <c r="H102" s="2">
        <v>76</v>
      </c>
    </row>
    <row r="103" spans="2:8" x14ac:dyDescent="0.3">
      <c r="B103" s="2">
        <v>100</v>
      </c>
      <c r="C103" s="2">
        <v>173</v>
      </c>
      <c r="D103" s="2">
        <v>64</v>
      </c>
      <c r="F103" s="2">
        <v>200</v>
      </c>
      <c r="G103" s="2">
        <v>165</v>
      </c>
      <c r="H103" s="2">
        <v>63</v>
      </c>
    </row>
  </sheetData>
  <mergeCells count="8">
    <mergeCell ref="K17:M18"/>
    <mergeCell ref="K20:M23"/>
    <mergeCell ref="K12:M13"/>
    <mergeCell ref="L3:M3"/>
    <mergeCell ref="L4:M4"/>
    <mergeCell ref="L5:M5"/>
    <mergeCell ref="L6:M6"/>
    <mergeCell ref="L7:M7"/>
  </mergeCells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9FD7-37C2-454F-8E09-CB17B652B931}">
  <dimension ref="A1"/>
  <sheetViews>
    <sheetView zoomScale="115" zoomScaleNormal="115" workbookViewId="0">
      <selection activeCell="N16" sqref="N16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D959-9638-4561-861F-05F6ECA74BC6}">
  <dimension ref="B3:P31"/>
  <sheetViews>
    <sheetView zoomScale="70" zoomScaleNormal="70" workbookViewId="0">
      <selection activeCell="N25" sqref="N25"/>
    </sheetView>
  </sheetViews>
  <sheetFormatPr defaultRowHeight="15.05" x14ac:dyDescent="0.3"/>
  <sheetData>
    <row r="3" spans="2:16" x14ac:dyDescent="0.3">
      <c r="B3" s="85" t="s">
        <v>57</v>
      </c>
      <c r="C3" s="86"/>
      <c r="D3" s="28">
        <v>48</v>
      </c>
      <c r="E3" s="32">
        <v>51.2</v>
      </c>
      <c r="F3" s="32">
        <v>54.400000000000006</v>
      </c>
      <c r="G3" s="32">
        <v>57.600000000000009</v>
      </c>
      <c r="H3" s="32">
        <v>60.800000000000011</v>
      </c>
      <c r="I3" s="32">
        <v>64.000000000000014</v>
      </c>
      <c r="J3" s="32">
        <v>67.200000000000017</v>
      </c>
      <c r="K3" s="32">
        <v>70.40000000000002</v>
      </c>
      <c r="L3" s="32">
        <v>73.600000000000023</v>
      </c>
      <c r="M3" s="32">
        <v>76.800000000000026</v>
      </c>
      <c r="N3" s="89" t="s">
        <v>60</v>
      </c>
      <c r="O3" s="90" t="s">
        <v>56</v>
      </c>
      <c r="P3" s="90"/>
    </row>
    <row r="4" spans="2:16" x14ac:dyDescent="0.3">
      <c r="B4" s="87"/>
      <c r="C4" s="88"/>
      <c r="D4" s="14">
        <v>51.2</v>
      </c>
      <c r="E4" s="15">
        <v>54.400000000000006</v>
      </c>
      <c r="F4" s="15">
        <v>57.600000000000009</v>
      </c>
      <c r="G4" s="15">
        <v>60.800000000000011</v>
      </c>
      <c r="H4" s="15">
        <v>64.000000000000014</v>
      </c>
      <c r="I4" s="15">
        <v>67.200000000000017</v>
      </c>
      <c r="J4" s="15">
        <v>70.40000000000002</v>
      </c>
      <c r="K4" s="15">
        <v>73.600000000000023</v>
      </c>
      <c r="L4" s="15">
        <v>76.800000000000026</v>
      </c>
      <c r="M4" s="15">
        <v>80.000000000000028</v>
      </c>
      <c r="N4" s="89"/>
      <c r="O4" s="90"/>
      <c r="P4" s="90"/>
    </row>
    <row r="5" spans="2:16" x14ac:dyDescent="0.3">
      <c r="B5" s="13">
        <v>156</v>
      </c>
      <c r="C5">
        <v>160</v>
      </c>
      <c r="D5" s="28">
        <f>COUNTIFS(Выборка!$Q$2:$Q$201, "&gt;="&amp;$B5,Выборка!$Q$2:$Q$201,"&lt;="&amp;$C5,Выборка!$R$2:$R$201,"&gt;="&amp;D$3,Выборка!$R$2:$R$201,"&lt;="&amp;D$4)</f>
        <v>2</v>
      </c>
      <c r="E5">
        <f>COUNTIFS(Выборка!$Q$2:$Q$201, "&gt;="&amp;$B5,Выборка!$Q$2:$Q$201,"&lt;="&amp;$C5,Выборка!$R$2:$R$201,"&gt;"&amp;E$3,Выборка!$R$2:$R$201,"&lt;="&amp;E$4)</f>
        <v>2</v>
      </c>
      <c r="F5">
        <f>COUNTIFS(Выборка!$Q$2:$Q$201, "&gt;="&amp;$B5,Выборка!$Q$2:$Q$201,"&lt;="&amp;$C5,Выборка!$R$2:$R$201,"&gt;"&amp;F$3,Выборка!$R$2:$R$201,"&lt;="&amp;F$4)</f>
        <v>1</v>
      </c>
      <c r="G5">
        <f>COUNTIFS(Выборка!$Q$2:$Q$201, "&gt;="&amp;$B5,Выборка!$Q$2:$Q$201,"&lt;="&amp;$C5,Выборка!$R$2:$R$201,"&gt;"&amp;G$3,Выборка!$R$2:$R$201,"&lt;="&amp;G$4)</f>
        <v>3</v>
      </c>
      <c r="H5">
        <f>COUNTIFS(Выборка!$Q$2:$Q$201, "&gt;="&amp;$B5,Выборка!$Q$2:$Q$201,"&lt;="&amp;$C5,Выборка!$R$2:$R$201,"&gt;"&amp;H$3,Выборка!$R$2:$R$201,"&lt;="&amp;H$4)</f>
        <v>3</v>
      </c>
      <c r="I5">
        <f>COUNTIFS(Выборка!$Q$2:$Q$201, "&gt;="&amp;$B5,Выборка!$Q$2:$Q$201,"&lt;="&amp;$C5,Выборка!$R$2:$R$201,"&gt;"&amp;I$3,Выборка!$R$2:$R$201,"&lt;="&amp;I$4)</f>
        <v>0</v>
      </c>
      <c r="J5">
        <f>COUNTIFS(Выборка!$Q$2:$Q$201, "&gt;="&amp;$B5,Выборка!$Q$2:$Q$201,"&lt;="&amp;$C5,Выборка!$R$2:$R$201,"&gt;"&amp;J$3,Выборка!$R$2:$R$201,"&lt;="&amp;J$4)</f>
        <v>0</v>
      </c>
      <c r="K5">
        <f>COUNTIFS(Выборка!$Q$2:$Q$201, "&gt;="&amp;$B5,Выборка!$Q$2:$Q$201,"&lt;="&amp;$C5,Выборка!$R$2:$R$201,"&gt;"&amp;K$3,Выборка!$R$2:$R$201,"&lt;="&amp;K$4)</f>
        <v>0</v>
      </c>
      <c r="L5">
        <f>COUNTIFS(Выборка!$Q$2:$Q$201, "&gt;="&amp;$B5,Выборка!$Q$2:$Q$201,"&lt;="&amp;$C5,Выборка!$R$2:$R$201,"&gt;"&amp;L$3,Выборка!$R$2:$R$201,"&lt;="&amp;L$4)</f>
        <v>0</v>
      </c>
      <c r="M5" s="8">
        <f>COUNTIFS(Выборка!$Q$2:$Q$201, "&gt;="&amp;$B5,Выборка!$Q$2:$Q$201,"&lt;="&amp;$C5,Выборка!$R$2:$R$201,"&gt;"&amp;M$3,Выборка!$R$2:$R$201,"&lt;="&amp;M$4)</f>
        <v>0</v>
      </c>
      <c r="N5" s="8">
        <f>SUM(D5:M5)</f>
        <v>11</v>
      </c>
      <c r="O5" s="91">
        <f>SUMPRODUCT($D$31:$M$31,D5:M5)/N5</f>
        <v>56.872727272727282</v>
      </c>
      <c r="P5" s="92"/>
    </row>
    <row r="6" spans="2:16" x14ac:dyDescent="0.3">
      <c r="B6" s="13">
        <v>160</v>
      </c>
      <c r="C6">
        <v>164</v>
      </c>
      <c r="D6" s="13">
        <f>COUNTIFS(Выборка!$Q$2:$Q$201, "&gt;"&amp;$B6,Выборка!$Q$2:$Q$201,"&lt;="&amp;$C6,Выборка!$R$2:$R$201,"&gt;="&amp;D$3,Выборка!$R$2:$R$201,"&lt;="&amp;D$4)</f>
        <v>2</v>
      </c>
      <c r="E6">
        <f>COUNTIFS(Выборка!$Q$2:$Q$201, "&gt;"&amp;$B6,Выборка!$Q$2:$Q$201,"&lt;="&amp;$C6,Выборка!$R$2:$R$201,"&gt;"&amp;E$3,Выборка!$R$2:$R$201,"&lt;="&amp;E$4)</f>
        <v>4</v>
      </c>
      <c r="F6">
        <f>COUNTIFS(Выборка!$Q$2:$Q$201, "&gt;"&amp;$B6,Выборка!$Q$2:$Q$201,"&lt;="&amp;$C6,Выборка!$R$2:$R$201,"&gt;"&amp;F$3,Выборка!$R$2:$R$201,"&lt;="&amp;F$4)</f>
        <v>5</v>
      </c>
      <c r="G6">
        <f>COUNTIFS(Выборка!$Q$2:$Q$201, "&gt;"&amp;$B6,Выборка!$Q$2:$Q$201,"&lt;="&amp;$C6,Выборка!$R$2:$R$201,"&gt;"&amp;G$3,Выборка!$R$2:$R$201,"&lt;="&amp;G$4)</f>
        <v>8</v>
      </c>
      <c r="H6">
        <f>COUNTIFS(Выборка!$Q$2:$Q$201, "&gt;"&amp;$B6,Выборка!$Q$2:$Q$201,"&lt;="&amp;$C6,Выборка!$R$2:$R$201,"&gt;"&amp;H$3,Выборка!$R$2:$R$201,"&lt;="&amp;H$4)</f>
        <v>10</v>
      </c>
      <c r="I6">
        <f>COUNTIFS(Выборка!$Q$2:$Q$201, "&gt;"&amp;$B6,Выборка!$Q$2:$Q$201,"&lt;="&amp;$C6,Выборка!$R$2:$R$201,"&gt;"&amp;I$3,Выборка!$R$2:$R$201,"&lt;="&amp;I$4)</f>
        <v>1</v>
      </c>
      <c r="J6">
        <f>COUNTIFS(Выборка!$Q$2:$Q$201, "&gt;"&amp;$B6,Выборка!$Q$2:$Q$201,"&lt;="&amp;$C6,Выборка!$R$2:$R$201,"&gt;"&amp;J$3,Выборка!$R$2:$R$201,"&lt;="&amp;J$4)</f>
        <v>2</v>
      </c>
      <c r="K6">
        <f>COUNTIFS(Выборка!$Q$2:$Q$201, "&gt;"&amp;$B6,Выборка!$Q$2:$Q$201,"&lt;="&amp;$C6,Выборка!$R$2:$R$201,"&gt;"&amp;K$3,Выборка!$R$2:$R$201,"&lt;="&amp;K$4)</f>
        <v>1</v>
      </c>
      <c r="L6">
        <f>COUNTIFS(Выборка!$Q$2:$Q$201, "&gt;"&amp;$B6,Выборка!$Q$2:$Q$201,"&lt;="&amp;$C6,Выборка!$R$2:$R$201,"&gt;"&amp;L$3,Выборка!$R$2:$R$201,"&lt;="&amp;L$4)</f>
        <v>0</v>
      </c>
      <c r="M6" s="5">
        <f>COUNTIFS(Выборка!$Q$2:$Q$201, "&gt;"&amp;$B6,Выборка!$Q$2:$Q$201,"&lt;="&amp;$C6,Выборка!$R$2:$R$201,"&gt;"&amp;M$3,Выборка!$R$2:$R$201,"&lt;="&amp;M$4)</f>
        <v>0</v>
      </c>
      <c r="N6" s="5">
        <f t="shared" ref="N6:N14" si="0">SUM(D6:M6)</f>
        <v>33</v>
      </c>
      <c r="O6" s="91">
        <f t="shared" ref="O6:O14" si="1">SUMPRODUCT($D$31:$M$31,D6:M6)/N6</f>
        <v>59.490909090909099</v>
      </c>
      <c r="P6" s="92"/>
    </row>
    <row r="7" spans="2:16" x14ac:dyDescent="0.3">
      <c r="B7" s="13">
        <v>164</v>
      </c>
      <c r="C7">
        <v>168</v>
      </c>
      <c r="D7" s="13">
        <f>COUNTIFS(Выборка!$Q$2:$Q$201, "&gt;"&amp;$B7,Выборка!$Q$2:$Q$201,"&lt;="&amp;$C7,Выборка!$R$2:$R$201,"&gt;="&amp;D$3,Выборка!$R$2:$R$201,"&lt;="&amp;D$4)</f>
        <v>1</v>
      </c>
      <c r="E7">
        <f>COUNTIFS(Выборка!$Q$2:$Q$201, "&gt;"&amp;$B7,Выборка!$Q$2:$Q$201,"&lt;="&amp;$C7,Выборка!$R$2:$R$201,"&gt;"&amp;E$3,Выборка!$R$2:$R$201,"&lt;="&amp;E$4)</f>
        <v>0</v>
      </c>
      <c r="F7">
        <f>COUNTIFS(Выборка!$Q$2:$Q$201, "&gt;"&amp;$B7,Выборка!$Q$2:$Q$201,"&lt;="&amp;$C7,Выборка!$R$2:$R$201,"&gt;"&amp;F$3,Выборка!$R$2:$R$201,"&lt;="&amp;F$4)</f>
        <v>6</v>
      </c>
      <c r="G7">
        <f>COUNTIFS(Выборка!$Q$2:$Q$201, "&gt;"&amp;$B7,Выборка!$Q$2:$Q$201,"&lt;="&amp;$C7,Выборка!$R$2:$R$201,"&gt;"&amp;G$3,Выборка!$R$2:$R$201,"&lt;="&amp;G$4)</f>
        <v>4</v>
      </c>
      <c r="H7">
        <f>COUNTIFS(Выборка!$Q$2:$Q$201, "&gt;"&amp;$B7,Выборка!$Q$2:$Q$201,"&lt;="&amp;$C7,Выборка!$R$2:$R$201,"&gt;"&amp;H$3,Выборка!$R$2:$R$201,"&lt;="&amp;H$4)</f>
        <v>20</v>
      </c>
      <c r="I7">
        <f>COUNTIFS(Выборка!$Q$2:$Q$201, "&gt;"&amp;$B7,Выборка!$Q$2:$Q$201,"&lt;="&amp;$C7,Выборка!$R$2:$R$201,"&gt;"&amp;I$3,Выборка!$R$2:$R$201,"&lt;="&amp;I$4)</f>
        <v>8</v>
      </c>
      <c r="J7">
        <f>COUNTIFS(Выборка!$Q$2:$Q$201, "&gt;"&amp;$B7,Выборка!$Q$2:$Q$201,"&lt;="&amp;$C7,Выборка!$R$2:$R$201,"&gt;"&amp;J$3,Выборка!$R$2:$R$201,"&lt;="&amp;J$4)</f>
        <v>2</v>
      </c>
      <c r="K7">
        <f>COUNTIFS(Выборка!$Q$2:$Q$201, "&gt;"&amp;$B7,Выборка!$Q$2:$Q$201,"&lt;="&amp;$C7,Выборка!$R$2:$R$201,"&gt;"&amp;K$3,Выборка!$R$2:$R$201,"&lt;="&amp;K$4)</f>
        <v>3</v>
      </c>
      <c r="L7">
        <f>COUNTIFS(Выборка!$Q$2:$Q$201, "&gt;"&amp;$B7,Выборка!$Q$2:$Q$201,"&lt;="&amp;$C7,Выборка!$R$2:$R$201,"&gt;"&amp;L$3,Выборка!$R$2:$R$201,"&lt;="&amp;L$4)</f>
        <v>2</v>
      </c>
      <c r="M7" s="5">
        <f>COUNTIFS(Выборка!$Q$2:$Q$201, "&gt;"&amp;$B7,Выборка!$Q$2:$Q$201,"&lt;="&amp;$C7,Выборка!$R$2:$R$201,"&gt;"&amp;M$3,Выборка!$R$2:$R$201,"&lt;="&amp;M$4)</f>
        <v>1</v>
      </c>
      <c r="N7" s="5">
        <f t="shared" si="0"/>
        <v>47</v>
      </c>
      <c r="O7" s="91">
        <f t="shared" si="1"/>
        <v>63.35319148936172</v>
      </c>
      <c r="P7" s="92"/>
    </row>
    <row r="8" spans="2:16" x14ac:dyDescent="0.3">
      <c r="B8" s="13">
        <v>168</v>
      </c>
      <c r="C8">
        <v>172</v>
      </c>
      <c r="D8" s="13">
        <f>COUNTIFS(Выборка!$Q$2:$Q$201, "&gt;"&amp;$B8,Выборка!$Q$2:$Q$201,"&lt;="&amp;$C8,Выборка!$R$2:$R$201,"&gt;="&amp;D$3,Выборка!$R$2:$R$201,"&lt;="&amp;D$4)</f>
        <v>0</v>
      </c>
      <c r="E8">
        <f>COUNTIFS(Выборка!$Q$2:$Q$201, "&gt;"&amp;$B8,Выборка!$Q$2:$Q$201,"&lt;="&amp;$C8,Выборка!$R$2:$R$201,"&gt;"&amp;E$3,Выборка!$R$2:$R$201,"&lt;="&amp;E$4)</f>
        <v>0</v>
      </c>
      <c r="F8">
        <f>COUNTIFS(Выборка!$Q$2:$Q$201, "&gt;"&amp;$B8,Выборка!$Q$2:$Q$201,"&lt;="&amp;$C8,Выборка!$R$2:$R$201,"&gt;"&amp;F$3,Выборка!$R$2:$R$201,"&lt;="&amp;F$4)</f>
        <v>0</v>
      </c>
      <c r="G8">
        <f>COUNTIFS(Выборка!$Q$2:$Q$201, "&gt;"&amp;$B8,Выборка!$Q$2:$Q$201,"&lt;="&amp;$C8,Выборка!$R$2:$R$201,"&gt;"&amp;G$3,Выборка!$R$2:$R$201,"&lt;="&amp;G$4)</f>
        <v>3</v>
      </c>
      <c r="H8">
        <f>COUNTIFS(Выборка!$Q$2:$Q$201, "&gt;"&amp;$B8,Выборка!$Q$2:$Q$201,"&lt;="&amp;$C8,Выборка!$R$2:$R$201,"&gt;"&amp;H$3,Выборка!$R$2:$R$201,"&lt;="&amp;H$4)</f>
        <v>15</v>
      </c>
      <c r="I8">
        <f>COUNTIFS(Выборка!$Q$2:$Q$201, "&gt;"&amp;$B8,Выборка!$Q$2:$Q$201,"&lt;="&amp;$C8,Выборка!$R$2:$R$201,"&gt;"&amp;I$3,Выборка!$R$2:$R$201,"&lt;="&amp;I$4)</f>
        <v>21</v>
      </c>
      <c r="J8">
        <f>COUNTIFS(Выборка!$Q$2:$Q$201, "&gt;"&amp;$B8,Выборка!$Q$2:$Q$201,"&lt;="&amp;$C8,Выборка!$R$2:$R$201,"&gt;"&amp;J$3,Выборка!$R$2:$R$201,"&lt;="&amp;J$4)</f>
        <v>7</v>
      </c>
      <c r="K8">
        <f>COUNTIFS(Выборка!$Q$2:$Q$201, "&gt;"&amp;$B8,Выборка!$Q$2:$Q$201,"&lt;="&amp;$C8,Выборка!$R$2:$R$201,"&gt;"&amp;K$3,Выборка!$R$2:$R$201,"&lt;="&amp;K$4)</f>
        <v>5</v>
      </c>
      <c r="L8">
        <f>COUNTIFS(Выборка!$Q$2:$Q$201, "&gt;"&amp;$B8,Выборка!$Q$2:$Q$201,"&lt;="&amp;$C8,Выборка!$R$2:$R$201,"&gt;"&amp;L$3,Выборка!$R$2:$R$201,"&lt;="&amp;L$4)</f>
        <v>5</v>
      </c>
      <c r="M8" s="5">
        <f>COUNTIFS(Выборка!$Q$2:$Q$201, "&gt;"&amp;$B8,Выборка!$Q$2:$Q$201,"&lt;="&amp;$C8,Выборка!$R$2:$R$201,"&gt;"&amp;M$3,Выборка!$R$2:$R$201,"&lt;="&amp;M$4)</f>
        <v>1</v>
      </c>
      <c r="N8" s="5">
        <f t="shared" si="0"/>
        <v>57</v>
      </c>
      <c r="O8" s="91">
        <f t="shared" si="1"/>
        <v>66.442105263157913</v>
      </c>
      <c r="P8" s="92"/>
    </row>
    <row r="9" spans="2:16" x14ac:dyDescent="0.3">
      <c r="B9" s="13">
        <v>172</v>
      </c>
      <c r="C9">
        <v>176</v>
      </c>
      <c r="D9" s="13">
        <f>COUNTIFS(Выборка!$Q$2:$Q$201, "&gt;"&amp;$B9,Выборка!$Q$2:$Q$201,"&lt;="&amp;$C9,Выборка!$R$2:$R$201,"&gt;="&amp;D$3,Выборка!$R$2:$R$201,"&lt;="&amp;D$4)</f>
        <v>0</v>
      </c>
      <c r="E9">
        <f>COUNTIFS(Выборка!$Q$2:$Q$201, "&gt;"&amp;$B9,Выборка!$Q$2:$Q$201,"&lt;="&amp;$C9,Выборка!$R$2:$R$201,"&gt;"&amp;E$3,Выборка!$R$2:$R$201,"&lt;="&amp;E$4)</f>
        <v>0</v>
      </c>
      <c r="F9">
        <f>COUNTIFS(Выборка!$Q$2:$Q$201, "&gt;"&amp;$B9,Выборка!$Q$2:$Q$201,"&lt;="&amp;$C9,Выборка!$R$2:$R$201,"&gt;"&amp;F$3,Выборка!$R$2:$R$201,"&lt;="&amp;F$4)</f>
        <v>0</v>
      </c>
      <c r="G9">
        <f>COUNTIFS(Выборка!$Q$2:$Q$201, "&gt;"&amp;$B9,Выборка!$Q$2:$Q$201,"&lt;="&amp;$C9,Выборка!$R$2:$R$201,"&gt;"&amp;G$3,Выборка!$R$2:$R$201,"&lt;="&amp;G$4)</f>
        <v>1</v>
      </c>
      <c r="H9">
        <f>COUNTIFS(Выборка!$Q$2:$Q$201, "&gt;"&amp;$B9,Выборка!$Q$2:$Q$201,"&lt;="&amp;$C9,Выборка!$R$2:$R$201,"&gt;"&amp;H$3,Выборка!$R$2:$R$201,"&lt;="&amp;H$4)</f>
        <v>5</v>
      </c>
      <c r="I9">
        <f>COUNTIFS(Выборка!$Q$2:$Q$201, "&gt;"&amp;$B9,Выборка!$Q$2:$Q$201,"&lt;="&amp;$C9,Выборка!$R$2:$R$201,"&gt;"&amp;I$3,Выборка!$R$2:$R$201,"&lt;="&amp;I$4)</f>
        <v>8</v>
      </c>
      <c r="J9">
        <f>COUNTIFS(Выборка!$Q$2:$Q$201, "&gt;"&amp;$B9,Выборка!$Q$2:$Q$201,"&lt;="&amp;$C9,Выборка!$R$2:$R$201,"&gt;"&amp;J$3,Выборка!$R$2:$R$201,"&lt;="&amp;J$4)</f>
        <v>3</v>
      </c>
      <c r="K9">
        <f>COUNTIFS(Выборка!$Q$2:$Q$201, "&gt;"&amp;$B9,Выборка!$Q$2:$Q$201,"&lt;="&amp;$C9,Выборка!$R$2:$R$201,"&gt;"&amp;K$3,Выборка!$R$2:$R$201,"&lt;="&amp;K$4)</f>
        <v>4</v>
      </c>
      <c r="L9">
        <f>COUNTIFS(Выборка!$Q$2:$Q$201, "&gt;"&amp;$B9,Выборка!$Q$2:$Q$201,"&lt;="&amp;$C9,Выборка!$R$2:$R$201,"&gt;"&amp;L$3,Выборка!$R$2:$R$201,"&lt;="&amp;L$4)</f>
        <v>3</v>
      </c>
      <c r="M9" s="5">
        <f>COUNTIFS(Выборка!$Q$2:$Q$201, "&gt;"&amp;$B9,Выборка!$Q$2:$Q$201,"&lt;="&amp;$C9,Выборка!$R$2:$R$201,"&gt;"&amp;M$3,Выборка!$R$2:$R$201,"&lt;="&amp;M$4)</f>
        <v>3</v>
      </c>
      <c r="N9" s="5">
        <f t="shared" si="0"/>
        <v>27</v>
      </c>
      <c r="O9" s="91">
        <f t="shared" si="1"/>
        <v>68.562962962962985</v>
      </c>
      <c r="P9" s="92"/>
    </row>
    <row r="10" spans="2:16" x14ac:dyDescent="0.3">
      <c r="B10" s="13">
        <v>176</v>
      </c>
      <c r="C10">
        <v>180</v>
      </c>
      <c r="D10" s="13">
        <f>COUNTIFS(Выборка!$Q$2:$Q$201, "&gt;"&amp;$B10,Выборка!$Q$2:$Q$201,"&lt;="&amp;$C10,Выборка!$R$2:$R$201,"&gt;="&amp;D$3,Выборка!$R$2:$R$201,"&lt;="&amp;D$4)</f>
        <v>0</v>
      </c>
      <c r="E10">
        <f>COUNTIFS(Выборка!$Q$2:$Q$201, "&gt;"&amp;$B10,Выборка!$Q$2:$Q$201,"&lt;="&amp;$C10,Выборка!$R$2:$R$201,"&gt;"&amp;E$3,Выборка!$R$2:$R$201,"&lt;="&amp;E$4)</f>
        <v>0</v>
      </c>
      <c r="F10">
        <f>COUNTIFS(Выборка!$Q$2:$Q$201, "&gt;"&amp;$B10,Выборка!$Q$2:$Q$201,"&lt;="&amp;$C10,Выборка!$R$2:$R$201,"&gt;"&amp;F$3,Выборка!$R$2:$R$201,"&lt;="&amp;F$4)</f>
        <v>0</v>
      </c>
      <c r="G10">
        <f>COUNTIFS(Выборка!$Q$2:$Q$201, "&gt;"&amp;$B10,Выборка!$Q$2:$Q$201,"&lt;="&amp;$C10,Выборка!$R$2:$R$201,"&gt;"&amp;G$3,Выборка!$R$2:$R$201,"&lt;="&amp;G$4)</f>
        <v>0</v>
      </c>
      <c r="H10">
        <f>COUNTIFS(Выборка!$Q$2:$Q$201, "&gt;"&amp;$B10,Выборка!$Q$2:$Q$201,"&lt;="&amp;$C10,Выборка!$R$2:$R$201,"&gt;"&amp;H$3,Выборка!$R$2:$R$201,"&lt;="&amp;H$4)</f>
        <v>1</v>
      </c>
      <c r="I10">
        <f>COUNTIFS(Выборка!$Q$2:$Q$201, "&gt;"&amp;$B10,Выборка!$Q$2:$Q$201,"&lt;="&amp;$C10,Выборка!$R$2:$R$201,"&gt;"&amp;I$3,Выборка!$R$2:$R$201,"&lt;="&amp;I$4)</f>
        <v>5</v>
      </c>
      <c r="J10">
        <f>COUNTIFS(Выборка!$Q$2:$Q$201, "&gt;"&amp;$B10,Выборка!$Q$2:$Q$201,"&lt;="&amp;$C10,Выборка!$R$2:$R$201,"&gt;"&amp;J$3,Выборка!$R$2:$R$201,"&lt;="&amp;J$4)</f>
        <v>2</v>
      </c>
      <c r="K10">
        <f>COUNTIFS(Выборка!$Q$2:$Q$201, "&gt;"&amp;$B10,Выборка!$Q$2:$Q$201,"&lt;="&amp;$C10,Выборка!$R$2:$R$201,"&gt;"&amp;K$3,Выборка!$R$2:$R$201,"&lt;="&amp;K$4)</f>
        <v>5</v>
      </c>
      <c r="L10">
        <f>COUNTIFS(Выборка!$Q$2:$Q$201, "&gt;"&amp;$B10,Выборка!$Q$2:$Q$201,"&lt;="&amp;$C10,Выборка!$R$2:$R$201,"&gt;"&amp;L$3,Выборка!$R$2:$R$201,"&lt;="&amp;L$4)</f>
        <v>2</v>
      </c>
      <c r="M10" s="5">
        <f>COUNTIFS(Выборка!$Q$2:$Q$201, "&gt;"&amp;$B10,Выборка!$Q$2:$Q$201,"&lt;="&amp;$C10,Выборка!$R$2:$R$201,"&gt;"&amp;M$3,Выборка!$R$2:$R$201,"&lt;="&amp;M$4)</f>
        <v>4</v>
      </c>
      <c r="N10" s="5">
        <f t="shared" si="0"/>
        <v>19</v>
      </c>
      <c r="O10" s="91">
        <f t="shared" si="1"/>
        <v>71.157894736842124</v>
      </c>
      <c r="P10" s="92"/>
    </row>
    <row r="11" spans="2:16" x14ac:dyDescent="0.3">
      <c r="B11" s="13">
        <v>180</v>
      </c>
      <c r="C11">
        <v>184</v>
      </c>
      <c r="D11" s="13">
        <f>COUNTIFS(Выборка!$Q$2:$Q$201, "&gt;"&amp;$B11,Выборка!$Q$2:$Q$201,"&lt;="&amp;$C11,Выборка!$R$2:$R$201,"&gt;="&amp;D$3,Выборка!$R$2:$R$201,"&lt;="&amp;D$4)</f>
        <v>0</v>
      </c>
      <c r="E11">
        <f>COUNTIFS(Выборка!$Q$2:$Q$201, "&gt;"&amp;$B11,Выборка!$Q$2:$Q$201,"&lt;="&amp;$C11,Выборка!$R$2:$R$201,"&gt;"&amp;E$3,Выборка!$R$2:$R$201,"&lt;="&amp;E$4)</f>
        <v>0</v>
      </c>
      <c r="F11">
        <f>COUNTIFS(Выборка!$Q$2:$Q$201, "&gt;"&amp;$B11,Выборка!$Q$2:$Q$201,"&lt;="&amp;$C11,Выборка!$R$2:$R$201,"&gt;"&amp;F$3,Выборка!$R$2:$R$201,"&lt;="&amp;F$4)</f>
        <v>0</v>
      </c>
      <c r="G11">
        <f>COUNTIFS(Выборка!$Q$2:$Q$201, "&gt;"&amp;$B11,Выборка!$Q$2:$Q$201,"&lt;="&amp;$C11,Выборка!$R$2:$R$201,"&gt;"&amp;G$3,Выборка!$R$2:$R$201,"&lt;="&amp;G$4)</f>
        <v>0</v>
      </c>
      <c r="H11">
        <f>COUNTIFS(Выборка!$Q$2:$Q$201, "&gt;"&amp;$B11,Выборка!$Q$2:$Q$201,"&lt;="&amp;$C11,Выборка!$R$2:$R$201,"&gt;"&amp;H$3,Выборка!$R$2:$R$201,"&lt;="&amp;H$4)</f>
        <v>0</v>
      </c>
      <c r="I11">
        <f>COUNTIFS(Выборка!$Q$2:$Q$201, "&gt;"&amp;$B11,Выборка!$Q$2:$Q$201,"&lt;="&amp;$C11,Выборка!$R$2:$R$201,"&gt;"&amp;I$3,Выборка!$R$2:$R$201,"&lt;="&amp;I$4)</f>
        <v>1</v>
      </c>
      <c r="J11">
        <f>COUNTIFS(Выборка!$Q$2:$Q$201, "&gt;"&amp;$B11,Выборка!$Q$2:$Q$201,"&lt;="&amp;$C11,Выборка!$R$2:$R$201,"&gt;"&amp;J$3,Выборка!$R$2:$R$201,"&lt;="&amp;J$4)</f>
        <v>1</v>
      </c>
      <c r="K11">
        <f>COUNTIFS(Выборка!$Q$2:$Q$201, "&gt;"&amp;$B11,Выборка!$Q$2:$Q$201,"&lt;="&amp;$C11,Выборка!$R$2:$R$201,"&gt;"&amp;K$3,Выборка!$R$2:$R$201,"&lt;="&amp;K$4)</f>
        <v>0</v>
      </c>
      <c r="L11">
        <f>COUNTIFS(Выборка!$Q$2:$Q$201, "&gt;"&amp;$B11,Выборка!$Q$2:$Q$201,"&lt;="&amp;$C11,Выборка!$R$2:$R$201,"&gt;"&amp;L$3,Выборка!$R$2:$R$201,"&lt;="&amp;L$4)</f>
        <v>1</v>
      </c>
      <c r="M11" s="5">
        <f>COUNTIFS(Выборка!$Q$2:$Q$201, "&gt;"&amp;$B11,Выборка!$Q$2:$Q$201,"&lt;="&amp;$C11,Выборка!$R$2:$R$201,"&gt;"&amp;M$3,Выборка!$R$2:$R$201,"&lt;="&amp;M$4)</f>
        <v>0</v>
      </c>
      <c r="N11" s="5">
        <f t="shared" si="0"/>
        <v>3</v>
      </c>
      <c r="O11" s="91">
        <f>SUMPRODUCT($D$31:$M$31,D11:M11)/N11</f>
        <v>69.866666666666688</v>
      </c>
      <c r="P11" s="92"/>
    </row>
    <row r="12" spans="2:16" x14ac:dyDescent="0.3">
      <c r="B12" s="13">
        <v>184</v>
      </c>
      <c r="C12">
        <v>188</v>
      </c>
      <c r="D12" s="13">
        <f>COUNTIFS(Выборка!$Q$2:$Q$201, "&gt;"&amp;$B12,Выборка!$Q$2:$Q$201,"&lt;="&amp;$C12,Выборка!$R$2:$R$201,"&gt;="&amp;D$3,Выборка!$R$2:$R$201,"&lt;="&amp;D$4)</f>
        <v>0</v>
      </c>
      <c r="E12">
        <f>COUNTIFS(Выборка!$Q$2:$Q$201, "&gt;"&amp;$B12,Выборка!$Q$2:$Q$201,"&lt;="&amp;$C12,Выборка!$R$2:$R$201,"&gt;"&amp;E$3,Выборка!$R$2:$R$201,"&lt;="&amp;E$4)</f>
        <v>0</v>
      </c>
      <c r="F12">
        <f>COUNTIFS(Выборка!$Q$2:$Q$201, "&gt;"&amp;$B12,Выборка!$Q$2:$Q$201,"&lt;="&amp;$C12,Выборка!$R$2:$R$201,"&gt;"&amp;F$3,Выборка!$R$2:$R$201,"&lt;="&amp;F$4)</f>
        <v>0</v>
      </c>
      <c r="G12">
        <f>COUNTIFS(Выборка!$Q$2:$Q$201, "&gt;"&amp;$B12,Выборка!$Q$2:$Q$201,"&lt;="&amp;$C12,Выборка!$R$2:$R$201,"&gt;"&amp;G$3,Выборка!$R$2:$R$201,"&lt;="&amp;G$4)</f>
        <v>0</v>
      </c>
      <c r="H12">
        <f>COUNTIFS(Выборка!$Q$2:$Q$201, "&gt;"&amp;$B12,Выборка!$Q$2:$Q$201,"&lt;="&amp;$C12,Выборка!$R$2:$R$201,"&gt;"&amp;H$3,Выборка!$R$2:$R$201,"&lt;="&amp;H$4)</f>
        <v>0</v>
      </c>
      <c r="I12">
        <f>COUNTIFS(Выборка!$Q$2:$Q$201, "&gt;"&amp;$B12,Выборка!$Q$2:$Q$201,"&lt;="&amp;$C12,Выборка!$R$2:$R$201,"&gt;"&amp;I$3,Выборка!$R$2:$R$201,"&lt;="&amp;I$4)</f>
        <v>0</v>
      </c>
      <c r="J12">
        <f>COUNTIFS(Выборка!$Q$2:$Q$201, "&gt;"&amp;$B12,Выборка!$Q$2:$Q$201,"&lt;="&amp;$C12,Выборка!$R$2:$R$201,"&gt;"&amp;J$3,Выборка!$R$2:$R$201,"&lt;="&amp;J$4)</f>
        <v>0</v>
      </c>
      <c r="K12">
        <f>COUNTIFS(Выборка!$Q$2:$Q$201, "&gt;"&amp;$B12,Выборка!$Q$2:$Q$201,"&lt;="&amp;$C12,Выборка!$R$2:$R$201,"&gt;"&amp;K$3,Выборка!$R$2:$R$201,"&lt;="&amp;K$4)</f>
        <v>1</v>
      </c>
      <c r="L12">
        <f>COUNTIFS(Выборка!$Q$2:$Q$201, "&gt;"&amp;$B12,Выборка!$Q$2:$Q$201,"&lt;="&amp;$C12,Выборка!$R$2:$R$201,"&gt;"&amp;L$3,Выборка!$R$2:$R$201,"&lt;="&amp;L$4)</f>
        <v>0</v>
      </c>
      <c r="M12" s="5">
        <f>COUNTIFS(Выборка!$Q$2:$Q$201, "&gt;"&amp;$B12,Выборка!$Q$2:$Q$201,"&lt;="&amp;$C12,Выборка!$R$2:$R$201,"&gt;"&amp;M$3,Выборка!$R$2:$R$201,"&lt;="&amp;M$4)</f>
        <v>0</v>
      </c>
      <c r="N12" s="5">
        <f t="shared" si="0"/>
        <v>1</v>
      </c>
      <c r="O12" s="91">
        <f t="shared" si="1"/>
        <v>72.000000000000028</v>
      </c>
      <c r="P12" s="92"/>
    </row>
    <row r="13" spans="2:16" x14ac:dyDescent="0.3">
      <c r="B13" s="13">
        <v>188</v>
      </c>
      <c r="C13">
        <v>192</v>
      </c>
      <c r="D13" s="13">
        <f>COUNTIFS(Выборка!$Q$2:$Q$201, "&gt;"&amp;$B13,Выборка!$Q$2:$Q$201,"&lt;="&amp;$C13,Выборка!$R$2:$R$201,"&gt;="&amp;D$3,Выборка!$R$2:$R$201,"&lt;="&amp;D$4)</f>
        <v>0</v>
      </c>
      <c r="E13">
        <f>COUNTIFS(Выборка!$Q$2:$Q$201, "&gt;"&amp;$B13,Выборка!$Q$2:$Q$201,"&lt;="&amp;$C13,Выборка!$R$2:$R$201,"&gt;"&amp;E$3,Выборка!$R$2:$R$201,"&lt;="&amp;E$4)</f>
        <v>0</v>
      </c>
      <c r="F13">
        <f>COUNTIFS(Выборка!$Q$2:$Q$201, "&gt;"&amp;$B13,Выборка!$Q$2:$Q$201,"&lt;="&amp;$C13,Выборка!$R$2:$R$201,"&gt;"&amp;F$3,Выборка!$R$2:$R$201,"&lt;="&amp;F$4)</f>
        <v>0</v>
      </c>
      <c r="G13">
        <f>COUNTIFS(Выборка!$Q$2:$Q$201, "&gt;"&amp;$B13,Выборка!$Q$2:$Q$201,"&lt;="&amp;$C13,Выборка!$R$2:$R$201,"&gt;"&amp;G$3,Выборка!$R$2:$R$201,"&lt;="&amp;G$4)</f>
        <v>0</v>
      </c>
      <c r="H13">
        <f>COUNTIFS(Выборка!$Q$2:$Q$201, "&gt;"&amp;$B13,Выборка!$Q$2:$Q$201,"&lt;="&amp;$C13,Выборка!$R$2:$R$201,"&gt;"&amp;H$3,Выборка!$R$2:$R$201,"&lt;="&amp;H$4)</f>
        <v>0</v>
      </c>
      <c r="I13">
        <f>COUNTIFS(Выборка!$Q$2:$Q$201, "&gt;"&amp;$B13,Выборка!$Q$2:$Q$201,"&lt;="&amp;$C13,Выборка!$R$2:$R$201,"&gt;"&amp;I$3,Выборка!$R$2:$R$201,"&lt;="&amp;I$4)</f>
        <v>0</v>
      </c>
      <c r="J13">
        <f>COUNTIFS(Выборка!$Q$2:$Q$201, "&gt;"&amp;$B13,Выборка!$Q$2:$Q$201,"&lt;="&amp;$C13,Выборка!$R$2:$R$201,"&gt;"&amp;J$3,Выборка!$R$2:$R$201,"&lt;="&amp;J$4)</f>
        <v>0</v>
      </c>
      <c r="K13">
        <f>COUNTIFS(Выборка!$Q$2:$Q$201, "&gt;"&amp;$B13,Выборка!$Q$2:$Q$201,"&lt;="&amp;$C13,Выборка!$R$2:$R$201,"&gt;"&amp;K$3,Выборка!$R$2:$R$201,"&lt;="&amp;K$4)</f>
        <v>0</v>
      </c>
      <c r="L13">
        <f>COUNTIFS(Выборка!$Q$2:$Q$201, "&gt;"&amp;$B13,Выборка!$Q$2:$Q$201,"&lt;="&amp;$C13,Выборка!$R$2:$R$201,"&gt;"&amp;L$3,Выборка!$R$2:$R$201,"&lt;="&amp;L$4)</f>
        <v>0</v>
      </c>
      <c r="M13" s="5">
        <f>COUNTIFS(Выборка!$Q$2:$Q$201, "&gt;"&amp;$B13,Выборка!$Q$2:$Q$201,"&lt;="&amp;$C13,Выборка!$R$2:$R$201,"&gt;"&amp;M$3,Выборка!$R$2:$R$201,"&lt;="&amp;M$4)</f>
        <v>1</v>
      </c>
      <c r="N13" s="5">
        <f t="shared" si="0"/>
        <v>1</v>
      </c>
      <c r="O13" s="91">
        <f t="shared" si="1"/>
        <v>78.400000000000034</v>
      </c>
      <c r="P13" s="92"/>
    </row>
    <row r="14" spans="2:16" x14ac:dyDescent="0.3">
      <c r="B14" s="13">
        <v>192</v>
      </c>
      <c r="C14">
        <v>196</v>
      </c>
      <c r="D14" s="14">
        <f>COUNTIFS(Выборка!$Q$2:$Q$201, "&gt;"&amp;$B14,Выборка!$Q$2:$Q$201,"&lt;="&amp;$C14,Выборка!$R$2:$R$201,"&gt;="&amp;D$3,Выборка!$R$2:$R$201,"&lt;="&amp;D$4)</f>
        <v>0</v>
      </c>
      <c r="E14" s="15">
        <f>COUNTIFS(Выборка!$Q$2:$Q$201, "&gt;"&amp;$B14,Выборка!$Q$2:$Q$201,"&lt;="&amp;$C14,Выборка!$R$2:$R$201,"&gt;"&amp;E$3,Выборка!$R$2:$R$201,"&lt;="&amp;E$4)</f>
        <v>0</v>
      </c>
      <c r="F14" s="15">
        <f>COUNTIFS(Выборка!$Q$2:$Q$201, "&gt;"&amp;$B14,Выборка!$Q$2:$Q$201,"&lt;="&amp;$C14,Выборка!$R$2:$R$201,"&gt;"&amp;F$3,Выборка!$R$2:$R$201,"&lt;="&amp;F$4)</f>
        <v>0</v>
      </c>
      <c r="G14" s="15">
        <f>COUNTIFS(Выборка!$Q$2:$Q$201, "&gt;"&amp;$B14,Выборка!$Q$2:$Q$201,"&lt;="&amp;$C14,Выборка!$R$2:$R$201,"&gt;"&amp;G$3,Выборка!$R$2:$R$201,"&lt;="&amp;G$4)</f>
        <v>1</v>
      </c>
      <c r="H14" s="15">
        <f>COUNTIFS(Выборка!$Q$2:$Q$201, "&gt;"&amp;$B14,Выборка!$Q$2:$Q$201,"&lt;="&amp;$C14,Выборка!$R$2:$R$201,"&gt;"&amp;H$3,Выборка!$R$2:$R$201,"&lt;="&amp;H$4)</f>
        <v>0</v>
      </c>
      <c r="I14" s="15">
        <f>COUNTIFS(Выборка!$Q$2:$Q$201, "&gt;"&amp;$B14,Выборка!$Q$2:$Q$201,"&lt;="&amp;$C14,Выборка!$R$2:$R$201,"&gt;"&amp;I$3,Выборка!$R$2:$R$201,"&lt;="&amp;I$4)</f>
        <v>0</v>
      </c>
      <c r="J14" s="15">
        <f>COUNTIFS(Выборка!$Q$2:$Q$201, "&gt;"&amp;$B14,Выборка!$Q$2:$Q$201,"&lt;="&amp;$C14,Выборка!$R$2:$R$201,"&gt;"&amp;J$3,Выборка!$R$2:$R$201,"&lt;="&amp;J$4)</f>
        <v>0</v>
      </c>
      <c r="K14" s="15">
        <f>COUNTIFS(Выборка!$Q$2:$Q$201, "&gt;"&amp;$B14,Выборка!$Q$2:$Q$201,"&lt;="&amp;$C14,Выборка!$R$2:$R$201,"&gt;"&amp;K$3,Выборка!$R$2:$R$201,"&lt;="&amp;K$4)</f>
        <v>0</v>
      </c>
      <c r="L14" s="15">
        <f>COUNTIFS(Выборка!$Q$2:$Q$201, "&gt;"&amp;$B14,Выборка!$Q$2:$Q$201,"&lt;="&amp;$C14,Выборка!$R$2:$R$201,"&gt;"&amp;L$3,Выборка!$R$2:$R$201,"&lt;="&amp;L$4)</f>
        <v>0</v>
      </c>
      <c r="M14" s="12">
        <f>COUNTIFS(Выборка!$Q$2:$Q$201, "&gt;"&amp;$B14,Выборка!$Q$2:$Q$201,"&lt;="&amp;$C14,Выборка!$R$2:$R$201,"&gt;"&amp;M$3,Выборка!$R$2:$R$201,"&lt;="&amp;M$4)</f>
        <v>0</v>
      </c>
      <c r="N14" s="5">
        <f t="shared" si="0"/>
        <v>1</v>
      </c>
      <c r="O14" s="91">
        <f t="shared" si="1"/>
        <v>59.20000000000001</v>
      </c>
      <c r="P14" s="92"/>
    </row>
    <row r="15" spans="2:16" x14ac:dyDescent="0.3">
      <c r="B15" s="89" t="s">
        <v>59</v>
      </c>
      <c r="C15" s="89"/>
      <c r="D15" s="14">
        <f>SUM(D5:D14)</f>
        <v>5</v>
      </c>
      <c r="E15" s="15">
        <f t="shared" ref="E15:M15" si="2">SUM(E5:E14)</f>
        <v>6</v>
      </c>
      <c r="F15" s="15">
        <f t="shared" si="2"/>
        <v>12</v>
      </c>
      <c r="G15" s="15">
        <f t="shared" si="2"/>
        <v>20</v>
      </c>
      <c r="H15" s="15">
        <f t="shared" si="2"/>
        <v>54</v>
      </c>
      <c r="I15" s="15">
        <f t="shared" si="2"/>
        <v>44</v>
      </c>
      <c r="J15" s="15">
        <f t="shared" si="2"/>
        <v>17</v>
      </c>
      <c r="K15" s="15">
        <f t="shared" si="2"/>
        <v>19</v>
      </c>
      <c r="L15" s="15">
        <f t="shared" si="2"/>
        <v>13</v>
      </c>
      <c r="M15" s="15">
        <f t="shared" si="2"/>
        <v>10</v>
      </c>
      <c r="N15" s="26">
        <f>SUM(D5:M14)</f>
        <v>200</v>
      </c>
      <c r="O15" s="84"/>
      <c r="P15" s="84"/>
    </row>
    <row r="16" spans="2:16" x14ac:dyDescent="0.3">
      <c r="B16" s="90" t="s">
        <v>56</v>
      </c>
      <c r="C16" s="90"/>
      <c r="D16" s="55">
        <f>SUMPRODUCT($B$21:$B$30,D5:D14)/D15</f>
        <v>161.19999999999999</v>
      </c>
      <c r="E16" s="55">
        <f t="shared" ref="E16:M16" si="3">SUMPRODUCT($B$21:$B$30,E5:E14)/E15</f>
        <v>160.66666666666666</v>
      </c>
      <c r="F16" s="55">
        <f t="shared" si="3"/>
        <v>163.66666666666666</v>
      </c>
      <c r="G16" s="55">
        <f t="shared" si="3"/>
        <v>165.6</v>
      </c>
      <c r="H16" s="55">
        <f t="shared" si="3"/>
        <v>166.88888888888889</v>
      </c>
      <c r="I16" s="55">
        <f t="shared" si="3"/>
        <v>171</v>
      </c>
      <c r="J16" s="55">
        <f>SUMPRODUCT($B$21:$B$30,J5:J14)/J15</f>
        <v>170.94117647058823</v>
      </c>
      <c r="K16" s="55">
        <f t="shared" si="3"/>
        <v>172.73684210526315</v>
      </c>
      <c r="L16" s="55">
        <f t="shared" si="3"/>
        <v>172.46153846153845</v>
      </c>
      <c r="M16" s="55">
        <f t="shared" si="3"/>
        <v>176</v>
      </c>
      <c r="N16" s="26"/>
      <c r="O16" s="26"/>
      <c r="P16" s="26"/>
    </row>
    <row r="17" spans="2:16" x14ac:dyDescent="0.3">
      <c r="B17" s="90"/>
      <c r="C17" s="90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26"/>
      <c r="O17" s="26"/>
      <c r="P17" s="26"/>
    </row>
    <row r="20" spans="2:16" x14ac:dyDescent="0.3">
      <c r="B20" s="30" t="s">
        <v>13</v>
      </c>
      <c r="C20" s="29"/>
      <c r="D20" s="58" t="s">
        <v>58</v>
      </c>
      <c r="E20" s="58"/>
      <c r="F20" s="58"/>
      <c r="G20" s="58"/>
      <c r="H20" s="58"/>
      <c r="I20" s="58"/>
      <c r="J20" s="58"/>
      <c r="K20" s="58"/>
      <c r="L20" s="58"/>
      <c r="M20" s="58"/>
    </row>
    <row r="21" spans="2:16" x14ac:dyDescent="0.3">
      <c r="B21" s="37">
        <v>158</v>
      </c>
      <c r="C21" s="29"/>
    </row>
    <row r="22" spans="2:16" x14ac:dyDescent="0.3">
      <c r="B22" s="37">
        <v>162</v>
      </c>
      <c r="C22" s="29"/>
    </row>
    <row r="23" spans="2:16" x14ac:dyDescent="0.3">
      <c r="B23" s="37">
        <v>166</v>
      </c>
      <c r="C23" s="29"/>
    </row>
    <row r="24" spans="2:16" x14ac:dyDescent="0.3">
      <c r="B24" s="37">
        <v>170</v>
      </c>
      <c r="C24" s="29"/>
    </row>
    <row r="25" spans="2:16" x14ac:dyDescent="0.3">
      <c r="B25" s="37">
        <v>174</v>
      </c>
      <c r="C25" s="29"/>
    </row>
    <row r="26" spans="2:16" x14ac:dyDescent="0.3">
      <c r="B26" s="37">
        <v>178</v>
      </c>
      <c r="C26" s="29"/>
    </row>
    <row r="27" spans="2:16" x14ac:dyDescent="0.3">
      <c r="B27" s="37">
        <v>182</v>
      </c>
      <c r="C27" s="29"/>
    </row>
    <row r="28" spans="2:16" x14ac:dyDescent="0.3">
      <c r="B28" s="37">
        <v>186</v>
      </c>
      <c r="C28" s="29"/>
    </row>
    <row r="29" spans="2:16" x14ac:dyDescent="0.3">
      <c r="B29" s="37">
        <v>190</v>
      </c>
      <c r="C29" s="29"/>
    </row>
    <row r="30" spans="2:16" x14ac:dyDescent="0.3">
      <c r="B30" s="38">
        <v>194</v>
      </c>
      <c r="C30" s="29"/>
    </row>
    <row r="31" spans="2:16" x14ac:dyDescent="0.3">
      <c r="C31" s="30" t="s">
        <v>14</v>
      </c>
      <c r="D31" s="39">
        <v>49.6</v>
      </c>
      <c r="E31" s="39">
        <v>52.800000000000004</v>
      </c>
      <c r="F31" s="39">
        <v>56.000000000000007</v>
      </c>
      <c r="G31" s="39">
        <v>59.20000000000001</v>
      </c>
      <c r="H31" s="39">
        <v>62.400000000000013</v>
      </c>
      <c r="I31" s="39">
        <v>65.600000000000023</v>
      </c>
      <c r="J31" s="39">
        <v>68.800000000000011</v>
      </c>
      <c r="K31" s="39">
        <v>72.000000000000028</v>
      </c>
      <c r="L31" s="39">
        <v>75.200000000000017</v>
      </c>
      <c r="M31" s="40">
        <v>78.400000000000034</v>
      </c>
    </row>
  </sheetData>
  <mergeCells count="27">
    <mergeCell ref="K16:K17"/>
    <mergeCell ref="L16:L17"/>
    <mergeCell ref="M16:M17"/>
    <mergeCell ref="D20:M20"/>
    <mergeCell ref="D16:D17"/>
    <mergeCell ref="E16:E17"/>
    <mergeCell ref="F16:F17"/>
    <mergeCell ref="G16:G17"/>
    <mergeCell ref="H16:H17"/>
    <mergeCell ref="I16:I17"/>
    <mergeCell ref="J16:J17"/>
    <mergeCell ref="O15:P15"/>
    <mergeCell ref="B3:C4"/>
    <mergeCell ref="B15:C15"/>
    <mergeCell ref="N3:N4"/>
    <mergeCell ref="B16:C17"/>
    <mergeCell ref="O3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082E-6785-4E1A-8FE8-5106FEC7CFD6}">
  <dimension ref="B3:Q31"/>
  <sheetViews>
    <sheetView topLeftCell="A5" workbookViewId="0">
      <selection activeCell="G10" sqref="G10"/>
    </sheetView>
  </sheetViews>
  <sheetFormatPr defaultRowHeight="15.05" x14ac:dyDescent="0.3"/>
  <sheetData>
    <row r="3" spans="2:17" x14ac:dyDescent="0.3">
      <c r="B3" s="85" t="s">
        <v>57</v>
      </c>
      <c r="C3" s="86"/>
      <c r="D3" s="28">
        <v>48</v>
      </c>
      <c r="E3" s="32">
        <v>51.2</v>
      </c>
      <c r="F3" s="32">
        <v>54.400000000000006</v>
      </c>
      <c r="G3" s="32">
        <v>57.600000000000009</v>
      </c>
      <c r="H3" s="32">
        <v>60.800000000000011</v>
      </c>
      <c r="I3" s="32">
        <v>64.000000000000014</v>
      </c>
      <c r="J3" s="32">
        <v>67.200000000000017</v>
      </c>
      <c r="K3" s="32">
        <v>70.40000000000002</v>
      </c>
      <c r="L3" s="32">
        <v>73.600000000000023</v>
      </c>
      <c r="M3" s="32">
        <v>76.800000000000026</v>
      </c>
      <c r="N3" s="89" t="s">
        <v>60</v>
      </c>
      <c r="O3" s="94" t="s">
        <v>61</v>
      </c>
      <c r="P3" s="93" t="s">
        <v>62</v>
      </c>
      <c r="Q3" s="89" t="s">
        <v>63</v>
      </c>
    </row>
    <row r="4" spans="2:17" x14ac:dyDescent="0.3">
      <c r="B4" s="87"/>
      <c r="C4" s="88"/>
      <c r="D4" s="14">
        <v>51.2</v>
      </c>
      <c r="E4" s="15">
        <v>54.400000000000006</v>
      </c>
      <c r="F4" s="15">
        <v>57.600000000000009</v>
      </c>
      <c r="G4" s="15">
        <v>60.800000000000011</v>
      </c>
      <c r="H4" s="15">
        <v>64.000000000000014</v>
      </c>
      <c r="I4" s="15">
        <v>67.200000000000017</v>
      </c>
      <c r="J4" s="15">
        <v>70.40000000000002</v>
      </c>
      <c r="K4" s="15">
        <v>73.600000000000023</v>
      </c>
      <c r="L4" s="15">
        <v>76.800000000000026</v>
      </c>
      <c r="M4" s="15">
        <v>80.000000000000028</v>
      </c>
      <c r="N4" s="89"/>
      <c r="O4" s="95"/>
      <c r="P4" s="71"/>
      <c r="Q4" s="89"/>
    </row>
    <row r="5" spans="2:17" x14ac:dyDescent="0.3">
      <c r="B5" s="13">
        <v>156</v>
      </c>
      <c r="C5">
        <v>160</v>
      </c>
      <c r="D5" s="28">
        <f>COUNTIFS(Выборка!$Q$2:$Q$201, "&gt;="&amp;$B5,Выборка!$Q$2:$Q$201,"&lt;="&amp;$C5,Выборка!$R$2:$R$201,"&gt;="&amp;D$3,Выборка!$R$2:$R$201,"&lt;="&amp;D$4)</f>
        <v>2</v>
      </c>
      <c r="E5">
        <f>COUNTIFS(Выборка!$Q$2:$Q$201, "&gt;="&amp;$B5,Выборка!$Q$2:$Q$201,"&lt;="&amp;$C5,Выборка!$R$2:$R$201,"&gt;"&amp;E$3,Выборка!$R$2:$R$201,"&lt;="&amp;E$4)</f>
        <v>2</v>
      </c>
      <c r="F5">
        <f>COUNTIFS(Выборка!$Q$2:$Q$201, "&gt;="&amp;$B5,Выборка!$Q$2:$Q$201,"&lt;="&amp;$C5,Выборка!$R$2:$R$201,"&gt;"&amp;F$3,Выборка!$R$2:$R$201,"&lt;="&amp;F$4)</f>
        <v>1</v>
      </c>
      <c r="G5">
        <f>COUNTIFS(Выборка!$Q$2:$Q$201, "&gt;="&amp;$B5,Выборка!$Q$2:$Q$201,"&lt;="&amp;$C5,Выборка!$R$2:$R$201,"&gt;"&amp;G$3,Выборка!$R$2:$R$201,"&lt;="&amp;G$4)</f>
        <v>3</v>
      </c>
      <c r="H5">
        <f>COUNTIFS(Выборка!$Q$2:$Q$201, "&gt;="&amp;$B5,Выборка!$Q$2:$Q$201,"&lt;="&amp;$C5,Выборка!$R$2:$R$201,"&gt;"&amp;H$3,Выборка!$R$2:$R$201,"&lt;="&amp;H$4)</f>
        <v>3</v>
      </c>
      <c r="I5">
        <f>COUNTIFS(Выборка!$Q$2:$Q$201, "&gt;="&amp;$B5,Выборка!$Q$2:$Q$201,"&lt;="&amp;$C5,Выборка!$R$2:$R$201,"&gt;"&amp;I$3,Выборка!$R$2:$R$201,"&lt;="&amp;I$4)</f>
        <v>0</v>
      </c>
      <c r="J5">
        <f>COUNTIFS(Выборка!$Q$2:$Q$201, "&gt;="&amp;$B5,Выборка!$Q$2:$Q$201,"&lt;="&amp;$C5,Выборка!$R$2:$R$201,"&gt;"&amp;J$3,Выборка!$R$2:$R$201,"&lt;="&amp;J$4)</f>
        <v>0</v>
      </c>
      <c r="K5">
        <f>COUNTIFS(Выборка!$Q$2:$Q$201, "&gt;="&amp;$B5,Выборка!$Q$2:$Q$201,"&lt;="&amp;$C5,Выборка!$R$2:$R$201,"&gt;"&amp;K$3,Выборка!$R$2:$R$201,"&lt;="&amp;K$4)</f>
        <v>0</v>
      </c>
      <c r="L5">
        <f>COUNTIFS(Выборка!$Q$2:$Q$201, "&gt;="&amp;$B5,Выборка!$Q$2:$Q$201,"&lt;="&amp;$C5,Выборка!$R$2:$R$201,"&gt;"&amp;L$3,Выборка!$R$2:$R$201,"&lt;="&amp;L$4)</f>
        <v>0</v>
      </c>
      <c r="M5" s="8">
        <f>COUNTIFS(Выборка!$Q$2:$Q$201, "&gt;="&amp;$B5,Выборка!$Q$2:$Q$201,"&lt;="&amp;$C5,Выборка!$R$2:$R$201,"&gt;"&amp;M$3,Выборка!$R$2:$R$201,"&lt;="&amp;M$4)</f>
        <v>0</v>
      </c>
      <c r="N5" s="8">
        <f>SUM(D5:M5)</f>
        <v>11</v>
      </c>
      <c r="O5">
        <f>SUMPRODUCT($D$31:$M$31,D5:M5)/N5</f>
        <v>56.872727272727282</v>
      </c>
      <c r="P5">
        <f>SUMPRODUCT($D$31:$M$31,$D$31:$M$31,D5:M5)/N5</f>
        <v>3257.0181818181827</v>
      </c>
      <c r="Q5" s="8">
        <f>P5-O5^2</f>
        <v>22.511074380165155</v>
      </c>
    </row>
    <row r="6" spans="2:17" x14ac:dyDescent="0.3">
      <c r="B6" s="13">
        <v>160</v>
      </c>
      <c r="C6">
        <v>164</v>
      </c>
      <c r="D6" s="13">
        <f>COUNTIFS(Выборка!$Q$2:$Q$201, "&gt;"&amp;$B6,Выборка!$Q$2:$Q$201,"&lt;="&amp;$C6,Выборка!$R$2:$R$201,"&gt;="&amp;D$3,Выборка!$R$2:$R$201,"&lt;="&amp;D$4)</f>
        <v>2</v>
      </c>
      <c r="E6">
        <f>COUNTIFS(Выборка!$Q$2:$Q$201, "&gt;"&amp;$B6,Выборка!$Q$2:$Q$201,"&lt;="&amp;$C6,Выборка!$R$2:$R$201,"&gt;"&amp;E$3,Выборка!$R$2:$R$201,"&lt;="&amp;E$4)</f>
        <v>4</v>
      </c>
      <c r="F6">
        <f>COUNTIFS(Выборка!$Q$2:$Q$201, "&gt;"&amp;$B6,Выборка!$Q$2:$Q$201,"&lt;="&amp;$C6,Выборка!$R$2:$R$201,"&gt;"&amp;F$3,Выборка!$R$2:$R$201,"&lt;="&amp;F$4)</f>
        <v>5</v>
      </c>
      <c r="G6">
        <f>COUNTIFS(Выборка!$Q$2:$Q$201, "&gt;"&amp;$B6,Выборка!$Q$2:$Q$201,"&lt;="&amp;$C6,Выборка!$R$2:$R$201,"&gt;"&amp;G$3,Выборка!$R$2:$R$201,"&lt;="&amp;G$4)</f>
        <v>8</v>
      </c>
      <c r="H6">
        <f>COUNTIFS(Выборка!$Q$2:$Q$201, "&gt;"&amp;$B6,Выборка!$Q$2:$Q$201,"&lt;="&amp;$C6,Выборка!$R$2:$R$201,"&gt;"&amp;H$3,Выборка!$R$2:$R$201,"&lt;="&amp;H$4)</f>
        <v>10</v>
      </c>
      <c r="I6">
        <f>COUNTIFS(Выборка!$Q$2:$Q$201, "&gt;"&amp;$B6,Выборка!$Q$2:$Q$201,"&lt;="&amp;$C6,Выборка!$R$2:$R$201,"&gt;"&amp;I$3,Выборка!$R$2:$R$201,"&lt;="&amp;I$4)</f>
        <v>1</v>
      </c>
      <c r="J6">
        <f>COUNTIFS(Выборка!$Q$2:$Q$201, "&gt;"&amp;$B6,Выборка!$Q$2:$Q$201,"&lt;="&amp;$C6,Выборка!$R$2:$R$201,"&gt;"&amp;J$3,Выборка!$R$2:$R$201,"&lt;="&amp;J$4)</f>
        <v>2</v>
      </c>
      <c r="K6">
        <f>COUNTIFS(Выборка!$Q$2:$Q$201, "&gt;"&amp;$B6,Выборка!$Q$2:$Q$201,"&lt;="&amp;$C6,Выборка!$R$2:$R$201,"&gt;"&amp;K$3,Выборка!$R$2:$R$201,"&lt;="&amp;K$4)</f>
        <v>1</v>
      </c>
      <c r="L6">
        <f>COUNTIFS(Выборка!$Q$2:$Q$201, "&gt;"&amp;$B6,Выборка!$Q$2:$Q$201,"&lt;="&amp;$C6,Выборка!$R$2:$R$201,"&gt;"&amp;L$3,Выборка!$R$2:$R$201,"&lt;="&amp;L$4)</f>
        <v>0</v>
      </c>
      <c r="M6" s="5">
        <f>COUNTIFS(Выборка!$Q$2:$Q$201, "&gt;"&amp;$B6,Выборка!$Q$2:$Q$201,"&lt;="&amp;$C6,Выборка!$R$2:$R$201,"&gt;"&amp;M$3,Выборка!$R$2:$R$201,"&lt;="&amp;M$4)</f>
        <v>0</v>
      </c>
      <c r="N6" s="5">
        <f t="shared" ref="N6:N14" si="0">SUM(D6:M6)</f>
        <v>33</v>
      </c>
      <c r="O6">
        <f t="shared" ref="O6:O14" si="1">SUMPRODUCT($D$31:$M$31,D6:M6)/N6</f>
        <v>59.490909090909099</v>
      </c>
      <c r="P6">
        <f t="shared" ref="P6:P14" si="2">SUMPRODUCT($D$31:$M$31,$D$31:$M$31,D6:M6)/N6</f>
        <v>3566.0800000000008</v>
      </c>
      <c r="Q6" s="5">
        <f t="shared" ref="Q6:Q14" si="3">P6-O6^2</f>
        <v>26.911735537189998</v>
      </c>
    </row>
    <row r="7" spans="2:17" x14ac:dyDescent="0.3">
      <c r="B7" s="13">
        <v>164</v>
      </c>
      <c r="C7">
        <v>168</v>
      </c>
      <c r="D7" s="13">
        <f>COUNTIFS(Выборка!$Q$2:$Q$201, "&gt;"&amp;$B7,Выборка!$Q$2:$Q$201,"&lt;="&amp;$C7,Выборка!$R$2:$R$201,"&gt;="&amp;D$3,Выборка!$R$2:$R$201,"&lt;="&amp;D$4)</f>
        <v>1</v>
      </c>
      <c r="E7">
        <f>COUNTIFS(Выборка!$Q$2:$Q$201, "&gt;"&amp;$B7,Выборка!$Q$2:$Q$201,"&lt;="&amp;$C7,Выборка!$R$2:$R$201,"&gt;"&amp;E$3,Выборка!$R$2:$R$201,"&lt;="&amp;E$4)</f>
        <v>0</v>
      </c>
      <c r="F7">
        <f>COUNTIFS(Выборка!$Q$2:$Q$201, "&gt;"&amp;$B7,Выборка!$Q$2:$Q$201,"&lt;="&amp;$C7,Выборка!$R$2:$R$201,"&gt;"&amp;F$3,Выборка!$R$2:$R$201,"&lt;="&amp;F$4)</f>
        <v>6</v>
      </c>
      <c r="G7">
        <f>COUNTIFS(Выборка!$Q$2:$Q$201, "&gt;"&amp;$B7,Выборка!$Q$2:$Q$201,"&lt;="&amp;$C7,Выборка!$R$2:$R$201,"&gt;"&amp;G$3,Выборка!$R$2:$R$201,"&lt;="&amp;G$4)</f>
        <v>4</v>
      </c>
      <c r="H7">
        <f>COUNTIFS(Выборка!$Q$2:$Q$201, "&gt;"&amp;$B7,Выборка!$Q$2:$Q$201,"&lt;="&amp;$C7,Выборка!$R$2:$R$201,"&gt;"&amp;H$3,Выборка!$R$2:$R$201,"&lt;="&amp;H$4)</f>
        <v>20</v>
      </c>
      <c r="I7">
        <f>COUNTIFS(Выборка!$Q$2:$Q$201, "&gt;"&amp;$B7,Выборка!$Q$2:$Q$201,"&lt;="&amp;$C7,Выборка!$R$2:$R$201,"&gt;"&amp;I$3,Выборка!$R$2:$R$201,"&lt;="&amp;I$4)</f>
        <v>8</v>
      </c>
      <c r="J7">
        <f>COUNTIFS(Выборка!$Q$2:$Q$201, "&gt;"&amp;$B7,Выборка!$Q$2:$Q$201,"&lt;="&amp;$C7,Выборка!$R$2:$R$201,"&gt;"&amp;J$3,Выборка!$R$2:$R$201,"&lt;="&amp;J$4)</f>
        <v>2</v>
      </c>
      <c r="K7">
        <f>COUNTIFS(Выборка!$Q$2:$Q$201, "&gt;"&amp;$B7,Выборка!$Q$2:$Q$201,"&lt;="&amp;$C7,Выборка!$R$2:$R$201,"&gt;"&amp;K$3,Выборка!$R$2:$R$201,"&lt;="&amp;K$4)</f>
        <v>3</v>
      </c>
      <c r="L7">
        <f>COUNTIFS(Выборка!$Q$2:$Q$201, "&gt;"&amp;$B7,Выборка!$Q$2:$Q$201,"&lt;="&amp;$C7,Выборка!$R$2:$R$201,"&gt;"&amp;L$3,Выборка!$R$2:$R$201,"&lt;="&amp;L$4)</f>
        <v>2</v>
      </c>
      <c r="M7" s="5">
        <f>COUNTIFS(Выборка!$Q$2:$Q$201, "&gt;"&amp;$B7,Выборка!$Q$2:$Q$201,"&lt;="&amp;$C7,Выборка!$R$2:$R$201,"&gt;"&amp;M$3,Выборка!$R$2:$R$201,"&lt;="&amp;M$4)</f>
        <v>1</v>
      </c>
      <c r="N7" s="5">
        <f t="shared" si="0"/>
        <v>47</v>
      </c>
      <c r="O7">
        <f t="shared" si="1"/>
        <v>63.35319148936172</v>
      </c>
      <c r="P7">
        <f t="shared" si="2"/>
        <v>4044.0919148936191</v>
      </c>
      <c r="Q7" s="5">
        <f t="shared" si="3"/>
        <v>30.465043005885036</v>
      </c>
    </row>
    <row r="8" spans="2:17" x14ac:dyDescent="0.3">
      <c r="B8" s="13">
        <v>168</v>
      </c>
      <c r="C8">
        <v>172</v>
      </c>
      <c r="D8" s="13">
        <f>COUNTIFS(Выборка!$Q$2:$Q$201, "&gt;"&amp;$B8,Выборка!$Q$2:$Q$201,"&lt;="&amp;$C8,Выборка!$R$2:$R$201,"&gt;="&amp;D$3,Выборка!$R$2:$R$201,"&lt;="&amp;D$4)</f>
        <v>0</v>
      </c>
      <c r="E8">
        <f>COUNTIFS(Выборка!$Q$2:$Q$201, "&gt;"&amp;$B8,Выборка!$Q$2:$Q$201,"&lt;="&amp;$C8,Выборка!$R$2:$R$201,"&gt;"&amp;E$3,Выборка!$R$2:$R$201,"&lt;="&amp;E$4)</f>
        <v>0</v>
      </c>
      <c r="F8">
        <f>COUNTIFS(Выборка!$Q$2:$Q$201, "&gt;"&amp;$B8,Выборка!$Q$2:$Q$201,"&lt;="&amp;$C8,Выборка!$R$2:$R$201,"&gt;"&amp;F$3,Выборка!$R$2:$R$201,"&lt;="&amp;F$4)</f>
        <v>0</v>
      </c>
      <c r="G8">
        <f>COUNTIFS(Выборка!$Q$2:$Q$201, "&gt;"&amp;$B8,Выборка!$Q$2:$Q$201,"&lt;="&amp;$C8,Выборка!$R$2:$R$201,"&gt;"&amp;G$3,Выборка!$R$2:$R$201,"&lt;="&amp;G$4)</f>
        <v>3</v>
      </c>
      <c r="H8">
        <f>COUNTIFS(Выборка!$Q$2:$Q$201, "&gt;"&amp;$B8,Выборка!$Q$2:$Q$201,"&lt;="&amp;$C8,Выборка!$R$2:$R$201,"&gt;"&amp;H$3,Выборка!$R$2:$R$201,"&lt;="&amp;H$4)</f>
        <v>15</v>
      </c>
      <c r="I8">
        <f>COUNTIFS(Выборка!$Q$2:$Q$201, "&gt;"&amp;$B8,Выборка!$Q$2:$Q$201,"&lt;="&amp;$C8,Выборка!$R$2:$R$201,"&gt;"&amp;I$3,Выборка!$R$2:$R$201,"&lt;="&amp;I$4)</f>
        <v>21</v>
      </c>
      <c r="J8">
        <f>COUNTIFS(Выборка!$Q$2:$Q$201, "&gt;"&amp;$B8,Выборка!$Q$2:$Q$201,"&lt;="&amp;$C8,Выборка!$R$2:$R$201,"&gt;"&amp;J$3,Выборка!$R$2:$R$201,"&lt;="&amp;J$4)</f>
        <v>7</v>
      </c>
      <c r="K8">
        <f>COUNTIFS(Выборка!$Q$2:$Q$201, "&gt;"&amp;$B8,Выборка!$Q$2:$Q$201,"&lt;="&amp;$C8,Выборка!$R$2:$R$201,"&gt;"&amp;K$3,Выборка!$R$2:$R$201,"&lt;="&amp;K$4)</f>
        <v>5</v>
      </c>
      <c r="L8">
        <f>COUNTIFS(Выборка!$Q$2:$Q$201, "&gt;"&amp;$B8,Выборка!$Q$2:$Q$201,"&lt;="&amp;$C8,Выборка!$R$2:$R$201,"&gt;"&amp;L$3,Выборка!$R$2:$R$201,"&lt;="&amp;L$4)</f>
        <v>5</v>
      </c>
      <c r="M8" s="5">
        <f>COUNTIFS(Выборка!$Q$2:$Q$201, "&gt;"&amp;$B8,Выборка!$Q$2:$Q$201,"&lt;="&amp;$C8,Выборка!$R$2:$R$201,"&gt;"&amp;M$3,Выборка!$R$2:$R$201,"&lt;="&amp;M$4)</f>
        <v>1</v>
      </c>
      <c r="N8" s="5">
        <f t="shared" si="0"/>
        <v>57</v>
      </c>
      <c r="O8">
        <f t="shared" si="1"/>
        <v>66.442105263157913</v>
      </c>
      <c r="P8">
        <f t="shared" si="2"/>
        <v>4434.5038596491249</v>
      </c>
      <c r="Q8" s="5">
        <f t="shared" si="3"/>
        <v>19.950507848568122</v>
      </c>
    </row>
    <row r="9" spans="2:17" x14ac:dyDescent="0.3">
      <c r="B9" s="13">
        <v>172</v>
      </c>
      <c r="C9">
        <v>176</v>
      </c>
      <c r="D9" s="13">
        <f>COUNTIFS(Выборка!$Q$2:$Q$201, "&gt;"&amp;$B9,Выборка!$Q$2:$Q$201,"&lt;="&amp;$C9,Выборка!$R$2:$R$201,"&gt;="&amp;D$3,Выборка!$R$2:$R$201,"&lt;="&amp;D$4)</f>
        <v>0</v>
      </c>
      <c r="E9">
        <f>COUNTIFS(Выборка!$Q$2:$Q$201, "&gt;"&amp;$B9,Выборка!$Q$2:$Q$201,"&lt;="&amp;$C9,Выборка!$R$2:$R$201,"&gt;"&amp;E$3,Выборка!$R$2:$R$201,"&lt;="&amp;E$4)</f>
        <v>0</v>
      </c>
      <c r="F9">
        <f>COUNTIFS(Выборка!$Q$2:$Q$201, "&gt;"&amp;$B9,Выборка!$Q$2:$Q$201,"&lt;="&amp;$C9,Выборка!$R$2:$R$201,"&gt;"&amp;F$3,Выборка!$R$2:$R$201,"&lt;="&amp;F$4)</f>
        <v>0</v>
      </c>
      <c r="G9">
        <f>COUNTIFS(Выборка!$Q$2:$Q$201, "&gt;"&amp;$B9,Выборка!$Q$2:$Q$201,"&lt;="&amp;$C9,Выборка!$R$2:$R$201,"&gt;"&amp;G$3,Выборка!$R$2:$R$201,"&lt;="&amp;G$4)</f>
        <v>1</v>
      </c>
      <c r="H9">
        <f>COUNTIFS(Выборка!$Q$2:$Q$201, "&gt;"&amp;$B9,Выборка!$Q$2:$Q$201,"&lt;="&amp;$C9,Выборка!$R$2:$R$201,"&gt;"&amp;H$3,Выборка!$R$2:$R$201,"&lt;="&amp;H$4)</f>
        <v>5</v>
      </c>
      <c r="I9">
        <f>COUNTIFS(Выборка!$Q$2:$Q$201, "&gt;"&amp;$B9,Выборка!$Q$2:$Q$201,"&lt;="&amp;$C9,Выборка!$R$2:$R$201,"&gt;"&amp;I$3,Выборка!$R$2:$R$201,"&lt;="&amp;I$4)</f>
        <v>8</v>
      </c>
      <c r="J9">
        <f>COUNTIFS(Выборка!$Q$2:$Q$201, "&gt;"&amp;$B9,Выборка!$Q$2:$Q$201,"&lt;="&amp;$C9,Выборка!$R$2:$R$201,"&gt;"&amp;J$3,Выборка!$R$2:$R$201,"&lt;="&amp;J$4)</f>
        <v>3</v>
      </c>
      <c r="K9">
        <f>COUNTIFS(Выборка!$Q$2:$Q$201, "&gt;"&amp;$B9,Выборка!$Q$2:$Q$201,"&lt;="&amp;$C9,Выборка!$R$2:$R$201,"&gt;"&amp;K$3,Выборка!$R$2:$R$201,"&lt;="&amp;K$4)</f>
        <v>4</v>
      </c>
      <c r="L9">
        <f>COUNTIFS(Выборка!$Q$2:$Q$201, "&gt;"&amp;$B9,Выборка!$Q$2:$Q$201,"&lt;="&amp;$C9,Выборка!$R$2:$R$201,"&gt;"&amp;L$3,Выборка!$R$2:$R$201,"&lt;="&amp;L$4)</f>
        <v>3</v>
      </c>
      <c r="M9" s="5">
        <f>COUNTIFS(Выборка!$Q$2:$Q$201, "&gt;"&amp;$B9,Выборка!$Q$2:$Q$201,"&lt;="&amp;$C9,Выборка!$R$2:$R$201,"&gt;"&amp;M$3,Выборка!$R$2:$R$201,"&lt;="&amp;M$4)</f>
        <v>3</v>
      </c>
      <c r="N9" s="5">
        <f t="shared" si="0"/>
        <v>27</v>
      </c>
      <c r="O9">
        <f t="shared" si="1"/>
        <v>68.562962962962985</v>
      </c>
      <c r="P9">
        <f t="shared" si="2"/>
        <v>4731.1644444444473</v>
      </c>
      <c r="Q9" s="5">
        <f t="shared" si="3"/>
        <v>30.28455418381327</v>
      </c>
    </row>
    <row r="10" spans="2:17" x14ac:dyDescent="0.3">
      <c r="B10" s="13">
        <v>176</v>
      </c>
      <c r="C10">
        <v>180</v>
      </c>
      <c r="D10" s="13">
        <f>COUNTIFS(Выборка!$Q$2:$Q$201, "&gt;"&amp;$B10,Выборка!$Q$2:$Q$201,"&lt;="&amp;$C10,Выборка!$R$2:$R$201,"&gt;="&amp;D$3,Выборка!$R$2:$R$201,"&lt;="&amp;D$4)</f>
        <v>0</v>
      </c>
      <c r="E10">
        <f>COUNTIFS(Выборка!$Q$2:$Q$201, "&gt;"&amp;$B10,Выборка!$Q$2:$Q$201,"&lt;="&amp;$C10,Выборка!$R$2:$R$201,"&gt;"&amp;E$3,Выборка!$R$2:$R$201,"&lt;="&amp;E$4)</f>
        <v>0</v>
      </c>
      <c r="F10">
        <f>COUNTIFS(Выборка!$Q$2:$Q$201, "&gt;"&amp;$B10,Выборка!$Q$2:$Q$201,"&lt;="&amp;$C10,Выборка!$R$2:$R$201,"&gt;"&amp;F$3,Выборка!$R$2:$R$201,"&lt;="&amp;F$4)</f>
        <v>0</v>
      </c>
      <c r="G10">
        <f>COUNTIFS(Выборка!$Q$2:$Q$201, "&gt;"&amp;$B10,Выборка!$Q$2:$Q$201,"&lt;="&amp;$C10,Выборка!$R$2:$R$201,"&gt;"&amp;G$3,Выборка!$R$2:$R$201,"&lt;="&amp;G$4)</f>
        <v>0</v>
      </c>
      <c r="H10">
        <f>COUNTIFS(Выборка!$Q$2:$Q$201, "&gt;"&amp;$B10,Выборка!$Q$2:$Q$201,"&lt;="&amp;$C10,Выборка!$R$2:$R$201,"&gt;"&amp;H$3,Выборка!$R$2:$R$201,"&lt;="&amp;H$4)</f>
        <v>1</v>
      </c>
      <c r="I10">
        <f>COUNTIFS(Выборка!$Q$2:$Q$201, "&gt;"&amp;$B10,Выборка!$Q$2:$Q$201,"&lt;="&amp;$C10,Выборка!$R$2:$R$201,"&gt;"&amp;I$3,Выборка!$R$2:$R$201,"&lt;="&amp;I$4)</f>
        <v>5</v>
      </c>
      <c r="J10">
        <f>COUNTIFS(Выборка!$Q$2:$Q$201, "&gt;"&amp;$B10,Выборка!$Q$2:$Q$201,"&lt;="&amp;$C10,Выборка!$R$2:$R$201,"&gt;"&amp;J$3,Выборка!$R$2:$R$201,"&lt;="&amp;J$4)</f>
        <v>2</v>
      </c>
      <c r="K10">
        <f>COUNTIFS(Выборка!$Q$2:$Q$201, "&gt;"&amp;$B10,Выборка!$Q$2:$Q$201,"&lt;="&amp;$C10,Выборка!$R$2:$R$201,"&gt;"&amp;K$3,Выборка!$R$2:$R$201,"&lt;="&amp;K$4)</f>
        <v>5</v>
      </c>
      <c r="L10">
        <f>COUNTIFS(Выборка!$Q$2:$Q$201, "&gt;"&amp;$B10,Выборка!$Q$2:$Q$201,"&lt;="&amp;$C10,Выборка!$R$2:$R$201,"&gt;"&amp;L$3,Выборка!$R$2:$R$201,"&lt;="&amp;L$4)</f>
        <v>2</v>
      </c>
      <c r="M10" s="5">
        <f>COUNTIFS(Выборка!$Q$2:$Q$201, "&gt;"&amp;$B10,Выборка!$Q$2:$Q$201,"&lt;="&amp;$C10,Выборка!$R$2:$R$201,"&gt;"&amp;M$3,Выборка!$R$2:$R$201,"&lt;="&amp;M$4)</f>
        <v>4</v>
      </c>
      <c r="N10" s="5">
        <f t="shared" si="0"/>
        <v>19</v>
      </c>
      <c r="O10">
        <f t="shared" si="1"/>
        <v>71.157894736842124</v>
      </c>
      <c r="P10">
        <f t="shared" si="2"/>
        <v>5089.1452631578986</v>
      </c>
      <c r="Q10" s="5">
        <f t="shared" si="3"/>
        <v>25.699279778394157</v>
      </c>
    </row>
    <row r="11" spans="2:17" x14ac:dyDescent="0.3">
      <c r="B11" s="13">
        <v>180</v>
      </c>
      <c r="C11">
        <v>184</v>
      </c>
      <c r="D11" s="13">
        <f>COUNTIFS(Выборка!$Q$2:$Q$201, "&gt;"&amp;$B11,Выборка!$Q$2:$Q$201,"&lt;="&amp;$C11,Выборка!$R$2:$R$201,"&gt;="&amp;D$3,Выборка!$R$2:$R$201,"&lt;="&amp;D$4)</f>
        <v>0</v>
      </c>
      <c r="E11">
        <f>COUNTIFS(Выборка!$Q$2:$Q$201, "&gt;"&amp;$B11,Выборка!$Q$2:$Q$201,"&lt;="&amp;$C11,Выборка!$R$2:$R$201,"&gt;"&amp;E$3,Выборка!$R$2:$R$201,"&lt;="&amp;E$4)</f>
        <v>0</v>
      </c>
      <c r="F11">
        <f>COUNTIFS(Выборка!$Q$2:$Q$201, "&gt;"&amp;$B11,Выборка!$Q$2:$Q$201,"&lt;="&amp;$C11,Выборка!$R$2:$R$201,"&gt;"&amp;F$3,Выборка!$R$2:$R$201,"&lt;="&amp;F$4)</f>
        <v>0</v>
      </c>
      <c r="G11">
        <f>COUNTIFS(Выборка!$Q$2:$Q$201, "&gt;"&amp;$B11,Выборка!$Q$2:$Q$201,"&lt;="&amp;$C11,Выборка!$R$2:$R$201,"&gt;"&amp;G$3,Выборка!$R$2:$R$201,"&lt;="&amp;G$4)</f>
        <v>0</v>
      </c>
      <c r="H11">
        <f>COUNTIFS(Выборка!$Q$2:$Q$201, "&gt;"&amp;$B11,Выборка!$Q$2:$Q$201,"&lt;="&amp;$C11,Выборка!$R$2:$R$201,"&gt;"&amp;H$3,Выборка!$R$2:$R$201,"&lt;="&amp;H$4)</f>
        <v>0</v>
      </c>
      <c r="I11">
        <f>COUNTIFS(Выборка!$Q$2:$Q$201, "&gt;"&amp;$B11,Выборка!$Q$2:$Q$201,"&lt;="&amp;$C11,Выборка!$R$2:$R$201,"&gt;"&amp;I$3,Выборка!$R$2:$R$201,"&lt;="&amp;I$4)</f>
        <v>1</v>
      </c>
      <c r="J11">
        <f>COUNTIFS(Выборка!$Q$2:$Q$201, "&gt;"&amp;$B11,Выборка!$Q$2:$Q$201,"&lt;="&amp;$C11,Выборка!$R$2:$R$201,"&gt;"&amp;J$3,Выборка!$R$2:$R$201,"&lt;="&amp;J$4)</f>
        <v>1</v>
      </c>
      <c r="K11">
        <f>COUNTIFS(Выборка!$Q$2:$Q$201, "&gt;"&amp;$B11,Выборка!$Q$2:$Q$201,"&lt;="&amp;$C11,Выборка!$R$2:$R$201,"&gt;"&amp;K$3,Выборка!$R$2:$R$201,"&lt;="&amp;K$4)</f>
        <v>0</v>
      </c>
      <c r="L11">
        <f>COUNTIFS(Выборка!$Q$2:$Q$201, "&gt;"&amp;$B11,Выборка!$Q$2:$Q$201,"&lt;="&amp;$C11,Выборка!$R$2:$R$201,"&gt;"&amp;L$3,Выборка!$R$2:$R$201,"&lt;="&amp;L$4)</f>
        <v>1</v>
      </c>
      <c r="M11" s="5">
        <f>COUNTIFS(Выборка!$Q$2:$Q$201, "&gt;"&amp;$B11,Выборка!$Q$2:$Q$201,"&lt;="&amp;$C11,Выборка!$R$2:$R$201,"&gt;"&amp;M$3,Выборка!$R$2:$R$201,"&lt;="&amp;M$4)</f>
        <v>0</v>
      </c>
      <c r="N11" s="5">
        <f t="shared" si="0"/>
        <v>3</v>
      </c>
      <c r="O11">
        <f>SUMPRODUCT($D$31:$M$31,D11:M11)/N11</f>
        <v>69.866666666666688</v>
      </c>
      <c r="P11">
        <f t="shared" si="2"/>
        <v>4897.2800000000025</v>
      </c>
      <c r="Q11" s="5">
        <f t="shared" si="3"/>
        <v>15.92888888888865</v>
      </c>
    </row>
    <row r="12" spans="2:17" x14ac:dyDescent="0.3">
      <c r="B12" s="13">
        <v>184</v>
      </c>
      <c r="C12">
        <v>188</v>
      </c>
      <c r="D12" s="13">
        <f>COUNTIFS(Выборка!$Q$2:$Q$201, "&gt;"&amp;$B12,Выборка!$Q$2:$Q$201,"&lt;="&amp;$C12,Выборка!$R$2:$R$201,"&gt;="&amp;D$3,Выборка!$R$2:$R$201,"&lt;="&amp;D$4)</f>
        <v>0</v>
      </c>
      <c r="E12">
        <f>COUNTIFS(Выборка!$Q$2:$Q$201, "&gt;"&amp;$B12,Выборка!$Q$2:$Q$201,"&lt;="&amp;$C12,Выборка!$R$2:$R$201,"&gt;"&amp;E$3,Выборка!$R$2:$R$201,"&lt;="&amp;E$4)</f>
        <v>0</v>
      </c>
      <c r="F12">
        <f>COUNTIFS(Выборка!$Q$2:$Q$201, "&gt;"&amp;$B12,Выборка!$Q$2:$Q$201,"&lt;="&amp;$C12,Выборка!$R$2:$R$201,"&gt;"&amp;F$3,Выборка!$R$2:$R$201,"&lt;="&amp;F$4)</f>
        <v>0</v>
      </c>
      <c r="G12">
        <f>COUNTIFS(Выборка!$Q$2:$Q$201, "&gt;"&amp;$B12,Выборка!$Q$2:$Q$201,"&lt;="&amp;$C12,Выборка!$R$2:$R$201,"&gt;"&amp;G$3,Выборка!$R$2:$R$201,"&lt;="&amp;G$4)</f>
        <v>0</v>
      </c>
      <c r="H12">
        <f>COUNTIFS(Выборка!$Q$2:$Q$201, "&gt;"&amp;$B12,Выборка!$Q$2:$Q$201,"&lt;="&amp;$C12,Выборка!$R$2:$R$201,"&gt;"&amp;H$3,Выборка!$R$2:$R$201,"&lt;="&amp;H$4)</f>
        <v>0</v>
      </c>
      <c r="I12">
        <f>COUNTIFS(Выборка!$Q$2:$Q$201, "&gt;"&amp;$B12,Выборка!$Q$2:$Q$201,"&lt;="&amp;$C12,Выборка!$R$2:$R$201,"&gt;"&amp;I$3,Выборка!$R$2:$R$201,"&lt;="&amp;I$4)</f>
        <v>0</v>
      </c>
      <c r="J12">
        <f>COUNTIFS(Выборка!$Q$2:$Q$201, "&gt;"&amp;$B12,Выборка!$Q$2:$Q$201,"&lt;="&amp;$C12,Выборка!$R$2:$R$201,"&gt;"&amp;J$3,Выборка!$R$2:$R$201,"&lt;="&amp;J$4)</f>
        <v>0</v>
      </c>
      <c r="K12">
        <f>COUNTIFS(Выборка!$Q$2:$Q$201, "&gt;"&amp;$B12,Выборка!$Q$2:$Q$201,"&lt;="&amp;$C12,Выборка!$R$2:$R$201,"&gt;"&amp;K$3,Выборка!$R$2:$R$201,"&lt;="&amp;K$4)</f>
        <v>1</v>
      </c>
      <c r="L12">
        <f>COUNTIFS(Выборка!$Q$2:$Q$201, "&gt;"&amp;$B12,Выборка!$Q$2:$Q$201,"&lt;="&amp;$C12,Выборка!$R$2:$R$201,"&gt;"&amp;L$3,Выборка!$R$2:$R$201,"&lt;="&amp;L$4)</f>
        <v>0</v>
      </c>
      <c r="M12" s="5">
        <f>COUNTIFS(Выборка!$Q$2:$Q$201, "&gt;"&amp;$B12,Выборка!$Q$2:$Q$201,"&lt;="&amp;$C12,Выборка!$R$2:$R$201,"&gt;"&amp;M$3,Выборка!$R$2:$R$201,"&lt;="&amp;M$4)</f>
        <v>0</v>
      </c>
      <c r="N12" s="5">
        <f t="shared" si="0"/>
        <v>1</v>
      </c>
      <c r="O12">
        <f t="shared" si="1"/>
        <v>72.000000000000028</v>
      </c>
      <c r="P12">
        <f t="shared" si="2"/>
        <v>5184.0000000000036</v>
      </c>
      <c r="Q12" s="5">
        <f t="shared" si="3"/>
        <v>0</v>
      </c>
    </row>
    <row r="13" spans="2:17" x14ac:dyDescent="0.3">
      <c r="B13" s="13">
        <v>188</v>
      </c>
      <c r="C13">
        <v>192</v>
      </c>
      <c r="D13" s="13">
        <f>COUNTIFS(Выборка!$Q$2:$Q$201, "&gt;"&amp;$B13,Выборка!$Q$2:$Q$201,"&lt;="&amp;$C13,Выборка!$R$2:$R$201,"&gt;="&amp;D$3,Выборка!$R$2:$R$201,"&lt;="&amp;D$4)</f>
        <v>0</v>
      </c>
      <c r="E13">
        <f>COUNTIFS(Выборка!$Q$2:$Q$201, "&gt;"&amp;$B13,Выборка!$Q$2:$Q$201,"&lt;="&amp;$C13,Выборка!$R$2:$R$201,"&gt;"&amp;E$3,Выборка!$R$2:$R$201,"&lt;="&amp;E$4)</f>
        <v>0</v>
      </c>
      <c r="F13">
        <f>COUNTIFS(Выборка!$Q$2:$Q$201, "&gt;"&amp;$B13,Выборка!$Q$2:$Q$201,"&lt;="&amp;$C13,Выборка!$R$2:$R$201,"&gt;"&amp;F$3,Выборка!$R$2:$R$201,"&lt;="&amp;F$4)</f>
        <v>0</v>
      </c>
      <c r="G13">
        <f>COUNTIFS(Выборка!$Q$2:$Q$201, "&gt;"&amp;$B13,Выборка!$Q$2:$Q$201,"&lt;="&amp;$C13,Выборка!$R$2:$R$201,"&gt;"&amp;G$3,Выборка!$R$2:$R$201,"&lt;="&amp;G$4)</f>
        <v>0</v>
      </c>
      <c r="H13">
        <f>COUNTIFS(Выборка!$Q$2:$Q$201, "&gt;"&amp;$B13,Выборка!$Q$2:$Q$201,"&lt;="&amp;$C13,Выборка!$R$2:$R$201,"&gt;"&amp;H$3,Выборка!$R$2:$R$201,"&lt;="&amp;H$4)</f>
        <v>0</v>
      </c>
      <c r="I13">
        <f>COUNTIFS(Выборка!$Q$2:$Q$201, "&gt;"&amp;$B13,Выборка!$Q$2:$Q$201,"&lt;="&amp;$C13,Выборка!$R$2:$R$201,"&gt;"&amp;I$3,Выборка!$R$2:$R$201,"&lt;="&amp;I$4)</f>
        <v>0</v>
      </c>
      <c r="J13">
        <f>COUNTIFS(Выборка!$Q$2:$Q$201, "&gt;"&amp;$B13,Выборка!$Q$2:$Q$201,"&lt;="&amp;$C13,Выборка!$R$2:$R$201,"&gt;"&amp;J$3,Выборка!$R$2:$R$201,"&lt;="&amp;J$4)</f>
        <v>0</v>
      </c>
      <c r="K13">
        <f>COUNTIFS(Выборка!$Q$2:$Q$201, "&gt;"&amp;$B13,Выборка!$Q$2:$Q$201,"&lt;="&amp;$C13,Выборка!$R$2:$R$201,"&gt;"&amp;K$3,Выборка!$R$2:$R$201,"&lt;="&amp;K$4)</f>
        <v>0</v>
      </c>
      <c r="L13">
        <f>COUNTIFS(Выборка!$Q$2:$Q$201, "&gt;"&amp;$B13,Выборка!$Q$2:$Q$201,"&lt;="&amp;$C13,Выборка!$R$2:$R$201,"&gt;"&amp;L$3,Выборка!$R$2:$R$201,"&lt;="&amp;L$4)</f>
        <v>0</v>
      </c>
      <c r="M13" s="5">
        <f>COUNTIFS(Выборка!$Q$2:$Q$201, "&gt;"&amp;$B13,Выборка!$Q$2:$Q$201,"&lt;="&amp;$C13,Выборка!$R$2:$R$201,"&gt;"&amp;M$3,Выборка!$R$2:$R$201,"&lt;="&amp;M$4)</f>
        <v>1</v>
      </c>
      <c r="N13" s="5">
        <f t="shared" si="0"/>
        <v>1</v>
      </c>
      <c r="O13">
        <f t="shared" si="1"/>
        <v>78.400000000000034</v>
      </c>
      <c r="P13">
        <f t="shared" si="2"/>
        <v>6146.5600000000049</v>
      </c>
      <c r="Q13" s="5">
        <f t="shared" si="3"/>
        <v>0</v>
      </c>
    </row>
    <row r="14" spans="2:17" x14ac:dyDescent="0.3">
      <c r="B14" s="13">
        <v>192</v>
      </c>
      <c r="C14">
        <v>196</v>
      </c>
      <c r="D14" s="14">
        <f>COUNTIFS(Выборка!$Q$2:$Q$201, "&gt;"&amp;$B14,Выборка!$Q$2:$Q$201,"&lt;="&amp;$C14,Выборка!$R$2:$R$201,"&gt;="&amp;D$3,Выборка!$R$2:$R$201,"&lt;="&amp;D$4)</f>
        <v>0</v>
      </c>
      <c r="E14" s="15">
        <f>COUNTIFS(Выборка!$Q$2:$Q$201, "&gt;"&amp;$B14,Выборка!$Q$2:$Q$201,"&lt;="&amp;$C14,Выборка!$R$2:$R$201,"&gt;"&amp;E$3,Выборка!$R$2:$R$201,"&lt;="&amp;E$4)</f>
        <v>0</v>
      </c>
      <c r="F14" s="15">
        <f>COUNTIFS(Выборка!$Q$2:$Q$201, "&gt;"&amp;$B14,Выборка!$Q$2:$Q$201,"&lt;="&amp;$C14,Выборка!$R$2:$R$201,"&gt;"&amp;F$3,Выборка!$R$2:$R$201,"&lt;="&amp;F$4)</f>
        <v>0</v>
      </c>
      <c r="G14" s="15">
        <f>COUNTIFS(Выборка!$Q$2:$Q$201, "&gt;"&amp;$B14,Выборка!$Q$2:$Q$201,"&lt;="&amp;$C14,Выборка!$R$2:$R$201,"&gt;"&amp;G$3,Выборка!$R$2:$R$201,"&lt;="&amp;G$4)</f>
        <v>1</v>
      </c>
      <c r="H14" s="15">
        <f>COUNTIFS(Выборка!$Q$2:$Q$201, "&gt;"&amp;$B14,Выборка!$Q$2:$Q$201,"&lt;="&amp;$C14,Выборка!$R$2:$R$201,"&gt;"&amp;H$3,Выборка!$R$2:$R$201,"&lt;="&amp;H$4)</f>
        <v>0</v>
      </c>
      <c r="I14" s="15">
        <f>COUNTIFS(Выборка!$Q$2:$Q$201, "&gt;"&amp;$B14,Выборка!$Q$2:$Q$201,"&lt;="&amp;$C14,Выборка!$R$2:$R$201,"&gt;"&amp;I$3,Выборка!$R$2:$R$201,"&lt;="&amp;I$4)</f>
        <v>0</v>
      </c>
      <c r="J14" s="15">
        <f>COUNTIFS(Выборка!$Q$2:$Q$201, "&gt;"&amp;$B14,Выборка!$Q$2:$Q$201,"&lt;="&amp;$C14,Выборка!$R$2:$R$201,"&gt;"&amp;J$3,Выборка!$R$2:$R$201,"&lt;="&amp;J$4)</f>
        <v>0</v>
      </c>
      <c r="K14" s="15">
        <f>COUNTIFS(Выборка!$Q$2:$Q$201, "&gt;"&amp;$B14,Выборка!$Q$2:$Q$201,"&lt;="&amp;$C14,Выборка!$R$2:$R$201,"&gt;"&amp;K$3,Выборка!$R$2:$R$201,"&lt;="&amp;K$4)</f>
        <v>0</v>
      </c>
      <c r="L14" s="15">
        <f>COUNTIFS(Выборка!$Q$2:$Q$201, "&gt;"&amp;$B14,Выборка!$Q$2:$Q$201,"&lt;="&amp;$C14,Выборка!$R$2:$R$201,"&gt;"&amp;L$3,Выборка!$R$2:$R$201,"&lt;="&amp;L$4)</f>
        <v>0</v>
      </c>
      <c r="M14" s="12">
        <f>COUNTIFS(Выборка!$Q$2:$Q$201, "&gt;"&amp;$B14,Выборка!$Q$2:$Q$201,"&lt;="&amp;$C14,Выборка!$R$2:$R$201,"&gt;"&amp;M$3,Выборка!$R$2:$R$201,"&lt;="&amp;M$4)</f>
        <v>0</v>
      </c>
      <c r="N14" s="5">
        <f t="shared" si="0"/>
        <v>1</v>
      </c>
      <c r="O14">
        <f t="shared" si="1"/>
        <v>59.20000000000001</v>
      </c>
      <c r="P14">
        <f t="shared" si="2"/>
        <v>3504.6400000000012</v>
      </c>
      <c r="Q14" s="12">
        <f t="shared" si="3"/>
        <v>0</v>
      </c>
    </row>
    <row r="15" spans="2:17" x14ac:dyDescent="0.3">
      <c r="B15" s="89" t="s">
        <v>59</v>
      </c>
      <c r="C15" s="89"/>
      <c r="D15" s="24">
        <f>SUM(D5:D14)</f>
        <v>5</v>
      </c>
      <c r="E15" s="25">
        <f t="shared" ref="E15:M15" si="4">SUM(E5:E14)</f>
        <v>6</v>
      </c>
      <c r="F15" s="25">
        <f t="shared" si="4"/>
        <v>12</v>
      </c>
      <c r="G15" s="25">
        <f t="shared" si="4"/>
        <v>20</v>
      </c>
      <c r="H15" s="25">
        <f t="shared" si="4"/>
        <v>54</v>
      </c>
      <c r="I15" s="25">
        <f t="shared" si="4"/>
        <v>44</v>
      </c>
      <c r="J15" s="25">
        <f t="shared" si="4"/>
        <v>17</v>
      </c>
      <c r="K15" s="25">
        <f t="shared" si="4"/>
        <v>19</v>
      </c>
      <c r="L15" s="25">
        <f t="shared" si="4"/>
        <v>13</v>
      </c>
      <c r="M15" s="25">
        <f t="shared" si="4"/>
        <v>10</v>
      </c>
      <c r="N15" s="26">
        <f>SUM(D5:M14)</f>
        <v>200</v>
      </c>
      <c r="O15" s="24">
        <f>SUMPRODUCT(N5:N14,O5:O14)/N15</f>
        <v>64.880000000000024</v>
      </c>
      <c r="P15" s="25"/>
      <c r="Q15" s="26">
        <f>SUMPRODUCT(N5:N14,Q5:Q14)/N15</f>
        <v>25.292505024865896</v>
      </c>
    </row>
    <row r="16" spans="2:17" x14ac:dyDescent="0.3">
      <c r="B16" s="43"/>
      <c r="C16" s="43"/>
    </row>
    <row r="17" spans="2:13" x14ac:dyDescent="0.3">
      <c r="B17" s="43"/>
      <c r="C17" s="43"/>
    </row>
    <row r="20" spans="2:13" x14ac:dyDescent="0.3">
      <c r="B20" s="30" t="s">
        <v>13</v>
      </c>
      <c r="C20" s="29"/>
      <c r="D20" s="62" t="s">
        <v>64</v>
      </c>
      <c r="E20" s="63"/>
      <c r="F20" s="63"/>
      <c r="G20" s="42">
        <f>Q15</f>
        <v>25.292505024865896</v>
      </c>
    </row>
    <row r="21" spans="2:13" x14ac:dyDescent="0.3">
      <c r="B21" s="37">
        <v>158</v>
      </c>
      <c r="C21" s="29"/>
      <c r="D21" s="54" t="s">
        <v>65</v>
      </c>
      <c r="E21" s="55"/>
      <c r="F21" s="55"/>
      <c r="G21" s="44" cm="1">
        <f t="array" ref="G21">SUMPRODUCT(N5:N14,(O5:O14-O15)^2)/N15</f>
        <v>16.838694975133979</v>
      </c>
    </row>
    <row r="22" spans="2:13" x14ac:dyDescent="0.3">
      <c r="B22" s="37">
        <v>162</v>
      </c>
      <c r="C22" s="29"/>
      <c r="D22" s="54" t="s">
        <v>66</v>
      </c>
      <c r="E22" s="55"/>
      <c r="F22" s="55"/>
      <c r="G22" s="44">
        <f>G20+G21</f>
        <v>42.131199999999879</v>
      </c>
    </row>
    <row r="23" spans="2:13" x14ac:dyDescent="0.3">
      <c r="B23" s="37">
        <v>166</v>
      </c>
      <c r="C23" s="29"/>
      <c r="D23" s="56" t="s">
        <v>22</v>
      </c>
      <c r="E23" s="57"/>
      <c r="F23" s="57"/>
      <c r="G23" s="45">
        <f>'4'!$R$6</f>
        <v>42.131199999998898</v>
      </c>
    </row>
    <row r="24" spans="2:13" x14ac:dyDescent="0.3">
      <c r="B24" s="37">
        <v>170</v>
      </c>
      <c r="C24" s="29"/>
      <c r="D24" s="90" t="s">
        <v>67</v>
      </c>
      <c r="E24" s="90"/>
      <c r="F24" s="90"/>
      <c r="G24" s="90"/>
    </row>
    <row r="25" spans="2:13" x14ac:dyDescent="0.3">
      <c r="B25" s="37">
        <v>174</v>
      </c>
      <c r="C25" s="29"/>
      <c r="D25" s="90"/>
      <c r="E25" s="90"/>
      <c r="F25" s="90"/>
      <c r="G25" s="90"/>
    </row>
    <row r="26" spans="2:13" x14ac:dyDescent="0.3">
      <c r="B26" s="37">
        <v>178</v>
      </c>
      <c r="C26" s="29"/>
    </row>
    <row r="27" spans="2:13" x14ac:dyDescent="0.3">
      <c r="B27" s="37">
        <v>182</v>
      </c>
      <c r="C27" s="29"/>
    </row>
    <row r="28" spans="2:13" x14ac:dyDescent="0.3">
      <c r="B28" s="37">
        <v>186</v>
      </c>
      <c r="C28" s="29"/>
    </row>
    <row r="29" spans="2:13" x14ac:dyDescent="0.3">
      <c r="B29" s="37">
        <v>190</v>
      </c>
      <c r="C29" s="29"/>
    </row>
    <row r="30" spans="2:13" x14ac:dyDescent="0.3">
      <c r="B30" s="38">
        <v>194</v>
      </c>
      <c r="C30" s="29"/>
    </row>
    <row r="31" spans="2:13" x14ac:dyDescent="0.3">
      <c r="C31" s="30" t="s">
        <v>14</v>
      </c>
      <c r="D31" s="39">
        <v>49.6</v>
      </c>
      <c r="E31" s="39">
        <v>52.800000000000004</v>
      </c>
      <c r="F31" s="39">
        <v>56.000000000000007</v>
      </c>
      <c r="G31" s="39">
        <v>59.20000000000001</v>
      </c>
      <c r="H31" s="39">
        <v>62.400000000000013</v>
      </c>
      <c r="I31" s="39">
        <v>65.600000000000023</v>
      </c>
      <c r="J31" s="39">
        <v>68.800000000000011</v>
      </c>
      <c r="K31" s="39">
        <v>72.000000000000028</v>
      </c>
      <c r="L31" s="39">
        <v>75.200000000000017</v>
      </c>
      <c r="M31" s="40">
        <v>78.400000000000034</v>
      </c>
    </row>
  </sheetData>
  <mergeCells count="11">
    <mergeCell ref="D21:F21"/>
    <mergeCell ref="D22:F22"/>
    <mergeCell ref="D23:F23"/>
    <mergeCell ref="D24:G25"/>
    <mergeCell ref="O3:O4"/>
    <mergeCell ref="P3:P4"/>
    <mergeCell ref="Q3:Q4"/>
    <mergeCell ref="D20:F20"/>
    <mergeCell ref="B3:C4"/>
    <mergeCell ref="B15:C15"/>
    <mergeCell ref="N3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EA53-71B5-44C7-8100-3C7AE5EA0AAD}">
  <dimension ref="B2:G5"/>
  <sheetViews>
    <sheetView zoomScale="145" zoomScaleNormal="145" workbookViewId="0">
      <selection activeCell="D9" sqref="D9"/>
    </sheetView>
  </sheetViews>
  <sheetFormatPr defaultRowHeight="15.05" x14ac:dyDescent="0.3"/>
  <sheetData>
    <row r="2" spans="2:7" x14ac:dyDescent="0.3">
      <c r="B2" s="28" t="s">
        <v>69</v>
      </c>
      <c r="C2" s="42">
        <f>'11'!$G$20</f>
        <v>25.292505024865896</v>
      </c>
      <c r="E2" s="31" t="s">
        <v>50</v>
      </c>
      <c r="F2" s="41" t="s">
        <v>70</v>
      </c>
      <c r="G2" s="34" t="s">
        <v>51</v>
      </c>
    </row>
    <row r="3" spans="2:7" x14ac:dyDescent="0.3">
      <c r="B3" s="13" t="s">
        <v>68</v>
      </c>
      <c r="C3" s="44">
        <f>'11'!$G$21</f>
        <v>16.838694975133979</v>
      </c>
      <c r="E3" s="35">
        <f>C3/C2 * (200-10)/(10-1)</f>
        <v>14.054897300076611</v>
      </c>
      <c r="F3" s="46" t="s">
        <v>70</v>
      </c>
      <c r="G3" s="36">
        <f>_xlfn.F.INV.RT(C4,10 - 1,200-10)</f>
        <v>1.9294247566488121</v>
      </c>
    </row>
    <row r="4" spans="2:7" x14ac:dyDescent="0.3">
      <c r="B4" s="14"/>
      <c r="C4" s="45">
        <f>0.05</f>
        <v>0.05</v>
      </c>
      <c r="E4" s="65" t="s">
        <v>71</v>
      </c>
      <c r="F4" s="66"/>
      <c r="G4" s="70"/>
    </row>
    <row r="5" spans="2:7" x14ac:dyDescent="0.3">
      <c r="E5" s="71"/>
      <c r="F5" s="72"/>
      <c r="G5" s="73"/>
    </row>
  </sheetData>
  <mergeCells count="1">
    <mergeCell ref="E4:G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141A-4903-41EC-9948-478BAF699383}">
  <dimension ref="B2:Q31"/>
  <sheetViews>
    <sheetView workbookViewId="0">
      <selection activeCell="N8" sqref="N8"/>
    </sheetView>
  </sheetViews>
  <sheetFormatPr defaultRowHeight="15.05" x14ac:dyDescent="0.3"/>
  <cols>
    <col min="6" max="6" width="11.44140625" bestFit="1" customWidth="1"/>
  </cols>
  <sheetData>
    <row r="2" spans="2:17" x14ac:dyDescent="0.3">
      <c r="B2" s="47"/>
      <c r="C2" s="47"/>
      <c r="N2" s="47"/>
      <c r="O2" s="43"/>
      <c r="P2" s="43"/>
      <c r="Q2" s="47"/>
    </row>
    <row r="3" spans="2:17" x14ac:dyDescent="0.3">
      <c r="B3" s="85" t="s">
        <v>57</v>
      </c>
      <c r="C3" s="86"/>
      <c r="D3" s="28">
        <v>48</v>
      </c>
      <c r="E3" s="32">
        <v>51.2</v>
      </c>
      <c r="F3" s="32">
        <v>54.400000000000006</v>
      </c>
      <c r="G3" s="32">
        <v>57.600000000000009</v>
      </c>
      <c r="H3" s="32">
        <v>60.800000000000011</v>
      </c>
      <c r="I3" s="32">
        <v>64.000000000000014</v>
      </c>
      <c r="J3" s="32">
        <v>67.200000000000017</v>
      </c>
      <c r="K3" s="32">
        <v>70.40000000000002</v>
      </c>
      <c r="L3" s="32">
        <v>73.600000000000023</v>
      </c>
      <c r="M3" s="32">
        <v>76.800000000000026</v>
      </c>
      <c r="N3" s="89" t="s">
        <v>60</v>
      </c>
      <c r="O3" s="93" t="s">
        <v>72</v>
      </c>
      <c r="P3" s="48"/>
      <c r="Q3" s="47"/>
    </row>
    <row r="4" spans="2:17" x14ac:dyDescent="0.3">
      <c r="B4" s="87"/>
      <c r="C4" s="88"/>
      <c r="D4" s="14">
        <v>51.2</v>
      </c>
      <c r="E4" s="15">
        <v>54.400000000000006</v>
      </c>
      <c r="F4" s="15">
        <v>57.600000000000009</v>
      </c>
      <c r="G4" s="15">
        <v>60.800000000000011</v>
      </c>
      <c r="H4" s="15">
        <v>64.000000000000014</v>
      </c>
      <c r="I4" s="15">
        <v>67.200000000000017</v>
      </c>
      <c r="J4" s="15">
        <v>70.40000000000002</v>
      </c>
      <c r="K4" s="15">
        <v>73.600000000000023</v>
      </c>
      <c r="L4" s="15">
        <v>76.800000000000026</v>
      </c>
      <c r="M4" s="15">
        <v>80.000000000000028</v>
      </c>
      <c r="N4" s="89"/>
      <c r="O4" s="71"/>
      <c r="P4" s="48"/>
      <c r="Q4" s="47"/>
    </row>
    <row r="5" spans="2:17" x14ac:dyDescent="0.3">
      <c r="B5" s="13">
        <v>156</v>
      </c>
      <c r="C5">
        <v>160</v>
      </c>
      <c r="D5" s="28">
        <f>COUNTIFS(Выборка!$Q$2:$Q$201, "&gt;="&amp;$B5,Выборка!$Q$2:$Q$201,"&lt;="&amp;$C5,Выборка!$R$2:$R$201,"&gt;="&amp;D$3,Выборка!$R$2:$R$201,"&lt;="&amp;D$4)</f>
        <v>2</v>
      </c>
      <c r="E5">
        <f>COUNTIFS(Выборка!$Q$2:$Q$201, "&gt;="&amp;$B5,Выборка!$Q$2:$Q$201,"&lt;="&amp;$C5,Выборка!$R$2:$R$201,"&gt;"&amp;E$3,Выборка!$R$2:$R$201,"&lt;="&amp;E$4)</f>
        <v>2</v>
      </c>
      <c r="F5">
        <f>COUNTIFS(Выборка!$Q$2:$Q$201, "&gt;="&amp;$B5,Выборка!$Q$2:$Q$201,"&lt;="&amp;$C5,Выборка!$R$2:$R$201,"&gt;"&amp;F$3,Выборка!$R$2:$R$201,"&lt;="&amp;F$4)</f>
        <v>1</v>
      </c>
      <c r="G5">
        <f>COUNTIFS(Выборка!$Q$2:$Q$201, "&gt;="&amp;$B5,Выборка!$Q$2:$Q$201,"&lt;="&amp;$C5,Выборка!$R$2:$R$201,"&gt;"&amp;G$3,Выборка!$R$2:$R$201,"&lt;="&amp;G$4)</f>
        <v>3</v>
      </c>
      <c r="H5">
        <f>COUNTIFS(Выборка!$Q$2:$Q$201, "&gt;="&amp;$B5,Выборка!$Q$2:$Q$201,"&lt;="&amp;$C5,Выборка!$R$2:$R$201,"&gt;"&amp;H$3,Выборка!$R$2:$R$201,"&lt;="&amp;H$4)</f>
        <v>3</v>
      </c>
      <c r="I5">
        <f>COUNTIFS(Выборка!$Q$2:$Q$201, "&gt;="&amp;$B5,Выборка!$Q$2:$Q$201,"&lt;="&amp;$C5,Выборка!$R$2:$R$201,"&gt;"&amp;I$3,Выборка!$R$2:$R$201,"&lt;="&amp;I$4)</f>
        <v>0</v>
      </c>
      <c r="J5">
        <f>COUNTIFS(Выборка!$Q$2:$Q$201, "&gt;="&amp;$B5,Выборка!$Q$2:$Q$201,"&lt;="&amp;$C5,Выборка!$R$2:$R$201,"&gt;"&amp;J$3,Выборка!$R$2:$R$201,"&lt;="&amp;J$4)</f>
        <v>0</v>
      </c>
      <c r="K5">
        <f>COUNTIFS(Выборка!$Q$2:$Q$201, "&gt;="&amp;$B5,Выборка!$Q$2:$Q$201,"&lt;="&amp;$C5,Выборка!$R$2:$R$201,"&gt;"&amp;K$3,Выборка!$R$2:$R$201,"&lt;="&amp;K$4)</f>
        <v>0</v>
      </c>
      <c r="L5">
        <f>COUNTIFS(Выборка!$Q$2:$Q$201, "&gt;="&amp;$B5,Выборка!$Q$2:$Q$201,"&lt;="&amp;$C5,Выборка!$R$2:$R$201,"&gt;"&amp;L$3,Выборка!$R$2:$R$201,"&lt;="&amp;L$4)</f>
        <v>0</v>
      </c>
      <c r="M5" s="8">
        <f>COUNTIFS(Выборка!$Q$2:$Q$201, "&gt;="&amp;$B5,Выборка!$Q$2:$Q$201,"&lt;="&amp;$C5,Выборка!$R$2:$R$201,"&gt;"&amp;M$3,Выборка!$R$2:$R$201,"&lt;="&amp;M$4)</f>
        <v>0</v>
      </c>
      <c r="N5" s="8">
        <f>SUM(D5:M5)</f>
        <v>11</v>
      </c>
      <c r="O5">
        <f>SUMPRODUCT($D$31:$M$31,D5:M5)</f>
        <v>625.60000000000014</v>
      </c>
      <c r="P5" s="13"/>
    </row>
    <row r="6" spans="2:17" x14ac:dyDescent="0.3">
      <c r="B6" s="13">
        <v>160</v>
      </c>
      <c r="C6">
        <v>164</v>
      </c>
      <c r="D6" s="13">
        <f>COUNTIFS(Выборка!$Q$2:$Q$201, "&gt;"&amp;$B6,Выборка!$Q$2:$Q$201,"&lt;="&amp;$C6,Выборка!$R$2:$R$201,"&gt;="&amp;D$3,Выборка!$R$2:$R$201,"&lt;="&amp;D$4)</f>
        <v>2</v>
      </c>
      <c r="E6">
        <f>COUNTIFS(Выборка!$Q$2:$Q$201, "&gt;"&amp;$B6,Выборка!$Q$2:$Q$201,"&lt;="&amp;$C6,Выборка!$R$2:$R$201,"&gt;"&amp;E$3,Выборка!$R$2:$R$201,"&lt;="&amp;E$4)</f>
        <v>4</v>
      </c>
      <c r="F6">
        <f>COUNTIFS(Выборка!$Q$2:$Q$201, "&gt;"&amp;$B6,Выборка!$Q$2:$Q$201,"&lt;="&amp;$C6,Выборка!$R$2:$R$201,"&gt;"&amp;F$3,Выборка!$R$2:$R$201,"&lt;="&amp;F$4)</f>
        <v>5</v>
      </c>
      <c r="G6">
        <f>COUNTIFS(Выборка!$Q$2:$Q$201, "&gt;"&amp;$B6,Выборка!$Q$2:$Q$201,"&lt;="&amp;$C6,Выборка!$R$2:$R$201,"&gt;"&amp;G$3,Выборка!$R$2:$R$201,"&lt;="&amp;G$4)</f>
        <v>8</v>
      </c>
      <c r="H6">
        <f>COUNTIFS(Выборка!$Q$2:$Q$201, "&gt;"&amp;$B6,Выборка!$Q$2:$Q$201,"&lt;="&amp;$C6,Выборка!$R$2:$R$201,"&gt;"&amp;H$3,Выборка!$R$2:$R$201,"&lt;="&amp;H$4)</f>
        <v>10</v>
      </c>
      <c r="I6">
        <f>COUNTIFS(Выборка!$Q$2:$Q$201, "&gt;"&amp;$B6,Выборка!$Q$2:$Q$201,"&lt;="&amp;$C6,Выборка!$R$2:$R$201,"&gt;"&amp;I$3,Выборка!$R$2:$R$201,"&lt;="&amp;I$4)</f>
        <v>1</v>
      </c>
      <c r="J6">
        <f>COUNTIFS(Выборка!$Q$2:$Q$201, "&gt;"&amp;$B6,Выборка!$Q$2:$Q$201,"&lt;="&amp;$C6,Выборка!$R$2:$R$201,"&gt;"&amp;J$3,Выборка!$R$2:$R$201,"&lt;="&amp;J$4)</f>
        <v>2</v>
      </c>
      <c r="K6">
        <f>COUNTIFS(Выборка!$Q$2:$Q$201, "&gt;"&amp;$B6,Выборка!$Q$2:$Q$201,"&lt;="&amp;$C6,Выборка!$R$2:$R$201,"&gt;"&amp;K$3,Выборка!$R$2:$R$201,"&lt;="&amp;K$4)</f>
        <v>1</v>
      </c>
      <c r="L6">
        <f>COUNTIFS(Выборка!$Q$2:$Q$201, "&gt;"&amp;$B6,Выборка!$Q$2:$Q$201,"&lt;="&amp;$C6,Выборка!$R$2:$R$201,"&gt;"&amp;L$3,Выборка!$R$2:$R$201,"&lt;="&amp;L$4)</f>
        <v>0</v>
      </c>
      <c r="M6" s="5">
        <f>COUNTIFS(Выборка!$Q$2:$Q$201, "&gt;"&amp;$B6,Выборка!$Q$2:$Q$201,"&lt;="&amp;$C6,Выборка!$R$2:$R$201,"&gt;"&amp;M$3,Выборка!$R$2:$R$201,"&lt;="&amp;M$4)</f>
        <v>0</v>
      </c>
      <c r="N6" s="5">
        <f t="shared" ref="N6:N14" si="0">SUM(D6:M6)</f>
        <v>33</v>
      </c>
      <c r="O6">
        <f t="shared" ref="O6:O14" si="1">SUMPRODUCT($D$31:$M$31,D6:M6)</f>
        <v>1963.2000000000003</v>
      </c>
      <c r="P6" s="13"/>
    </row>
    <row r="7" spans="2:17" x14ac:dyDescent="0.3">
      <c r="B7" s="13">
        <v>164</v>
      </c>
      <c r="C7">
        <v>168</v>
      </c>
      <c r="D7" s="13">
        <f>COUNTIFS(Выборка!$Q$2:$Q$201, "&gt;"&amp;$B7,Выборка!$Q$2:$Q$201,"&lt;="&amp;$C7,Выборка!$R$2:$R$201,"&gt;="&amp;D$3,Выборка!$R$2:$R$201,"&lt;="&amp;D$4)</f>
        <v>1</v>
      </c>
      <c r="E7">
        <f>COUNTIFS(Выборка!$Q$2:$Q$201, "&gt;"&amp;$B7,Выборка!$Q$2:$Q$201,"&lt;="&amp;$C7,Выборка!$R$2:$R$201,"&gt;"&amp;E$3,Выборка!$R$2:$R$201,"&lt;="&amp;E$4)</f>
        <v>0</v>
      </c>
      <c r="F7">
        <f>COUNTIFS(Выборка!$Q$2:$Q$201, "&gt;"&amp;$B7,Выборка!$Q$2:$Q$201,"&lt;="&amp;$C7,Выборка!$R$2:$R$201,"&gt;"&amp;F$3,Выборка!$R$2:$R$201,"&lt;="&amp;F$4)</f>
        <v>6</v>
      </c>
      <c r="G7">
        <f>COUNTIFS(Выборка!$Q$2:$Q$201, "&gt;"&amp;$B7,Выборка!$Q$2:$Q$201,"&lt;="&amp;$C7,Выборка!$R$2:$R$201,"&gt;"&amp;G$3,Выборка!$R$2:$R$201,"&lt;="&amp;G$4)</f>
        <v>4</v>
      </c>
      <c r="H7">
        <f>COUNTIFS(Выборка!$Q$2:$Q$201, "&gt;"&amp;$B7,Выборка!$Q$2:$Q$201,"&lt;="&amp;$C7,Выборка!$R$2:$R$201,"&gt;"&amp;H$3,Выборка!$R$2:$R$201,"&lt;="&amp;H$4)</f>
        <v>20</v>
      </c>
      <c r="I7">
        <f>COUNTIFS(Выборка!$Q$2:$Q$201, "&gt;"&amp;$B7,Выборка!$Q$2:$Q$201,"&lt;="&amp;$C7,Выборка!$R$2:$R$201,"&gt;"&amp;I$3,Выборка!$R$2:$R$201,"&lt;="&amp;I$4)</f>
        <v>8</v>
      </c>
      <c r="J7">
        <f>COUNTIFS(Выборка!$Q$2:$Q$201, "&gt;"&amp;$B7,Выборка!$Q$2:$Q$201,"&lt;="&amp;$C7,Выборка!$R$2:$R$201,"&gt;"&amp;J$3,Выборка!$R$2:$R$201,"&lt;="&amp;J$4)</f>
        <v>2</v>
      </c>
      <c r="K7">
        <f>COUNTIFS(Выборка!$Q$2:$Q$201, "&gt;"&amp;$B7,Выборка!$Q$2:$Q$201,"&lt;="&amp;$C7,Выборка!$R$2:$R$201,"&gt;"&amp;K$3,Выборка!$R$2:$R$201,"&lt;="&amp;K$4)</f>
        <v>3</v>
      </c>
      <c r="L7">
        <f>COUNTIFS(Выборка!$Q$2:$Q$201, "&gt;"&amp;$B7,Выборка!$Q$2:$Q$201,"&lt;="&amp;$C7,Выборка!$R$2:$R$201,"&gt;"&amp;L$3,Выборка!$R$2:$R$201,"&lt;="&amp;L$4)</f>
        <v>2</v>
      </c>
      <c r="M7" s="5">
        <f>COUNTIFS(Выборка!$Q$2:$Q$201, "&gt;"&amp;$B7,Выборка!$Q$2:$Q$201,"&lt;="&amp;$C7,Выборка!$R$2:$R$201,"&gt;"&amp;M$3,Выборка!$R$2:$R$201,"&lt;="&amp;M$4)</f>
        <v>1</v>
      </c>
      <c r="N7" s="5">
        <f t="shared" si="0"/>
        <v>47</v>
      </c>
      <c r="O7">
        <f t="shared" si="1"/>
        <v>2977.6000000000008</v>
      </c>
      <c r="P7" s="13"/>
    </row>
    <row r="8" spans="2:17" x14ac:dyDescent="0.3">
      <c r="B8" s="13">
        <v>168</v>
      </c>
      <c r="C8">
        <v>172</v>
      </c>
      <c r="D8" s="13">
        <f>COUNTIFS(Выборка!$Q$2:$Q$201, "&gt;"&amp;$B8,Выборка!$Q$2:$Q$201,"&lt;="&amp;$C8,Выборка!$R$2:$R$201,"&gt;="&amp;D$3,Выборка!$R$2:$R$201,"&lt;="&amp;D$4)</f>
        <v>0</v>
      </c>
      <c r="E8">
        <f>COUNTIFS(Выборка!$Q$2:$Q$201, "&gt;"&amp;$B8,Выборка!$Q$2:$Q$201,"&lt;="&amp;$C8,Выборка!$R$2:$R$201,"&gt;"&amp;E$3,Выборка!$R$2:$R$201,"&lt;="&amp;E$4)</f>
        <v>0</v>
      </c>
      <c r="F8">
        <f>COUNTIFS(Выборка!$Q$2:$Q$201, "&gt;"&amp;$B8,Выборка!$Q$2:$Q$201,"&lt;="&amp;$C8,Выборка!$R$2:$R$201,"&gt;"&amp;F$3,Выборка!$R$2:$R$201,"&lt;="&amp;F$4)</f>
        <v>0</v>
      </c>
      <c r="G8">
        <f>COUNTIFS(Выборка!$Q$2:$Q$201, "&gt;"&amp;$B8,Выборка!$Q$2:$Q$201,"&lt;="&amp;$C8,Выборка!$R$2:$R$201,"&gt;"&amp;G$3,Выборка!$R$2:$R$201,"&lt;="&amp;G$4)</f>
        <v>3</v>
      </c>
      <c r="H8">
        <f>COUNTIFS(Выборка!$Q$2:$Q$201, "&gt;"&amp;$B8,Выборка!$Q$2:$Q$201,"&lt;="&amp;$C8,Выборка!$R$2:$R$201,"&gt;"&amp;H$3,Выборка!$R$2:$R$201,"&lt;="&amp;H$4)</f>
        <v>15</v>
      </c>
      <c r="I8">
        <f>COUNTIFS(Выборка!$Q$2:$Q$201, "&gt;"&amp;$B8,Выборка!$Q$2:$Q$201,"&lt;="&amp;$C8,Выборка!$R$2:$R$201,"&gt;"&amp;I$3,Выборка!$R$2:$R$201,"&lt;="&amp;I$4)</f>
        <v>21</v>
      </c>
      <c r="J8">
        <f>COUNTIFS(Выборка!$Q$2:$Q$201, "&gt;"&amp;$B8,Выборка!$Q$2:$Q$201,"&lt;="&amp;$C8,Выборка!$R$2:$R$201,"&gt;"&amp;J$3,Выборка!$R$2:$R$201,"&lt;="&amp;J$4)</f>
        <v>7</v>
      </c>
      <c r="K8">
        <f>COUNTIFS(Выборка!$Q$2:$Q$201, "&gt;"&amp;$B8,Выборка!$Q$2:$Q$201,"&lt;="&amp;$C8,Выборка!$R$2:$R$201,"&gt;"&amp;K$3,Выборка!$R$2:$R$201,"&lt;="&amp;K$4)</f>
        <v>5</v>
      </c>
      <c r="L8">
        <f>COUNTIFS(Выборка!$Q$2:$Q$201, "&gt;"&amp;$B8,Выборка!$Q$2:$Q$201,"&lt;="&amp;$C8,Выборка!$R$2:$R$201,"&gt;"&amp;L$3,Выборка!$R$2:$R$201,"&lt;="&amp;L$4)</f>
        <v>5</v>
      </c>
      <c r="M8" s="5">
        <f>COUNTIFS(Выборка!$Q$2:$Q$201, "&gt;"&amp;$B8,Выборка!$Q$2:$Q$201,"&lt;="&amp;$C8,Выборка!$R$2:$R$201,"&gt;"&amp;M$3,Выборка!$R$2:$R$201,"&lt;="&amp;M$4)</f>
        <v>1</v>
      </c>
      <c r="N8" s="5">
        <f t="shared" si="0"/>
        <v>57</v>
      </c>
      <c r="O8">
        <f t="shared" si="1"/>
        <v>3787.2000000000007</v>
      </c>
      <c r="P8" s="13"/>
    </row>
    <row r="9" spans="2:17" x14ac:dyDescent="0.3">
      <c r="B9" s="13">
        <v>172</v>
      </c>
      <c r="C9">
        <v>176</v>
      </c>
      <c r="D9" s="13">
        <f>COUNTIFS(Выборка!$Q$2:$Q$201, "&gt;"&amp;$B9,Выборка!$Q$2:$Q$201,"&lt;="&amp;$C9,Выборка!$R$2:$R$201,"&gt;="&amp;D$3,Выборка!$R$2:$R$201,"&lt;="&amp;D$4)</f>
        <v>0</v>
      </c>
      <c r="E9">
        <f>COUNTIFS(Выборка!$Q$2:$Q$201, "&gt;"&amp;$B9,Выборка!$Q$2:$Q$201,"&lt;="&amp;$C9,Выборка!$R$2:$R$201,"&gt;"&amp;E$3,Выборка!$R$2:$R$201,"&lt;="&amp;E$4)</f>
        <v>0</v>
      </c>
      <c r="F9">
        <f>COUNTIFS(Выборка!$Q$2:$Q$201, "&gt;"&amp;$B9,Выборка!$Q$2:$Q$201,"&lt;="&amp;$C9,Выборка!$R$2:$R$201,"&gt;"&amp;F$3,Выборка!$R$2:$R$201,"&lt;="&amp;F$4)</f>
        <v>0</v>
      </c>
      <c r="G9">
        <f>COUNTIFS(Выборка!$Q$2:$Q$201, "&gt;"&amp;$B9,Выборка!$Q$2:$Q$201,"&lt;="&amp;$C9,Выборка!$R$2:$R$201,"&gt;"&amp;G$3,Выборка!$R$2:$R$201,"&lt;="&amp;G$4)</f>
        <v>1</v>
      </c>
      <c r="H9">
        <f>COUNTIFS(Выборка!$Q$2:$Q$201, "&gt;"&amp;$B9,Выборка!$Q$2:$Q$201,"&lt;="&amp;$C9,Выборка!$R$2:$R$201,"&gt;"&amp;H$3,Выборка!$R$2:$R$201,"&lt;="&amp;H$4)</f>
        <v>5</v>
      </c>
      <c r="I9">
        <f>COUNTIFS(Выборка!$Q$2:$Q$201, "&gt;"&amp;$B9,Выборка!$Q$2:$Q$201,"&lt;="&amp;$C9,Выборка!$R$2:$R$201,"&gt;"&amp;I$3,Выборка!$R$2:$R$201,"&lt;="&amp;I$4)</f>
        <v>8</v>
      </c>
      <c r="J9">
        <f>COUNTIFS(Выборка!$Q$2:$Q$201, "&gt;"&amp;$B9,Выборка!$Q$2:$Q$201,"&lt;="&amp;$C9,Выборка!$R$2:$R$201,"&gt;"&amp;J$3,Выборка!$R$2:$R$201,"&lt;="&amp;J$4)</f>
        <v>3</v>
      </c>
      <c r="K9">
        <f>COUNTIFS(Выборка!$Q$2:$Q$201, "&gt;"&amp;$B9,Выборка!$Q$2:$Q$201,"&lt;="&amp;$C9,Выборка!$R$2:$R$201,"&gt;"&amp;K$3,Выборка!$R$2:$R$201,"&lt;="&amp;K$4)</f>
        <v>4</v>
      </c>
      <c r="L9">
        <f>COUNTIFS(Выборка!$Q$2:$Q$201, "&gt;"&amp;$B9,Выборка!$Q$2:$Q$201,"&lt;="&amp;$C9,Выборка!$R$2:$R$201,"&gt;"&amp;L$3,Выборка!$R$2:$R$201,"&lt;="&amp;L$4)</f>
        <v>3</v>
      </c>
      <c r="M9" s="5">
        <f>COUNTIFS(Выборка!$Q$2:$Q$201, "&gt;"&amp;$B9,Выборка!$Q$2:$Q$201,"&lt;="&amp;$C9,Выборка!$R$2:$R$201,"&gt;"&amp;M$3,Выборка!$R$2:$R$201,"&lt;="&amp;M$4)</f>
        <v>3</v>
      </c>
      <c r="N9" s="5">
        <f t="shared" si="0"/>
        <v>27</v>
      </c>
      <c r="O9">
        <f t="shared" si="1"/>
        <v>1851.2000000000007</v>
      </c>
      <c r="P9" s="13"/>
    </row>
    <row r="10" spans="2:17" x14ac:dyDescent="0.3">
      <c r="B10" s="13">
        <v>176</v>
      </c>
      <c r="C10">
        <v>180</v>
      </c>
      <c r="D10" s="13">
        <f>COUNTIFS(Выборка!$Q$2:$Q$201, "&gt;"&amp;$B10,Выборка!$Q$2:$Q$201,"&lt;="&amp;$C10,Выборка!$R$2:$R$201,"&gt;="&amp;D$3,Выборка!$R$2:$R$201,"&lt;="&amp;D$4)</f>
        <v>0</v>
      </c>
      <c r="E10">
        <f>COUNTIFS(Выборка!$Q$2:$Q$201, "&gt;"&amp;$B10,Выборка!$Q$2:$Q$201,"&lt;="&amp;$C10,Выборка!$R$2:$R$201,"&gt;"&amp;E$3,Выборка!$R$2:$R$201,"&lt;="&amp;E$4)</f>
        <v>0</v>
      </c>
      <c r="F10">
        <f>COUNTIFS(Выборка!$Q$2:$Q$201, "&gt;"&amp;$B10,Выборка!$Q$2:$Q$201,"&lt;="&amp;$C10,Выборка!$R$2:$R$201,"&gt;"&amp;F$3,Выборка!$R$2:$R$201,"&lt;="&amp;F$4)</f>
        <v>0</v>
      </c>
      <c r="G10">
        <f>COUNTIFS(Выборка!$Q$2:$Q$201, "&gt;"&amp;$B10,Выборка!$Q$2:$Q$201,"&lt;="&amp;$C10,Выборка!$R$2:$R$201,"&gt;"&amp;G$3,Выборка!$R$2:$R$201,"&lt;="&amp;G$4)</f>
        <v>0</v>
      </c>
      <c r="H10">
        <f>COUNTIFS(Выборка!$Q$2:$Q$201, "&gt;"&amp;$B10,Выборка!$Q$2:$Q$201,"&lt;="&amp;$C10,Выборка!$R$2:$R$201,"&gt;"&amp;H$3,Выборка!$R$2:$R$201,"&lt;="&amp;H$4)</f>
        <v>1</v>
      </c>
      <c r="I10">
        <f>COUNTIFS(Выборка!$Q$2:$Q$201, "&gt;"&amp;$B10,Выборка!$Q$2:$Q$201,"&lt;="&amp;$C10,Выборка!$R$2:$R$201,"&gt;"&amp;I$3,Выборка!$R$2:$R$201,"&lt;="&amp;I$4)</f>
        <v>5</v>
      </c>
      <c r="J10">
        <f>COUNTIFS(Выборка!$Q$2:$Q$201, "&gt;"&amp;$B10,Выборка!$Q$2:$Q$201,"&lt;="&amp;$C10,Выборка!$R$2:$R$201,"&gt;"&amp;J$3,Выборка!$R$2:$R$201,"&lt;="&amp;J$4)</f>
        <v>2</v>
      </c>
      <c r="K10">
        <f>COUNTIFS(Выборка!$Q$2:$Q$201, "&gt;"&amp;$B10,Выборка!$Q$2:$Q$201,"&lt;="&amp;$C10,Выборка!$R$2:$R$201,"&gt;"&amp;K$3,Выборка!$R$2:$R$201,"&lt;="&amp;K$4)</f>
        <v>5</v>
      </c>
      <c r="L10">
        <f>COUNTIFS(Выборка!$Q$2:$Q$201, "&gt;"&amp;$B10,Выборка!$Q$2:$Q$201,"&lt;="&amp;$C10,Выборка!$R$2:$R$201,"&gt;"&amp;L$3,Выборка!$R$2:$R$201,"&lt;="&amp;L$4)</f>
        <v>2</v>
      </c>
      <c r="M10" s="5">
        <f>COUNTIFS(Выборка!$Q$2:$Q$201, "&gt;"&amp;$B10,Выборка!$Q$2:$Q$201,"&lt;="&amp;$C10,Выборка!$R$2:$R$201,"&gt;"&amp;M$3,Выборка!$R$2:$R$201,"&lt;="&amp;M$4)</f>
        <v>4</v>
      </c>
      <c r="N10" s="5">
        <f t="shared" si="0"/>
        <v>19</v>
      </c>
      <c r="O10">
        <f t="shared" si="1"/>
        <v>1352.0000000000005</v>
      </c>
      <c r="P10" s="13"/>
    </row>
    <row r="11" spans="2:17" x14ac:dyDescent="0.3">
      <c r="B11" s="13">
        <v>180</v>
      </c>
      <c r="C11">
        <v>184</v>
      </c>
      <c r="D11" s="13">
        <f>COUNTIFS(Выборка!$Q$2:$Q$201, "&gt;"&amp;$B11,Выборка!$Q$2:$Q$201,"&lt;="&amp;$C11,Выборка!$R$2:$R$201,"&gt;="&amp;D$3,Выборка!$R$2:$R$201,"&lt;="&amp;D$4)</f>
        <v>0</v>
      </c>
      <c r="E11">
        <f>COUNTIFS(Выборка!$Q$2:$Q$201, "&gt;"&amp;$B11,Выборка!$Q$2:$Q$201,"&lt;="&amp;$C11,Выборка!$R$2:$R$201,"&gt;"&amp;E$3,Выборка!$R$2:$R$201,"&lt;="&amp;E$4)</f>
        <v>0</v>
      </c>
      <c r="F11">
        <f>COUNTIFS(Выборка!$Q$2:$Q$201, "&gt;"&amp;$B11,Выборка!$Q$2:$Q$201,"&lt;="&amp;$C11,Выборка!$R$2:$R$201,"&gt;"&amp;F$3,Выборка!$R$2:$R$201,"&lt;="&amp;F$4)</f>
        <v>0</v>
      </c>
      <c r="G11">
        <f>COUNTIFS(Выборка!$Q$2:$Q$201, "&gt;"&amp;$B11,Выборка!$Q$2:$Q$201,"&lt;="&amp;$C11,Выборка!$R$2:$R$201,"&gt;"&amp;G$3,Выборка!$R$2:$R$201,"&lt;="&amp;G$4)</f>
        <v>0</v>
      </c>
      <c r="H11">
        <f>COUNTIFS(Выборка!$Q$2:$Q$201, "&gt;"&amp;$B11,Выборка!$Q$2:$Q$201,"&lt;="&amp;$C11,Выборка!$R$2:$R$201,"&gt;"&amp;H$3,Выборка!$R$2:$R$201,"&lt;="&amp;H$4)</f>
        <v>0</v>
      </c>
      <c r="I11">
        <f>COUNTIFS(Выборка!$Q$2:$Q$201, "&gt;"&amp;$B11,Выборка!$Q$2:$Q$201,"&lt;="&amp;$C11,Выборка!$R$2:$R$201,"&gt;"&amp;I$3,Выборка!$R$2:$R$201,"&lt;="&amp;I$4)</f>
        <v>1</v>
      </c>
      <c r="J11">
        <f>COUNTIFS(Выборка!$Q$2:$Q$201, "&gt;"&amp;$B11,Выборка!$Q$2:$Q$201,"&lt;="&amp;$C11,Выборка!$R$2:$R$201,"&gt;"&amp;J$3,Выборка!$R$2:$R$201,"&lt;="&amp;J$4)</f>
        <v>1</v>
      </c>
      <c r="K11">
        <f>COUNTIFS(Выборка!$Q$2:$Q$201, "&gt;"&amp;$B11,Выборка!$Q$2:$Q$201,"&lt;="&amp;$C11,Выборка!$R$2:$R$201,"&gt;"&amp;K$3,Выборка!$R$2:$R$201,"&lt;="&amp;K$4)</f>
        <v>0</v>
      </c>
      <c r="L11">
        <f>COUNTIFS(Выборка!$Q$2:$Q$201, "&gt;"&amp;$B11,Выборка!$Q$2:$Q$201,"&lt;="&amp;$C11,Выборка!$R$2:$R$201,"&gt;"&amp;L$3,Выборка!$R$2:$R$201,"&lt;="&amp;L$4)</f>
        <v>1</v>
      </c>
      <c r="M11" s="5">
        <f>COUNTIFS(Выборка!$Q$2:$Q$201, "&gt;"&amp;$B11,Выборка!$Q$2:$Q$201,"&lt;="&amp;$C11,Выборка!$R$2:$R$201,"&gt;"&amp;M$3,Выборка!$R$2:$R$201,"&lt;="&amp;M$4)</f>
        <v>0</v>
      </c>
      <c r="N11" s="5">
        <f t="shared" si="0"/>
        <v>3</v>
      </c>
      <c r="O11">
        <f t="shared" si="1"/>
        <v>209.60000000000005</v>
      </c>
      <c r="P11" s="13"/>
    </row>
    <row r="12" spans="2:17" x14ac:dyDescent="0.3">
      <c r="B12" s="13">
        <v>184</v>
      </c>
      <c r="C12">
        <v>188</v>
      </c>
      <c r="D12" s="13">
        <f>COUNTIFS(Выборка!$Q$2:$Q$201, "&gt;"&amp;$B12,Выборка!$Q$2:$Q$201,"&lt;="&amp;$C12,Выборка!$R$2:$R$201,"&gt;="&amp;D$3,Выборка!$R$2:$R$201,"&lt;="&amp;D$4)</f>
        <v>0</v>
      </c>
      <c r="E12">
        <f>COUNTIFS(Выборка!$Q$2:$Q$201, "&gt;"&amp;$B12,Выборка!$Q$2:$Q$201,"&lt;="&amp;$C12,Выборка!$R$2:$R$201,"&gt;"&amp;E$3,Выборка!$R$2:$R$201,"&lt;="&amp;E$4)</f>
        <v>0</v>
      </c>
      <c r="F12">
        <f>COUNTIFS(Выборка!$Q$2:$Q$201, "&gt;"&amp;$B12,Выборка!$Q$2:$Q$201,"&lt;="&amp;$C12,Выборка!$R$2:$R$201,"&gt;"&amp;F$3,Выборка!$R$2:$R$201,"&lt;="&amp;F$4)</f>
        <v>0</v>
      </c>
      <c r="G12">
        <f>COUNTIFS(Выборка!$Q$2:$Q$201, "&gt;"&amp;$B12,Выборка!$Q$2:$Q$201,"&lt;="&amp;$C12,Выборка!$R$2:$R$201,"&gt;"&amp;G$3,Выборка!$R$2:$R$201,"&lt;="&amp;G$4)</f>
        <v>0</v>
      </c>
      <c r="H12">
        <f>COUNTIFS(Выборка!$Q$2:$Q$201, "&gt;"&amp;$B12,Выборка!$Q$2:$Q$201,"&lt;="&amp;$C12,Выборка!$R$2:$R$201,"&gt;"&amp;H$3,Выборка!$R$2:$R$201,"&lt;="&amp;H$4)</f>
        <v>0</v>
      </c>
      <c r="I12">
        <f>COUNTIFS(Выборка!$Q$2:$Q$201, "&gt;"&amp;$B12,Выборка!$Q$2:$Q$201,"&lt;="&amp;$C12,Выборка!$R$2:$R$201,"&gt;"&amp;I$3,Выборка!$R$2:$R$201,"&lt;="&amp;I$4)</f>
        <v>0</v>
      </c>
      <c r="J12">
        <f>COUNTIFS(Выборка!$Q$2:$Q$201, "&gt;"&amp;$B12,Выборка!$Q$2:$Q$201,"&lt;="&amp;$C12,Выборка!$R$2:$R$201,"&gt;"&amp;J$3,Выборка!$R$2:$R$201,"&lt;="&amp;J$4)</f>
        <v>0</v>
      </c>
      <c r="K12">
        <f>COUNTIFS(Выборка!$Q$2:$Q$201, "&gt;"&amp;$B12,Выборка!$Q$2:$Q$201,"&lt;="&amp;$C12,Выборка!$R$2:$R$201,"&gt;"&amp;K$3,Выборка!$R$2:$R$201,"&lt;="&amp;K$4)</f>
        <v>1</v>
      </c>
      <c r="L12">
        <f>COUNTIFS(Выборка!$Q$2:$Q$201, "&gt;"&amp;$B12,Выборка!$Q$2:$Q$201,"&lt;="&amp;$C12,Выборка!$R$2:$R$201,"&gt;"&amp;L$3,Выборка!$R$2:$R$201,"&lt;="&amp;L$4)</f>
        <v>0</v>
      </c>
      <c r="M12" s="5">
        <f>COUNTIFS(Выборка!$Q$2:$Q$201, "&gt;"&amp;$B12,Выборка!$Q$2:$Q$201,"&lt;="&amp;$C12,Выборка!$R$2:$R$201,"&gt;"&amp;M$3,Выборка!$R$2:$R$201,"&lt;="&amp;M$4)</f>
        <v>0</v>
      </c>
      <c r="N12" s="5">
        <f t="shared" si="0"/>
        <v>1</v>
      </c>
      <c r="O12">
        <f t="shared" si="1"/>
        <v>72.000000000000028</v>
      </c>
      <c r="P12" s="13"/>
    </row>
    <row r="13" spans="2:17" x14ac:dyDescent="0.3">
      <c r="B13" s="13">
        <v>188</v>
      </c>
      <c r="C13">
        <v>192</v>
      </c>
      <c r="D13" s="13">
        <f>COUNTIFS(Выборка!$Q$2:$Q$201, "&gt;"&amp;$B13,Выборка!$Q$2:$Q$201,"&lt;="&amp;$C13,Выборка!$R$2:$R$201,"&gt;="&amp;D$3,Выборка!$R$2:$R$201,"&lt;="&amp;D$4)</f>
        <v>0</v>
      </c>
      <c r="E13">
        <f>COUNTIFS(Выборка!$Q$2:$Q$201, "&gt;"&amp;$B13,Выборка!$Q$2:$Q$201,"&lt;="&amp;$C13,Выборка!$R$2:$R$201,"&gt;"&amp;E$3,Выборка!$R$2:$R$201,"&lt;="&amp;E$4)</f>
        <v>0</v>
      </c>
      <c r="F13">
        <f>COUNTIFS(Выборка!$Q$2:$Q$201, "&gt;"&amp;$B13,Выборка!$Q$2:$Q$201,"&lt;="&amp;$C13,Выборка!$R$2:$R$201,"&gt;"&amp;F$3,Выборка!$R$2:$R$201,"&lt;="&amp;F$4)</f>
        <v>0</v>
      </c>
      <c r="G13">
        <f>COUNTIFS(Выборка!$Q$2:$Q$201, "&gt;"&amp;$B13,Выборка!$Q$2:$Q$201,"&lt;="&amp;$C13,Выборка!$R$2:$R$201,"&gt;"&amp;G$3,Выборка!$R$2:$R$201,"&lt;="&amp;G$4)</f>
        <v>0</v>
      </c>
      <c r="H13">
        <f>COUNTIFS(Выборка!$Q$2:$Q$201, "&gt;"&amp;$B13,Выборка!$Q$2:$Q$201,"&lt;="&amp;$C13,Выборка!$R$2:$R$201,"&gt;"&amp;H$3,Выборка!$R$2:$R$201,"&lt;="&amp;H$4)</f>
        <v>0</v>
      </c>
      <c r="I13">
        <f>COUNTIFS(Выборка!$Q$2:$Q$201, "&gt;"&amp;$B13,Выборка!$Q$2:$Q$201,"&lt;="&amp;$C13,Выборка!$R$2:$R$201,"&gt;"&amp;I$3,Выборка!$R$2:$R$201,"&lt;="&amp;I$4)</f>
        <v>0</v>
      </c>
      <c r="J13">
        <f>COUNTIFS(Выборка!$Q$2:$Q$201, "&gt;"&amp;$B13,Выборка!$Q$2:$Q$201,"&lt;="&amp;$C13,Выборка!$R$2:$R$201,"&gt;"&amp;J$3,Выборка!$R$2:$R$201,"&lt;="&amp;J$4)</f>
        <v>0</v>
      </c>
      <c r="K13">
        <f>COUNTIFS(Выборка!$Q$2:$Q$201, "&gt;"&amp;$B13,Выборка!$Q$2:$Q$201,"&lt;="&amp;$C13,Выборка!$R$2:$R$201,"&gt;"&amp;K$3,Выборка!$R$2:$R$201,"&lt;="&amp;K$4)</f>
        <v>0</v>
      </c>
      <c r="L13">
        <f>COUNTIFS(Выборка!$Q$2:$Q$201, "&gt;"&amp;$B13,Выборка!$Q$2:$Q$201,"&lt;="&amp;$C13,Выборка!$R$2:$R$201,"&gt;"&amp;L$3,Выборка!$R$2:$R$201,"&lt;="&amp;L$4)</f>
        <v>0</v>
      </c>
      <c r="M13" s="5">
        <f>COUNTIFS(Выборка!$Q$2:$Q$201, "&gt;"&amp;$B13,Выборка!$Q$2:$Q$201,"&lt;="&amp;$C13,Выборка!$R$2:$R$201,"&gt;"&amp;M$3,Выборка!$R$2:$R$201,"&lt;="&amp;M$4)</f>
        <v>1</v>
      </c>
      <c r="N13" s="5">
        <f t="shared" si="0"/>
        <v>1</v>
      </c>
      <c r="O13">
        <f t="shared" si="1"/>
        <v>78.400000000000034</v>
      </c>
      <c r="P13" s="13"/>
    </row>
    <row r="14" spans="2:17" x14ac:dyDescent="0.3">
      <c r="B14" s="13">
        <v>192</v>
      </c>
      <c r="C14">
        <v>196</v>
      </c>
      <c r="D14" s="14">
        <f>COUNTIFS(Выборка!$Q$2:$Q$201, "&gt;"&amp;$B14,Выборка!$Q$2:$Q$201,"&lt;="&amp;$C14,Выборка!$R$2:$R$201,"&gt;="&amp;D$3,Выборка!$R$2:$R$201,"&lt;="&amp;D$4)</f>
        <v>0</v>
      </c>
      <c r="E14" s="15">
        <f>COUNTIFS(Выборка!$Q$2:$Q$201, "&gt;"&amp;$B14,Выборка!$Q$2:$Q$201,"&lt;="&amp;$C14,Выборка!$R$2:$R$201,"&gt;"&amp;E$3,Выборка!$R$2:$R$201,"&lt;="&amp;E$4)</f>
        <v>0</v>
      </c>
      <c r="F14" s="15">
        <f>COUNTIFS(Выборка!$Q$2:$Q$201, "&gt;"&amp;$B14,Выборка!$Q$2:$Q$201,"&lt;="&amp;$C14,Выборка!$R$2:$R$201,"&gt;"&amp;F$3,Выборка!$R$2:$R$201,"&lt;="&amp;F$4)</f>
        <v>0</v>
      </c>
      <c r="G14" s="15">
        <f>COUNTIFS(Выборка!$Q$2:$Q$201, "&gt;"&amp;$B14,Выборка!$Q$2:$Q$201,"&lt;="&amp;$C14,Выборка!$R$2:$R$201,"&gt;"&amp;G$3,Выборка!$R$2:$R$201,"&lt;="&amp;G$4)</f>
        <v>1</v>
      </c>
      <c r="H14" s="15">
        <f>COUNTIFS(Выборка!$Q$2:$Q$201, "&gt;"&amp;$B14,Выборка!$Q$2:$Q$201,"&lt;="&amp;$C14,Выборка!$R$2:$R$201,"&gt;"&amp;H$3,Выборка!$R$2:$R$201,"&lt;="&amp;H$4)</f>
        <v>0</v>
      </c>
      <c r="I14" s="15">
        <f>COUNTIFS(Выборка!$Q$2:$Q$201, "&gt;"&amp;$B14,Выборка!$Q$2:$Q$201,"&lt;="&amp;$C14,Выборка!$R$2:$R$201,"&gt;"&amp;I$3,Выборка!$R$2:$R$201,"&lt;="&amp;I$4)</f>
        <v>0</v>
      </c>
      <c r="J14" s="15">
        <f>COUNTIFS(Выборка!$Q$2:$Q$201, "&gt;"&amp;$B14,Выборка!$Q$2:$Q$201,"&lt;="&amp;$C14,Выборка!$R$2:$R$201,"&gt;"&amp;J$3,Выборка!$R$2:$R$201,"&lt;="&amp;J$4)</f>
        <v>0</v>
      </c>
      <c r="K14" s="15">
        <f>COUNTIFS(Выборка!$Q$2:$Q$201, "&gt;"&amp;$B14,Выборка!$Q$2:$Q$201,"&lt;="&amp;$C14,Выборка!$R$2:$R$201,"&gt;"&amp;K$3,Выборка!$R$2:$R$201,"&lt;="&amp;K$4)</f>
        <v>0</v>
      </c>
      <c r="L14" s="15">
        <f>COUNTIFS(Выборка!$Q$2:$Q$201, "&gt;"&amp;$B14,Выборка!$Q$2:$Q$201,"&lt;="&amp;$C14,Выборка!$R$2:$R$201,"&gt;"&amp;L$3,Выборка!$R$2:$R$201,"&lt;="&amp;L$4)</f>
        <v>0</v>
      </c>
      <c r="M14" s="12">
        <f>COUNTIFS(Выборка!$Q$2:$Q$201, "&gt;"&amp;$B14,Выборка!$Q$2:$Q$201,"&lt;="&amp;$C14,Выборка!$R$2:$R$201,"&gt;"&amp;M$3,Выборка!$R$2:$R$201,"&lt;="&amp;M$4)</f>
        <v>0</v>
      </c>
      <c r="N14" s="5">
        <f t="shared" si="0"/>
        <v>1</v>
      </c>
      <c r="O14">
        <f t="shared" si="1"/>
        <v>59.20000000000001</v>
      </c>
      <c r="P14" s="13"/>
    </row>
    <row r="15" spans="2:17" x14ac:dyDescent="0.3">
      <c r="B15" s="89" t="s">
        <v>59</v>
      </c>
      <c r="C15" s="89"/>
      <c r="D15" s="24">
        <f>SUM(D5:D14)</f>
        <v>5</v>
      </c>
      <c r="E15" s="25">
        <f t="shared" ref="E15:M15" si="2">SUM(E5:E14)</f>
        <v>6</v>
      </c>
      <c r="F15" s="25">
        <f t="shared" si="2"/>
        <v>12</v>
      </c>
      <c r="G15" s="25">
        <f t="shared" si="2"/>
        <v>20</v>
      </c>
      <c r="H15" s="25">
        <f t="shared" si="2"/>
        <v>54</v>
      </c>
      <c r="I15" s="25">
        <f t="shared" si="2"/>
        <v>44</v>
      </c>
      <c r="J15" s="25">
        <f t="shared" si="2"/>
        <v>17</v>
      </c>
      <c r="K15" s="25">
        <f t="shared" si="2"/>
        <v>19</v>
      </c>
      <c r="L15" s="25">
        <f t="shared" si="2"/>
        <v>13</v>
      </c>
      <c r="M15" s="25">
        <f t="shared" si="2"/>
        <v>10</v>
      </c>
      <c r="N15" s="26">
        <f>SUM(D5:M14)</f>
        <v>200</v>
      </c>
      <c r="O15" s="24">
        <f>SUMPRODUCT(O5:O14,B21:B30)/N15</f>
        <v>10978.368000000002</v>
      </c>
      <c r="P15" s="13"/>
    </row>
    <row r="16" spans="2:17" x14ac:dyDescent="0.3">
      <c r="B16" s="43"/>
      <c r="C16" s="43"/>
    </row>
    <row r="17" spans="2:15" x14ac:dyDescent="0.3">
      <c r="B17" s="43"/>
      <c r="C17" s="43"/>
    </row>
    <row r="20" spans="2:15" ht="15.05" customHeight="1" x14ac:dyDescent="0.3">
      <c r="B20" s="30" t="s">
        <v>13</v>
      </c>
      <c r="C20" s="29"/>
      <c r="D20" s="31" t="s">
        <v>73</v>
      </c>
      <c r="E20" s="8">
        <f>'4'!$I$5</f>
        <v>168.86</v>
      </c>
      <c r="G20" s="62" t="s">
        <v>75</v>
      </c>
      <c r="H20" s="63"/>
      <c r="I20" s="8">
        <f>(O15-E20*E21)/(E22*E23)</f>
        <v>0.57187682649684868</v>
      </c>
      <c r="K20" s="90" t="s">
        <v>78</v>
      </c>
      <c r="L20" s="90"/>
      <c r="M20" s="90"/>
      <c r="N20" s="90"/>
      <c r="O20" s="90"/>
    </row>
    <row r="21" spans="2:15" x14ac:dyDescent="0.3">
      <c r="B21" s="37">
        <v>158</v>
      </c>
      <c r="C21" s="29"/>
      <c r="D21" s="51" t="s">
        <v>74</v>
      </c>
      <c r="E21" s="5">
        <f>'4'!$R$5</f>
        <v>64.880000000000024</v>
      </c>
      <c r="G21" s="54" t="s">
        <v>77</v>
      </c>
      <c r="H21" s="55"/>
      <c r="I21" s="5">
        <f>E21-I22*E20</f>
        <v>-37.475986389470606</v>
      </c>
      <c r="K21" s="90"/>
      <c r="L21" s="90"/>
      <c r="M21" s="90"/>
      <c r="N21" s="90"/>
      <c r="O21" s="90"/>
    </row>
    <row r="22" spans="2:15" x14ac:dyDescent="0.3">
      <c r="B22" s="37">
        <v>162</v>
      </c>
      <c r="C22" s="29"/>
      <c r="D22" s="20"/>
      <c r="E22" s="49">
        <f>SQRT('4'!$I$6)</f>
        <v>6.1237570167338591</v>
      </c>
      <c r="G22" s="56" t="s">
        <v>76</v>
      </c>
      <c r="H22" s="57"/>
      <c r="I22" s="12">
        <f>I20*(E23/E22)</f>
        <v>0.60615886763869842</v>
      </c>
      <c r="K22" s="58" t="str">
        <f>"y = "&amp;I22&amp;" * x  "&amp;I21</f>
        <v>y = 0,606158867638698 * x  -37,4759863894706</v>
      </c>
      <c r="L22" s="58"/>
      <c r="M22" s="58"/>
      <c r="N22" s="58"/>
      <c r="O22" s="58"/>
    </row>
    <row r="23" spans="2:15" x14ac:dyDescent="0.3">
      <c r="B23" s="37">
        <v>166</v>
      </c>
      <c r="C23" s="29"/>
      <c r="D23" s="33"/>
      <c r="E23" s="50">
        <f>SQRT('4'!$R$6)</f>
        <v>6.4908551054540498</v>
      </c>
    </row>
    <row r="24" spans="2:15" x14ac:dyDescent="0.3">
      <c r="B24" s="37">
        <v>170</v>
      </c>
      <c r="C24" s="29"/>
      <c r="D24" s="43"/>
      <c r="G24" s="43"/>
    </row>
    <row r="25" spans="2:15" x14ac:dyDescent="0.3">
      <c r="B25" s="37">
        <v>174</v>
      </c>
      <c r="C25" s="29"/>
      <c r="D25" s="43"/>
      <c r="G25" s="43"/>
    </row>
    <row r="26" spans="2:15" x14ac:dyDescent="0.3">
      <c r="B26" s="37">
        <v>178</v>
      </c>
      <c r="C26" s="29"/>
    </row>
    <row r="27" spans="2:15" x14ac:dyDescent="0.3">
      <c r="B27" s="37">
        <v>182</v>
      </c>
      <c r="C27" s="29"/>
    </row>
    <row r="28" spans="2:15" x14ac:dyDescent="0.3">
      <c r="B28" s="37">
        <v>186</v>
      </c>
      <c r="C28" s="29"/>
    </row>
    <row r="29" spans="2:15" x14ac:dyDescent="0.3">
      <c r="B29" s="37">
        <v>190</v>
      </c>
      <c r="C29" s="29"/>
    </row>
    <row r="30" spans="2:15" x14ac:dyDescent="0.3">
      <c r="B30" s="38">
        <v>194</v>
      </c>
      <c r="C30" s="29"/>
    </row>
    <row r="31" spans="2:15" x14ac:dyDescent="0.3">
      <c r="C31" s="30" t="s">
        <v>14</v>
      </c>
      <c r="D31" s="39">
        <v>49.6</v>
      </c>
      <c r="E31" s="39">
        <v>52.800000000000004</v>
      </c>
      <c r="F31" s="39">
        <v>56.000000000000007</v>
      </c>
      <c r="G31" s="39">
        <v>59.20000000000001</v>
      </c>
      <c r="H31" s="39">
        <v>62.400000000000013</v>
      </c>
      <c r="I31" s="39">
        <v>65.600000000000023</v>
      </c>
      <c r="J31" s="39">
        <v>68.800000000000011</v>
      </c>
      <c r="K31" s="39">
        <v>72.000000000000028</v>
      </c>
      <c r="L31" s="39">
        <v>75.200000000000017</v>
      </c>
      <c r="M31" s="40">
        <v>78.400000000000034</v>
      </c>
    </row>
  </sheetData>
  <mergeCells count="9">
    <mergeCell ref="B3:C4"/>
    <mergeCell ref="N3:N4"/>
    <mergeCell ref="O3:O4"/>
    <mergeCell ref="G22:H22"/>
    <mergeCell ref="K20:O21"/>
    <mergeCell ref="K22:O22"/>
    <mergeCell ref="B15:C15"/>
    <mergeCell ref="G20:H20"/>
    <mergeCell ref="G21:H2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C766-3EE8-4FBF-BFE7-4844ADCC0DC4}">
  <dimension ref="J3:K9"/>
  <sheetViews>
    <sheetView zoomScaleNormal="100" workbookViewId="0">
      <selection activeCell="M18" sqref="M18"/>
    </sheetView>
  </sheetViews>
  <sheetFormatPr defaultRowHeight="15.05" x14ac:dyDescent="0.3"/>
  <sheetData>
    <row r="3" spans="10:11" x14ac:dyDescent="0.3">
      <c r="J3" s="52" t="s">
        <v>79</v>
      </c>
      <c r="K3" s="30" t="s">
        <v>80</v>
      </c>
    </row>
    <row r="4" spans="10:11" x14ac:dyDescent="0.3">
      <c r="J4" s="13">
        <f>'4'!$D$6 - 10</f>
        <v>146</v>
      </c>
      <c r="K4" s="44">
        <f>J4*'13'!$I$22+'13'!$I$21</f>
        <v>51.023208285779361</v>
      </c>
    </row>
    <row r="5" spans="10:11" x14ac:dyDescent="0.3">
      <c r="J5" s="13">
        <f>'13'!$E$20</f>
        <v>168.86</v>
      </c>
      <c r="K5" s="44">
        <f>J5*'13'!$I$22+'13'!$I$21</f>
        <v>64.880000000000024</v>
      </c>
    </row>
    <row r="6" spans="10:11" x14ac:dyDescent="0.3">
      <c r="J6" s="14">
        <f>'4'!$D$7 + 10</f>
        <v>206</v>
      </c>
      <c r="K6" s="45">
        <f>J6*'13'!$I$22+'13'!$I$21</f>
        <v>87.39274034410127</v>
      </c>
    </row>
    <row r="8" spans="10:11" x14ac:dyDescent="0.3">
      <c r="J8" s="31" t="s">
        <v>73</v>
      </c>
      <c r="K8" s="8">
        <f>'4'!$I$5</f>
        <v>168.86</v>
      </c>
    </row>
    <row r="9" spans="10:11" x14ac:dyDescent="0.3">
      <c r="J9" s="35" t="s">
        <v>74</v>
      </c>
      <c r="K9" s="12">
        <f>'4'!$R$5</f>
        <v>64.880000000000024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BB6E-F354-4669-BCB0-C76A6282BFC7}">
  <dimension ref="B3:F6"/>
  <sheetViews>
    <sheetView workbookViewId="0">
      <selection activeCell="G14" sqref="G14"/>
    </sheetView>
  </sheetViews>
  <sheetFormatPr defaultRowHeight="15.05" x14ac:dyDescent="0.3"/>
  <sheetData>
    <row r="3" spans="2:6" x14ac:dyDescent="0.3">
      <c r="B3" s="62" t="s">
        <v>81</v>
      </c>
      <c r="C3" s="63"/>
      <c r="D3" s="63"/>
      <c r="E3" s="63"/>
      <c r="F3" s="8">
        <f>'13'!$I$20</f>
        <v>0.57187682649684868</v>
      </c>
    </row>
    <row r="4" spans="2:6" x14ac:dyDescent="0.3">
      <c r="B4" s="54" t="s">
        <v>82</v>
      </c>
      <c r="C4" s="55"/>
      <c r="D4" s="55"/>
      <c r="E4" s="55"/>
      <c r="F4" s="5">
        <f>SQRT('11'!G21/'11'!G22)</f>
        <v>0.63219681050302023</v>
      </c>
    </row>
    <row r="5" spans="2:6" x14ac:dyDescent="0.3">
      <c r="B5" s="93" t="s">
        <v>83</v>
      </c>
      <c r="C5" s="96"/>
      <c r="D5" s="96"/>
      <c r="E5" s="96"/>
      <c r="F5" s="97"/>
    </row>
    <row r="6" spans="2:6" x14ac:dyDescent="0.3">
      <c r="B6" s="71"/>
      <c r="C6" s="72"/>
      <c r="D6" s="72"/>
      <c r="E6" s="72"/>
      <c r="F6" s="73"/>
    </row>
  </sheetData>
  <mergeCells count="3">
    <mergeCell ref="B3:E3"/>
    <mergeCell ref="B4:E4"/>
    <mergeCell ref="B5:F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30D7-2001-4ADC-9733-0B31F6365A54}">
  <dimension ref="B3:I30"/>
  <sheetViews>
    <sheetView workbookViewId="0">
      <selection activeCell="K11" sqref="K11"/>
    </sheetView>
  </sheetViews>
  <sheetFormatPr defaultRowHeight="15.05" x14ac:dyDescent="0.3"/>
  <sheetData>
    <row r="3" spans="2:9" x14ac:dyDescent="0.3">
      <c r="B3" s="59" t="s">
        <v>29</v>
      </c>
      <c r="C3" s="60"/>
      <c r="D3" s="60"/>
      <c r="E3" s="60"/>
      <c r="F3" s="60"/>
      <c r="G3" s="60"/>
      <c r="H3" s="60"/>
      <c r="I3" s="61"/>
    </row>
    <row r="4" spans="2:9" x14ac:dyDescent="0.3">
      <c r="B4" s="85" t="s">
        <v>84</v>
      </c>
      <c r="C4" s="98"/>
      <c r="D4" s="98"/>
      <c r="E4" s="98"/>
      <c r="F4" s="98"/>
      <c r="G4" s="86"/>
      <c r="H4" cm="1">
        <f t="array" ref="H4:I8">LINEST(Выборка!R2:R201,Выборка!Q2:Q201,1,1)</f>
        <v>0.60580605985115099</v>
      </c>
      <c r="I4" s="5">
        <v>-37.50643041758795</v>
      </c>
    </row>
    <row r="5" spans="2:9" x14ac:dyDescent="0.3">
      <c r="B5" s="99" t="s">
        <v>85</v>
      </c>
      <c r="C5" s="100"/>
      <c r="D5" s="100"/>
      <c r="E5" s="100"/>
      <c r="F5" s="100"/>
      <c r="G5" s="101"/>
      <c r="H5">
        <v>6.0308506189934302E-2</v>
      </c>
      <c r="I5" s="5">
        <v>10.221912862618177</v>
      </c>
    </row>
    <row r="6" spans="2:9" x14ac:dyDescent="0.3">
      <c r="B6" s="99" t="s">
        <v>86</v>
      </c>
      <c r="C6" s="100"/>
      <c r="D6" s="100"/>
      <c r="E6" s="100"/>
      <c r="F6" s="100"/>
      <c r="G6" s="101"/>
      <c r="H6">
        <v>0.33758083466252742</v>
      </c>
      <c r="I6" s="5">
        <v>5.2944960893908153</v>
      </c>
    </row>
    <row r="7" spans="2:9" x14ac:dyDescent="0.3">
      <c r="B7" s="99" t="s">
        <v>88</v>
      </c>
      <c r="C7" s="100"/>
      <c r="D7" s="100"/>
      <c r="E7" s="100"/>
      <c r="F7" s="100"/>
      <c r="G7" s="101"/>
      <c r="H7">
        <v>100.904395224024</v>
      </c>
      <c r="I7" s="5">
        <v>198</v>
      </c>
    </row>
    <row r="8" spans="2:9" x14ac:dyDescent="0.3">
      <c r="B8" s="99" t="s">
        <v>89</v>
      </c>
      <c r="C8" s="100"/>
      <c r="D8" s="100"/>
      <c r="E8" s="100"/>
      <c r="F8" s="100"/>
      <c r="G8" s="101"/>
      <c r="H8">
        <v>2828.5206095662061</v>
      </c>
      <c r="I8" s="5">
        <v>5550.2743904337776</v>
      </c>
    </row>
    <row r="9" spans="2:9" x14ac:dyDescent="0.3">
      <c r="B9" s="87" t="s">
        <v>87</v>
      </c>
      <c r="C9" s="102"/>
      <c r="D9" s="102"/>
      <c r="E9" s="102"/>
      <c r="F9" s="102"/>
      <c r="G9" s="88"/>
      <c r="H9">
        <f>H8/200</f>
        <v>14.142603047831031</v>
      </c>
      <c r="I9" s="5">
        <f>I8/200</f>
        <v>27.751371952168888</v>
      </c>
    </row>
    <row r="10" spans="2:9" x14ac:dyDescent="0.3">
      <c r="B10" s="59" t="str">
        <f>"y = "&amp;H4&amp;" * x  "&amp;I4</f>
        <v>y = 0,605806059851151 * x  -37,5064304175879</v>
      </c>
      <c r="C10" s="60"/>
      <c r="D10" s="60"/>
      <c r="E10" s="60"/>
      <c r="F10" s="60"/>
      <c r="G10" s="60"/>
      <c r="H10" s="60"/>
      <c r="I10" s="61"/>
    </row>
    <row r="13" spans="2:9" x14ac:dyDescent="0.3">
      <c r="B13" s="59" t="s">
        <v>33</v>
      </c>
      <c r="C13" s="60"/>
      <c r="D13" s="60"/>
      <c r="E13" s="60"/>
      <c r="F13" s="60"/>
      <c r="G13" s="60"/>
      <c r="H13" s="60"/>
      <c r="I13" s="61"/>
    </row>
    <row r="14" spans="2:9" x14ac:dyDescent="0.3">
      <c r="B14" s="54" t="s">
        <v>1</v>
      </c>
      <c r="C14" s="55"/>
      <c r="D14" s="55"/>
      <c r="E14" s="55"/>
      <c r="F14" s="55"/>
      <c r="G14" s="55"/>
      <c r="H14" s="62">
        <v>180</v>
      </c>
      <c r="I14" s="83"/>
    </row>
    <row r="15" spans="2:9" x14ac:dyDescent="0.3">
      <c r="B15" s="54" t="s">
        <v>90</v>
      </c>
      <c r="C15" s="55"/>
      <c r="D15" s="55"/>
      <c r="E15" s="55"/>
      <c r="F15" s="55"/>
      <c r="G15" s="55"/>
      <c r="H15" s="54">
        <f>H14*H4+I4</f>
        <v>71.538660355619228</v>
      </c>
      <c r="I15" s="64"/>
    </row>
    <row r="16" spans="2:9" x14ac:dyDescent="0.3">
      <c r="B16" s="54" t="s">
        <v>91</v>
      </c>
      <c r="C16" s="55"/>
      <c r="D16" s="55"/>
      <c r="E16" s="55"/>
      <c r="F16" s="55"/>
      <c r="G16" s="55"/>
      <c r="H16" s="13">
        <f>_xlfn.T.INV.2T(0.05,I7)</f>
        <v>1.9720174778363073</v>
      </c>
      <c r="I16" s="5">
        <f xml:space="preserve"> SQRT((H14-H17)^2/(200*I17) + 1/200 + 1) * I6</f>
        <v>5.3462189649711069</v>
      </c>
    </row>
    <row r="17" spans="2:9" x14ac:dyDescent="0.3">
      <c r="B17" s="54" t="s">
        <v>92</v>
      </c>
      <c r="C17" s="55"/>
      <c r="D17" s="55"/>
      <c r="E17" s="55"/>
      <c r="F17" s="55"/>
      <c r="G17" s="55"/>
      <c r="H17" s="7">
        <f>'5'!$E$3</f>
        <v>169.38</v>
      </c>
      <c r="I17" s="5">
        <f>'5'!$E$4</f>
        <v>38.535600000000024</v>
      </c>
    </row>
    <row r="18" spans="2:9" x14ac:dyDescent="0.3">
      <c r="B18" s="56" t="s">
        <v>93</v>
      </c>
      <c r="C18" s="57"/>
      <c r="D18" s="57"/>
      <c r="E18" s="57"/>
      <c r="F18" s="57"/>
      <c r="G18" s="57"/>
      <c r="H18" s="14">
        <f>H15-H16*I16</f>
        <v>60.99582311635627</v>
      </c>
      <c r="I18" s="12">
        <f>H15+H16*I16</f>
        <v>82.08149759488218</v>
      </c>
    </row>
    <row r="21" spans="2:9" x14ac:dyDescent="0.3">
      <c r="B21" s="59" t="s">
        <v>34</v>
      </c>
      <c r="C21" s="60"/>
      <c r="D21" s="60"/>
      <c r="E21" s="60"/>
      <c r="F21" s="60"/>
      <c r="G21" s="60"/>
      <c r="H21" s="60"/>
      <c r="I21" s="61"/>
    </row>
    <row r="22" spans="2:9" x14ac:dyDescent="0.3">
      <c r="B22" s="62" t="s">
        <v>94</v>
      </c>
      <c r="C22" s="63"/>
      <c r="D22" s="63"/>
      <c r="E22" s="63"/>
      <c r="F22" s="63"/>
      <c r="G22" s="83"/>
      <c r="H22">
        <f>H4-H5*H16</f>
        <v>0.48687663158240141</v>
      </c>
      <c r="I22" s="5">
        <f>H4+H5*H16</f>
        <v>0.72473548811990052</v>
      </c>
    </row>
    <row r="23" spans="2:9" x14ac:dyDescent="0.3">
      <c r="B23" s="56" t="s">
        <v>95</v>
      </c>
      <c r="C23" s="57"/>
      <c r="D23" s="57"/>
      <c r="E23" s="57"/>
      <c r="F23" s="57"/>
      <c r="G23" s="67"/>
      <c r="H23" s="15">
        <f>I4-I5*H16</f>
        <v>-57.664221239590759</v>
      </c>
      <c r="I23" s="12">
        <f>I4+I5*H16</f>
        <v>-17.348639595585144</v>
      </c>
    </row>
    <row r="26" spans="2:9" x14ac:dyDescent="0.3">
      <c r="B26" s="59" t="s">
        <v>35</v>
      </c>
      <c r="C26" s="60"/>
      <c r="D26" s="60"/>
      <c r="E26" s="60"/>
      <c r="F26" s="60"/>
      <c r="G26" s="60"/>
      <c r="H26" s="60"/>
      <c r="I26" s="61"/>
    </row>
    <row r="27" spans="2:9" x14ac:dyDescent="0.3">
      <c r="B27" s="54" t="s">
        <v>96</v>
      </c>
      <c r="C27" s="55"/>
      <c r="D27" s="55"/>
      <c r="E27" s="55" t="s">
        <v>70</v>
      </c>
      <c r="F27" s="55"/>
      <c r="G27" s="55" t="s">
        <v>51</v>
      </c>
      <c r="H27" s="55"/>
      <c r="I27" s="64"/>
    </row>
    <row r="28" spans="2:9" x14ac:dyDescent="0.3">
      <c r="B28" s="54">
        <f>H7</f>
        <v>100.904395224024</v>
      </c>
      <c r="C28" s="55"/>
      <c r="D28" s="55"/>
      <c r="E28" s="55" t="s">
        <v>70</v>
      </c>
      <c r="F28" s="55"/>
      <c r="G28" s="55">
        <f>_xlfn.F.INV.RT(0.05,1,I7)</f>
        <v>3.8888529328918917</v>
      </c>
      <c r="H28" s="55"/>
      <c r="I28" s="64"/>
    </row>
    <row r="29" spans="2:9" x14ac:dyDescent="0.3">
      <c r="B29" s="93" t="s">
        <v>97</v>
      </c>
      <c r="C29" s="96"/>
      <c r="D29" s="96"/>
      <c r="E29" s="96"/>
      <c r="F29" s="96"/>
      <c r="G29" s="96"/>
      <c r="H29" s="96"/>
      <c r="I29" s="97"/>
    </row>
    <row r="30" spans="2:9" x14ac:dyDescent="0.3">
      <c r="B30" s="71"/>
      <c r="C30" s="72"/>
      <c r="D30" s="72"/>
      <c r="E30" s="72"/>
      <c r="F30" s="72"/>
      <c r="G30" s="72"/>
      <c r="H30" s="72"/>
      <c r="I30" s="73"/>
    </row>
  </sheetData>
  <mergeCells count="27">
    <mergeCell ref="B23:G23"/>
    <mergeCell ref="B3:I3"/>
    <mergeCell ref="B10:I10"/>
    <mergeCell ref="B13:I13"/>
    <mergeCell ref="B14:G14"/>
    <mergeCell ref="H14:I14"/>
    <mergeCell ref="B15:G15"/>
    <mergeCell ref="H15:I15"/>
    <mergeCell ref="B4:G4"/>
    <mergeCell ref="B5:G5"/>
    <mergeCell ref="B6:G6"/>
    <mergeCell ref="B7:G7"/>
    <mergeCell ref="B8:G8"/>
    <mergeCell ref="B9:G9"/>
    <mergeCell ref="B16:G16"/>
    <mergeCell ref="B17:G17"/>
    <mergeCell ref="B18:G18"/>
    <mergeCell ref="B21:I21"/>
    <mergeCell ref="B22:G22"/>
    <mergeCell ref="B29:I30"/>
    <mergeCell ref="B26:I26"/>
    <mergeCell ref="B27:D27"/>
    <mergeCell ref="E27:F27"/>
    <mergeCell ref="G27:I27"/>
    <mergeCell ref="B28:D28"/>
    <mergeCell ref="E28:F28"/>
    <mergeCell ref="G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Выборка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DmitryBalakin</dc:creator>
  <cp:lastModifiedBy>Балакин Дмитрий Александрович</cp:lastModifiedBy>
  <dcterms:created xsi:type="dcterms:W3CDTF">2015-06-05T18:19:34Z</dcterms:created>
  <dcterms:modified xsi:type="dcterms:W3CDTF">2024-12-01T14:56:58Z</dcterms:modified>
</cp:coreProperties>
</file>