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КС-2 КТП-4" sheetId="1" state="hidden" r:id="rId2"/>
    <sheet name="Sheet1" sheetId="2" state="visible" r:id="rId3"/>
  </sheets>
  <externalReferences>
    <externalReference r:id="rId4"/>
  </externalReferences>
  <definedNames>
    <definedName function="false" hidden="false" localSheetId="0" name="_xlnm.Print_Area" vbProcedure="false">'КС-2 КТП-4'!$A$1:$H$55</definedName>
    <definedName function="false" hidden="false" localSheetId="1" name="_xlnm.Print_Area" vbProcedure="false">Sheet1!$A$1:$H$128</definedName>
    <definedName function="false" hidden="true" localSheetId="1" name="_xlnm._FilterDatabase" vbProcedure="false">Sheet1!$A$31:$H$104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<sst xmlns="http://schemas.openxmlformats.org/spreadsheetml/2006/main" count="346" uniqueCount="187">
  <si>
    <t xml:space="preserve">Унифицированная форма № КС-2</t>
  </si>
  <si>
    <t xml:space="preserve">Утверждена постановлением Госкомстата России</t>
  </si>
  <si>
    <t xml:space="preserve">от 11 ноября 1999 года №100</t>
  </si>
  <si>
    <t xml:space="preserve">Код</t>
  </si>
  <si>
    <t xml:space="preserve">Форма по ОКУД</t>
  </si>
  <si>
    <t xml:space="preserve">0322005</t>
  </si>
  <si>
    <t xml:space="preserve">по ОКПО</t>
  </si>
  <si>
    <r>
      <rPr>
        <sz val="10"/>
        <rFont val="Arial"/>
        <family val="2"/>
        <charset val="204"/>
      </rPr>
      <t xml:space="preserve">Заказчик (Генподрядчик) - </t>
    </r>
    <r>
      <rPr>
        <b val="true"/>
        <sz val="10"/>
        <rFont val="Arial"/>
        <family val="2"/>
        <charset val="204"/>
      </rPr>
      <t xml:space="preserve">АО "Мессояханефтегаз" </t>
    </r>
  </si>
  <si>
    <t xml:space="preserve">49839101</t>
  </si>
  <si>
    <t xml:space="preserve">629303, Российская Федерация,Тюменская область, Ямало-Ненецкий автономный округ,г.Новый Уренгой, мкр.Мирный ,дом 1,корпус 1б</t>
  </si>
  <si>
    <r>
      <rPr>
        <sz val="10"/>
        <rFont val="Arial"/>
        <family val="2"/>
        <charset val="204"/>
      </rPr>
      <t xml:space="preserve">Подрядчик (Субподрядчик) -  </t>
    </r>
    <r>
      <rPr>
        <b val="true"/>
        <sz val="10"/>
        <rFont val="Arial"/>
        <family val="2"/>
        <charset val="204"/>
      </rPr>
      <t xml:space="preserve">ООО "СтройПроектСервис"</t>
    </r>
  </si>
  <si>
    <t xml:space="preserve">83488855</t>
  </si>
  <si>
    <t xml:space="preserve">664074, Россия, Иркутская область, г.Иркутск, ул.Леси Украинки д.35/101</t>
  </si>
  <si>
    <r>
      <rPr>
        <sz val="10"/>
        <rFont val="Arial"/>
        <family val="2"/>
        <charset val="204"/>
      </rPr>
      <t xml:space="preserve">Стройка - </t>
    </r>
    <r>
      <rPr>
        <b val="true"/>
        <sz val="10"/>
        <rFont val="Arial"/>
        <family val="2"/>
        <charset val="204"/>
      </rPr>
      <t xml:space="preserve"> «Обустройство кустов скважин Восточно-Мессояхского месторождения с коммуникациями для АО «Мессояханефтегаз» 2019-2021 в том числе работы по обустройству кустов скважин № 22 с коммуникациями Восточно-Мессояхского месторождения»коммуникациями"</t>
    </r>
  </si>
  <si>
    <t xml:space="preserve"> </t>
  </si>
  <si>
    <r>
      <rPr>
        <sz val="10"/>
        <rFont val="Arial"/>
        <family val="2"/>
        <charset val="204"/>
      </rPr>
      <t xml:space="preserve">Объект :</t>
    </r>
    <r>
      <rPr>
        <b val="true"/>
        <sz val="10"/>
        <rFont val="Arial"/>
        <family val="2"/>
        <charset val="204"/>
      </rPr>
      <t xml:space="preserve"> Куст №22</t>
    </r>
  </si>
  <si>
    <t xml:space="preserve">Сезон:</t>
  </si>
  <si>
    <t xml:space="preserve">Вид деятельности по ОКДП</t>
  </si>
  <si>
    <t xml:space="preserve">45.21</t>
  </si>
  <si>
    <t xml:space="preserve">Договор подряда (контракт)</t>
  </si>
  <si>
    <t xml:space="preserve">номер</t>
  </si>
  <si>
    <t xml:space="preserve"> МСХ-19/11028/00039/Р</t>
  </si>
  <si>
    <t xml:space="preserve">дата</t>
  </si>
  <si>
    <t xml:space="preserve">28.01.2019</t>
  </si>
  <si>
    <t xml:space="preserve">Наряд-Заказ</t>
  </si>
  <si>
    <t xml:space="preserve">№1</t>
  </si>
  <si>
    <t xml:space="preserve">Вид операции</t>
  </si>
  <si>
    <t xml:space="preserve">Номер документа</t>
  </si>
  <si>
    <t xml:space="preserve">Дата составления</t>
  </si>
  <si>
    <t xml:space="preserve">Отчетный период</t>
  </si>
  <si>
    <t xml:space="preserve">с</t>
  </si>
  <si>
    <t xml:space="preserve">по</t>
  </si>
  <si>
    <t xml:space="preserve">2</t>
  </si>
  <si>
    <t xml:space="preserve">19.06.2019</t>
  </si>
  <si>
    <t xml:space="preserve">01.06.2019</t>
  </si>
  <si>
    <t xml:space="preserve">АКТ</t>
  </si>
  <si>
    <t xml:space="preserve">О ПРИЕМКЕ ВЫПОЛНЕННЫХ РАБОТ </t>
  </si>
  <si>
    <t xml:space="preserve">Номер</t>
  </si>
  <si>
    <t xml:space="preserve">Наименование работ</t>
  </si>
  <si>
    <t xml:space="preserve">Номер единичной расценки</t>
  </si>
  <si>
    <t xml:space="preserve">Единица измерения</t>
  </si>
  <si>
    <t xml:space="preserve">Выполнено работ</t>
  </si>
  <si>
    <t xml:space="preserve">по порядку</t>
  </si>
  <si>
    <t xml:space="preserve">позиции по смете</t>
  </si>
  <si>
    <t xml:space="preserve">количество</t>
  </si>
  <si>
    <t xml:space="preserve">цена за единицу, руб.</t>
  </si>
  <si>
    <t xml:space="preserve">стоимость, руб.</t>
  </si>
  <si>
    <t xml:space="preserve">Основание:</t>
  </si>
  <si>
    <t xml:space="preserve">ПНР</t>
  </si>
  <si>
    <t xml:space="preserve">1</t>
  </si>
  <si>
    <t xml:space="preserve">Пусконаладочные работы (КТП) К=1,15</t>
  </si>
  <si>
    <t xml:space="preserve">УЕР 10-001-116</t>
  </si>
  <si>
    <t xml:space="preserve">шт</t>
  </si>
  <si>
    <t xml:space="preserve">где стесненные условия?</t>
  </si>
  <si>
    <t xml:space="preserve">Всего по Акту (без НДС)</t>
  </si>
  <si>
    <t xml:space="preserve">СДАЛ:</t>
  </si>
  <si>
    <t xml:space="preserve">Подрядчик:</t>
  </si>
  <si>
    <t xml:space="preserve">Главный инженер ООО "СтройПроектСервис"</t>
  </si>
  <si>
    <t xml:space="preserve">М.А. Поправко</t>
  </si>
  <si>
    <t xml:space="preserve">по доверенности№ 03/19 от 08.01.2019г.</t>
  </si>
  <si>
    <t xml:space="preserve">ПРИНЯЛ:</t>
  </si>
  <si>
    <t xml:space="preserve">Заказчик: АО "Мессояханефтегаз"</t>
  </si>
  <si>
    <t xml:space="preserve">Генеральный директор </t>
  </si>
  <si>
    <t xml:space="preserve">В.В. Сорокин</t>
  </si>
  <si>
    <t xml:space="preserve">Начальник ПООМ</t>
  </si>
  <si>
    <t xml:space="preserve">Д.В. Абрамов</t>
  </si>
  <si>
    <t xml:space="preserve">Заместитель руководителя проекта по проектированию и обустройству месторождений</t>
  </si>
  <si>
    <t xml:space="preserve">С.В. Амантаев</t>
  </si>
  <si>
    <t xml:space="preserve">Главный специалист по КС проекта по проектированию и обустройству месторождений</t>
  </si>
  <si>
    <t xml:space="preserve">Р.А. Король</t>
  </si>
  <si>
    <t xml:space="preserve">Главный специалист управления планирования и учета капитальных вложений</t>
  </si>
  <si>
    <t xml:space="preserve">С.К. Карлагина</t>
  </si>
  <si>
    <t xml:space="preserve">ОЦ в строительстве</t>
  </si>
  <si>
    <t xml:space="preserve">РН по обустройству кустов скважин производственного
отдела по обустройству месторождений УКС</t>
  </si>
  <si>
    <t xml:space="preserve">Г.А. Тайлаков</t>
  </si>
  <si>
    <t xml:space="preserve">Заказчик (Генподрядчик) -</t>
  </si>
  <si>
    <t xml:space="preserve">Подрядчик (Субподрядчик) -  </t>
  </si>
  <si>
    <r>
      <rPr>
        <sz val="11"/>
        <rFont val="Calibri"/>
        <family val="2"/>
        <charset val="204"/>
      </rPr>
      <t xml:space="preserve">Стройка - </t>
    </r>
    <r>
      <rPr>
        <b val="true"/>
        <sz val="11"/>
        <rFont val="Calibri"/>
        <family val="2"/>
        <charset val="204"/>
      </rPr>
      <t xml:space="preserve">  </t>
    </r>
  </si>
  <si>
    <r>
      <rPr>
        <sz val="11"/>
        <rFont val="Calibri"/>
        <family val="2"/>
        <charset val="204"/>
      </rPr>
      <t xml:space="preserve">Объект :</t>
    </r>
    <r>
      <rPr>
        <b val="true"/>
        <sz val="11"/>
        <rFont val="Calibri"/>
        <family val="2"/>
        <charset val="204"/>
      </rPr>
      <t xml:space="preserve">  </t>
    </r>
  </si>
  <si>
    <t xml:space="preserve">Сети электрические.
МЯФ1-ОКМ.2217-КП42-000-ЭМ01</t>
  </si>
  <si>
    <t xml:space="preserve">Приборы, устанавливаемые на металлоконструкциях (Кстесн=1,15) (реле защиты «Кактус»)</t>
  </si>
  <si>
    <t xml:space="preserve">УЕР 09-001-102</t>
  </si>
  <si>
    <t xml:space="preserve">Выключатель однополюсный с заземляющим контактом (Кстесн=1,15)</t>
  </si>
  <si>
    <t xml:space="preserve">УЕР 06-004-115</t>
  </si>
  <si>
    <t xml:space="preserve">Рукав металлический наружным диаметром до 48 мм (Кстесн=1,15)</t>
  </si>
  <si>
    <t xml:space="preserve">УЕР 04-017-101</t>
  </si>
  <si>
    <t xml:space="preserve">100м</t>
  </si>
  <si>
    <t xml:space="preserve">Металлорукав в ПВХ изоляции РЗ-ЦХ 25 У1</t>
  </si>
  <si>
    <t xml:space="preserve">МП-0161</t>
  </si>
  <si>
    <t xml:space="preserve">м</t>
  </si>
  <si>
    <r>
      <rPr>
        <sz val="10"/>
        <rFont val="Calibri"/>
        <family val="2"/>
        <charset val="204"/>
      </rPr>
      <t xml:space="preserve">18,540
</t>
    </r>
    <r>
      <rPr>
        <i val="true"/>
        <sz val="7"/>
        <rFont val="Calibri"/>
        <family val="2"/>
        <charset val="204"/>
      </rPr>
      <t xml:space="preserve">18*1,03</t>
    </r>
  </si>
  <si>
    <t xml:space="preserve">Монтаж кабеленесущих конструкций лотки, ширина лотка до 200 мм (Кстесн=1,15)</t>
  </si>
  <si>
    <t xml:space="preserve">УЕР 04-018-103</t>
  </si>
  <si>
    <t xml:space="preserve">т</t>
  </si>
  <si>
    <t xml:space="preserve">Лоток монтажный перфорированный ЛМ 100х65 УХЛ 1 (вес-4,87 кг)</t>
  </si>
  <si>
    <t xml:space="preserve">МП-0158</t>
  </si>
  <si>
    <t xml:space="preserve">Крышка прямого лотка, S1.5, L=3 м., КЛ 100 УХЛ1 КЛ 100 УХЛ1</t>
  </si>
  <si>
    <t xml:space="preserve">МП-0155</t>
  </si>
  <si>
    <t xml:space="preserve">Сети электрические.
МЯФ1-ОКМ.2217-КП42-000-ЭМ01 ДОП</t>
  </si>
  <si>
    <t xml:space="preserve">Кабель до 35 кВ по установленным конструкциям и лоткам с креплением кабеля по всей длине при массе 1 м кабеля, кг: 1 (Кстесн=1,15) (выдача эксплуатации: 
- Кабель ВВГнг(А)-FRLS 3х1,5 - 151м
- Кабель РПГнг(А)-HF-ХЛ 3х4 - 16м)</t>
  </si>
  <si>
    <t xml:space="preserve">УЕР 04-002-101</t>
  </si>
  <si>
    <t xml:space="preserve">Кабель ВВГнг(А)-ХЛ  3х4ок-0,66</t>
  </si>
  <si>
    <t xml:space="preserve">МЗ-0029</t>
  </si>
  <si>
    <t xml:space="preserve">км</t>
  </si>
  <si>
    <t xml:space="preserve">Кабель РПГнг(А)-HF-ХЛ 3х4-1</t>
  </si>
  <si>
    <t xml:space="preserve">770000774087</t>
  </si>
  <si>
    <t xml:space="preserve">Кабель ВВГнг(А)-ХЛ 3х4ок(N,PE)-0,66</t>
  </si>
  <si>
    <t xml:space="preserve">770000283132</t>
  </si>
  <si>
    <t xml:space="preserve">Кабель ВВГнг(А)-FRLS 3х1,5ок-0,66</t>
  </si>
  <si>
    <t xml:space="preserve">МЗ-0</t>
  </si>
  <si>
    <t xml:space="preserve">770000017518</t>
  </si>
  <si>
    <t xml:space="preserve">Кабель Кабтрон РвПнг(A)-HF 3х1,5-0,6/1</t>
  </si>
  <si>
    <t xml:space="preserve">770000517246</t>
  </si>
  <si>
    <t xml:space="preserve">Заделка контрольного кабеля сухая, сечение одной жилы до 2.5 мм2, количество жил:4 (Кстесн=1,15)</t>
  </si>
  <si>
    <t xml:space="preserve">УЕР 04-005-101</t>
  </si>
  <si>
    <t xml:space="preserve">Заделка контрольного кабеля сухая сечением одной жилы до 6 мм2, количество жил: 4 (Кстесн=1,15)</t>
  </si>
  <si>
    <t xml:space="preserve">УЕР 04-006-101</t>
  </si>
  <si>
    <t xml:space="preserve">Ввод кабеля (Кстесн=1,15)</t>
  </si>
  <si>
    <t xml:space="preserve">УЕР 04-004-101</t>
  </si>
  <si>
    <t xml:space="preserve">ввод</t>
  </si>
  <si>
    <t xml:space="preserve">Коробка (ящик) с зажимами для кабелей и проводов. Сечение (мм2) х Количество зажимов 6 мм2 х до 20 (Кстесн=1,15)</t>
  </si>
  <si>
    <t xml:space="preserve">УЕР 06-004-105</t>
  </si>
  <si>
    <t xml:space="preserve">Металлорукав в ПВХ изоляции РЗ-ЦХ 20 У1</t>
  </si>
  <si>
    <t xml:space="preserve">МП-0049-1</t>
  </si>
  <si>
    <r>
      <rPr>
        <sz val="10"/>
        <rFont val="Calibri"/>
        <family val="2"/>
        <charset val="204"/>
      </rPr>
      <t xml:space="preserve">139,050
</t>
    </r>
    <r>
      <rPr>
        <i val="true"/>
        <sz val="7"/>
        <rFont val="Calibri"/>
        <family val="2"/>
        <charset val="204"/>
      </rPr>
      <t xml:space="preserve">135*1,03</t>
    </r>
  </si>
  <si>
    <t xml:space="preserve">Рукав металлический в ПВХ изоляции РЗ-ЦП-Мр-НГ-32</t>
  </si>
  <si>
    <t xml:space="preserve">МП-0076</t>
  </si>
  <si>
    <r>
      <rPr>
        <sz val="10"/>
        <rFont val="Calibri"/>
        <family val="2"/>
        <charset val="204"/>
      </rPr>
      <t xml:space="preserve">27,810
</t>
    </r>
    <r>
      <rPr>
        <i val="true"/>
        <sz val="7"/>
        <rFont val="Calibri"/>
        <family val="2"/>
        <charset val="204"/>
      </rPr>
      <t xml:space="preserve">27*1,03</t>
    </r>
  </si>
  <si>
    <t xml:space="preserve">Сети связи.
МЯФ1-ОКМ.2217-КП42-000-ВН01</t>
  </si>
  <si>
    <r>
      <rPr>
        <sz val="10"/>
        <rFont val="Calibri"/>
        <family val="2"/>
        <charset val="204"/>
      </rPr>
      <t xml:space="preserve">Кабель до 35 кВ по установленным конструкциям и лоткам с креплением кабеля по всей длине при массе 1 м кабеля, кг: 1 (Кстесн=1,15) (выдача эксплуатации: 
- ОКБ-0,22-8Т 3кН - </t>
    </r>
    <r>
      <rPr>
        <b val="true"/>
        <sz val="10"/>
        <rFont val="Calibri"/>
        <family val="2"/>
        <charset val="204"/>
      </rPr>
      <t xml:space="preserve">215м</t>
    </r>
    <r>
      <rPr>
        <sz val="10"/>
        <rFont val="Calibri"/>
        <family val="2"/>
        <charset val="204"/>
      </rPr>
      <t xml:space="preserve">,  
- ParLan Compact U/UTP Cat5e PUR 2х2х0,52 мм+2х1,5 мм -</t>
    </r>
    <r>
      <rPr>
        <b val="true"/>
        <sz val="10"/>
        <rFont val="Calibri"/>
        <family val="2"/>
        <charset val="204"/>
      </rPr>
      <t xml:space="preserve"> 135м
- </t>
    </r>
    <r>
      <rPr>
        <sz val="10"/>
        <rFont val="Calibri"/>
        <family val="2"/>
        <charset val="204"/>
      </rPr>
      <t xml:space="preserve">NetLan Cat5е F/UTP 4х2х0,52 мм</t>
    </r>
    <r>
      <rPr>
        <b val="true"/>
        <sz val="10"/>
        <rFont val="Calibri"/>
        <family val="2"/>
        <charset val="204"/>
      </rPr>
      <t xml:space="preserve"> - 300м</t>
    </r>
    <r>
      <rPr>
        <sz val="10"/>
        <rFont val="Calibri"/>
        <family val="2"/>
        <charset val="204"/>
      </rPr>
      <t xml:space="preserve">)</t>
    </r>
  </si>
  <si>
    <r>
      <rPr>
        <sz val="10"/>
        <rFont val="Calibri"/>
        <family val="2"/>
        <charset val="204"/>
      </rPr>
      <t xml:space="preserve">200,850
</t>
    </r>
    <r>
      <rPr>
        <i val="true"/>
        <sz val="7"/>
        <rFont val="Calibri"/>
        <family val="2"/>
        <charset val="204"/>
      </rPr>
      <t xml:space="preserve">195*1,03</t>
    </r>
  </si>
  <si>
    <t xml:space="preserve">Заземление Медное (Кстесн=1,15)</t>
  </si>
  <si>
    <t xml:space="preserve">УЕР 04-055-103</t>
  </si>
  <si>
    <t xml:space="preserve">Провод желто-зеленый установочный медный ПуГВ1х6,0 Ж-З</t>
  </si>
  <si>
    <t xml:space="preserve">МП-0075</t>
  </si>
  <si>
    <t xml:space="preserve">Сети связи.
МЯФ1-ОКМ.2217-КП42-000-ВН01 ДОП</t>
  </si>
  <si>
    <t xml:space="preserve">Сети контроля автоматизации.
МЯФ1-ОКМ.2217-КП42-000-АК01</t>
  </si>
  <si>
    <t xml:space="preserve">Кабель до 35 кВ по установленным конструкциям и лоткам с креплением кабеля по всей длине при массе 1 м кабеля, кг: 1 (Кстесн=1,15)</t>
  </si>
  <si>
    <t xml:space="preserve">Кабель КуПе-ИЭОЭнг(А)-LS-ХЛ 2х2х1</t>
  </si>
  <si>
    <r>
      <rPr>
        <sz val="10"/>
        <rFont val="Calibri"/>
        <family val="2"/>
        <charset val="204"/>
      </rPr>
      <t xml:space="preserve">0,306
</t>
    </r>
    <r>
      <rPr>
        <i val="true"/>
        <sz val="7"/>
        <rFont val="Calibri"/>
        <family val="2"/>
        <charset val="204"/>
      </rPr>
      <t xml:space="preserve">0,300*1,02</t>
    </r>
  </si>
  <si>
    <t xml:space="preserve">770000143622</t>
  </si>
  <si>
    <t xml:space="preserve">Кабель КуПе-ОЭзнг(А)-ХЛ 19х1,0</t>
  </si>
  <si>
    <r>
      <rPr>
        <sz val="10"/>
        <rFont val="Calibri"/>
        <family val="2"/>
        <charset val="204"/>
      </rPr>
      <t xml:space="preserve">0,031
</t>
    </r>
    <r>
      <rPr>
        <i val="true"/>
        <sz val="7"/>
        <rFont val="Calibri"/>
        <family val="2"/>
        <charset val="204"/>
      </rPr>
      <t xml:space="preserve">0,030*1,02</t>
    </r>
  </si>
  <si>
    <t xml:space="preserve">770000243508</t>
  </si>
  <si>
    <t xml:space="preserve">Кабель контрольный 4х1,0 мм КВВГЭнг(А)-ХЛ</t>
  </si>
  <si>
    <t xml:space="preserve">МЗ-0261</t>
  </si>
  <si>
    <r>
      <rPr>
        <sz val="10"/>
        <rFont val="Calibri"/>
        <family val="2"/>
        <charset val="204"/>
      </rPr>
      <t xml:space="preserve">0,153
</t>
    </r>
    <r>
      <rPr>
        <i val="true"/>
        <sz val="7"/>
        <rFont val="Calibri"/>
        <family val="2"/>
        <charset val="204"/>
      </rPr>
      <t xml:space="preserve">0,150*1,02</t>
    </r>
  </si>
  <si>
    <t xml:space="preserve">Кабель КВВГЭнг(А)-FRLS-ХЛ 4х1</t>
  </si>
  <si>
    <t xml:space="preserve">770000639466</t>
  </si>
  <si>
    <t xml:space="preserve">Заделка контрольного кабеля сухая, сечение одной жилы до 2.5 мм2, количество жил: 19 (Кстесн=1,15)</t>
  </si>
  <si>
    <t xml:space="preserve">УЕР 04-005-105</t>
  </si>
  <si>
    <t xml:space="preserve">Монтаж термопреобразователя (Кстесн=1,15)</t>
  </si>
  <si>
    <t xml:space="preserve">УЕР 04-019-105</t>
  </si>
  <si>
    <t xml:space="preserve">Приборы, устанавливаемые на металлоконструкциях (Кстесн=1,15) (реле ПР200-24.4.1.0)</t>
  </si>
  <si>
    <r>
      <rPr>
        <sz val="10"/>
        <rFont val="Calibri"/>
        <family val="2"/>
        <charset val="204"/>
      </rPr>
      <t xml:space="preserve">154,500
</t>
    </r>
    <r>
      <rPr>
        <i val="true"/>
        <sz val="7"/>
        <rFont val="Calibri"/>
        <family val="2"/>
        <charset val="204"/>
      </rPr>
      <t xml:space="preserve">150*1,03</t>
    </r>
  </si>
  <si>
    <r>
      <rPr>
        <sz val="10"/>
        <rFont val="Calibri"/>
        <family val="2"/>
        <charset val="204"/>
      </rPr>
      <t xml:space="preserve">202,910
</t>
    </r>
    <r>
      <rPr>
        <i val="true"/>
        <sz val="7"/>
        <rFont val="Calibri"/>
        <family val="2"/>
        <charset val="204"/>
      </rPr>
      <t xml:space="preserve">197*1,03</t>
    </r>
  </si>
  <si>
    <t xml:space="preserve">Сети контроля автоматизации.
МЯФ1-ОКМ.2217-КП42-000-АК01 ДОП</t>
  </si>
  <si>
    <t xml:space="preserve">Кабель КуПе-ОЭнг(А)-ХЛ 4х1,5</t>
  </si>
  <si>
    <r>
      <rPr>
        <sz val="10"/>
        <rFont val="Calibri"/>
        <family val="2"/>
        <charset val="204"/>
      </rPr>
      <t xml:space="preserve">4,151
</t>
    </r>
    <r>
      <rPr>
        <i val="true"/>
        <sz val="7"/>
        <rFont val="Calibri"/>
        <family val="2"/>
        <charset val="204"/>
      </rPr>
      <t xml:space="preserve">4,070*1,02</t>
    </r>
  </si>
  <si>
    <t xml:space="preserve">770000167640</t>
  </si>
  <si>
    <t xml:space="preserve">Кабель КУИНнг(А)-FRLS 4х1,5 ВЭ ХЛ</t>
  </si>
  <si>
    <t xml:space="preserve">770000250318</t>
  </si>
  <si>
    <t xml:space="preserve">Кабель КВВГнг(А)-ХЛ 4х1,5</t>
  </si>
  <si>
    <t xml:space="preserve">770000243948</t>
  </si>
  <si>
    <t xml:space="preserve">Монтаж шкафа СУКС (Кстесн=1,15)</t>
  </si>
  <si>
    <t xml:space="preserve">УЕР 09-001-105</t>
  </si>
  <si>
    <t xml:space="preserve">Стоимость СМР в текущем уровне цен (с учетом прочих, учтенных в УЕР, без учета МТР Заказчика)</t>
  </si>
  <si>
    <t xml:space="preserve">уер</t>
  </si>
  <si>
    <t xml:space="preserve">Итого МТР Заказчика</t>
  </si>
  <si>
    <t xml:space="preserve">мз</t>
  </si>
  <si>
    <t xml:space="preserve">в том числе ЦО МТР Подрядчика</t>
  </si>
  <si>
    <t xml:space="preserve">мп</t>
  </si>
  <si>
    <t xml:space="preserve">*стоимость НЦО МТР Подрядчика</t>
  </si>
  <si>
    <t xml:space="preserve">Ненормируемые прочие затраты, глава 9:</t>
  </si>
  <si>
    <t xml:space="preserve">Стоимость доставки ЦО материалов автотранспортом со ст. Коротчаево до ЦСП с учетом затрат (ВЗиС, ЗУ, Снегоборьба и обеспечение нормальных условий труда)</t>
  </si>
  <si>
    <t xml:space="preserve">Стоимость доставки не ЦО материалов автотранспортом со ст. Коротчаево до ЦСП с учетом затрат (ВЗиС, ЗУ, Снегоборьба и обеспечение нормальных условий труда)</t>
  </si>
  <si>
    <t xml:space="preserve">Итого по Акту без НДС</t>
  </si>
  <si>
    <t xml:space="preserve">Сохранение индексации</t>
  </si>
  <si>
    <t xml:space="preserve">Всего </t>
  </si>
  <si>
    <t xml:space="preserve">Инженер-сметчик </t>
  </si>
  <si>
    <t xml:space="preserve">Заказчик: </t>
  </si>
  <si>
    <t xml:space="preserve">Менеджер по обустройству отдела по обустройству УКС</t>
  </si>
  <si>
    <t xml:space="preserve">Руководитель направления ценообразования строительства объектов</t>
  </si>
  <si>
    <t xml:space="preserve">энергетики и подготовительных работ ОЦ в строительстве управления </t>
  </si>
  <si>
    <t xml:space="preserve">планирования и учета капитальных вложений</t>
  </si>
  <si>
    <t xml:space="preserve">Главный специалист отдела комплектации оборудованием</t>
  </si>
  <si>
    <t xml:space="preserve">и материалами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</si>
</sst>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"/>
    <numFmt numFmtId="167" formatCode="#,##0"/>
    <numFmt numFmtId="168" formatCode="#,##0.00"/>
    <numFmt numFmtId="169" formatCode="#,##0.000"/>
    <numFmt numFmtId="170" formatCode="0"/>
    <numFmt numFmtId="171" formatCode="0.000"/>
    <numFmt numFmtId="172" formatCode="#,##0.00\ _₽"/>
    <numFmt numFmtId="173" formatCode="#,##0\ _₽"/>
  </numFmts>
  <fonts count="28">
    <font>
      <sz val="11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0"/>
      <name val="Arial Cyr"/>
      <family val="0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i val="true"/>
      <sz val="10"/>
      <name val="Arial"/>
      <family val="2"/>
      <charset val="204"/>
    </font>
    <font>
      <b val="true"/>
      <sz val="10"/>
      <name val="Arial"/>
      <family val="2"/>
      <charset val="204"/>
    </font>
    <font>
      <sz val="7"/>
      <name val="Arial"/>
      <family val="2"/>
      <charset val="204"/>
    </font>
    <font>
      <sz val="9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1"/>
      <name val="Calibri"/>
      <family val="2"/>
      <charset val="204"/>
    </font>
    <font>
      <sz val="10"/>
      <name val="Calibri"/>
      <family val="2"/>
      <charset val="204"/>
    </font>
    <font>
      <i val="true"/>
      <sz val="10"/>
      <name val="Calibri"/>
      <family val="2"/>
      <charset val="204"/>
    </font>
    <font>
      <sz val="7"/>
      <name val="Calibri"/>
      <family val="2"/>
      <charset val="204"/>
    </font>
    <font>
      <b val="true"/>
      <sz val="11"/>
      <name val="Calibri"/>
      <family val="2"/>
      <charset val="204"/>
    </font>
    <font>
      <sz val="9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color rgb="FF000000"/>
      <name val="Calibri"/>
      <family val="2"/>
      <charset val="204"/>
    </font>
    <font>
      <i val="true"/>
      <sz val="7"/>
      <name val="Calibri"/>
      <family val="2"/>
      <charset val="204"/>
    </font>
    <font>
      <b val="true"/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22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8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2" borderId="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2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7" fillId="2" borderId="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2" borderId="7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2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2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22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0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2" borderId="4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2" borderId="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4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4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2" borderId="4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11" fillId="2" borderId="4" xfId="2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2" borderId="1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22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2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2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21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8" xfId="21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2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0" xfId="21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3" fillId="2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8" xfId="21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0" borderId="0" xfId="22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1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2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5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5" fillId="0" borderId="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5" fillId="0" borderId="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15" fillId="0" borderId="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5" fillId="0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0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5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5" fillId="0" borderId="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4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4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7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5" fillId="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5" fillId="0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4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0" xfId="22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5" fillId="0" borderId="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2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9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3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3" borderId="4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3" borderId="4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2" fillId="0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4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2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4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4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0" borderId="4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5" fillId="0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4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0" borderId="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4" fillId="0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24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2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4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0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2" fillId="0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0" borderId="4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3" fontId="15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15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0" fillId="0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0" borderId="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5" fillId="0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4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0" fillId="0" borderId="0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0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0" borderId="0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22" fillId="0" borderId="0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3" fontId="24" fillId="0" borderId="0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4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6" fillId="0" borderId="0" xfId="22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6" fillId="0" borderId="0" xfId="22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26" fillId="0" borderId="0" xfId="22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0" xfId="22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22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1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21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7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4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4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8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0 6 2 2" xfId="20"/>
    <cellStyle name="Обычный 2" xfId="21"/>
    <cellStyle name="Обычный 3" xfId="22"/>
    <cellStyle name="Обычный 71" xfId="23"/>
    <cellStyle name="Обычный 71 2 2 2" xfId="24"/>
    <cellStyle name="Стиль 1" xfId="25"/>
  </cellStyles>
  <dxfs count="6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92.168.7.6/&#1089;&#1077;&#1090;&#1077;&#1074;&#1072;&#1103;%20&#1087;&#1072;&#1087;&#1082;&#1072;2/&#1056;&#1072;&#1073;&#1086;&#1090;&#1072;/&#1052;&#1077;&#1089;&#1089;&#1086;&#1103;&#1093;&#1072;/2.%20&#1050;&#1086;&#1085;&#1090;&#1088;&#1072;&#1082;&#1090;/&#1051;&#1054;&#1058;%201/&#1055;&#1086;&#1076;&#1087;&#1080;&#1089;&#1072;&#1085;&#1085;&#1099;&#1081;%20&#1076;&#1086;&#1075;&#1086;&#1074;&#1088;/&#1074;%20&#1088;&#1072;&#1079;&#1088;&#1072;&#1073;&#1086;&#1090;&#1082;&#1077;/&#1055;&#1088;&#1080;&#1083;.%201.1.%20&#1055;&#1088;&#1077;&#1081;&#1089;&#1082;&#1091;&#1088;&#1072;&#1085;&#1090;%20&#1059;&#1045;&#1056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Прил.1.1. к рам.д."/>
    </sheetNames>
    <sheetDataSet>
      <sheetData sheetId="0">
        <row r="1880">
          <cell r="Q1880">
            <v>289224.23</v>
          </cell>
        </row>
      </sheetData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pageBreakPreview" topLeftCell="A7" colorId="64" zoomScale="85" zoomScaleNormal="100" zoomScalePageLayoutView="85" workbookViewId="0">
      <selection pane="topLeft" activeCell="H33" activeCellId="0" sqref="H33"/>
    </sheetView>
  </sheetViews>
  <sheetFormatPr defaultColWidth="8.9921875" defaultRowHeight="14.25" zeroHeight="false" outlineLevelRow="0" outlineLevelCol="0"/>
  <cols>
    <col collapsed="false" customWidth="true" hidden="false" outlineLevel="0" max="1" min="1" style="1" width="5.51"/>
    <col collapsed="false" customWidth="true" hidden="false" outlineLevel="0" max="2" min="2" style="1" width="7.87"/>
    <col collapsed="false" customWidth="true" hidden="false" outlineLevel="0" max="3" min="3" style="1" width="40.87"/>
    <col collapsed="false" customWidth="true" hidden="false" outlineLevel="0" max="4" min="4" style="1" width="15.87"/>
    <col collapsed="false" customWidth="true" hidden="false" outlineLevel="0" max="5" min="5" style="1" width="10.61"/>
    <col collapsed="false" customWidth="true" hidden="false" outlineLevel="0" max="6" min="6" style="1" width="17.88"/>
    <col collapsed="false" customWidth="true" hidden="false" outlineLevel="0" max="7" min="7" style="1" width="13.13"/>
    <col collapsed="false" customWidth="true" hidden="false" outlineLevel="0" max="8" min="8" style="1" width="13.63"/>
    <col collapsed="false" customWidth="true" hidden="false" outlineLevel="0" max="9" min="9" style="1" width="14.75"/>
    <col collapsed="false" customWidth="true" hidden="false" outlineLevel="0" max="10" min="10" style="1" width="12.13"/>
    <col collapsed="false" customWidth="false" hidden="false" outlineLevel="0" max="1024" min="11" style="1" width="9"/>
  </cols>
  <sheetData>
    <row r="1" customFormat="false" ht="14.25" hidden="false" customHeight="false" outlineLevel="0" collapsed="false">
      <c r="A1" s="2"/>
      <c r="B1" s="3"/>
      <c r="C1" s="4"/>
      <c r="D1" s="5"/>
      <c r="E1" s="5"/>
      <c r="F1" s="6" t="s">
        <v>0</v>
      </c>
      <c r="G1" s="3"/>
      <c r="H1" s="3"/>
    </row>
    <row r="2" customFormat="false" ht="14.25" hidden="false" customHeight="false" outlineLevel="0" collapsed="false">
      <c r="A2" s="2"/>
      <c r="B2" s="3"/>
      <c r="C2" s="4"/>
      <c r="D2" s="5"/>
      <c r="E2" s="5"/>
      <c r="F2" s="6" t="s">
        <v>1</v>
      </c>
      <c r="G2" s="7"/>
      <c r="H2" s="3"/>
    </row>
    <row r="3" customFormat="false" ht="14.25" hidden="false" customHeight="false" outlineLevel="0" collapsed="false">
      <c r="A3" s="2"/>
      <c r="B3" s="3"/>
      <c r="C3" s="4"/>
      <c r="D3" s="5"/>
      <c r="E3" s="5"/>
      <c r="F3" s="6" t="s">
        <v>2</v>
      </c>
      <c r="G3" s="3"/>
      <c r="H3" s="3"/>
    </row>
    <row r="4" customFormat="false" ht="14.25" hidden="false" customHeight="false" outlineLevel="0" collapsed="false">
      <c r="A4" s="8"/>
      <c r="B4" s="9"/>
      <c r="C4" s="10"/>
      <c r="D4" s="5"/>
      <c r="E4" s="3"/>
      <c r="F4" s="11"/>
      <c r="G4" s="12" t="s">
        <v>3</v>
      </c>
      <c r="H4" s="13"/>
    </row>
    <row r="5" customFormat="false" ht="14.25" hidden="false" customHeight="false" outlineLevel="0" collapsed="false">
      <c r="A5" s="8"/>
      <c r="B5" s="9"/>
      <c r="C5" s="10"/>
      <c r="D5" s="5"/>
      <c r="E5" s="14" t="s">
        <v>4</v>
      </c>
      <c r="F5" s="15" t="s">
        <v>5</v>
      </c>
      <c r="G5" s="15"/>
      <c r="H5" s="15"/>
    </row>
    <row r="6" customFormat="false" ht="14.25" hidden="false" customHeight="false" outlineLevel="0" collapsed="false">
      <c r="A6" s="16"/>
      <c r="B6" s="16"/>
      <c r="C6" s="16"/>
      <c r="D6" s="5"/>
      <c r="E6" s="14" t="s">
        <v>6</v>
      </c>
      <c r="F6" s="15"/>
      <c r="G6" s="15"/>
      <c r="H6" s="15"/>
    </row>
    <row r="7" customFormat="false" ht="14.25" hidden="false" customHeight="true" outlineLevel="0" collapsed="false">
      <c r="A7" s="16" t="s">
        <v>7</v>
      </c>
      <c r="B7" s="16"/>
      <c r="C7" s="16"/>
      <c r="D7" s="5"/>
      <c r="E7" s="14" t="s">
        <v>6</v>
      </c>
      <c r="F7" s="15" t="s">
        <v>8</v>
      </c>
      <c r="G7" s="15"/>
      <c r="H7" s="15"/>
    </row>
    <row r="8" customFormat="false" ht="14.25" hidden="false" customHeight="false" outlineLevel="0" collapsed="false">
      <c r="A8" s="17" t="s">
        <v>9</v>
      </c>
      <c r="B8" s="18"/>
      <c r="C8" s="18"/>
      <c r="D8" s="5"/>
      <c r="E8" s="14"/>
      <c r="F8" s="19"/>
      <c r="G8" s="20"/>
      <c r="H8" s="21"/>
    </row>
    <row r="9" customFormat="false" ht="14.25" hidden="false" customHeight="true" outlineLevel="0" collapsed="false">
      <c r="A9" s="16" t="s">
        <v>10</v>
      </c>
      <c r="B9" s="16"/>
      <c r="C9" s="16"/>
      <c r="D9" s="5"/>
      <c r="E9" s="14" t="s">
        <v>6</v>
      </c>
      <c r="F9" s="15" t="s">
        <v>11</v>
      </c>
      <c r="G9" s="15"/>
      <c r="H9" s="15"/>
    </row>
    <row r="10" customFormat="false" ht="14.25" hidden="false" customHeight="false" outlineLevel="0" collapsed="false">
      <c r="A10" s="17" t="s">
        <v>12</v>
      </c>
      <c r="B10" s="18"/>
      <c r="C10" s="18"/>
      <c r="D10" s="5"/>
      <c r="E10" s="14"/>
      <c r="F10" s="19"/>
      <c r="G10" s="20"/>
      <c r="H10" s="21"/>
    </row>
    <row r="11" customFormat="false" ht="54.75" hidden="false" customHeight="true" outlineLevel="0" collapsed="false">
      <c r="A11" s="22" t="s">
        <v>13</v>
      </c>
      <c r="B11" s="22"/>
      <c r="C11" s="22"/>
      <c r="D11" s="22"/>
      <c r="E11" s="3" t="s">
        <v>14</v>
      </c>
      <c r="F11" s="19"/>
      <c r="G11" s="20"/>
      <c r="H11" s="21"/>
    </row>
    <row r="12" customFormat="false" ht="14.25" hidden="false" customHeight="true" outlineLevel="0" collapsed="false">
      <c r="A12" s="23" t="s">
        <v>15</v>
      </c>
      <c r="B12" s="23"/>
      <c r="C12" s="23"/>
      <c r="D12" s="5"/>
      <c r="E12" s="3" t="s">
        <v>14</v>
      </c>
      <c r="F12" s="24"/>
      <c r="G12" s="25"/>
      <c r="H12" s="26"/>
    </row>
    <row r="13" customFormat="false" ht="14.25" hidden="false" customHeight="false" outlineLevel="0" collapsed="false">
      <c r="A13" s="2" t="s">
        <v>16</v>
      </c>
      <c r="B13" s="27" t="n">
        <v>1</v>
      </c>
      <c r="C13" s="10"/>
      <c r="D13" s="5"/>
      <c r="E13" s="14" t="s">
        <v>17</v>
      </c>
      <c r="F13" s="15" t="s">
        <v>18</v>
      </c>
      <c r="G13" s="15"/>
      <c r="H13" s="15"/>
    </row>
    <row r="14" customFormat="false" ht="14.25" hidden="false" customHeight="false" outlineLevel="0" collapsed="false">
      <c r="A14" s="2"/>
      <c r="B14" s="27"/>
      <c r="C14" s="5"/>
      <c r="D14" s="28" t="s">
        <v>19</v>
      </c>
      <c r="E14" s="29" t="s">
        <v>20</v>
      </c>
      <c r="F14" s="15" t="s">
        <v>21</v>
      </c>
      <c r="G14" s="15"/>
      <c r="H14" s="15"/>
    </row>
    <row r="15" customFormat="false" ht="14.25" hidden="false" customHeight="false" outlineLevel="0" collapsed="false">
      <c r="A15" s="2"/>
      <c r="B15" s="3"/>
      <c r="C15" s="10"/>
      <c r="D15" s="5"/>
      <c r="E15" s="29" t="s">
        <v>22</v>
      </c>
      <c r="F15" s="15" t="s">
        <v>23</v>
      </c>
      <c r="G15" s="15"/>
      <c r="H15" s="15"/>
    </row>
    <row r="16" s="31" customFormat="true" ht="12.75" hidden="false" customHeight="false" outlineLevel="0" collapsed="false">
      <c r="A16" s="30"/>
      <c r="B16" s="2"/>
      <c r="C16" s="3"/>
      <c r="D16" s="14" t="s">
        <v>24</v>
      </c>
      <c r="E16" s="29" t="s">
        <v>20</v>
      </c>
      <c r="F16" s="15" t="s">
        <v>25</v>
      </c>
      <c r="G16" s="15"/>
      <c r="H16" s="15"/>
    </row>
    <row r="17" s="31" customFormat="true" ht="12.75" hidden="false" customHeight="false" outlineLevel="0" collapsed="false">
      <c r="A17" s="30"/>
      <c r="B17" s="2"/>
      <c r="C17" s="3"/>
      <c r="D17" s="3"/>
      <c r="E17" s="29" t="s">
        <v>22</v>
      </c>
      <c r="F17" s="15" t="s">
        <v>23</v>
      </c>
      <c r="G17" s="15"/>
      <c r="H17" s="15"/>
    </row>
    <row r="18" customFormat="false" ht="14.25" hidden="false" customHeight="false" outlineLevel="0" collapsed="false">
      <c r="A18" s="2"/>
      <c r="B18" s="3"/>
      <c r="C18" s="10"/>
      <c r="D18" s="5"/>
      <c r="E18" s="14" t="s">
        <v>26</v>
      </c>
      <c r="F18" s="11"/>
      <c r="G18" s="12" t="s">
        <v>18</v>
      </c>
      <c r="H18" s="13"/>
    </row>
    <row r="19" customFormat="false" ht="14.25" hidden="false" customHeight="false" outlineLevel="0" collapsed="false">
      <c r="A19" s="32"/>
      <c r="B19" s="33"/>
      <c r="C19" s="34"/>
      <c r="D19" s="5"/>
      <c r="E19" s="5"/>
      <c r="F19" s="35"/>
      <c r="G19" s="32"/>
      <c r="H19" s="36"/>
    </row>
    <row r="20" customFormat="false" ht="18.75" hidden="false" customHeight="true" outlineLevel="0" collapsed="false">
      <c r="A20" s="32"/>
      <c r="B20" s="33"/>
      <c r="C20" s="34"/>
      <c r="D20" s="5"/>
      <c r="E20" s="37" t="s">
        <v>27</v>
      </c>
      <c r="F20" s="37" t="s">
        <v>28</v>
      </c>
      <c r="G20" s="38" t="s">
        <v>29</v>
      </c>
      <c r="H20" s="38"/>
    </row>
    <row r="21" customFormat="false" ht="18.75" hidden="false" customHeight="true" outlineLevel="0" collapsed="false">
      <c r="A21" s="32"/>
      <c r="B21" s="33"/>
      <c r="C21" s="34"/>
      <c r="D21" s="5"/>
      <c r="E21" s="37"/>
      <c r="F21" s="37"/>
      <c r="G21" s="39" t="s">
        <v>30</v>
      </c>
      <c r="H21" s="40" t="s">
        <v>31</v>
      </c>
    </row>
    <row r="22" customFormat="false" ht="14.25" hidden="false" customHeight="false" outlineLevel="0" collapsed="false">
      <c r="A22" s="32"/>
      <c r="B22" s="33"/>
      <c r="C22" s="34"/>
      <c r="D22" s="5"/>
      <c r="E22" s="38" t="s">
        <v>32</v>
      </c>
      <c r="F22" s="38" t="s">
        <v>33</v>
      </c>
      <c r="G22" s="41" t="s">
        <v>34</v>
      </c>
      <c r="H22" s="38" t="s">
        <v>33</v>
      </c>
    </row>
    <row r="23" customFormat="false" ht="14.25" hidden="false" customHeight="false" outlineLevel="0" collapsed="false">
      <c r="A23" s="32"/>
      <c r="B23" s="33"/>
      <c r="C23" s="34"/>
      <c r="D23" s="5"/>
      <c r="E23" s="35"/>
      <c r="F23" s="32"/>
      <c r="G23" s="36"/>
      <c r="H23" s="36"/>
    </row>
    <row r="24" customFormat="false" ht="14.25" hidden="false" customHeight="false" outlineLevel="0" collapsed="false">
      <c r="A24" s="32"/>
      <c r="B24" s="33"/>
      <c r="C24" s="34"/>
      <c r="D24" s="33" t="s">
        <v>35</v>
      </c>
      <c r="E24" s="35"/>
      <c r="F24" s="32"/>
      <c r="G24" s="36"/>
      <c r="H24" s="36"/>
    </row>
    <row r="25" customFormat="false" ht="14.25" hidden="false" customHeight="false" outlineLevel="0" collapsed="false">
      <c r="A25" s="32"/>
      <c r="B25" s="33"/>
      <c r="C25" s="6"/>
      <c r="D25" s="33" t="s">
        <v>36</v>
      </c>
      <c r="E25" s="35"/>
      <c r="F25" s="32"/>
      <c r="G25" s="36"/>
      <c r="H25" s="36"/>
    </row>
    <row r="26" customFormat="false" ht="14.25" hidden="false" customHeight="false" outlineLevel="0" collapsed="false">
      <c r="A26" s="32"/>
      <c r="B26" s="33"/>
      <c r="C26" s="6"/>
      <c r="D26" s="42"/>
      <c r="E26" s="6"/>
      <c r="F26" s="6"/>
      <c r="G26" s="6"/>
      <c r="H26" s="6"/>
    </row>
    <row r="27" customFormat="false" ht="14.25" hidden="false" customHeight="true" outlineLevel="0" collapsed="false">
      <c r="A27" s="37" t="s">
        <v>37</v>
      </c>
      <c r="B27" s="37"/>
      <c r="C27" s="43" t="s">
        <v>38</v>
      </c>
      <c r="D27" s="44" t="s">
        <v>39</v>
      </c>
      <c r="E27" s="43" t="s">
        <v>40</v>
      </c>
      <c r="F27" s="45" t="s">
        <v>41</v>
      </c>
      <c r="G27" s="45"/>
      <c r="H27" s="45"/>
    </row>
    <row r="28" customFormat="false" ht="14.25" hidden="false" customHeight="true" outlineLevel="0" collapsed="false">
      <c r="A28" s="46" t="s">
        <v>42</v>
      </c>
      <c r="B28" s="44" t="s">
        <v>43</v>
      </c>
      <c r="C28" s="43"/>
      <c r="D28" s="44"/>
      <c r="E28" s="43"/>
      <c r="F28" s="45"/>
      <c r="G28" s="45"/>
      <c r="H28" s="45"/>
    </row>
    <row r="29" customFormat="false" ht="25.5" hidden="false" customHeight="false" outlineLevel="0" collapsed="false">
      <c r="A29" s="46"/>
      <c r="B29" s="44"/>
      <c r="C29" s="43"/>
      <c r="D29" s="44"/>
      <c r="E29" s="43"/>
      <c r="F29" s="43" t="s">
        <v>44</v>
      </c>
      <c r="G29" s="43" t="s">
        <v>45</v>
      </c>
      <c r="H29" s="43" t="s">
        <v>46</v>
      </c>
    </row>
    <row r="30" customFormat="false" ht="14.25" hidden="false" customHeight="false" outlineLevel="0" collapsed="false">
      <c r="A30" s="47" t="n">
        <v>1</v>
      </c>
      <c r="B30" s="48" t="n">
        <v>2</v>
      </c>
      <c r="C30" s="47" t="n">
        <v>3</v>
      </c>
      <c r="D30" s="48" t="n">
        <v>4</v>
      </c>
      <c r="E30" s="47" t="n">
        <v>5</v>
      </c>
      <c r="F30" s="49" t="n">
        <v>6</v>
      </c>
      <c r="G30" s="47" t="n">
        <v>7</v>
      </c>
      <c r="H30" s="49" t="n">
        <v>8</v>
      </c>
    </row>
    <row r="31" s="58" customFormat="true" ht="15" hidden="false" customHeight="true" outlineLevel="0" collapsed="false">
      <c r="A31" s="50" t="s">
        <v>47</v>
      </c>
      <c r="B31" s="51"/>
      <c r="C31" s="52" t="s">
        <v>48</v>
      </c>
      <c r="D31" s="53"/>
      <c r="E31" s="54"/>
      <c r="F31" s="55"/>
      <c r="G31" s="56"/>
      <c r="H31" s="57"/>
    </row>
    <row r="32" customFormat="false" ht="14.25" hidden="false" customHeight="false" outlineLevel="0" collapsed="false">
      <c r="A32" s="59"/>
      <c r="B32" s="60" t="s">
        <v>49</v>
      </c>
      <c r="C32" s="61" t="s">
        <v>50</v>
      </c>
      <c r="D32" s="62" t="s">
        <v>51</v>
      </c>
      <c r="E32" s="63" t="s">
        <v>52</v>
      </c>
      <c r="F32" s="63" t="n">
        <v>1</v>
      </c>
      <c r="G32" s="64" t="n">
        <v>3098275.3</v>
      </c>
      <c r="H32" s="65" t="n">
        <f aca="false">G32</f>
        <v>3098275</v>
      </c>
      <c r="I32" s="1" t="s">
        <v>53</v>
      </c>
    </row>
    <row r="33" s="58" customFormat="true" ht="25.5" hidden="false" customHeight="true" outlineLevel="0" collapsed="false">
      <c r="A33" s="66"/>
      <c r="B33" s="67"/>
      <c r="C33" s="68" t="s">
        <v>54</v>
      </c>
      <c r="D33" s="69"/>
      <c r="E33" s="70"/>
      <c r="F33" s="71"/>
      <c r="G33" s="72"/>
      <c r="H33" s="73" t="n">
        <f aca="false">H32</f>
        <v>3098275</v>
      </c>
    </row>
    <row r="34" customFormat="false" ht="14.25" hidden="false" customHeight="true" outlineLevel="0" collapsed="false">
      <c r="A34" s="30"/>
      <c r="B34" s="2"/>
      <c r="C34" s="27"/>
      <c r="D34" s="74"/>
      <c r="E34" s="30"/>
      <c r="F34" s="30"/>
      <c r="G34" s="14"/>
      <c r="H34" s="14"/>
    </row>
    <row r="35" customFormat="false" ht="14.25" hidden="false" customHeight="false" outlineLevel="0" collapsed="false">
      <c r="A35" s="75" t="s">
        <v>55</v>
      </c>
      <c r="B35" s="76"/>
      <c r="C35" s="77"/>
      <c r="D35" s="78"/>
      <c r="E35" s="79"/>
      <c r="F35" s="79"/>
      <c r="G35" s="79"/>
      <c r="H35" s="79"/>
    </row>
    <row r="36" s="82" customFormat="true" ht="14.25" hidden="false" customHeight="false" outlineLevel="0" collapsed="false">
      <c r="A36" s="80" t="s">
        <v>56</v>
      </c>
      <c r="B36" s="80"/>
      <c r="C36" s="80"/>
      <c r="D36" s="78"/>
      <c r="E36" s="81"/>
      <c r="F36" s="81"/>
      <c r="G36" s="81"/>
      <c r="H36" s="81"/>
    </row>
    <row r="37" s="82" customFormat="true" ht="14.25" hidden="false" customHeight="false" outlineLevel="0" collapsed="false">
      <c r="A37" s="83" t="s">
        <v>57</v>
      </c>
      <c r="B37" s="83"/>
      <c r="C37" s="81"/>
      <c r="D37" s="81"/>
      <c r="E37" s="84"/>
      <c r="F37" s="84"/>
      <c r="G37" s="84"/>
      <c r="H37" s="85" t="s">
        <v>58</v>
      </c>
    </row>
    <row r="38" s="82" customFormat="true" ht="14.25" hidden="false" customHeight="false" outlineLevel="0" collapsed="false">
      <c r="A38" s="86" t="s">
        <v>59</v>
      </c>
      <c r="B38" s="87"/>
      <c r="C38" s="77"/>
      <c r="D38" s="78"/>
      <c r="E38" s="81"/>
      <c r="F38" s="81"/>
      <c r="G38" s="81"/>
      <c r="H38" s="81"/>
    </row>
    <row r="39" customFormat="false" ht="14.25" hidden="false" customHeight="false" outlineLevel="0" collapsed="false">
      <c r="A39" s="88"/>
      <c r="B39" s="89"/>
      <c r="C39" s="77"/>
      <c r="D39" s="78"/>
      <c r="E39" s="79"/>
      <c r="F39" s="79"/>
      <c r="G39" s="79"/>
      <c r="H39" s="79"/>
    </row>
    <row r="40" customFormat="false" ht="14.25" hidden="false" customHeight="false" outlineLevel="0" collapsed="false">
      <c r="A40" s="75" t="s">
        <v>60</v>
      </c>
      <c r="B40" s="89"/>
      <c r="C40" s="77"/>
      <c r="D40" s="78"/>
      <c r="E40" s="79"/>
      <c r="F40" s="79"/>
      <c r="G40" s="79"/>
      <c r="H40" s="79"/>
    </row>
    <row r="41" customFormat="false" ht="14.25" hidden="false" customHeight="false" outlineLevel="0" collapsed="false">
      <c r="A41" s="90" t="s">
        <v>61</v>
      </c>
      <c r="B41" s="89"/>
      <c r="C41" s="77"/>
      <c r="D41" s="78"/>
      <c r="E41" s="79"/>
      <c r="F41" s="79"/>
      <c r="G41" s="79"/>
      <c r="H41" s="79"/>
    </row>
    <row r="42" customFormat="false" ht="14.25" hidden="false" customHeight="false" outlineLevel="0" collapsed="false">
      <c r="A42" s="90" t="s">
        <v>62</v>
      </c>
      <c r="B42" s="91"/>
      <c r="C42" s="91"/>
      <c r="D42" s="79"/>
      <c r="E42" s="84"/>
      <c r="F42" s="84"/>
      <c r="G42" s="84"/>
      <c r="H42" s="85" t="s">
        <v>63</v>
      </c>
    </row>
    <row r="43" customFormat="false" ht="14.25" hidden="false" customHeight="false" outlineLevel="0" collapsed="false">
      <c r="A43" s="91"/>
      <c r="B43" s="91"/>
      <c r="C43" s="91"/>
      <c r="D43" s="79"/>
      <c r="E43" s="92"/>
      <c r="F43" s="92"/>
      <c r="G43" s="92"/>
      <c r="H43" s="93"/>
    </row>
    <row r="44" customFormat="false" ht="14.25" hidden="false" customHeight="false" outlineLevel="0" collapsed="false">
      <c r="A44" s="90" t="s">
        <v>64</v>
      </c>
      <c r="B44" s="91"/>
      <c r="C44" s="91"/>
      <c r="D44" s="79"/>
      <c r="E44" s="84"/>
      <c r="F44" s="84"/>
      <c r="G44" s="84"/>
      <c r="H44" s="85" t="s">
        <v>65</v>
      </c>
    </row>
    <row r="45" customFormat="false" ht="14.25" hidden="false" customHeight="false" outlineLevel="0" collapsed="false">
      <c r="A45" s="79"/>
      <c r="B45" s="79"/>
      <c r="C45" s="79"/>
      <c r="D45" s="79"/>
      <c r="E45" s="79"/>
      <c r="F45" s="79"/>
      <c r="G45" s="79"/>
      <c r="H45" s="94"/>
    </row>
    <row r="46" customFormat="false" ht="14.25" hidden="false" customHeight="false" outlineLevel="0" collapsed="false">
      <c r="A46" s="83" t="s">
        <v>66</v>
      </c>
      <c r="B46" s="83"/>
      <c r="C46" s="79"/>
      <c r="D46" s="79"/>
      <c r="E46" s="84"/>
      <c r="F46" s="84"/>
      <c r="G46" s="84"/>
      <c r="H46" s="85" t="s">
        <v>67</v>
      </c>
    </row>
    <row r="47" customFormat="false" ht="14.25" hidden="false" customHeight="false" outlineLevel="0" collapsed="false">
      <c r="A47" s="83"/>
      <c r="B47" s="83"/>
      <c r="C47" s="79"/>
      <c r="D47" s="79"/>
      <c r="E47" s="92"/>
      <c r="F47" s="92"/>
      <c r="G47" s="92"/>
      <c r="H47" s="93"/>
    </row>
    <row r="48" customFormat="false" ht="14.25" hidden="false" customHeight="false" outlineLevel="0" collapsed="false">
      <c r="A48" s="83" t="s">
        <v>68</v>
      </c>
      <c r="B48" s="83"/>
      <c r="C48" s="79"/>
      <c r="D48" s="79"/>
      <c r="E48" s="84"/>
      <c r="F48" s="84"/>
      <c r="G48" s="84"/>
      <c r="H48" s="93" t="s">
        <v>69</v>
      </c>
    </row>
    <row r="49" customFormat="false" ht="14.25" hidden="false" customHeight="false" outlineLevel="0" collapsed="false">
      <c r="A49" s="79"/>
      <c r="B49" s="79"/>
      <c r="C49" s="79"/>
      <c r="D49" s="79"/>
      <c r="E49" s="79"/>
      <c r="F49" s="79"/>
      <c r="G49" s="79"/>
      <c r="H49" s="94"/>
    </row>
    <row r="50" customFormat="false" ht="14.25" hidden="false" customHeight="false" outlineLevel="0" collapsed="false">
      <c r="A50" s="83" t="s">
        <v>70</v>
      </c>
      <c r="B50" s="83"/>
      <c r="C50" s="83"/>
      <c r="D50" s="79"/>
      <c r="E50" s="84"/>
      <c r="F50" s="84"/>
      <c r="G50" s="84"/>
      <c r="H50" s="93" t="s">
        <v>71</v>
      </c>
    </row>
    <row r="51" customFormat="false" ht="14.25" hidden="false" customHeight="false" outlineLevel="0" collapsed="false">
      <c r="A51" s="86" t="s">
        <v>72</v>
      </c>
      <c r="B51" s="94"/>
      <c r="C51" s="95"/>
      <c r="D51" s="92"/>
      <c r="E51" s="92"/>
      <c r="F51" s="92"/>
      <c r="G51" s="92"/>
      <c r="H51" s="92"/>
    </row>
    <row r="52" customFormat="false" ht="14.25" hidden="false" customHeight="false" outlineLevel="0" collapsed="false">
      <c r="A52" s="96"/>
      <c r="B52" s="94"/>
      <c r="C52" s="95"/>
      <c r="D52" s="92"/>
      <c r="E52" s="92"/>
      <c r="F52" s="92"/>
      <c r="G52" s="92"/>
      <c r="H52" s="92"/>
    </row>
    <row r="53" customFormat="false" ht="14.25" hidden="false" customHeight="true" outlineLevel="0" collapsed="false">
      <c r="A53" s="97" t="s">
        <v>73</v>
      </c>
      <c r="B53" s="97"/>
      <c r="C53" s="97"/>
      <c r="D53" s="97"/>
      <c r="E53" s="98"/>
      <c r="F53" s="98"/>
      <c r="G53" s="98"/>
      <c r="H53" s="31" t="s">
        <v>74</v>
      </c>
    </row>
    <row r="54" customFormat="false" ht="14.25" hidden="false" customHeight="false" outlineLevel="0" collapsed="false">
      <c r="H54" s="99"/>
    </row>
    <row r="57" customFormat="false" ht="14.25" hidden="false" customHeight="false" outlineLevel="0" collapsed="false">
      <c r="C57" s="100" t="n">
        <f aca="false">'[1]Прил.1.1. к рам.д.'!$Q$1880</f>
        <v>289224.23</v>
      </c>
      <c r="G57" s="101" t="e">
        <f aca="false">H33+#REF!+#REF!</f>
        <v>#REF!</v>
      </c>
    </row>
    <row r="58" customFormat="false" ht="14.25" hidden="false" customHeight="false" outlineLevel="0" collapsed="false">
      <c r="C58" s="1" t="n">
        <f aca="false">C57*3</f>
        <v>867672.69</v>
      </c>
      <c r="G58" s="101" t="e">
        <f aca="false">G57*1.2</f>
        <v>#REF!</v>
      </c>
    </row>
  </sheetData>
  <mergeCells count="25">
    <mergeCell ref="F5:H5"/>
    <mergeCell ref="A6:C6"/>
    <mergeCell ref="F6:H6"/>
    <mergeCell ref="A7:C7"/>
    <mergeCell ref="F7:H7"/>
    <mergeCell ref="A9:C9"/>
    <mergeCell ref="F9:H9"/>
    <mergeCell ref="A11:D11"/>
    <mergeCell ref="A12:C12"/>
    <mergeCell ref="F13:H13"/>
    <mergeCell ref="F14:H14"/>
    <mergeCell ref="F15:H15"/>
    <mergeCell ref="F16:H16"/>
    <mergeCell ref="F17:H17"/>
    <mergeCell ref="E20:E21"/>
    <mergeCell ref="F20:F21"/>
    <mergeCell ref="G20:H20"/>
    <mergeCell ref="A27:B27"/>
    <mergeCell ref="C27:C29"/>
    <mergeCell ref="D27:D29"/>
    <mergeCell ref="E27:E29"/>
    <mergeCell ref="F27:H28"/>
    <mergeCell ref="A28:A29"/>
    <mergeCell ref="B28:B29"/>
    <mergeCell ref="A53:D5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7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B183"/>
    <pageSetUpPr fitToPage="true"/>
  </sheetPr>
  <dimension ref="A1:J129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10" activeCellId="0" sqref="A10"/>
    </sheetView>
  </sheetViews>
  <sheetFormatPr defaultColWidth="8.9921875" defaultRowHeight="15" zeroHeight="false" outlineLevelRow="0" outlineLevelCol="0"/>
  <cols>
    <col collapsed="false" customWidth="true" hidden="false" outlineLevel="0" max="1" min="1" style="102" width="5.51"/>
    <col collapsed="false" customWidth="true" hidden="false" outlineLevel="0" max="2" min="2" style="103" width="6.13"/>
    <col collapsed="false" customWidth="true" hidden="false" outlineLevel="0" max="3" min="3" style="103" width="42.75"/>
    <col collapsed="false" customWidth="true" hidden="false" outlineLevel="0" max="4" min="4" style="104" width="11.87"/>
    <col collapsed="false" customWidth="true" hidden="false" outlineLevel="0" max="5" min="5" style="103" width="9.38"/>
    <col collapsed="false" customWidth="true" hidden="false" outlineLevel="0" max="8" min="6" style="103" width="14.25"/>
    <col collapsed="false" customWidth="true" hidden="true" outlineLevel="0" max="9" min="9" style="105" width="8.5"/>
    <col collapsed="false" customWidth="true" hidden="false" outlineLevel="0" max="10" min="10" style="103" width="17.12"/>
    <col collapsed="false" customWidth="true" hidden="false" outlineLevel="0" max="11" min="11" style="103" width="12.63"/>
    <col collapsed="false" customWidth="false" hidden="false" outlineLevel="0" max="1024" min="12" style="103" width="9"/>
  </cols>
  <sheetData>
    <row r="1" customFormat="false" ht="15" hidden="false" customHeight="false" outlineLevel="0" collapsed="false">
      <c r="A1" s="106"/>
      <c r="B1" s="107"/>
      <c r="C1" s="108"/>
      <c r="D1" s="109"/>
      <c r="E1" s="110"/>
      <c r="F1" s="111" t="s">
        <v>0</v>
      </c>
      <c r="G1" s="107"/>
      <c r="H1" s="107"/>
    </row>
    <row r="2" customFormat="false" ht="15" hidden="false" customHeight="false" outlineLevel="0" collapsed="false">
      <c r="A2" s="106"/>
      <c r="B2" s="107"/>
      <c r="C2" s="108"/>
      <c r="D2" s="109"/>
      <c r="E2" s="110"/>
      <c r="F2" s="111" t="s">
        <v>1</v>
      </c>
      <c r="G2" s="112"/>
      <c r="H2" s="107"/>
    </row>
    <row r="3" customFormat="false" ht="15" hidden="false" customHeight="false" outlineLevel="0" collapsed="false">
      <c r="A3" s="106"/>
      <c r="B3" s="107"/>
      <c r="C3" s="108"/>
      <c r="D3" s="109"/>
      <c r="E3" s="110"/>
      <c r="F3" s="111" t="s">
        <v>2</v>
      </c>
      <c r="G3" s="107"/>
      <c r="H3" s="107"/>
    </row>
    <row r="4" customFormat="false" ht="15" hidden="false" customHeight="false" outlineLevel="0" collapsed="false">
      <c r="A4" s="113"/>
      <c r="B4" s="114"/>
      <c r="C4" s="115"/>
      <c r="D4" s="109"/>
      <c r="E4" s="107"/>
      <c r="F4" s="116"/>
      <c r="G4" s="117" t="s">
        <v>3</v>
      </c>
      <c r="H4" s="118"/>
    </row>
    <row r="5" customFormat="false" ht="13.8" hidden="false" customHeight="false" outlineLevel="0" collapsed="false">
      <c r="A5" s="113"/>
      <c r="B5" s="114"/>
      <c r="C5" s="115"/>
      <c r="D5" s="109"/>
      <c r="E5" s="119" t="s">
        <v>4</v>
      </c>
      <c r="F5" s="120"/>
      <c r="G5" s="120"/>
      <c r="H5" s="120"/>
    </row>
    <row r="6" customFormat="false" ht="13.8" hidden="false" customHeight="false" outlineLevel="0" collapsed="false">
      <c r="A6" s="121"/>
      <c r="B6" s="121"/>
      <c r="C6" s="121"/>
      <c r="D6" s="109"/>
      <c r="E6" s="119" t="s">
        <v>6</v>
      </c>
      <c r="F6" s="120"/>
      <c r="G6" s="120"/>
      <c r="H6" s="120"/>
    </row>
    <row r="7" customFormat="false" ht="13.8" hidden="false" customHeight="true" outlineLevel="0" collapsed="false">
      <c r="A7" s="122" t="s">
        <v>75</v>
      </c>
      <c r="B7" s="122"/>
      <c r="C7" s="122"/>
      <c r="D7" s="109"/>
      <c r="E7" s="119" t="s">
        <v>6</v>
      </c>
      <c r="F7" s="120"/>
      <c r="G7" s="120"/>
      <c r="H7" s="120"/>
    </row>
    <row r="8" customFormat="false" ht="18.75" hidden="false" customHeight="true" outlineLevel="0" collapsed="false">
      <c r="A8" s="123" t="s">
        <v>9</v>
      </c>
      <c r="B8" s="124"/>
      <c r="C8" s="124"/>
      <c r="D8" s="109"/>
      <c r="E8" s="119"/>
      <c r="F8" s="125"/>
      <c r="G8" s="126"/>
      <c r="H8" s="127"/>
    </row>
    <row r="9" customFormat="false" ht="15" hidden="false" customHeight="true" outlineLevel="0" collapsed="false">
      <c r="A9" s="122" t="s">
        <v>76</v>
      </c>
      <c r="B9" s="122"/>
      <c r="C9" s="122"/>
      <c r="D9" s="109"/>
      <c r="E9" s="119" t="s">
        <v>6</v>
      </c>
      <c r="F9" s="120"/>
      <c r="G9" s="120"/>
      <c r="H9" s="120"/>
    </row>
    <row r="10" customFormat="false" ht="15" hidden="false" customHeight="false" outlineLevel="0" collapsed="false">
      <c r="A10" s="123"/>
      <c r="B10" s="124"/>
      <c r="C10" s="124"/>
      <c r="D10" s="109"/>
      <c r="E10" s="119"/>
      <c r="F10" s="125"/>
      <c r="G10" s="126"/>
      <c r="H10" s="127"/>
    </row>
    <row r="11" customFormat="false" ht="45.75" hidden="false" customHeight="true" outlineLevel="0" collapsed="false">
      <c r="A11" s="128" t="s">
        <v>77</v>
      </c>
      <c r="B11" s="128"/>
      <c r="C11" s="128"/>
      <c r="D11" s="128"/>
      <c r="E11" s="107" t="s">
        <v>14</v>
      </c>
      <c r="F11" s="125"/>
      <c r="G11" s="126"/>
      <c r="H11" s="127"/>
    </row>
    <row r="12" customFormat="false" ht="13.8" hidden="false" customHeight="true" outlineLevel="0" collapsed="false">
      <c r="A12" s="129" t="s">
        <v>78</v>
      </c>
      <c r="B12" s="129"/>
      <c r="C12" s="129"/>
      <c r="D12" s="109"/>
      <c r="E12" s="107" t="s">
        <v>14</v>
      </c>
      <c r="F12" s="130"/>
      <c r="G12" s="131"/>
      <c r="H12" s="132"/>
    </row>
    <row r="13" customFormat="false" ht="15" hidden="false" customHeight="false" outlineLevel="0" collapsed="false">
      <c r="A13" s="133" t="s">
        <v>16</v>
      </c>
      <c r="B13" s="134" t="n">
        <v>3</v>
      </c>
      <c r="C13" s="135"/>
      <c r="D13" s="109"/>
      <c r="E13" s="119" t="s">
        <v>17</v>
      </c>
      <c r="F13" s="120"/>
      <c r="G13" s="120"/>
      <c r="H13" s="120"/>
    </row>
    <row r="14" customFormat="false" ht="15" hidden="false" customHeight="false" outlineLevel="0" collapsed="false">
      <c r="A14" s="106"/>
      <c r="B14" s="136"/>
      <c r="C14" s="110"/>
      <c r="D14" s="137" t="s">
        <v>19</v>
      </c>
      <c r="E14" s="138" t="s">
        <v>20</v>
      </c>
      <c r="F14" s="120"/>
      <c r="G14" s="120"/>
      <c r="H14" s="120"/>
    </row>
    <row r="15" customFormat="false" ht="15" hidden="false" customHeight="false" outlineLevel="0" collapsed="false">
      <c r="A15" s="106"/>
      <c r="B15" s="107"/>
      <c r="C15" s="115"/>
      <c r="D15" s="109"/>
      <c r="E15" s="138" t="s">
        <v>22</v>
      </c>
      <c r="F15" s="120"/>
      <c r="G15" s="120"/>
      <c r="H15" s="120"/>
    </row>
    <row r="16" s="141" customFormat="true" ht="12.75" hidden="false" customHeight="false" outlineLevel="0" collapsed="false">
      <c r="A16" s="139"/>
      <c r="B16" s="126"/>
      <c r="C16" s="107"/>
      <c r="D16" s="112" t="s">
        <v>24</v>
      </c>
      <c r="E16" s="138" t="s">
        <v>20</v>
      </c>
      <c r="F16" s="120"/>
      <c r="G16" s="120"/>
      <c r="H16" s="120"/>
      <c r="I16" s="140"/>
    </row>
    <row r="17" s="141" customFormat="true" ht="12.75" hidden="false" customHeight="false" outlineLevel="0" collapsed="false">
      <c r="A17" s="139"/>
      <c r="B17" s="126"/>
      <c r="C17" s="107"/>
      <c r="D17" s="136"/>
      <c r="E17" s="138" t="s">
        <v>22</v>
      </c>
      <c r="F17" s="120"/>
      <c r="G17" s="120"/>
      <c r="H17" s="120"/>
      <c r="I17" s="140"/>
    </row>
    <row r="18" customFormat="false" ht="15" hidden="false" customHeight="false" outlineLevel="0" collapsed="false">
      <c r="A18" s="106"/>
      <c r="B18" s="107"/>
      <c r="C18" s="115"/>
      <c r="D18" s="109"/>
      <c r="E18" s="119" t="s">
        <v>26</v>
      </c>
      <c r="F18" s="116"/>
      <c r="G18" s="117" t="s">
        <v>18</v>
      </c>
      <c r="H18" s="118"/>
    </row>
    <row r="19" s="147" customFormat="true" ht="20.25" hidden="false" customHeight="true" outlineLevel="0" collapsed="false">
      <c r="A19" s="139"/>
      <c r="B19" s="106"/>
      <c r="C19" s="142"/>
      <c r="D19" s="143"/>
      <c r="E19" s="144"/>
      <c r="F19" s="145"/>
      <c r="G19" s="139"/>
      <c r="H19" s="146"/>
      <c r="I19" s="105"/>
    </row>
    <row r="20" s="147" customFormat="true" ht="20.25" hidden="false" customHeight="true" outlineLevel="0" collapsed="false">
      <c r="A20" s="139"/>
      <c r="B20" s="106"/>
      <c r="C20" s="142"/>
      <c r="D20" s="143"/>
      <c r="E20" s="148" t="s">
        <v>27</v>
      </c>
      <c r="F20" s="148" t="s">
        <v>28</v>
      </c>
      <c r="G20" s="149" t="s">
        <v>29</v>
      </c>
      <c r="H20" s="149"/>
      <c r="I20" s="105"/>
    </row>
    <row r="21" s="147" customFormat="true" ht="20.25" hidden="false" customHeight="true" outlineLevel="0" collapsed="false">
      <c r="A21" s="139"/>
      <c r="B21" s="106"/>
      <c r="C21" s="142"/>
      <c r="D21" s="143"/>
      <c r="E21" s="148"/>
      <c r="F21" s="148"/>
      <c r="G21" s="150" t="s">
        <v>30</v>
      </c>
      <c r="H21" s="148" t="s">
        <v>31</v>
      </c>
      <c r="I21" s="105"/>
    </row>
    <row r="22" s="147" customFormat="true" ht="20.25" hidden="false" customHeight="true" outlineLevel="0" collapsed="false">
      <c r="A22" s="139"/>
      <c r="B22" s="106"/>
      <c r="C22" s="142"/>
      <c r="D22" s="143"/>
      <c r="E22" s="149"/>
      <c r="F22" s="151" t="n">
        <f aca="false">H22</f>
        <v>0</v>
      </c>
      <c r="G22" s="151"/>
      <c r="H22" s="151"/>
      <c r="I22" s="105"/>
    </row>
    <row r="23" s="147" customFormat="true" ht="20.25" hidden="false" customHeight="true" outlineLevel="0" collapsed="false">
      <c r="A23" s="139"/>
      <c r="B23" s="106"/>
      <c r="C23" s="142"/>
      <c r="D23" s="143"/>
      <c r="E23" s="145"/>
      <c r="F23" s="139"/>
      <c r="G23" s="146"/>
      <c r="H23" s="146"/>
      <c r="I23" s="105"/>
    </row>
    <row r="24" s="147" customFormat="true" ht="20.25" hidden="false" customHeight="true" outlineLevel="0" collapsed="false">
      <c r="A24" s="139"/>
      <c r="B24" s="106"/>
      <c r="C24" s="142"/>
      <c r="D24" s="152" t="s">
        <v>35</v>
      </c>
      <c r="E24" s="145"/>
      <c r="F24" s="139"/>
      <c r="G24" s="146"/>
      <c r="H24" s="146"/>
      <c r="I24" s="105"/>
    </row>
    <row r="25" s="147" customFormat="true" ht="20.25" hidden="false" customHeight="true" outlineLevel="0" collapsed="false">
      <c r="A25" s="139"/>
      <c r="B25" s="106"/>
      <c r="C25" s="153"/>
      <c r="D25" s="106" t="s">
        <v>36</v>
      </c>
      <c r="E25" s="145"/>
      <c r="F25" s="139"/>
      <c r="G25" s="146"/>
      <c r="H25" s="146"/>
      <c r="I25" s="105"/>
    </row>
    <row r="26" s="147" customFormat="true" ht="20.25" hidden="false" customHeight="true" outlineLevel="0" collapsed="false">
      <c r="A26" s="139"/>
      <c r="B26" s="106"/>
      <c r="C26" s="153"/>
      <c r="D26" s="106"/>
      <c r="E26" s="145"/>
      <c r="F26" s="139"/>
      <c r="G26" s="146"/>
      <c r="H26" s="146"/>
      <c r="I26" s="105"/>
    </row>
    <row r="27" customFormat="false" ht="15" hidden="false" customHeight="true" outlineLevel="0" collapsed="false">
      <c r="A27" s="148" t="s">
        <v>37</v>
      </c>
      <c r="B27" s="148"/>
      <c r="C27" s="154" t="s">
        <v>38</v>
      </c>
      <c r="D27" s="148" t="s">
        <v>39</v>
      </c>
      <c r="E27" s="154" t="s">
        <v>40</v>
      </c>
      <c r="F27" s="154" t="s">
        <v>41</v>
      </c>
      <c r="G27" s="154"/>
      <c r="H27" s="154"/>
    </row>
    <row r="28" customFormat="false" ht="15" hidden="false" customHeight="true" outlineLevel="0" collapsed="false">
      <c r="A28" s="154" t="s">
        <v>42</v>
      </c>
      <c r="B28" s="148" t="s">
        <v>43</v>
      </c>
      <c r="C28" s="154"/>
      <c r="D28" s="148"/>
      <c r="E28" s="154"/>
      <c r="F28" s="154"/>
      <c r="G28" s="154"/>
      <c r="H28" s="154"/>
    </row>
    <row r="29" customFormat="false" ht="33" hidden="false" customHeight="true" outlineLevel="0" collapsed="false">
      <c r="A29" s="154"/>
      <c r="B29" s="148"/>
      <c r="C29" s="154"/>
      <c r="D29" s="148"/>
      <c r="E29" s="154"/>
      <c r="F29" s="154" t="s">
        <v>44</v>
      </c>
      <c r="G29" s="154" t="s">
        <v>45</v>
      </c>
      <c r="H29" s="154" t="s">
        <v>46</v>
      </c>
    </row>
    <row r="30" customFormat="false" ht="15" hidden="false" customHeight="false" outlineLevel="0" collapsed="false">
      <c r="A30" s="155" t="n">
        <v>1</v>
      </c>
      <c r="B30" s="156" t="n">
        <v>2</v>
      </c>
      <c r="C30" s="157" t="n">
        <v>3</v>
      </c>
      <c r="D30" s="158" t="n">
        <v>4</v>
      </c>
      <c r="E30" s="157" t="n">
        <v>5</v>
      </c>
      <c r="F30" s="155" t="n">
        <v>6</v>
      </c>
      <c r="G30" s="157" t="n">
        <v>7</v>
      </c>
      <c r="H30" s="155" t="n">
        <v>8</v>
      </c>
    </row>
    <row r="31" s="163" customFormat="true" ht="30" hidden="false" customHeight="true" outlineLevel="0" collapsed="false">
      <c r="A31" s="159"/>
      <c r="B31" s="160"/>
      <c r="C31" s="161" t="s">
        <v>79</v>
      </c>
      <c r="D31" s="162"/>
      <c r="E31" s="159"/>
      <c r="F31" s="159"/>
      <c r="G31" s="159"/>
      <c r="H31" s="159"/>
      <c r="I31" s="105"/>
    </row>
    <row r="32" s="163" customFormat="true" ht="30" hidden="false" customHeight="true" outlineLevel="0" collapsed="false">
      <c r="A32" s="164" t="n">
        <v>1</v>
      </c>
      <c r="B32" s="149"/>
      <c r="C32" s="165" t="s">
        <v>80</v>
      </c>
      <c r="D32" s="166" t="s">
        <v>81</v>
      </c>
      <c r="E32" s="167" t="s">
        <v>52</v>
      </c>
      <c r="F32" s="168" t="n">
        <v>22</v>
      </c>
      <c r="G32" s="169" t="n">
        <v>2807.19</v>
      </c>
      <c r="H32" s="170" t="n">
        <f aca="false">F32*G32</f>
        <v>61758</v>
      </c>
      <c r="I32" s="105"/>
    </row>
    <row r="33" s="163" customFormat="true" ht="30" hidden="false" customHeight="true" outlineLevel="0" collapsed="false">
      <c r="A33" s="164" t="n">
        <v>2</v>
      </c>
      <c r="B33" s="149"/>
      <c r="C33" s="165" t="s">
        <v>82</v>
      </c>
      <c r="D33" s="166" t="s">
        <v>83</v>
      </c>
      <c r="E33" s="167" t="s">
        <v>52</v>
      </c>
      <c r="F33" s="168" t="n">
        <v>4</v>
      </c>
      <c r="G33" s="169" t="n">
        <v>4760.39</v>
      </c>
      <c r="H33" s="170" t="n">
        <f aca="false">F33*G33</f>
        <v>19042</v>
      </c>
      <c r="I33" s="105"/>
    </row>
    <row r="34" s="163" customFormat="true" ht="30" hidden="false" customHeight="true" outlineLevel="0" collapsed="false">
      <c r="A34" s="164" t="n">
        <v>3</v>
      </c>
      <c r="B34" s="149"/>
      <c r="C34" s="171" t="s">
        <v>84</v>
      </c>
      <c r="D34" s="166" t="s">
        <v>85</v>
      </c>
      <c r="E34" s="172" t="s">
        <v>86</v>
      </c>
      <c r="F34" s="173" t="n">
        <v>0.18</v>
      </c>
      <c r="G34" s="174" t="n">
        <v>149307.61</v>
      </c>
      <c r="H34" s="175" t="n">
        <f aca="false">F34*G34</f>
        <v>26875</v>
      </c>
      <c r="I34" s="105"/>
    </row>
    <row r="35" s="163" customFormat="true" ht="30" hidden="false" customHeight="true" outlineLevel="0" collapsed="false">
      <c r="A35" s="164" t="n">
        <v>4</v>
      </c>
      <c r="B35" s="149"/>
      <c r="C35" s="171" t="s">
        <v>87</v>
      </c>
      <c r="D35" s="166" t="s">
        <v>88</v>
      </c>
      <c r="E35" s="167" t="s">
        <v>89</v>
      </c>
      <c r="F35" s="168" t="s">
        <v>90</v>
      </c>
      <c r="G35" s="176" t="n">
        <v>57.89</v>
      </c>
      <c r="H35" s="175" t="n">
        <f aca="false">I35*G35</f>
        <v>1073</v>
      </c>
      <c r="I35" s="105" t="n">
        <f aca="false">18*1.03</f>
        <v>18.54</v>
      </c>
    </row>
    <row r="36" s="163" customFormat="true" ht="30" hidden="false" customHeight="true" outlineLevel="0" collapsed="false">
      <c r="A36" s="164" t="n">
        <v>5</v>
      </c>
      <c r="B36" s="149"/>
      <c r="C36" s="165" t="s">
        <v>91</v>
      </c>
      <c r="D36" s="166" t="s">
        <v>92</v>
      </c>
      <c r="E36" s="167" t="s">
        <v>93</v>
      </c>
      <c r="F36" s="168" t="n">
        <f aca="false">0.012+0.00768</f>
        <v>0.02</v>
      </c>
      <c r="G36" s="176" t="n">
        <v>350154.66</v>
      </c>
      <c r="H36" s="170" t="n">
        <f aca="false">F36*G36</f>
        <v>7003</v>
      </c>
      <c r="I36" s="105"/>
    </row>
    <row r="37" s="163" customFormat="true" ht="30" hidden="false" customHeight="true" outlineLevel="0" collapsed="false">
      <c r="A37" s="164" t="n">
        <v>6</v>
      </c>
      <c r="B37" s="149"/>
      <c r="C37" s="165" t="s">
        <v>94</v>
      </c>
      <c r="D37" s="166" t="s">
        <v>95</v>
      </c>
      <c r="E37" s="167" t="s">
        <v>52</v>
      </c>
      <c r="F37" s="168" t="n">
        <v>3</v>
      </c>
      <c r="G37" s="176" t="n">
        <v>499.74</v>
      </c>
      <c r="H37" s="170" t="n">
        <f aca="false">F37*G37</f>
        <v>1499</v>
      </c>
      <c r="I37" s="105"/>
    </row>
    <row r="38" s="163" customFormat="true" ht="30" hidden="false" customHeight="true" outlineLevel="0" collapsed="false">
      <c r="A38" s="164" t="n">
        <v>7</v>
      </c>
      <c r="B38" s="149"/>
      <c r="C38" s="165" t="s">
        <v>96</v>
      </c>
      <c r="D38" s="166" t="s">
        <v>97</v>
      </c>
      <c r="E38" s="167" t="s">
        <v>52</v>
      </c>
      <c r="F38" s="168" t="n">
        <f aca="false">3/3*2</f>
        <v>2</v>
      </c>
      <c r="G38" s="176" t="n">
        <v>313.58</v>
      </c>
      <c r="H38" s="170" t="n">
        <f aca="false">F38*G38</f>
        <v>627</v>
      </c>
      <c r="I38" s="105"/>
    </row>
    <row r="39" s="163" customFormat="true" ht="30" hidden="false" customHeight="true" outlineLevel="0" collapsed="false">
      <c r="A39" s="159"/>
      <c r="B39" s="160"/>
      <c r="C39" s="161" t="s">
        <v>98</v>
      </c>
      <c r="D39" s="162"/>
      <c r="E39" s="159"/>
      <c r="F39" s="159"/>
      <c r="G39" s="159"/>
      <c r="H39" s="159"/>
      <c r="I39" s="105"/>
    </row>
    <row r="40" s="163" customFormat="true" ht="76.5" hidden="false" customHeight="true" outlineLevel="0" collapsed="false">
      <c r="A40" s="177" t="n">
        <v>8</v>
      </c>
      <c r="B40" s="178"/>
      <c r="C40" s="171" t="s">
        <v>99</v>
      </c>
      <c r="D40" s="166" t="s">
        <v>100</v>
      </c>
      <c r="E40" s="179" t="s">
        <v>86</v>
      </c>
      <c r="F40" s="180" t="n">
        <v>11.8</v>
      </c>
      <c r="G40" s="169" t="n">
        <v>95731.35</v>
      </c>
      <c r="H40" s="170" t="n">
        <f aca="false">F40*G40</f>
        <v>1129630</v>
      </c>
      <c r="I40" s="181"/>
    </row>
    <row r="41" s="163" customFormat="true" ht="20.25" hidden="false" customHeight="true" outlineLevel="0" collapsed="false">
      <c r="A41" s="177" t="n">
        <v>9</v>
      </c>
      <c r="B41" s="178"/>
      <c r="C41" s="171" t="s">
        <v>101</v>
      </c>
      <c r="D41" s="166" t="s">
        <v>102</v>
      </c>
      <c r="E41" s="179" t="s">
        <v>103</v>
      </c>
      <c r="F41" s="180" t="n">
        <v>0.574</v>
      </c>
      <c r="G41" s="169" t="n">
        <v>82214.47</v>
      </c>
      <c r="H41" s="170" t="n">
        <f aca="false">F41*G41</f>
        <v>47191</v>
      </c>
      <c r="I41" s="181"/>
    </row>
    <row r="42" s="163" customFormat="true" ht="20.25" hidden="false" customHeight="true" outlineLevel="0" collapsed="false">
      <c r="A42" s="177" t="n">
        <v>10</v>
      </c>
      <c r="B42" s="178"/>
      <c r="C42" s="182" t="s">
        <v>104</v>
      </c>
      <c r="D42" s="183" t="s">
        <v>105</v>
      </c>
      <c r="E42" s="184" t="s">
        <v>103</v>
      </c>
      <c r="F42" s="185" t="n">
        <v>0.534</v>
      </c>
      <c r="G42" s="169"/>
      <c r="H42" s="175"/>
      <c r="I42" s="181"/>
      <c r="J42" s="103"/>
    </row>
    <row r="43" s="163" customFormat="true" ht="20.25" hidden="false" customHeight="true" outlineLevel="0" collapsed="false">
      <c r="A43" s="177" t="n">
        <v>11</v>
      </c>
      <c r="B43" s="178"/>
      <c r="C43" s="182" t="s">
        <v>106</v>
      </c>
      <c r="D43" s="183" t="s">
        <v>107</v>
      </c>
      <c r="E43" s="184" t="s">
        <v>103</v>
      </c>
      <c r="F43" s="185" t="n">
        <f aca="false">0.015+0.01+0.015</f>
        <v>0.04</v>
      </c>
      <c r="G43" s="169"/>
      <c r="H43" s="175"/>
      <c r="I43" s="181"/>
      <c r="J43" s="103"/>
    </row>
    <row r="44" s="163" customFormat="true" ht="20.25" hidden="false" customHeight="true" outlineLevel="0" collapsed="false">
      <c r="A44" s="177" t="n">
        <v>12</v>
      </c>
      <c r="B44" s="178"/>
      <c r="C44" s="171" t="s">
        <v>108</v>
      </c>
      <c r="D44" s="166" t="s">
        <v>109</v>
      </c>
      <c r="E44" s="179" t="s">
        <v>103</v>
      </c>
      <c r="F44" s="180" t="n">
        <v>0.439</v>
      </c>
      <c r="G44" s="169" t="n">
        <v>38153.85</v>
      </c>
      <c r="H44" s="170" t="n">
        <f aca="false">F44*G44</f>
        <v>16750</v>
      </c>
      <c r="I44" s="181"/>
    </row>
    <row r="45" s="163" customFormat="true" ht="20.25" hidden="false" customHeight="true" outlineLevel="0" collapsed="false">
      <c r="A45" s="177" t="n">
        <v>13</v>
      </c>
      <c r="B45" s="178"/>
      <c r="C45" s="182" t="s">
        <v>108</v>
      </c>
      <c r="D45" s="183" t="s">
        <v>110</v>
      </c>
      <c r="E45" s="184" t="s">
        <v>103</v>
      </c>
      <c r="F45" s="185" t="n">
        <v>0.433</v>
      </c>
      <c r="G45" s="169"/>
      <c r="H45" s="175"/>
      <c r="I45" s="181"/>
      <c r="J45" s="103"/>
    </row>
    <row r="46" s="163" customFormat="true" ht="20.25" hidden="false" customHeight="true" outlineLevel="0" collapsed="false">
      <c r="A46" s="177" t="n">
        <v>14</v>
      </c>
      <c r="B46" s="178"/>
      <c r="C46" s="182" t="s">
        <v>111</v>
      </c>
      <c r="D46" s="183" t="s">
        <v>112</v>
      </c>
      <c r="E46" s="184" t="s">
        <v>103</v>
      </c>
      <c r="F46" s="185" t="n">
        <v>0.006</v>
      </c>
      <c r="G46" s="169"/>
      <c r="H46" s="175"/>
      <c r="I46" s="181"/>
      <c r="J46" s="103"/>
    </row>
    <row r="47" s="163" customFormat="true" ht="30" hidden="false" customHeight="true" outlineLevel="0" collapsed="false">
      <c r="A47" s="177" t="n">
        <v>15</v>
      </c>
      <c r="B47" s="149"/>
      <c r="C47" s="165" t="s">
        <v>113</v>
      </c>
      <c r="D47" s="166" t="s">
        <v>114</v>
      </c>
      <c r="E47" s="167" t="s">
        <v>52</v>
      </c>
      <c r="F47" s="168" t="n">
        <v>54</v>
      </c>
      <c r="G47" s="169" t="n">
        <v>1388.29</v>
      </c>
      <c r="H47" s="170" t="n">
        <f aca="false">F47*G47</f>
        <v>74968</v>
      </c>
      <c r="I47" s="105"/>
    </row>
    <row r="48" s="163" customFormat="true" ht="30" hidden="false" customHeight="true" outlineLevel="0" collapsed="false">
      <c r="A48" s="177" t="n">
        <v>16</v>
      </c>
      <c r="B48" s="149"/>
      <c r="C48" s="165" t="s">
        <v>115</v>
      </c>
      <c r="D48" s="166" t="s">
        <v>116</v>
      </c>
      <c r="E48" s="167" t="s">
        <v>52</v>
      </c>
      <c r="F48" s="168" t="n">
        <v>20</v>
      </c>
      <c r="G48" s="169" t="n">
        <v>1616.63</v>
      </c>
      <c r="H48" s="170" t="n">
        <f aca="false">F48*G48</f>
        <v>32333</v>
      </c>
      <c r="I48" s="105"/>
    </row>
    <row r="49" s="163" customFormat="true" ht="20.25" hidden="false" customHeight="true" outlineLevel="0" collapsed="false">
      <c r="A49" s="177" t="n">
        <v>17</v>
      </c>
      <c r="B49" s="149"/>
      <c r="C49" s="165" t="s">
        <v>117</v>
      </c>
      <c r="D49" s="166" t="s">
        <v>118</v>
      </c>
      <c r="E49" s="167" t="s">
        <v>119</v>
      </c>
      <c r="F49" s="168" t="n">
        <v>5</v>
      </c>
      <c r="G49" s="169" t="n">
        <v>4321.89</v>
      </c>
      <c r="H49" s="170" t="n">
        <f aca="false">F49*G49</f>
        <v>21609</v>
      </c>
      <c r="I49" s="105"/>
    </row>
    <row r="50" s="163" customFormat="true" ht="45" hidden="false" customHeight="true" outlineLevel="0" collapsed="false">
      <c r="A50" s="177" t="n">
        <v>18</v>
      </c>
      <c r="B50" s="149"/>
      <c r="C50" s="165" t="s">
        <v>120</v>
      </c>
      <c r="D50" s="186" t="s">
        <v>121</v>
      </c>
      <c r="E50" s="187" t="s">
        <v>52</v>
      </c>
      <c r="F50" s="168" t="n">
        <v>9</v>
      </c>
      <c r="G50" s="169" t="n">
        <v>20974.95</v>
      </c>
      <c r="H50" s="188" t="n">
        <f aca="false">F50*G50</f>
        <v>188775</v>
      </c>
      <c r="I50" s="105"/>
    </row>
    <row r="51" s="163" customFormat="true" ht="30" hidden="false" customHeight="true" outlineLevel="0" collapsed="false">
      <c r="A51" s="177" t="n">
        <v>19</v>
      </c>
      <c r="B51" s="149"/>
      <c r="C51" s="171" t="s">
        <v>84</v>
      </c>
      <c r="D51" s="166" t="s">
        <v>85</v>
      </c>
      <c r="E51" s="172" t="s">
        <v>86</v>
      </c>
      <c r="F51" s="173" t="n">
        <v>1.62</v>
      </c>
      <c r="G51" s="174" t="n">
        <v>149307.61</v>
      </c>
      <c r="H51" s="175" t="n">
        <f aca="false">F51*G51</f>
        <v>241878</v>
      </c>
      <c r="I51" s="105"/>
    </row>
    <row r="52" s="163" customFormat="true" ht="30" hidden="false" customHeight="true" outlineLevel="0" collapsed="false">
      <c r="A52" s="177" t="n">
        <v>20</v>
      </c>
      <c r="B52" s="149"/>
      <c r="C52" s="171" t="s">
        <v>122</v>
      </c>
      <c r="D52" s="166" t="s">
        <v>123</v>
      </c>
      <c r="E52" s="167" t="s">
        <v>89</v>
      </c>
      <c r="F52" s="168" t="s">
        <v>124</v>
      </c>
      <c r="G52" s="176" t="n">
        <v>45.93</v>
      </c>
      <c r="H52" s="175" t="n">
        <f aca="false">I52*G52</f>
        <v>6387</v>
      </c>
      <c r="I52" s="105" t="n">
        <f aca="false">135*1.03</f>
        <v>139.05</v>
      </c>
    </row>
    <row r="53" s="163" customFormat="true" ht="30" hidden="false" customHeight="true" outlineLevel="0" collapsed="false">
      <c r="A53" s="177" t="n">
        <v>21</v>
      </c>
      <c r="B53" s="149"/>
      <c r="C53" s="171" t="s">
        <v>125</v>
      </c>
      <c r="D53" s="166" t="s">
        <v>126</v>
      </c>
      <c r="E53" s="167" t="s">
        <v>89</v>
      </c>
      <c r="F53" s="168" t="s">
        <v>127</v>
      </c>
      <c r="G53" s="176" t="n">
        <v>93.75</v>
      </c>
      <c r="H53" s="175" t="n">
        <f aca="false">I53*G53</f>
        <v>2607</v>
      </c>
      <c r="I53" s="105" t="n">
        <f aca="false">27*1.03</f>
        <v>27.81</v>
      </c>
    </row>
    <row r="54" s="163" customFormat="true" ht="30" hidden="false" customHeight="true" outlineLevel="0" collapsed="false">
      <c r="A54" s="159"/>
      <c r="B54" s="160"/>
      <c r="C54" s="161" t="s">
        <v>128</v>
      </c>
      <c r="D54" s="162"/>
      <c r="E54" s="159"/>
      <c r="F54" s="159"/>
      <c r="G54" s="159"/>
      <c r="H54" s="159"/>
      <c r="I54" s="105"/>
    </row>
    <row r="55" s="163" customFormat="true" ht="96" hidden="false" customHeight="true" outlineLevel="0" collapsed="false">
      <c r="A55" s="177" t="n">
        <v>22</v>
      </c>
      <c r="B55" s="178"/>
      <c r="C55" s="171" t="s">
        <v>129</v>
      </c>
      <c r="D55" s="166" t="s">
        <v>100</v>
      </c>
      <c r="E55" s="179" t="s">
        <v>86</v>
      </c>
      <c r="F55" s="180" t="n">
        <v>8.5</v>
      </c>
      <c r="G55" s="169" t="n">
        <v>95731.35</v>
      </c>
      <c r="H55" s="170" t="n">
        <f aca="false">F55*G55</f>
        <v>813716</v>
      </c>
      <c r="I55" s="181"/>
    </row>
    <row r="56" s="163" customFormat="true" ht="20.25" hidden="false" customHeight="true" outlineLevel="0" collapsed="false">
      <c r="A56" s="177" t="n">
        <v>23</v>
      </c>
      <c r="B56" s="178"/>
      <c r="C56" s="171" t="s">
        <v>101</v>
      </c>
      <c r="D56" s="166" t="s">
        <v>102</v>
      </c>
      <c r="E56" s="179" t="s">
        <v>103</v>
      </c>
      <c r="F56" s="180" t="n">
        <v>0.235</v>
      </c>
      <c r="G56" s="169" t="n">
        <v>82214.47</v>
      </c>
      <c r="H56" s="175" t="n">
        <f aca="false">I56*G56</f>
        <v>19320</v>
      </c>
      <c r="I56" s="181" t="n">
        <f aca="false">0.235</f>
        <v>0.235</v>
      </c>
    </row>
    <row r="57" s="163" customFormat="true" ht="20.25" hidden="false" customHeight="true" outlineLevel="0" collapsed="false">
      <c r="A57" s="177"/>
      <c r="B57" s="178"/>
      <c r="C57" s="182" t="s">
        <v>104</v>
      </c>
      <c r="D57" s="183" t="s">
        <v>105</v>
      </c>
      <c r="E57" s="184" t="s">
        <v>103</v>
      </c>
      <c r="F57" s="185" t="n">
        <f aca="false">0.235-0.138</f>
        <v>0.097</v>
      </c>
      <c r="G57" s="169"/>
      <c r="H57" s="175"/>
      <c r="I57" s="181"/>
      <c r="J57" s="103"/>
    </row>
    <row r="58" s="163" customFormat="true" ht="20.25" hidden="false" customHeight="true" outlineLevel="0" collapsed="false">
      <c r="A58" s="177"/>
      <c r="B58" s="178"/>
      <c r="C58" s="182" t="s">
        <v>106</v>
      </c>
      <c r="D58" s="183" t="s">
        <v>107</v>
      </c>
      <c r="E58" s="184" t="s">
        <v>103</v>
      </c>
      <c r="F58" s="185" t="n">
        <v>0.138</v>
      </c>
      <c r="G58" s="169"/>
      <c r="H58" s="175"/>
      <c r="I58" s="181"/>
      <c r="J58" s="103"/>
    </row>
    <row r="59" s="163" customFormat="true" ht="30" hidden="false" customHeight="true" outlineLevel="0" collapsed="false">
      <c r="A59" s="177" t="n">
        <v>21</v>
      </c>
      <c r="B59" s="149"/>
      <c r="C59" s="165" t="s">
        <v>113</v>
      </c>
      <c r="D59" s="166" t="s">
        <v>114</v>
      </c>
      <c r="E59" s="167" t="s">
        <v>52</v>
      </c>
      <c r="F59" s="168" t="n">
        <v>22</v>
      </c>
      <c r="G59" s="169" t="n">
        <v>1388.29</v>
      </c>
      <c r="H59" s="170" t="n">
        <f aca="false">F59*G59</f>
        <v>30542</v>
      </c>
      <c r="I59" s="105"/>
    </row>
    <row r="60" s="163" customFormat="true" ht="30" hidden="false" customHeight="true" outlineLevel="0" collapsed="false">
      <c r="A60" s="177" t="n">
        <v>16</v>
      </c>
      <c r="B60" s="149"/>
      <c r="C60" s="165" t="s">
        <v>115</v>
      </c>
      <c r="D60" s="166" t="s">
        <v>116</v>
      </c>
      <c r="E60" s="167" t="s">
        <v>52</v>
      </c>
      <c r="F60" s="168" t="n">
        <v>6</v>
      </c>
      <c r="G60" s="169" t="n">
        <v>1616.63</v>
      </c>
      <c r="H60" s="170" t="n">
        <f aca="false">F60*G60</f>
        <v>9700</v>
      </c>
      <c r="I60" s="105"/>
    </row>
    <row r="61" s="163" customFormat="true" ht="30" hidden="false" customHeight="true" outlineLevel="0" collapsed="false">
      <c r="A61" s="177" t="n">
        <v>22</v>
      </c>
      <c r="B61" s="149"/>
      <c r="C61" s="171" t="s">
        <v>84</v>
      </c>
      <c r="D61" s="166" t="s">
        <v>85</v>
      </c>
      <c r="E61" s="172" t="s">
        <v>86</v>
      </c>
      <c r="F61" s="173" t="n">
        <v>1.95</v>
      </c>
      <c r="G61" s="174" t="n">
        <v>149307.61</v>
      </c>
      <c r="H61" s="175" t="n">
        <f aca="false">F61*G61</f>
        <v>291150</v>
      </c>
      <c r="I61" s="105"/>
    </row>
    <row r="62" s="163" customFormat="true" ht="30" hidden="false" customHeight="true" outlineLevel="0" collapsed="false">
      <c r="A62" s="177" t="n">
        <v>23</v>
      </c>
      <c r="B62" s="149"/>
      <c r="C62" s="171" t="s">
        <v>87</v>
      </c>
      <c r="D62" s="166" t="s">
        <v>88</v>
      </c>
      <c r="E62" s="167" t="s">
        <v>89</v>
      </c>
      <c r="F62" s="168" t="s">
        <v>130</v>
      </c>
      <c r="G62" s="176" t="n">
        <v>57.89</v>
      </c>
      <c r="H62" s="175" t="n">
        <f aca="false">I62*G62</f>
        <v>11627</v>
      </c>
      <c r="I62" s="105" t="n">
        <f aca="false">195*1.03</f>
        <v>200.85</v>
      </c>
    </row>
    <row r="63" s="163" customFormat="true" ht="20.25" hidden="false" customHeight="true" outlineLevel="0" collapsed="false">
      <c r="A63" s="177" t="n">
        <v>24</v>
      </c>
      <c r="B63" s="149"/>
      <c r="C63" s="171" t="s">
        <v>131</v>
      </c>
      <c r="D63" s="166" t="s">
        <v>132</v>
      </c>
      <c r="E63" s="179" t="s">
        <v>89</v>
      </c>
      <c r="F63" s="189" t="n">
        <v>5</v>
      </c>
      <c r="G63" s="169" t="n">
        <v>2124.16</v>
      </c>
      <c r="H63" s="175" t="n">
        <f aca="false">F63*G63</f>
        <v>10621</v>
      </c>
      <c r="I63" s="105"/>
    </row>
    <row r="64" s="163" customFormat="true" ht="30" hidden="false" customHeight="true" outlineLevel="0" collapsed="false">
      <c r="A64" s="177" t="n">
        <v>25</v>
      </c>
      <c r="B64" s="149"/>
      <c r="C64" s="171" t="s">
        <v>133</v>
      </c>
      <c r="D64" s="166" t="s">
        <v>134</v>
      </c>
      <c r="E64" s="179" t="s">
        <v>103</v>
      </c>
      <c r="F64" s="189" t="n">
        <v>0.005</v>
      </c>
      <c r="G64" s="169" t="n">
        <v>23612.51</v>
      </c>
      <c r="H64" s="175" t="n">
        <f aca="false">F64*G64</f>
        <v>118</v>
      </c>
      <c r="I64" s="105"/>
    </row>
    <row r="65" s="163" customFormat="true" ht="30" hidden="false" customHeight="true" outlineLevel="0" collapsed="false">
      <c r="A65" s="159"/>
      <c r="B65" s="160"/>
      <c r="C65" s="161" t="s">
        <v>135</v>
      </c>
      <c r="D65" s="162"/>
      <c r="E65" s="159"/>
      <c r="F65" s="159"/>
      <c r="G65" s="159"/>
      <c r="H65" s="159"/>
      <c r="I65" s="105"/>
    </row>
    <row r="66" s="163" customFormat="true" ht="30" hidden="false" customHeight="true" outlineLevel="0" collapsed="false">
      <c r="A66" s="190" t="n">
        <v>53</v>
      </c>
      <c r="B66" s="149"/>
      <c r="C66" s="165" t="s">
        <v>91</v>
      </c>
      <c r="D66" s="166" t="s">
        <v>92</v>
      </c>
      <c r="E66" s="167" t="s">
        <v>93</v>
      </c>
      <c r="F66" s="168" t="n">
        <v>0.537</v>
      </c>
      <c r="G66" s="191" t="n">
        <v>350154.66</v>
      </c>
      <c r="H66" s="192" t="n">
        <f aca="false">F66*G66</f>
        <v>188033</v>
      </c>
      <c r="I66" s="105"/>
    </row>
    <row r="67" s="163" customFormat="true" ht="30" hidden="false" customHeight="true" outlineLevel="0" collapsed="false">
      <c r="A67" s="159"/>
      <c r="B67" s="160"/>
      <c r="C67" s="161" t="s">
        <v>136</v>
      </c>
      <c r="D67" s="162"/>
      <c r="E67" s="159"/>
      <c r="F67" s="159"/>
      <c r="G67" s="159"/>
      <c r="H67" s="159"/>
      <c r="I67" s="105"/>
    </row>
    <row r="68" s="163" customFormat="true" ht="45" hidden="false" customHeight="true" outlineLevel="0" collapsed="false">
      <c r="A68" s="177" t="n">
        <v>54</v>
      </c>
      <c r="B68" s="178"/>
      <c r="C68" s="171" t="s">
        <v>137</v>
      </c>
      <c r="D68" s="166" t="s">
        <v>100</v>
      </c>
      <c r="E68" s="179" t="s">
        <v>86</v>
      </c>
      <c r="F68" s="180" t="n">
        <v>4.8</v>
      </c>
      <c r="G68" s="169" t="n">
        <v>95731.35</v>
      </c>
      <c r="H68" s="170" t="n">
        <f aca="false">F68*G68</f>
        <v>459510</v>
      </c>
      <c r="I68" s="181"/>
    </row>
    <row r="69" s="163" customFormat="true" ht="24" hidden="false" customHeight="true" outlineLevel="0" collapsed="false">
      <c r="A69" s="177" t="n">
        <v>55</v>
      </c>
      <c r="B69" s="178"/>
      <c r="C69" s="165" t="s">
        <v>138</v>
      </c>
      <c r="D69" s="166" t="s">
        <v>109</v>
      </c>
      <c r="E69" s="179" t="s">
        <v>103</v>
      </c>
      <c r="F69" s="180" t="s">
        <v>139</v>
      </c>
      <c r="G69" s="169" t="n">
        <v>248500</v>
      </c>
      <c r="H69" s="175" t="n">
        <f aca="false">I69*G69</f>
        <v>76041</v>
      </c>
      <c r="I69" s="181" t="n">
        <f aca="false">0.3*1.02</f>
        <v>0.306</v>
      </c>
    </row>
    <row r="70" s="163" customFormat="true" ht="20.25" hidden="false" customHeight="true" outlineLevel="0" collapsed="false">
      <c r="A70" s="177"/>
      <c r="B70" s="178"/>
      <c r="C70" s="193" t="s">
        <v>138</v>
      </c>
      <c r="D70" s="183" t="s">
        <v>140</v>
      </c>
      <c r="E70" s="184" t="s">
        <v>103</v>
      </c>
      <c r="F70" s="185" t="n">
        <f aca="false">0.158+0.148</f>
        <v>0.306</v>
      </c>
      <c r="G70" s="169"/>
      <c r="H70" s="175"/>
      <c r="I70" s="181"/>
      <c r="J70" s="103"/>
    </row>
    <row r="71" s="163" customFormat="true" ht="24" hidden="false" customHeight="true" outlineLevel="0" collapsed="false">
      <c r="A71" s="177" t="n">
        <v>56</v>
      </c>
      <c r="B71" s="149"/>
      <c r="C71" s="165" t="s">
        <v>141</v>
      </c>
      <c r="D71" s="166" t="s">
        <v>109</v>
      </c>
      <c r="E71" s="179" t="s">
        <v>103</v>
      </c>
      <c r="F71" s="180" t="s">
        <v>142</v>
      </c>
      <c r="G71" s="176" t="n">
        <v>990182.97</v>
      </c>
      <c r="H71" s="175" t="n">
        <f aca="false">I71*G71</f>
        <v>30696</v>
      </c>
      <c r="I71" s="181" t="n">
        <f aca="false">0.03*1.02</f>
        <v>0.031</v>
      </c>
    </row>
    <row r="72" s="163" customFormat="true" ht="20.25" hidden="false" customHeight="true" outlineLevel="0" collapsed="false">
      <c r="A72" s="177"/>
      <c r="B72" s="149"/>
      <c r="C72" s="193" t="s">
        <v>141</v>
      </c>
      <c r="D72" s="183" t="s">
        <v>143</v>
      </c>
      <c r="E72" s="184" t="s">
        <v>103</v>
      </c>
      <c r="F72" s="185" t="n">
        <v>0.031</v>
      </c>
      <c r="G72" s="176"/>
      <c r="H72" s="175"/>
      <c r="I72" s="181"/>
      <c r="J72" s="103"/>
    </row>
    <row r="73" s="163" customFormat="true" ht="24" hidden="false" customHeight="true" outlineLevel="0" collapsed="false">
      <c r="A73" s="177" t="n">
        <v>29</v>
      </c>
      <c r="B73" s="149"/>
      <c r="C73" s="165" t="s">
        <v>144</v>
      </c>
      <c r="D73" s="166" t="s">
        <v>145</v>
      </c>
      <c r="E73" s="179" t="s">
        <v>103</v>
      </c>
      <c r="F73" s="180" t="s">
        <v>146</v>
      </c>
      <c r="G73" s="169" t="n">
        <v>22930.97</v>
      </c>
      <c r="H73" s="175" t="n">
        <f aca="false">I73*G73</f>
        <v>3508</v>
      </c>
      <c r="I73" s="181" t="n">
        <f aca="false">0.15*1.02</f>
        <v>0.153</v>
      </c>
    </row>
    <row r="74" s="163" customFormat="true" ht="20.25" hidden="false" customHeight="true" outlineLevel="0" collapsed="false">
      <c r="A74" s="177"/>
      <c r="B74" s="149"/>
      <c r="C74" s="193" t="s">
        <v>147</v>
      </c>
      <c r="D74" s="183" t="s">
        <v>148</v>
      </c>
      <c r="E74" s="184" t="s">
        <v>103</v>
      </c>
      <c r="F74" s="185" t="n">
        <v>0.153</v>
      </c>
      <c r="G74" s="169"/>
      <c r="H74" s="175"/>
      <c r="I74" s="181"/>
      <c r="J74" s="103"/>
    </row>
    <row r="75" s="163" customFormat="true" ht="30" hidden="false" customHeight="true" outlineLevel="0" collapsed="false">
      <c r="A75" s="177" t="n">
        <v>30</v>
      </c>
      <c r="B75" s="149"/>
      <c r="C75" s="165" t="s">
        <v>113</v>
      </c>
      <c r="D75" s="166" t="s">
        <v>114</v>
      </c>
      <c r="E75" s="167" t="s">
        <v>52</v>
      </c>
      <c r="F75" s="168" t="n">
        <v>21</v>
      </c>
      <c r="G75" s="169" t="n">
        <v>1388.29</v>
      </c>
      <c r="H75" s="170" t="n">
        <f aca="false">F75*G75</f>
        <v>29154</v>
      </c>
      <c r="I75" s="105"/>
    </row>
    <row r="76" s="163" customFormat="true" ht="30" hidden="false" customHeight="true" outlineLevel="0" collapsed="false">
      <c r="A76" s="177" t="n">
        <v>31</v>
      </c>
      <c r="B76" s="149"/>
      <c r="C76" s="165" t="s">
        <v>149</v>
      </c>
      <c r="D76" s="166" t="s">
        <v>150</v>
      </c>
      <c r="E76" s="167" t="s">
        <v>52</v>
      </c>
      <c r="F76" s="168" t="n">
        <v>2</v>
      </c>
      <c r="G76" s="169" t="n">
        <v>3997.24</v>
      </c>
      <c r="H76" s="170" t="n">
        <f aca="false">F76*G76</f>
        <v>7994</v>
      </c>
      <c r="I76" s="105"/>
    </row>
    <row r="77" s="163" customFormat="true" ht="20.25" hidden="false" customHeight="true" outlineLevel="0" collapsed="false">
      <c r="A77" s="177" t="n">
        <v>32</v>
      </c>
      <c r="B77" s="149"/>
      <c r="C77" s="194" t="s">
        <v>151</v>
      </c>
      <c r="D77" s="186" t="s">
        <v>152</v>
      </c>
      <c r="E77" s="187" t="s">
        <v>52</v>
      </c>
      <c r="F77" s="195" t="n">
        <v>9</v>
      </c>
      <c r="G77" s="169" t="n">
        <v>10272.87</v>
      </c>
      <c r="H77" s="188" t="n">
        <f aca="false">F77*G77</f>
        <v>92456</v>
      </c>
      <c r="I77" s="105"/>
    </row>
    <row r="78" s="163" customFormat="true" ht="30" hidden="false" customHeight="true" outlineLevel="0" collapsed="false">
      <c r="A78" s="177" t="n">
        <v>33</v>
      </c>
      <c r="B78" s="149"/>
      <c r="C78" s="165" t="s">
        <v>153</v>
      </c>
      <c r="D78" s="166" t="s">
        <v>81</v>
      </c>
      <c r="E78" s="167" t="s">
        <v>52</v>
      </c>
      <c r="F78" s="168" t="n">
        <v>1</v>
      </c>
      <c r="G78" s="169" t="n">
        <v>2807.19</v>
      </c>
      <c r="H78" s="170" t="n">
        <f aca="false">F78*G78</f>
        <v>2807</v>
      </c>
      <c r="I78" s="105"/>
    </row>
    <row r="79" s="163" customFormat="true" ht="45" hidden="false" customHeight="true" outlineLevel="0" collapsed="false">
      <c r="A79" s="177" t="n">
        <v>34</v>
      </c>
      <c r="B79" s="149"/>
      <c r="C79" s="165" t="s">
        <v>120</v>
      </c>
      <c r="D79" s="186" t="s">
        <v>121</v>
      </c>
      <c r="E79" s="187" t="s">
        <v>52</v>
      </c>
      <c r="F79" s="168" t="n">
        <v>10</v>
      </c>
      <c r="G79" s="169" t="n">
        <v>20974.95</v>
      </c>
      <c r="H79" s="188" t="n">
        <f aca="false">F79*G79</f>
        <v>209750</v>
      </c>
      <c r="I79" s="105"/>
    </row>
    <row r="80" s="163" customFormat="true" ht="30" hidden="false" customHeight="true" outlineLevel="0" collapsed="false">
      <c r="A80" s="177" t="n">
        <v>35</v>
      </c>
      <c r="B80" s="149"/>
      <c r="C80" s="171" t="s">
        <v>84</v>
      </c>
      <c r="D80" s="166" t="s">
        <v>85</v>
      </c>
      <c r="E80" s="172" t="s">
        <v>86</v>
      </c>
      <c r="F80" s="173" t="n">
        <f aca="false">1.5+1.97</f>
        <v>3.47</v>
      </c>
      <c r="G80" s="174" t="n">
        <v>149307.61</v>
      </c>
      <c r="H80" s="175" t="n">
        <f aca="false">F80*G80</f>
        <v>518097</v>
      </c>
      <c r="I80" s="105"/>
    </row>
    <row r="81" s="163" customFormat="true" ht="30" hidden="false" customHeight="true" outlineLevel="0" collapsed="false">
      <c r="A81" s="177" t="n">
        <v>36</v>
      </c>
      <c r="B81" s="149"/>
      <c r="C81" s="171" t="s">
        <v>122</v>
      </c>
      <c r="D81" s="166" t="s">
        <v>123</v>
      </c>
      <c r="E81" s="167" t="s">
        <v>89</v>
      </c>
      <c r="F81" s="168" t="s">
        <v>154</v>
      </c>
      <c r="G81" s="176" t="n">
        <v>45.93</v>
      </c>
      <c r="H81" s="175" t="n">
        <f aca="false">I81*G81</f>
        <v>7096</v>
      </c>
      <c r="I81" s="105" t="n">
        <f aca="false">150*1.03</f>
        <v>154.5</v>
      </c>
    </row>
    <row r="82" s="163" customFormat="true" ht="30" hidden="false" customHeight="true" outlineLevel="0" collapsed="false">
      <c r="A82" s="177" t="n">
        <v>37</v>
      </c>
      <c r="B82" s="149"/>
      <c r="C82" s="171" t="s">
        <v>87</v>
      </c>
      <c r="D82" s="166" t="s">
        <v>88</v>
      </c>
      <c r="E82" s="167" t="s">
        <v>89</v>
      </c>
      <c r="F82" s="168" t="s">
        <v>155</v>
      </c>
      <c r="G82" s="176" t="n">
        <v>57.89</v>
      </c>
      <c r="H82" s="175" t="n">
        <f aca="false">I82*G82</f>
        <v>11746</v>
      </c>
      <c r="I82" s="105" t="n">
        <f aca="false">197*1.03</f>
        <v>202.91</v>
      </c>
    </row>
    <row r="83" s="163" customFormat="true" ht="20.25" hidden="false" customHeight="true" outlineLevel="0" collapsed="false">
      <c r="A83" s="177" t="n">
        <v>38</v>
      </c>
      <c r="B83" s="149"/>
      <c r="C83" s="171" t="s">
        <v>131</v>
      </c>
      <c r="D83" s="166" t="s">
        <v>132</v>
      </c>
      <c r="E83" s="179" t="s">
        <v>89</v>
      </c>
      <c r="F83" s="189" t="n">
        <v>15</v>
      </c>
      <c r="G83" s="169" t="n">
        <v>2124.16</v>
      </c>
      <c r="H83" s="175" t="n">
        <f aca="false">F83*G83</f>
        <v>31862</v>
      </c>
      <c r="I83" s="105"/>
    </row>
    <row r="84" s="163" customFormat="true" ht="30" hidden="false" customHeight="true" outlineLevel="0" collapsed="false">
      <c r="A84" s="177" t="n">
        <v>39</v>
      </c>
      <c r="B84" s="149"/>
      <c r="C84" s="171" t="s">
        <v>133</v>
      </c>
      <c r="D84" s="166" t="s">
        <v>134</v>
      </c>
      <c r="E84" s="179" t="s">
        <v>103</v>
      </c>
      <c r="F84" s="189" t="n">
        <v>0.015</v>
      </c>
      <c r="G84" s="169" t="n">
        <v>23612.51</v>
      </c>
      <c r="H84" s="175" t="n">
        <f aca="false">F84*G84</f>
        <v>354</v>
      </c>
      <c r="I84" s="105"/>
    </row>
    <row r="85" s="163" customFormat="true" ht="30" hidden="false" customHeight="true" outlineLevel="0" collapsed="false">
      <c r="A85" s="159"/>
      <c r="B85" s="160"/>
      <c r="C85" s="161" t="s">
        <v>156</v>
      </c>
      <c r="D85" s="162"/>
      <c r="E85" s="159"/>
      <c r="F85" s="159"/>
      <c r="G85" s="159"/>
      <c r="H85" s="159"/>
      <c r="I85" s="105"/>
    </row>
    <row r="86" s="163" customFormat="true" ht="45" hidden="false" customHeight="true" outlineLevel="0" collapsed="false">
      <c r="A86" s="177" t="n">
        <v>40</v>
      </c>
      <c r="B86" s="178"/>
      <c r="C86" s="171" t="s">
        <v>137</v>
      </c>
      <c r="D86" s="166" t="s">
        <v>100</v>
      </c>
      <c r="E86" s="179" t="s">
        <v>86</v>
      </c>
      <c r="F86" s="180" t="n">
        <v>40.7</v>
      </c>
      <c r="G86" s="169" t="n">
        <v>95731.35</v>
      </c>
      <c r="H86" s="175" t="n">
        <f aca="false">F86*G86</f>
        <v>3896266</v>
      </c>
      <c r="I86" s="181"/>
    </row>
    <row r="87" s="163" customFormat="true" ht="24" hidden="false" customHeight="true" outlineLevel="0" collapsed="false">
      <c r="A87" s="177" t="n">
        <v>41</v>
      </c>
      <c r="B87" s="178"/>
      <c r="C87" s="171" t="s">
        <v>157</v>
      </c>
      <c r="D87" s="166" t="s">
        <v>109</v>
      </c>
      <c r="E87" s="179" t="s">
        <v>103</v>
      </c>
      <c r="F87" s="180" t="s">
        <v>158</v>
      </c>
      <c r="G87" s="169" t="n">
        <v>184270.08</v>
      </c>
      <c r="H87" s="175" t="n">
        <f aca="false">I87*G87</f>
        <v>764905</v>
      </c>
      <c r="I87" s="181" t="n">
        <f aca="false">4.07*1.02</f>
        <v>4.151</v>
      </c>
    </row>
    <row r="88" s="163" customFormat="true" ht="20.25" hidden="false" customHeight="true" outlineLevel="0" collapsed="false">
      <c r="A88" s="177" t="n">
        <v>42</v>
      </c>
      <c r="B88" s="178"/>
      <c r="C88" s="182" t="s">
        <v>157</v>
      </c>
      <c r="D88" s="183" t="s">
        <v>159</v>
      </c>
      <c r="E88" s="184" t="s">
        <v>103</v>
      </c>
      <c r="F88" s="185" t="n">
        <f aca="false">0.015+0.361+3.577</f>
        <v>3.953</v>
      </c>
      <c r="G88" s="169"/>
      <c r="H88" s="175"/>
      <c r="I88" s="181"/>
      <c r="J88" s="103"/>
    </row>
    <row r="89" s="163" customFormat="true" ht="20.25" hidden="false" customHeight="true" outlineLevel="0" collapsed="false">
      <c r="A89" s="177" t="n">
        <v>43</v>
      </c>
      <c r="B89" s="178"/>
      <c r="C89" s="182" t="s">
        <v>160</v>
      </c>
      <c r="D89" s="183" t="s">
        <v>161</v>
      </c>
      <c r="E89" s="184" t="s">
        <v>103</v>
      </c>
      <c r="F89" s="185" t="n">
        <v>0.103</v>
      </c>
      <c r="G89" s="169"/>
      <c r="H89" s="175"/>
      <c r="I89" s="181"/>
      <c r="J89" s="103"/>
    </row>
    <row r="90" s="163" customFormat="true" ht="20.25" hidden="false" customHeight="true" outlineLevel="0" collapsed="false">
      <c r="A90" s="177" t="n">
        <v>44</v>
      </c>
      <c r="B90" s="178"/>
      <c r="C90" s="182" t="s">
        <v>162</v>
      </c>
      <c r="D90" s="183" t="s">
        <v>163</v>
      </c>
      <c r="E90" s="184" t="s">
        <v>103</v>
      </c>
      <c r="F90" s="185" t="n">
        <f aca="false">4.151-3.953-0.103</f>
        <v>0.095</v>
      </c>
      <c r="G90" s="169"/>
      <c r="H90" s="175"/>
      <c r="I90" s="181"/>
      <c r="J90" s="103"/>
    </row>
    <row r="91" s="196" customFormat="true" ht="30" hidden="false" customHeight="true" outlineLevel="0" collapsed="false">
      <c r="A91" s="177" t="n">
        <v>45</v>
      </c>
      <c r="B91" s="149"/>
      <c r="C91" s="165" t="s">
        <v>113</v>
      </c>
      <c r="D91" s="166" t="s">
        <v>114</v>
      </c>
      <c r="E91" s="167" t="s">
        <v>52</v>
      </c>
      <c r="F91" s="168" t="n">
        <v>54</v>
      </c>
      <c r="G91" s="169" t="n">
        <v>1388.29</v>
      </c>
      <c r="H91" s="170" t="n">
        <f aca="false">F91*G91</f>
        <v>74968</v>
      </c>
      <c r="I91" s="140"/>
    </row>
    <row r="92" s="163" customFormat="true" ht="20.25" hidden="false" customHeight="true" outlineLevel="0" collapsed="false">
      <c r="A92" s="177" t="n">
        <v>46</v>
      </c>
      <c r="B92" s="149"/>
      <c r="C92" s="165" t="s">
        <v>164</v>
      </c>
      <c r="D92" s="166" t="s">
        <v>165</v>
      </c>
      <c r="E92" s="167" t="s">
        <v>52</v>
      </c>
      <c r="F92" s="168" t="n">
        <v>1</v>
      </c>
      <c r="G92" s="169" t="n">
        <v>56184.92</v>
      </c>
      <c r="H92" s="170" t="n">
        <f aca="false">F92*G92</f>
        <v>56185</v>
      </c>
      <c r="I92" s="105"/>
    </row>
    <row r="93" s="163" customFormat="true" ht="20.25" hidden="false" customHeight="true" outlineLevel="0" collapsed="false">
      <c r="A93" s="177" t="n">
        <v>47</v>
      </c>
      <c r="B93" s="149"/>
      <c r="C93" s="165" t="s">
        <v>117</v>
      </c>
      <c r="D93" s="166" t="s">
        <v>118</v>
      </c>
      <c r="E93" s="167" t="s">
        <v>119</v>
      </c>
      <c r="F93" s="168" t="n">
        <v>32</v>
      </c>
      <c r="G93" s="169" t="n">
        <v>4321.89</v>
      </c>
      <c r="H93" s="170" t="n">
        <f aca="false">F93*G93</f>
        <v>138300</v>
      </c>
      <c r="I93" s="105"/>
    </row>
    <row r="94" s="196" customFormat="true" ht="30" hidden="false" customHeight="true" outlineLevel="0" collapsed="false">
      <c r="A94" s="177" t="n">
        <v>48</v>
      </c>
      <c r="B94" s="149"/>
      <c r="C94" s="171" t="s">
        <v>84</v>
      </c>
      <c r="D94" s="166" t="s">
        <v>85</v>
      </c>
      <c r="E94" s="172" t="s">
        <v>86</v>
      </c>
      <c r="F94" s="173" t="n">
        <v>0.18</v>
      </c>
      <c r="G94" s="174" t="n">
        <v>149307.61</v>
      </c>
      <c r="H94" s="175" t="n">
        <f aca="false">F94*G94</f>
        <v>26875</v>
      </c>
      <c r="I94" s="140"/>
    </row>
    <row r="95" s="163" customFormat="true" ht="27" hidden="false" customHeight="true" outlineLevel="0" collapsed="false">
      <c r="A95" s="177" t="n">
        <v>49</v>
      </c>
      <c r="B95" s="149"/>
      <c r="C95" s="171" t="s">
        <v>122</v>
      </c>
      <c r="D95" s="166" t="s">
        <v>123</v>
      </c>
      <c r="E95" s="167" t="s">
        <v>89</v>
      </c>
      <c r="F95" s="168" t="s">
        <v>90</v>
      </c>
      <c r="G95" s="176" t="n">
        <v>45.93</v>
      </c>
      <c r="H95" s="175" t="n">
        <f aca="false">I95*G95</f>
        <v>852</v>
      </c>
      <c r="I95" s="105" t="n">
        <f aca="false">18*1.03</f>
        <v>18.54</v>
      </c>
    </row>
    <row r="96" s="196" customFormat="true" ht="30" hidden="false" customHeight="true" outlineLevel="0" collapsed="false">
      <c r="A96" s="177" t="n">
        <v>50</v>
      </c>
      <c r="B96" s="149"/>
      <c r="C96" s="165" t="s">
        <v>91</v>
      </c>
      <c r="D96" s="166" t="s">
        <v>92</v>
      </c>
      <c r="E96" s="167" t="s">
        <v>93</v>
      </c>
      <c r="F96" s="168" t="n">
        <v>0.537</v>
      </c>
      <c r="G96" s="191" t="n">
        <v>350154.66</v>
      </c>
      <c r="H96" s="192" t="n">
        <f aca="false">F96*G96</f>
        <v>188033</v>
      </c>
      <c r="I96" s="140"/>
    </row>
    <row r="97" s="110" customFormat="true" ht="30" hidden="false" customHeight="true" outlineLevel="0" collapsed="false">
      <c r="A97" s="177"/>
      <c r="B97" s="197"/>
      <c r="C97" s="198" t="s">
        <v>166</v>
      </c>
      <c r="D97" s="199" t="s">
        <v>167</v>
      </c>
      <c r="E97" s="199"/>
      <c r="F97" s="200"/>
      <c r="G97" s="201"/>
      <c r="H97" s="202" t="n">
        <f aca="false">H32+H33+H34+H36+H40+H47+H48+H49+H50+H51+H55+H59+H60+H61+H63+H66+H68+H75+H76+H77+H78+H79+H80+H83+H86+H91+H92+H93+H94+H96+H99</f>
        <v>8923876</v>
      </c>
      <c r="I97" s="140"/>
    </row>
    <row r="98" customFormat="false" ht="20.25" hidden="false" customHeight="true" outlineLevel="0" collapsed="false">
      <c r="A98" s="203"/>
      <c r="B98" s="204"/>
      <c r="C98" s="205" t="s">
        <v>168</v>
      </c>
      <c r="D98" s="206" t="s">
        <v>169</v>
      </c>
      <c r="E98" s="206"/>
      <c r="F98" s="207"/>
      <c r="G98" s="208"/>
      <c r="H98" s="209" t="n">
        <f aca="false">H41+H44+H56+H69+H71+H73+H87</f>
        <v>958411</v>
      </c>
    </row>
    <row r="99" customFormat="false" ht="20.25" hidden="false" customHeight="true" outlineLevel="0" collapsed="false">
      <c r="A99" s="203"/>
      <c r="B99" s="204"/>
      <c r="C99" s="205" t="s">
        <v>170</v>
      </c>
      <c r="D99" s="206" t="s">
        <v>171</v>
      </c>
      <c r="E99" s="206"/>
      <c r="F99" s="207"/>
      <c r="G99" s="208"/>
      <c r="H99" s="209" t="n">
        <f aca="false">H35+H37+H38+H52+H53+H62+H64+H81+H82+H84+H95</f>
        <v>43986</v>
      </c>
    </row>
    <row r="100" customFormat="false" ht="20.25" hidden="false" customHeight="true" outlineLevel="0" collapsed="false">
      <c r="A100" s="203"/>
      <c r="B100" s="204"/>
      <c r="C100" s="205" t="s">
        <v>172</v>
      </c>
      <c r="D100" s="206"/>
      <c r="E100" s="206"/>
      <c r="F100" s="207"/>
      <c r="G100" s="208"/>
      <c r="H100" s="209" t="n">
        <v>0</v>
      </c>
    </row>
    <row r="101" customFormat="false" ht="20.25" hidden="false" customHeight="true" outlineLevel="0" collapsed="false">
      <c r="A101" s="203"/>
      <c r="B101" s="204"/>
      <c r="C101" s="210" t="s">
        <v>173</v>
      </c>
      <c r="D101" s="206"/>
      <c r="E101" s="206"/>
      <c r="F101" s="207"/>
      <c r="G101" s="208"/>
      <c r="H101" s="211"/>
    </row>
    <row r="102" customFormat="false" ht="45" hidden="false" customHeight="true" outlineLevel="0" collapsed="false">
      <c r="A102" s="203"/>
      <c r="B102" s="204"/>
      <c r="C102" s="212" t="s">
        <v>174</v>
      </c>
      <c r="D102" s="206"/>
      <c r="E102" s="206"/>
      <c r="F102" s="207"/>
      <c r="G102" s="208"/>
      <c r="H102" s="209" t="n">
        <f aca="false">H99*0.1*1.12</f>
        <v>4926</v>
      </c>
    </row>
    <row r="103" customFormat="false" ht="45" hidden="false" customHeight="true" outlineLevel="0" collapsed="false">
      <c r="A103" s="203"/>
      <c r="B103" s="213"/>
      <c r="C103" s="212" t="s">
        <v>175</v>
      </c>
      <c r="D103" s="206"/>
      <c r="E103" s="206"/>
      <c r="F103" s="207"/>
      <c r="G103" s="208"/>
      <c r="H103" s="209" t="n">
        <f aca="false">H100*0.1*1.12</f>
        <v>0</v>
      </c>
    </row>
    <row r="104" customFormat="false" ht="20.25" hidden="false" customHeight="true" outlineLevel="0" collapsed="false">
      <c r="A104" s="214"/>
      <c r="B104" s="213"/>
      <c r="C104" s="210" t="s">
        <v>176</v>
      </c>
      <c r="D104" s="215"/>
      <c r="E104" s="216"/>
      <c r="F104" s="206"/>
      <c r="G104" s="217"/>
      <c r="H104" s="202" t="n">
        <f aca="false">H97</f>
        <v>8923876</v>
      </c>
    </row>
    <row r="105" customFormat="false" ht="20.25" hidden="false" customHeight="true" outlineLevel="0" collapsed="false">
      <c r="A105" s="218"/>
      <c r="B105" s="219"/>
      <c r="C105" s="165" t="s">
        <v>177</v>
      </c>
      <c r="D105" s="220"/>
      <c r="E105" s="154"/>
      <c r="F105" s="221"/>
      <c r="G105" s="222"/>
      <c r="H105" s="223" t="n">
        <f aca="false">H104*3.18%</f>
        <v>283779</v>
      </c>
    </row>
    <row r="106" customFormat="false" ht="20.25" hidden="false" customHeight="true" outlineLevel="0" collapsed="false">
      <c r="A106" s="218"/>
      <c r="B106" s="219"/>
      <c r="C106" s="224" t="s">
        <v>178</v>
      </c>
      <c r="D106" s="154"/>
      <c r="E106" s="154"/>
      <c r="F106" s="221"/>
      <c r="G106" s="222"/>
      <c r="H106" s="225" t="n">
        <f aca="false">H104+H105</f>
        <v>9207655</v>
      </c>
    </row>
    <row r="107" customFormat="false" ht="20.25" hidden="false" customHeight="true" outlineLevel="0" collapsed="false">
      <c r="A107" s="226"/>
      <c r="B107" s="227"/>
      <c r="C107" s="228"/>
      <c r="D107" s="229"/>
      <c r="E107" s="230"/>
      <c r="F107" s="231"/>
      <c r="G107" s="232"/>
      <c r="H107" s="233"/>
    </row>
    <row r="108" customFormat="false" ht="20.25" hidden="false" customHeight="true" outlineLevel="0" collapsed="false">
      <c r="A108" s="226"/>
      <c r="B108" s="227"/>
      <c r="C108" s="228"/>
      <c r="D108" s="229"/>
      <c r="E108" s="230"/>
      <c r="F108" s="231"/>
      <c r="G108" s="232"/>
      <c r="H108" s="233"/>
    </row>
    <row r="109" customFormat="false" ht="20.25" hidden="false" customHeight="true" outlineLevel="0" collapsed="false">
      <c r="A109" s="226"/>
      <c r="B109" s="227"/>
      <c r="C109" s="228"/>
      <c r="D109" s="229"/>
      <c r="E109" s="230"/>
      <c r="F109" s="231"/>
      <c r="G109" s="232"/>
      <c r="H109" s="233"/>
    </row>
    <row r="110" customFormat="false" ht="20.25" hidden="false" customHeight="true" outlineLevel="0" collapsed="false">
      <c r="A110" s="226"/>
      <c r="B110" s="227"/>
      <c r="C110" s="228"/>
      <c r="D110" s="229"/>
      <c r="E110" s="230"/>
      <c r="F110" s="231"/>
      <c r="G110" s="232"/>
      <c r="H110" s="233"/>
    </row>
    <row r="111" customFormat="false" ht="20.25" hidden="false" customHeight="true" outlineLevel="0" collapsed="false">
      <c r="A111" s="226"/>
      <c r="B111" s="227"/>
      <c r="C111" s="228"/>
      <c r="D111" s="229"/>
      <c r="E111" s="230"/>
      <c r="F111" s="231"/>
      <c r="G111" s="232"/>
      <c r="H111" s="233"/>
    </row>
    <row r="112" customFormat="false" ht="15" hidden="false" customHeight="false" outlineLevel="0" collapsed="false">
      <c r="A112" s="234" t="s">
        <v>55</v>
      </c>
      <c r="B112" s="235"/>
      <c r="C112" s="236"/>
      <c r="D112" s="237"/>
      <c r="E112" s="238"/>
      <c r="F112" s="239"/>
      <c r="G112" s="240"/>
      <c r="H112" s="110"/>
    </row>
    <row r="113" customFormat="false" ht="15" hidden="false" customHeight="false" outlineLevel="0" collapsed="false">
      <c r="A113" s="241"/>
      <c r="B113" s="242"/>
      <c r="C113" s="242"/>
      <c r="D113" s="243"/>
      <c r="E113" s="244"/>
      <c r="F113" s="244"/>
      <c r="G113" s="244"/>
      <c r="H113" s="245"/>
    </row>
    <row r="114" customFormat="false" ht="15" hidden="false" customHeight="false" outlineLevel="0" collapsed="false">
      <c r="A114" s="246" t="s">
        <v>179</v>
      </c>
      <c r="B114" s="247"/>
      <c r="C114" s="244"/>
      <c r="D114" s="244"/>
      <c r="E114" s="248"/>
      <c r="F114" s="248"/>
      <c r="G114" s="249"/>
    </row>
    <row r="115" customFormat="false" ht="15" hidden="false" customHeight="false" outlineLevel="0" collapsed="false">
      <c r="A115" s="250"/>
      <c r="B115" s="251"/>
      <c r="C115" s="252"/>
      <c r="D115" s="243"/>
      <c r="E115" s="244"/>
      <c r="F115" s="244"/>
      <c r="G115" s="244"/>
    </row>
    <row r="116" customFormat="false" ht="15" hidden="false" customHeight="false" outlineLevel="0" collapsed="false">
      <c r="A116" s="253"/>
      <c r="B116" s="254"/>
      <c r="C116" s="252"/>
      <c r="D116" s="243"/>
      <c r="E116" s="244"/>
      <c r="F116" s="244"/>
      <c r="G116" s="244"/>
    </row>
    <row r="117" customFormat="false" ht="15" hidden="false" customHeight="false" outlineLevel="0" collapsed="false">
      <c r="A117" s="255" t="s">
        <v>60</v>
      </c>
      <c r="B117" s="254"/>
      <c r="C117" s="252"/>
      <c r="D117" s="243"/>
      <c r="E117" s="244"/>
      <c r="F117" s="244"/>
      <c r="G117" s="244"/>
    </row>
    <row r="118" customFormat="false" ht="15" hidden="false" customHeight="false" outlineLevel="0" collapsed="false">
      <c r="A118" s="256" t="s">
        <v>180</v>
      </c>
      <c r="B118" s="254"/>
      <c r="C118" s="252"/>
      <c r="D118" s="243"/>
      <c r="E118" s="244"/>
      <c r="F118" s="244"/>
      <c r="G118" s="244"/>
    </row>
    <row r="119" customFormat="false" ht="13.8" hidden="false" customHeight="false" outlineLevel="0" collapsed="false">
      <c r="A119" s="255" t="s">
        <v>62</v>
      </c>
      <c r="B119" s="257"/>
      <c r="C119" s="257"/>
      <c r="D119" s="244"/>
      <c r="E119" s="248"/>
      <c r="F119" s="248"/>
      <c r="G119" s="249"/>
    </row>
    <row r="120" customFormat="false" ht="13.8" hidden="false" customHeight="false" outlineLevel="0" collapsed="false">
      <c r="A120" s="246"/>
      <c r="B120" s="247"/>
      <c r="C120" s="244"/>
      <c r="D120" s="244"/>
      <c r="E120" s="243"/>
      <c r="F120" s="243"/>
      <c r="G120" s="258"/>
    </row>
    <row r="121" customFormat="false" ht="13.8" hidden="false" customHeight="false" outlineLevel="0" collapsed="false">
      <c r="A121" s="259" t="s">
        <v>181</v>
      </c>
      <c r="B121" s="247"/>
      <c r="C121" s="244"/>
      <c r="D121" s="244"/>
      <c r="E121" s="248"/>
      <c r="F121" s="248"/>
      <c r="G121" s="258"/>
    </row>
    <row r="122" customFormat="false" ht="13.8" hidden="false" customHeight="false" outlineLevel="0" collapsed="false">
      <c r="A122" s="260"/>
      <c r="B122" s="244"/>
      <c r="C122" s="244"/>
      <c r="D122" s="244"/>
      <c r="E122" s="244"/>
      <c r="F122" s="244"/>
      <c r="G122" s="254"/>
    </row>
    <row r="123" customFormat="false" ht="13.8" hidden="false" customHeight="false" outlineLevel="0" collapsed="false">
      <c r="A123" s="259" t="s">
        <v>182</v>
      </c>
      <c r="B123" s="244"/>
      <c r="C123" s="244"/>
      <c r="D123" s="244"/>
      <c r="E123" s="244"/>
      <c r="F123" s="244"/>
      <c r="G123" s="254"/>
    </row>
    <row r="124" customFormat="false" ht="13.8" hidden="false" customHeight="false" outlineLevel="0" collapsed="false">
      <c r="A124" s="259" t="s">
        <v>183</v>
      </c>
      <c r="B124" s="254"/>
      <c r="C124" s="252"/>
      <c r="D124" s="243"/>
      <c r="E124" s="243"/>
      <c r="F124" s="243"/>
      <c r="G124" s="243"/>
    </row>
    <row r="125" customFormat="false" ht="13.8" hidden="false" customHeight="false" outlineLevel="0" collapsed="false">
      <c r="A125" s="259" t="s">
        <v>184</v>
      </c>
      <c r="B125" s="247"/>
      <c r="C125" s="247"/>
      <c r="D125" s="244"/>
      <c r="E125" s="248"/>
      <c r="F125" s="248"/>
      <c r="G125" s="249"/>
    </row>
    <row r="126" customFormat="false" ht="13.8" hidden="false" customHeight="false" outlineLevel="0" collapsed="false">
      <c r="A126" s="247"/>
      <c r="B126" s="247"/>
      <c r="C126" s="247"/>
      <c r="D126" s="243"/>
      <c r="E126" s="243"/>
      <c r="F126" s="243"/>
      <c r="G126" s="243"/>
    </row>
    <row r="127" customFormat="false" ht="13.8" hidden="false" customHeight="false" outlineLevel="0" collapsed="false">
      <c r="A127" s="247" t="s">
        <v>185</v>
      </c>
      <c r="B127" s="254"/>
      <c r="C127" s="252"/>
      <c r="D127" s="243"/>
      <c r="E127" s="243"/>
      <c r="F127" s="243"/>
      <c r="G127" s="243"/>
    </row>
    <row r="128" customFormat="false" ht="13.8" hidden="false" customHeight="false" outlineLevel="0" collapsed="false">
      <c r="A128" s="247" t="s">
        <v>186</v>
      </c>
      <c r="B128" s="247"/>
      <c r="C128" s="247"/>
      <c r="D128" s="261"/>
      <c r="E128" s="248"/>
      <c r="F128" s="248"/>
      <c r="G128" s="249"/>
    </row>
    <row r="129" s="103" customFormat="true" ht="15" hidden="false" customHeight="false" outlineLevel="0" collapsed="false">
      <c r="I129" s="105"/>
    </row>
  </sheetData>
  <autoFilter ref="A31:H104"/>
  <mergeCells count="24">
    <mergeCell ref="F5:H5"/>
    <mergeCell ref="A6:C6"/>
    <mergeCell ref="F6:H6"/>
    <mergeCell ref="A7:C7"/>
    <mergeCell ref="F7:H7"/>
    <mergeCell ref="A9:C9"/>
    <mergeCell ref="F9:H9"/>
    <mergeCell ref="A11:D11"/>
    <mergeCell ref="A12:C12"/>
    <mergeCell ref="F13:H13"/>
    <mergeCell ref="F14:H14"/>
    <mergeCell ref="F15:H15"/>
    <mergeCell ref="F16:H16"/>
    <mergeCell ref="F17:H17"/>
    <mergeCell ref="E20:E21"/>
    <mergeCell ref="F20:F21"/>
    <mergeCell ref="G20:H20"/>
    <mergeCell ref="A27:B27"/>
    <mergeCell ref="C27:C29"/>
    <mergeCell ref="D27:D29"/>
    <mergeCell ref="E27:E29"/>
    <mergeCell ref="F27:H28"/>
    <mergeCell ref="A28:A29"/>
    <mergeCell ref="B28:B29"/>
  </mergeCells>
  <printOptions headings="false" gridLines="false" gridLinesSet="true" horizontalCentered="false" verticalCentered="false"/>
  <pageMargins left="0.669444444444444" right="0.196527777777778" top="0.354166666666667" bottom="0.354166666666667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84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2001-05-31T08:32:07Z</dcterms:created>
  <dc:creator>ConsultantPlus</dc:creator>
  <dc:description/>
  <dc:language>ru-RU</dc:language>
  <cp:lastModifiedBy/>
  <cp:lastPrinted>2023-05-02T10:20:55Z</cp:lastPrinted>
  <dcterms:modified xsi:type="dcterms:W3CDTF">2025-03-09T14:32:33Z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