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3040" windowHeight="9192" activeTab="1"/>
  </bookViews>
  <sheets>
    <sheet name="Лаба1" sheetId="1" r:id="rId1"/>
    <sheet name="Лаба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N18" i="2" l="1"/>
  <c r="T55" i="2" l="1"/>
  <c r="T56" i="2"/>
  <c r="T57" i="2"/>
  <c r="T58" i="2"/>
  <c r="T59" i="2"/>
  <c r="T60" i="2"/>
  <c r="T54" i="2"/>
  <c r="K54" i="2"/>
  <c r="J81" i="1"/>
  <c r="O67" i="1" l="1"/>
  <c r="Q49" i="1"/>
  <c r="K55" i="2" l="1"/>
  <c r="K56" i="2"/>
  <c r="K57" i="2"/>
  <c r="K58" i="2"/>
  <c r="K59" i="2"/>
  <c r="K60" i="2"/>
  <c r="K80" i="1"/>
  <c r="E86" i="1"/>
  <c r="F86" i="1"/>
  <c r="F85" i="1"/>
  <c r="G86" i="1"/>
  <c r="G85" i="1"/>
  <c r="G84" i="1"/>
  <c r="H86" i="1"/>
  <c r="H85" i="1"/>
  <c r="H84" i="1"/>
  <c r="H83" i="1"/>
  <c r="I83" i="1"/>
  <c r="I84" i="1"/>
  <c r="I85" i="1"/>
  <c r="I86" i="1"/>
  <c r="I82" i="1"/>
  <c r="J82" i="1"/>
  <c r="J83" i="1"/>
  <c r="J84" i="1"/>
  <c r="J85" i="1"/>
  <c r="J86" i="1"/>
  <c r="K81" i="1"/>
  <c r="K82" i="1"/>
  <c r="K83" i="1"/>
  <c r="K84" i="1"/>
  <c r="K85" i="1"/>
  <c r="K86" i="1"/>
  <c r="M49" i="1"/>
  <c r="T22" i="1"/>
  <c r="B6" i="2" l="1"/>
  <c r="B5" i="2"/>
  <c r="B4" i="2"/>
  <c r="F13" i="2" s="1"/>
  <c r="G13" i="2" s="1"/>
  <c r="H13" i="2" s="1"/>
  <c r="I13" i="2" s="1"/>
  <c r="J13" i="2" s="1"/>
  <c r="K13" i="2" s="1"/>
  <c r="L13" i="2" s="1"/>
  <c r="M13" i="2" s="1"/>
  <c r="N13" i="2" s="1"/>
  <c r="O13" i="2" s="1"/>
  <c r="B3" i="2"/>
  <c r="B13" i="1"/>
  <c r="B12" i="1"/>
  <c r="B11" i="1"/>
  <c r="B10" i="1"/>
  <c r="B9" i="1"/>
  <c r="B8" i="1"/>
  <c r="B7" i="1"/>
  <c r="B6" i="1"/>
  <c r="B4" i="1"/>
  <c r="E18" i="1" s="1"/>
  <c r="F18" i="1" s="1"/>
  <c r="G18" i="1" s="1"/>
  <c r="H18" i="1" s="1"/>
  <c r="I18" i="1" s="1"/>
  <c r="J18" i="1" s="1"/>
  <c r="K18" i="1" s="1"/>
  <c r="L18" i="1" s="1"/>
  <c r="M18" i="1" s="1"/>
  <c r="N18" i="1" s="1"/>
  <c r="O18" i="1" s="1"/>
  <c r="P18" i="1" s="1"/>
  <c r="B3" i="1"/>
  <c r="J60" i="2" l="1"/>
  <c r="S60" i="2"/>
  <c r="J44" i="2"/>
  <c r="J48" i="2"/>
  <c r="J46" i="2"/>
  <c r="J57" i="2" s="1"/>
  <c r="J49" i="2"/>
  <c r="J47" i="2"/>
  <c r="I48" i="2" s="1"/>
  <c r="J45" i="2"/>
  <c r="N27" i="2"/>
  <c r="I38" i="2"/>
  <c r="S62" i="1"/>
  <c r="S64" i="1"/>
  <c r="S66" i="1"/>
  <c r="S68" i="1"/>
  <c r="R68" i="1" s="1"/>
  <c r="S70" i="1"/>
  <c r="S72" i="1"/>
  <c r="S74" i="1"/>
  <c r="S61" i="1"/>
  <c r="R62" i="1" s="1"/>
  <c r="Q63" i="1" s="1"/>
  <c r="S63" i="1"/>
  <c r="S65" i="1"/>
  <c r="R66" i="1" s="1"/>
  <c r="S67" i="1"/>
  <c r="S69" i="1"/>
  <c r="R70" i="1" s="1"/>
  <c r="Q71" i="1" s="1"/>
  <c r="S71" i="1"/>
  <c r="S73" i="1"/>
  <c r="S75" i="1"/>
  <c r="R64" i="1"/>
  <c r="R74" i="1"/>
  <c r="R63" i="1"/>
  <c r="R67" i="1"/>
  <c r="R71" i="1"/>
  <c r="R75" i="1"/>
  <c r="F17" i="1"/>
  <c r="G16" i="1" s="1"/>
  <c r="H16" i="1" s="1"/>
  <c r="I16" i="1" s="1"/>
  <c r="J16" i="1" s="1"/>
  <c r="K16" i="1" s="1"/>
  <c r="L16" i="1" s="1"/>
  <c r="M16" i="1" s="1"/>
  <c r="N16" i="1" s="1"/>
  <c r="O16" i="1" s="1"/>
  <c r="P16" i="1" s="1"/>
  <c r="Q16" i="1" s="1"/>
  <c r="R16" i="1" s="1"/>
  <c r="S16" i="1" s="1"/>
  <c r="F12" i="2"/>
  <c r="H15" i="1"/>
  <c r="Q18" i="1"/>
  <c r="R18" i="1" s="1"/>
  <c r="S18" i="1" s="1"/>
  <c r="T18" i="1" s="1"/>
  <c r="T37" i="1" s="1"/>
  <c r="I46" i="2" l="1"/>
  <c r="I49" i="2"/>
  <c r="H49" i="2" s="1"/>
  <c r="S56" i="2"/>
  <c r="J56" i="2"/>
  <c r="S59" i="2"/>
  <c r="R60" i="2" s="1"/>
  <c r="I47" i="2"/>
  <c r="H48" i="2" s="1"/>
  <c r="I45" i="2"/>
  <c r="H46" i="2" s="1"/>
  <c r="J59" i="2"/>
  <c r="I60" i="2" s="1"/>
  <c r="J55" i="2"/>
  <c r="S58" i="2"/>
  <c r="J58" i="2"/>
  <c r="S55" i="2"/>
  <c r="S57" i="2"/>
  <c r="Q67" i="1"/>
  <c r="R69" i="1"/>
  <c r="Q70" i="1" s="1"/>
  <c r="P71" i="1" s="1"/>
  <c r="Q75" i="1"/>
  <c r="R73" i="1"/>
  <c r="Q74" i="1" s="1"/>
  <c r="P75" i="1" s="1"/>
  <c r="R65" i="1"/>
  <c r="Q66" i="1" s="1"/>
  <c r="P67" i="1" s="1"/>
  <c r="Q64" i="1"/>
  <c r="P64" i="1" s="1"/>
  <c r="R72" i="1"/>
  <c r="Q69" i="1"/>
  <c r="P70" i="1" s="1"/>
  <c r="Q68" i="1"/>
  <c r="S56" i="1"/>
  <c r="T16" i="1"/>
  <c r="T35" i="1" s="1"/>
  <c r="S54" i="1"/>
  <c r="G17" i="1"/>
  <c r="H17" i="1" s="1"/>
  <c r="I17" i="1" s="1"/>
  <c r="J17" i="1" s="1"/>
  <c r="K17" i="1" s="1"/>
  <c r="L17" i="1" s="1"/>
  <c r="M17" i="1" s="1"/>
  <c r="N17" i="1" s="1"/>
  <c r="O17" i="1" s="1"/>
  <c r="P17" i="1" s="1"/>
  <c r="Q17" i="1" s="1"/>
  <c r="R17" i="1" s="1"/>
  <c r="S17" i="1" s="1"/>
  <c r="T17" i="1" s="1"/>
  <c r="T36" i="1" s="1"/>
  <c r="S37" i="1" s="1"/>
  <c r="G11" i="2"/>
  <c r="G12" i="2"/>
  <c r="H12" i="2" s="1"/>
  <c r="I12" i="2" s="1"/>
  <c r="I14" i="1"/>
  <c r="I15" i="1"/>
  <c r="J15" i="1" s="1"/>
  <c r="K15" i="1" s="1"/>
  <c r="L15" i="1" s="1"/>
  <c r="M15" i="1" s="1"/>
  <c r="N15" i="1" s="1"/>
  <c r="O15" i="1" s="1"/>
  <c r="P15" i="1" s="1"/>
  <c r="Q15" i="1" s="1"/>
  <c r="R15" i="1" s="1"/>
  <c r="S15" i="1" s="1"/>
  <c r="I56" i="2" l="1"/>
  <c r="R56" i="2"/>
  <c r="R59" i="2"/>
  <c r="Q60" i="2" s="1"/>
  <c r="G49" i="2"/>
  <c r="I57" i="2"/>
  <c r="H57" i="2" s="1"/>
  <c r="R58" i="2"/>
  <c r="Q59" i="2" s="1"/>
  <c r="P60" i="2" s="1"/>
  <c r="I59" i="2"/>
  <c r="H60" i="2" s="1"/>
  <c r="I58" i="2"/>
  <c r="H47" i="2"/>
  <c r="G48" i="2" s="1"/>
  <c r="R57" i="2"/>
  <c r="J12" i="2"/>
  <c r="K12" i="2" s="1"/>
  <c r="L12" i="2" s="1"/>
  <c r="M12" i="2" s="1"/>
  <c r="N12" i="2" s="1"/>
  <c r="I37" i="2"/>
  <c r="H38" i="2" s="1"/>
  <c r="P69" i="1"/>
  <c r="Q73" i="1"/>
  <c r="P74" i="1" s="1"/>
  <c r="O75" i="1" s="1"/>
  <c r="Q72" i="1"/>
  <c r="P72" i="1" s="1"/>
  <c r="O72" i="1" s="1"/>
  <c r="Q65" i="1"/>
  <c r="P68" i="1"/>
  <c r="O69" i="1" s="1"/>
  <c r="S55" i="1"/>
  <c r="R55" i="1" s="1"/>
  <c r="O71" i="1"/>
  <c r="O70" i="1"/>
  <c r="S36" i="1"/>
  <c r="R37" i="1" s="1"/>
  <c r="H10" i="2"/>
  <c r="H11" i="2"/>
  <c r="I11" i="2" s="1"/>
  <c r="J14" i="1"/>
  <c r="K14" i="1" s="1"/>
  <c r="L14" i="1" s="1"/>
  <c r="M14" i="1" s="1"/>
  <c r="N14" i="1" s="1"/>
  <c r="O14" i="1" s="1"/>
  <c r="P14" i="1" s="1"/>
  <c r="Q14" i="1" s="1"/>
  <c r="R14" i="1" s="1"/>
  <c r="S14" i="1" s="1"/>
  <c r="J13" i="1"/>
  <c r="T15" i="1"/>
  <c r="T34" i="1" s="1"/>
  <c r="S35" i="1" s="1"/>
  <c r="S53" i="1"/>
  <c r="R54" i="1" s="1"/>
  <c r="F49" i="2" l="1"/>
  <c r="Q58" i="2"/>
  <c r="P59" i="2" s="1"/>
  <c r="O60" i="2" s="1"/>
  <c r="G47" i="2"/>
  <c r="F48" i="2" s="1"/>
  <c r="E49" i="2" s="1"/>
  <c r="Q57" i="2"/>
  <c r="P58" i="2" s="1"/>
  <c r="O59" i="2" s="1"/>
  <c r="N60" i="2" s="1"/>
  <c r="H59" i="2"/>
  <c r="G60" i="2" s="1"/>
  <c r="H58" i="2"/>
  <c r="J11" i="2"/>
  <c r="K11" i="2" s="1"/>
  <c r="L11" i="2" s="1"/>
  <c r="M11" i="2" s="1"/>
  <c r="N11" i="2" s="1"/>
  <c r="I36" i="2"/>
  <c r="H37" i="2" s="1"/>
  <c r="G38" i="2" s="1"/>
  <c r="N26" i="2"/>
  <c r="M27" i="2" s="1"/>
  <c r="O12" i="2"/>
  <c r="P73" i="1"/>
  <c r="N72" i="1"/>
  <c r="O68" i="1"/>
  <c r="N69" i="1" s="1"/>
  <c r="P65" i="1"/>
  <c r="P66" i="1"/>
  <c r="N68" i="1" s="1"/>
  <c r="M69" i="1" s="1"/>
  <c r="Q55" i="1"/>
  <c r="P56" i="1" s="1"/>
  <c r="R56" i="1"/>
  <c r="Q56" i="1" s="1"/>
  <c r="R36" i="1"/>
  <c r="Q37" i="1" s="1"/>
  <c r="N71" i="1"/>
  <c r="N70" i="1"/>
  <c r="I10" i="2"/>
  <c r="I9" i="2"/>
  <c r="I34" i="2" s="1"/>
  <c r="T14" i="1"/>
  <c r="T33" i="1" s="1"/>
  <c r="S34" i="1" s="1"/>
  <c r="R35" i="1" s="1"/>
  <c r="S52" i="1"/>
  <c r="K13" i="1"/>
  <c r="L13" i="1" s="1"/>
  <c r="M13" i="1" s="1"/>
  <c r="N13" i="1" s="1"/>
  <c r="O13" i="1" s="1"/>
  <c r="P13" i="1" s="1"/>
  <c r="Q13" i="1" s="1"/>
  <c r="R13" i="1" s="1"/>
  <c r="S13" i="1" s="1"/>
  <c r="K12" i="1"/>
  <c r="G58" i="2" l="1"/>
  <c r="G59" i="2"/>
  <c r="F60" i="2" s="1"/>
  <c r="J10" i="2"/>
  <c r="K10" i="2" s="1"/>
  <c r="L10" i="2" s="1"/>
  <c r="M10" i="2" s="1"/>
  <c r="N10" i="2" s="1"/>
  <c r="I35" i="2"/>
  <c r="H36" i="2" s="1"/>
  <c r="G37" i="2" s="1"/>
  <c r="O11" i="2"/>
  <c r="N25" i="2"/>
  <c r="M26" i="2" s="1"/>
  <c r="L27" i="2" s="1"/>
  <c r="Q36" i="1"/>
  <c r="P37" i="1" s="1"/>
  <c r="O65" i="1"/>
  <c r="O66" i="1"/>
  <c r="N67" i="1" s="1"/>
  <c r="M68" i="1" s="1"/>
  <c r="L69" i="1" s="1"/>
  <c r="M72" i="1"/>
  <c r="O73" i="1"/>
  <c r="O74" i="1"/>
  <c r="N75" i="1" s="1"/>
  <c r="M71" i="1"/>
  <c r="M70" i="1"/>
  <c r="J8" i="2"/>
  <c r="J9" i="2"/>
  <c r="K9" i="2" s="1"/>
  <c r="L9" i="2" s="1"/>
  <c r="M9" i="2" s="1"/>
  <c r="N9" i="2" s="1"/>
  <c r="T13" i="1"/>
  <c r="T32" i="1" s="1"/>
  <c r="S33" i="1" s="1"/>
  <c r="R34" i="1" s="1"/>
  <c r="Q35" i="1" s="1"/>
  <c r="P36" i="1" s="1"/>
  <c r="O37" i="1" s="1"/>
  <c r="S51" i="1"/>
  <c r="R52" i="1" s="1"/>
  <c r="L12" i="1"/>
  <c r="M12" i="1" s="1"/>
  <c r="N12" i="1" s="1"/>
  <c r="O12" i="1" s="1"/>
  <c r="P12" i="1" s="1"/>
  <c r="Q12" i="1" s="1"/>
  <c r="R12" i="1" s="1"/>
  <c r="S12" i="1" s="1"/>
  <c r="L11" i="1"/>
  <c r="R53" i="1"/>
  <c r="Q54" i="1" s="1"/>
  <c r="P55" i="1" s="1"/>
  <c r="O56" i="1" s="1"/>
  <c r="F59" i="2" l="1"/>
  <c r="E60" i="2" s="1"/>
  <c r="N24" i="2"/>
  <c r="M25" i="2" s="1"/>
  <c r="L26" i="2" s="1"/>
  <c r="K27" i="2" s="1"/>
  <c r="O10" i="2"/>
  <c r="O9" i="2"/>
  <c r="N23" i="2"/>
  <c r="M24" i="2" s="1"/>
  <c r="L25" i="2" s="1"/>
  <c r="K26" i="2" s="1"/>
  <c r="J27" i="2" s="1"/>
  <c r="F38" i="2"/>
  <c r="H35" i="2"/>
  <c r="G36" i="2" s="1"/>
  <c r="F37" i="2" s="1"/>
  <c r="L72" i="1"/>
  <c r="N73" i="1"/>
  <c r="N74" i="1"/>
  <c r="M75" i="1" s="1"/>
  <c r="N66" i="1"/>
  <c r="M67" i="1" s="1"/>
  <c r="L68" i="1" s="1"/>
  <c r="K69" i="1" s="1"/>
  <c r="L71" i="1"/>
  <c r="K72" i="1" s="1"/>
  <c r="L70" i="1"/>
  <c r="Q53" i="1"/>
  <c r="P54" i="1" s="1"/>
  <c r="O55" i="1" s="1"/>
  <c r="N56" i="1" s="1"/>
  <c r="K7" i="2"/>
  <c r="K8" i="2"/>
  <c r="L8" i="2" s="1"/>
  <c r="M8" i="2" s="1"/>
  <c r="N8" i="2" s="1"/>
  <c r="M10" i="1"/>
  <c r="M11" i="1"/>
  <c r="N11" i="1" s="1"/>
  <c r="O11" i="1" s="1"/>
  <c r="P11" i="1" s="1"/>
  <c r="Q11" i="1" s="1"/>
  <c r="R11" i="1" s="1"/>
  <c r="S11" i="1" s="1"/>
  <c r="T12" i="1"/>
  <c r="T31" i="1" s="1"/>
  <c r="S32" i="1" s="1"/>
  <c r="R33" i="1" s="1"/>
  <c r="Q34" i="1" s="1"/>
  <c r="P35" i="1" s="1"/>
  <c r="O36" i="1" s="1"/>
  <c r="N37" i="1" s="1"/>
  <c r="S50" i="1"/>
  <c r="E38" i="2" l="1"/>
  <c r="N22" i="2"/>
  <c r="M23" i="2" s="1"/>
  <c r="L24" i="2" s="1"/>
  <c r="K25" i="2" s="1"/>
  <c r="J26" i="2" s="1"/>
  <c r="I27" i="2" s="1"/>
  <c r="O8" i="2"/>
  <c r="M73" i="1"/>
  <c r="M74" i="1"/>
  <c r="L75" i="1" s="1"/>
  <c r="K71" i="1"/>
  <c r="J72" i="1" s="1"/>
  <c r="K70" i="1"/>
  <c r="L6" i="2"/>
  <c r="L7" i="2"/>
  <c r="M7" i="2" s="1"/>
  <c r="N7" i="2" s="1"/>
  <c r="R51" i="1"/>
  <c r="Q52" i="1" s="1"/>
  <c r="P53" i="1" s="1"/>
  <c r="O54" i="1" s="1"/>
  <c r="N55" i="1" s="1"/>
  <c r="M56" i="1" s="1"/>
  <c r="T11" i="1"/>
  <c r="T30" i="1" s="1"/>
  <c r="S31" i="1" s="1"/>
  <c r="R32" i="1" s="1"/>
  <c r="Q33" i="1" s="1"/>
  <c r="P34" i="1" s="1"/>
  <c r="O35" i="1" s="1"/>
  <c r="N36" i="1" s="1"/>
  <c r="M37" i="1" s="1"/>
  <c r="S49" i="1"/>
  <c r="R50" i="1" s="1"/>
  <c r="Q51" i="1" s="1"/>
  <c r="P52" i="1" s="1"/>
  <c r="O53" i="1" s="1"/>
  <c r="N54" i="1" s="1"/>
  <c r="M55" i="1" s="1"/>
  <c r="L56" i="1" s="1"/>
  <c r="N10" i="1"/>
  <c r="O10" i="1" s="1"/>
  <c r="P10" i="1" s="1"/>
  <c r="Q10" i="1" s="1"/>
  <c r="R10" i="1" s="1"/>
  <c r="S10" i="1" s="1"/>
  <c r="S48" i="1" s="1"/>
  <c r="N9" i="1"/>
  <c r="O7" i="2" l="1"/>
  <c r="N21" i="2"/>
  <c r="M22" i="2" s="1"/>
  <c r="L23" i="2" s="1"/>
  <c r="K24" i="2" s="1"/>
  <c r="J25" i="2" s="1"/>
  <c r="I26" i="2" s="1"/>
  <c r="H27" i="2" s="1"/>
  <c r="L73" i="1"/>
  <c r="L74" i="1"/>
  <c r="K75" i="1" s="1"/>
  <c r="J71" i="1"/>
  <c r="I72" i="1" s="1"/>
  <c r="J70" i="1"/>
  <c r="M5" i="2"/>
  <c r="M6" i="2"/>
  <c r="N6" i="2" s="1"/>
  <c r="O8" i="1"/>
  <c r="O9" i="1"/>
  <c r="P9" i="1" s="1"/>
  <c r="Q9" i="1" s="1"/>
  <c r="R9" i="1" s="1"/>
  <c r="S9" i="1" s="1"/>
  <c r="T10" i="1"/>
  <c r="T29" i="1" s="1"/>
  <c r="S30" i="1" s="1"/>
  <c r="R31" i="1" s="1"/>
  <c r="Q32" i="1" s="1"/>
  <c r="P33" i="1" s="1"/>
  <c r="O34" i="1" s="1"/>
  <c r="N35" i="1" s="1"/>
  <c r="M36" i="1" s="1"/>
  <c r="L37" i="1" s="1"/>
  <c r="N20" i="2" l="1"/>
  <c r="M21" i="2" s="1"/>
  <c r="L22" i="2" s="1"/>
  <c r="K23" i="2" s="1"/>
  <c r="J24" i="2" s="1"/>
  <c r="I25" i="2" s="1"/>
  <c r="H26" i="2" s="1"/>
  <c r="G27" i="2" s="1"/>
  <c r="O6" i="2"/>
  <c r="K73" i="1"/>
  <c r="K74" i="1"/>
  <c r="J75" i="1" s="1"/>
  <c r="I71" i="1"/>
  <c r="H72" i="1" s="1"/>
  <c r="N4" i="2"/>
  <c r="N5" i="2"/>
  <c r="R49" i="1"/>
  <c r="Q50" i="1" s="1"/>
  <c r="P51" i="1" s="1"/>
  <c r="O52" i="1" s="1"/>
  <c r="N53" i="1" s="1"/>
  <c r="M54" i="1" s="1"/>
  <c r="L55" i="1" s="1"/>
  <c r="K56" i="1" s="1"/>
  <c r="T9" i="1"/>
  <c r="T28" i="1" s="1"/>
  <c r="S29" i="1" s="1"/>
  <c r="R30" i="1" s="1"/>
  <c r="Q31" i="1" s="1"/>
  <c r="P32" i="1" s="1"/>
  <c r="O33" i="1" s="1"/>
  <c r="N34" i="1" s="1"/>
  <c r="M35" i="1" s="1"/>
  <c r="L36" i="1" s="1"/>
  <c r="K37" i="1" s="1"/>
  <c r="S47" i="1"/>
  <c r="R48" i="1" s="1"/>
  <c r="P50" i="1" s="1"/>
  <c r="O51" i="1" s="1"/>
  <c r="N52" i="1" s="1"/>
  <c r="M53" i="1" s="1"/>
  <c r="L54" i="1" s="1"/>
  <c r="K55" i="1" s="1"/>
  <c r="J56" i="1" s="1"/>
  <c r="P8" i="1"/>
  <c r="Q8" i="1" s="1"/>
  <c r="R8" i="1" s="1"/>
  <c r="S8" i="1" s="1"/>
  <c r="P7" i="1"/>
  <c r="O5" i="2" l="1"/>
  <c r="N19" i="2"/>
  <c r="M20" i="2" s="1"/>
  <c r="L21" i="2" s="1"/>
  <c r="K22" i="2" s="1"/>
  <c r="J23" i="2" s="1"/>
  <c r="I24" i="2" s="1"/>
  <c r="H25" i="2" s="1"/>
  <c r="G26" i="2" s="1"/>
  <c r="F27" i="2" s="1"/>
  <c r="O3" i="2"/>
  <c r="M19" i="2"/>
  <c r="L20" i="2" s="1"/>
  <c r="K21" i="2" s="1"/>
  <c r="J22" i="2" s="1"/>
  <c r="I23" i="2" s="1"/>
  <c r="H24" i="2" s="1"/>
  <c r="G25" i="2" s="1"/>
  <c r="F26" i="2" s="1"/>
  <c r="E27" i="2" s="1"/>
  <c r="L33" i="2" s="1"/>
  <c r="O4" i="2"/>
  <c r="J73" i="1"/>
  <c r="J74" i="1"/>
  <c r="I75" i="1" s="1"/>
  <c r="Q6" i="1"/>
  <c r="Q7" i="1"/>
  <c r="R7" i="1" s="1"/>
  <c r="S7" i="1" s="1"/>
  <c r="T8" i="1"/>
  <c r="T27" i="1" s="1"/>
  <c r="S28" i="1" s="1"/>
  <c r="R29" i="1" s="1"/>
  <c r="Q30" i="1" s="1"/>
  <c r="P31" i="1" s="1"/>
  <c r="O32" i="1" s="1"/>
  <c r="N33" i="1" s="1"/>
  <c r="M34" i="1" s="1"/>
  <c r="L35" i="1" s="1"/>
  <c r="S46" i="1"/>
  <c r="I73" i="1" l="1"/>
  <c r="I74" i="1"/>
  <c r="H75" i="1" s="1"/>
  <c r="R47" i="1"/>
  <c r="Q48" i="1" s="1"/>
  <c r="P49" i="1" s="1"/>
  <c r="O50" i="1" s="1"/>
  <c r="N51" i="1" s="1"/>
  <c r="M52" i="1" s="1"/>
  <c r="L53" i="1" s="1"/>
  <c r="K54" i="1" s="1"/>
  <c r="J55" i="1" s="1"/>
  <c r="I56" i="1" s="1"/>
  <c r="T7" i="1"/>
  <c r="T26" i="1" s="1"/>
  <c r="S27" i="1" s="1"/>
  <c r="R28" i="1" s="1"/>
  <c r="Q29" i="1" s="1"/>
  <c r="P30" i="1" s="1"/>
  <c r="O31" i="1" s="1"/>
  <c r="N32" i="1" s="1"/>
  <c r="M33" i="1" s="1"/>
  <c r="L34" i="1" s="1"/>
  <c r="S45" i="1"/>
  <c r="R46" i="1" s="1"/>
  <c r="Q47" i="1" s="1"/>
  <c r="P48" i="1" s="1"/>
  <c r="O49" i="1" s="1"/>
  <c r="N50" i="1" s="1"/>
  <c r="M51" i="1" s="1"/>
  <c r="L52" i="1" s="1"/>
  <c r="K53" i="1" s="1"/>
  <c r="J54" i="1" s="1"/>
  <c r="I55" i="1" s="1"/>
  <c r="H56" i="1" s="1"/>
  <c r="K35" i="1"/>
  <c r="K36" i="1"/>
  <c r="J37" i="1" s="1"/>
  <c r="R5" i="1"/>
  <c r="R6" i="1"/>
  <c r="S6" i="1" s="1"/>
  <c r="H73" i="1" l="1"/>
  <c r="H74" i="1"/>
  <c r="G75" i="1" s="1"/>
  <c r="T6" i="1"/>
  <c r="T25" i="1" s="1"/>
  <c r="S26" i="1" s="1"/>
  <c r="R27" i="1" s="1"/>
  <c r="Q28" i="1" s="1"/>
  <c r="P29" i="1" s="1"/>
  <c r="O30" i="1" s="1"/>
  <c r="N31" i="1" s="1"/>
  <c r="M32" i="1" s="1"/>
  <c r="L33" i="1" s="1"/>
  <c r="K34" i="1" s="1"/>
  <c r="J35" i="1" s="1"/>
  <c r="S44" i="1"/>
  <c r="S4" i="1"/>
  <c r="T3" i="1" s="1"/>
  <c r="S5" i="1"/>
  <c r="J36" i="1"/>
  <c r="I37" i="1" s="1"/>
  <c r="G73" i="1" l="1"/>
  <c r="G74" i="1"/>
  <c r="F75" i="1" s="1"/>
  <c r="S42" i="1"/>
  <c r="S43" i="1"/>
  <c r="T5" i="1"/>
  <c r="T24" i="1" s="1"/>
  <c r="S25" i="1" s="1"/>
  <c r="R26" i="1" s="1"/>
  <c r="Q27" i="1" s="1"/>
  <c r="P28" i="1" s="1"/>
  <c r="O29" i="1" s="1"/>
  <c r="N30" i="1" s="1"/>
  <c r="M31" i="1" s="1"/>
  <c r="L32" i="1" s="1"/>
  <c r="K33" i="1" s="1"/>
  <c r="J34" i="1" s="1"/>
  <c r="I35" i="1" s="1"/>
  <c r="R44" i="1"/>
  <c r="R45" i="1"/>
  <c r="Q46" i="1" s="1"/>
  <c r="P47" i="1" s="1"/>
  <c r="O48" i="1" s="1"/>
  <c r="N49" i="1" s="1"/>
  <c r="M50" i="1" s="1"/>
  <c r="L51" i="1" s="1"/>
  <c r="K52" i="1" s="1"/>
  <c r="J53" i="1" s="1"/>
  <c r="I54" i="1" s="1"/>
  <c r="H55" i="1" s="1"/>
  <c r="G56" i="1" s="1"/>
  <c r="I36" i="1"/>
  <c r="T4" i="1"/>
  <c r="R43" i="1"/>
  <c r="Q44" i="1" s="1"/>
  <c r="F74" i="1" l="1"/>
  <c r="E75" i="1" s="1"/>
  <c r="T23" i="1"/>
  <c r="S24" i="1" s="1"/>
  <c r="R25" i="1" s="1"/>
  <c r="Q26" i="1" s="1"/>
  <c r="P27" i="1" s="1"/>
  <c r="O28" i="1" s="1"/>
  <c r="N29" i="1" s="1"/>
  <c r="M30" i="1" s="1"/>
  <c r="L31" i="1" s="1"/>
  <c r="K32" i="1" s="1"/>
  <c r="J33" i="1" s="1"/>
  <c r="I34" i="1" s="1"/>
  <c r="H35" i="1" s="1"/>
  <c r="H36" i="1"/>
  <c r="H37" i="1"/>
  <c r="Q45" i="1"/>
  <c r="P46" i="1" s="1"/>
  <c r="O47" i="1" s="1"/>
  <c r="N48" i="1" s="1"/>
  <c r="L50" i="1" s="1"/>
  <c r="K51" i="1" s="1"/>
  <c r="J52" i="1" s="1"/>
  <c r="I53" i="1" s="1"/>
  <c r="H54" i="1" s="1"/>
  <c r="G55" i="1" s="1"/>
  <c r="F56" i="1" s="1"/>
  <c r="G36" i="1" l="1"/>
  <c r="S23" i="1"/>
  <c r="R24" i="1" s="1"/>
  <c r="Q25" i="1" s="1"/>
  <c r="P26" i="1" s="1"/>
  <c r="O27" i="1" s="1"/>
  <c r="N28" i="1" s="1"/>
  <c r="M29" i="1" s="1"/>
  <c r="L30" i="1" s="1"/>
  <c r="K31" i="1" s="1"/>
  <c r="J32" i="1" s="1"/>
  <c r="I33" i="1" s="1"/>
  <c r="H34" i="1" s="1"/>
  <c r="G35" i="1" s="1"/>
  <c r="G37" i="1"/>
  <c r="F37" i="1" s="1"/>
  <c r="F36" i="1"/>
  <c r="P45" i="1"/>
  <c r="O46" i="1" s="1"/>
  <c r="N47" i="1" s="1"/>
  <c r="M48" i="1" s="1"/>
  <c r="L49" i="1" s="1"/>
  <c r="K50" i="1" s="1"/>
  <c r="J51" i="1" s="1"/>
  <c r="I52" i="1" s="1"/>
  <c r="H53" i="1" s="1"/>
  <c r="G54" i="1" s="1"/>
  <c r="F55" i="1" s="1"/>
  <c r="E56" i="1" s="1"/>
  <c r="E37" i="1" l="1"/>
</calcChain>
</file>

<file path=xl/sharedStrings.xml><?xml version="1.0" encoding="utf-8"?>
<sst xmlns="http://schemas.openxmlformats.org/spreadsheetml/2006/main" count="45" uniqueCount="29">
  <si>
    <t>T</t>
  </si>
  <si>
    <t>S0</t>
  </si>
  <si>
    <t>r</t>
  </si>
  <si>
    <t>c</t>
  </si>
  <si>
    <t>u</t>
  </si>
  <si>
    <t>d</t>
  </si>
  <si>
    <t>p</t>
  </si>
  <si>
    <t>q</t>
  </si>
  <si>
    <t>E</t>
  </si>
  <si>
    <t>k</t>
  </si>
  <si>
    <t>n</t>
  </si>
  <si>
    <t>ЦЕНА БА</t>
  </si>
  <si>
    <t>АМЕРИКАНСКИЙ ОПЦИОН</t>
  </si>
  <si>
    <t>ЕВРОПЕЙСКИЙ ОПЦИОН</t>
  </si>
  <si>
    <t>Матрица % ставок</t>
  </si>
  <si>
    <t>ZCB10</t>
  </si>
  <si>
    <t>fu</t>
  </si>
  <si>
    <t>fd</t>
  </si>
  <si>
    <t>ZCBt</t>
  </si>
  <si>
    <t>Ft</t>
  </si>
  <si>
    <t>Форвард</t>
  </si>
  <si>
    <t>Фьючерс</t>
  </si>
  <si>
    <t>Call-опцион американского типа на фьючерс на ZCB10</t>
  </si>
  <si>
    <t>&gt;&gt;  цены на европейский и американский опционы совпадают</t>
  </si>
  <si>
    <t>АМЕРИКАНСКИЙ ОПЦИОН НА ФЬЮЧЕРС</t>
  </si>
  <si>
    <t>ФЬЮЧЕРС</t>
  </si>
  <si>
    <t>Исходные данные:</t>
  </si>
  <si>
    <t>для Е = 70%</t>
  </si>
  <si>
    <t>для Е = 90%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</si>
</sst>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EFF3F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0" fillId="2" borderId="1" xfId="0" applyFill="1" applyBorder="1"/>
    <xf numFmtId="0" fontId="0" fillId="2" borderId="1" xfId="0" applyNumberFormat="1" applyFill="1" applyBorder="1"/>
    <xf numFmtId="0" fontId="0" fillId="3" borderId="1" xfId="0" applyFill="1" applyBorder="1"/>
    <xf numFmtId="49" fontId="0" fillId="0" borderId="0" xfId="0" applyNumberFormat="1" applyAlignment="1">
      <alignment horizontal="right"/>
    </xf>
    <xf numFmtId="10" fontId="0" fillId="4" borderId="1" xfId="0" applyNumberFormat="1" applyFill="1" applyBorder="1"/>
    <xf numFmtId="10" fontId="0" fillId="4" borderId="1" xfId="1" applyNumberFormat="1" applyFont="1" applyFill="1" applyBorder="1"/>
    <xf numFmtId="0" fontId="0" fillId="4" borderId="1" xfId="0" applyFill="1" applyBorder="1"/>
    <xf numFmtId="0" fontId="0" fillId="4" borderId="1" xfId="0" applyNumberFormat="1" applyFill="1" applyBorder="1"/>
    <xf numFmtId="0" fontId="0" fillId="4" borderId="1" xfId="1" applyNumberFormat="1" applyFont="1" applyFill="1" applyBorder="1"/>
    <xf numFmtId="2" fontId="0" fillId="4" borderId="1" xfId="1" applyNumberFormat="1" applyFont="1" applyFill="1" applyBorder="1"/>
  </cellXfs>
  <cellStyles count="2">
    <cellStyle name="Обычный" xfId="0" builtinId="0"/>
    <cellStyle name="Процентный" xfId="1" builtinId="5"/>
  </cellStyles>
  <dxfs count="0"/>
  <tableStyles count="0" defaultTableStyle="TableStyleMedium9" defaultPivotStyle="PivotStyleLight16"/>
  <colors>
    <mruColors>
      <color rgb="FFEFF3F5"/>
      <color rgb="FFECF2F8"/>
      <color rgb="FF4AD29E"/>
      <color rgb="FFAEF4E0"/>
      <color rgb="FF00CC99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87"/>
  <sheetViews>
    <sheetView topLeftCell="D58" zoomScale="63" zoomScaleNormal="98" workbookViewId="0">
      <selection activeCell="J82" sqref="J82"/>
    </sheetView>
  </sheetViews>
  <sheetFormatPr defaultRowHeight="14.4" x14ac:dyDescent="0.3"/>
  <sheetData>
    <row r="2" spans="1:20" x14ac:dyDescent="0.3">
      <c r="A2" t="s">
        <v>26</v>
      </c>
      <c r="D2" t="s">
        <v>11</v>
      </c>
    </row>
    <row r="3" spans="1:20" x14ac:dyDescent="0.3">
      <c r="A3" s="1" t="s">
        <v>0</v>
      </c>
      <c r="B3" s="3">
        <f>0.25</f>
        <v>0.25</v>
      </c>
      <c r="D3" s="1">
        <v>15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>
        <f>B7*S4</f>
        <v>178.79995494019516</v>
      </c>
    </row>
    <row r="4" spans="1:20" x14ac:dyDescent="0.3">
      <c r="A4" s="1" t="s">
        <v>1</v>
      </c>
      <c r="B4" s="3">
        <f>100</f>
        <v>100</v>
      </c>
      <c r="D4" s="1">
        <v>14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>
        <f>B7*R5</f>
        <v>172.0057286581964</v>
      </c>
      <c r="T4" s="3">
        <f>$B$8*S4</f>
        <v>165.46951096918494</v>
      </c>
    </row>
    <row r="5" spans="1:20" x14ac:dyDescent="0.3">
      <c r="A5" s="1" t="s">
        <v>2</v>
      </c>
      <c r="B5" s="3">
        <v>0.06</v>
      </c>
      <c r="D5" s="1">
        <v>13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>
        <f>Q6*B7</f>
        <v>165.46967643886137</v>
      </c>
      <c r="S5" s="3">
        <f>$B$8*R5</f>
        <v>159.18182873418462</v>
      </c>
      <c r="T5" s="3">
        <f>$B$8*S5</f>
        <v>153.1329192422856</v>
      </c>
    </row>
    <row r="6" spans="1:20" x14ac:dyDescent="0.3">
      <c r="A6" s="1" t="s">
        <v>3</v>
      </c>
      <c r="B6" s="3">
        <f>0.3</f>
        <v>0.3</v>
      </c>
      <c r="D6" s="1">
        <v>12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>
        <f>P7*B7</f>
        <v>159.18198791617255</v>
      </c>
      <c r="R6" s="3">
        <f>$B$8*Q6</f>
        <v>153.13307237535798</v>
      </c>
      <c r="S6" s="3">
        <f>$B$8*R6</f>
        <v>147.31401562509438</v>
      </c>
      <c r="T6" s="3">
        <f>$B$8*S6</f>
        <v>141.71608303134079</v>
      </c>
    </row>
    <row r="7" spans="1:20" x14ac:dyDescent="0.3">
      <c r="A7" s="1" t="s">
        <v>4</v>
      </c>
      <c r="B7" s="3">
        <f>1.0395</f>
        <v>1.0395000000000001</v>
      </c>
      <c r="D7" s="1">
        <v>11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>
        <f>O8*B7</f>
        <v>153.13322550858348</v>
      </c>
      <c r="Q7" s="3">
        <f>$B$8*P7</f>
        <v>147.3141629392573</v>
      </c>
      <c r="R7" s="3">
        <f>$B$8*Q7</f>
        <v>141.71622474756552</v>
      </c>
      <c r="S7" s="3">
        <f>$B$8*R7</f>
        <v>136.33100820715802</v>
      </c>
      <c r="T7" s="3">
        <f>$B$8*S7</f>
        <v>131.15042989528601</v>
      </c>
    </row>
    <row r="8" spans="1:20" x14ac:dyDescent="0.3">
      <c r="A8" s="1" t="s">
        <v>5</v>
      </c>
      <c r="B8" s="3">
        <f>0.962</f>
        <v>0.96199999999999997</v>
      </c>
      <c r="D8" s="1">
        <v>10</v>
      </c>
      <c r="E8" s="3"/>
      <c r="F8" s="3"/>
      <c r="G8" s="3"/>
      <c r="H8" s="3"/>
      <c r="I8" s="3"/>
      <c r="J8" s="3"/>
      <c r="K8" s="3"/>
      <c r="L8" s="3"/>
      <c r="M8" s="3"/>
      <c r="N8" s="3"/>
      <c r="O8" s="3">
        <f>N9*B7</f>
        <v>147.31431025356756</v>
      </c>
      <c r="P8" s="3">
        <f>O8*$B$8</f>
        <v>141.71636646393199</v>
      </c>
      <c r="Q8" s="3">
        <f>P8*$B$8</f>
        <v>136.33114453830257</v>
      </c>
      <c r="R8" s="3">
        <f>Q8*$B$8</f>
        <v>131.15056104584707</v>
      </c>
      <c r="S8" s="3">
        <f>R8*$B$8</f>
        <v>126.16683972610488</v>
      </c>
      <c r="T8" s="3">
        <f>S8*$B$8</f>
        <v>121.3724998165129</v>
      </c>
    </row>
    <row r="9" spans="1:20" x14ac:dyDescent="0.3">
      <c r="A9" s="1" t="s">
        <v>6</v>
      </c>
      <c r="B9" s="3">
        <f>0.4</f>
        <v>0.4</v>
      </c>
      <c r="D9" s="1">
        <v>9</v>
      </c>
      <c r="E9" s="3"/>
      <c r="F9" s="3"/>
      <c r="G9" s="3"/>
      <c r="H9" s="3"/>
      <c r="I9" s="3"/>
      <c r="J9" s="3"/>
      <c r="K9" s="3"/>
      <c r="L9" s="3"/>
      <c r="M9" s="3"/>
      <c r="N9" s="3">
        <f>B7*M10</f>
        <v>141.71650818044014</v>
      </c>
      <c r="O9" s="3">
        <f t="shared" ref="O9:T9" si="0">$B$8*N9</f>
        <v>136.33128086958342</v>
      </c>
      <c r="P9" s="3">
        <f t="shared" si="0"/>
        <v>131.15069219653924</v>
      </c>
      <c r="Q9" s="3">
        <f t="shared" si="0"/>
        <v>126.16696589307074</v>
      </c>
      <c r="R9" s="3">
        <f t="shared" si="0"/>
        <v>121.37262118913405</v>
      </c>
      <c r="S9" s="3">
        <f t="shared" si="0"/>
        <v>116.76046158394695</v>
      </c>
      <c r="T9" s="3">
        <f t="shared" si="0"/>
        <v>112.32356404375696</v>
      </c>
    </row>
    <row r="10" spans="1:20" x14ac:dyDescent="0.3">
      <c r="A10" s="1" t="s">
        <v>7</v>
      </c>
      <c r="B10" s="3">
        <f>0.6</f>
        <v>0.6</v>
      </c>
      <c r="D10" s="1">
        <v>8</v>
      </c>
      <c r="E10" s="3"/>
      <c r="F10" s="3"/>
      <c r="G10" s="3"/>
      <c r="H10" s="3"/>
      <c r="I10" s="3"/>
      <c r="J10" s="3"/>
      <c r="K10" s="3"/>
      <c r="L10" s="3"/>
      <c r="M10" s="3">
        <f>L11*B7</f>
        <v>136.33141720100062</v>
      </c>
      <c r="N10" s="3">
        <f t="shared" ref="N10:T10" si="1">M10*$B$8</f>
        <v>131.1508233473626</v>
      </c>
      <c r="O10" s="3">
        <f t="shared" si="1"/>
        <v>126.16709206016282</v>
      </c>
      <c r="P10" s="3">
        <f t="shared" si="1"/>
        <v>121.37274256187662</v>
      </c>
      <c r="Q10" s="3">
        <f t="shared" si="1"/>
        <v>116.7605783445253</v>
      </c>
      <c r="R10" s="3">
        <f t="shared" si="1"/>
        <v>112.32367636743334</v>
      </c>
      <c r="S10" s="3">
        <f t="shared" si="1"/>
        <v>108.05537666547086</v>
      </c>
      <c r="T10" s="3">
        <f t="shared" si="1"/>
        <v>103.94927235218296</v>
      </c>
    </row>
    <row r="11" spans="1:20" x14ac:dyDescent="0.3">
      <c r="A11" s="1" t="s">
        <v>8</v>
      </c>
      <c r="B11" s="3">
        <f>105</f>
        <v>105</v>
      </c>
      <c r="D11" s="1">
        <v>7</v>
      </c>
      <c r="E11" s="3"/>
      <c r="F11" s="3"/>
      <c r="G11" s="3"/>
      <c r="H11" s="3"/>
      <c r="I11" s="3"/>
      <c r="J11" s="3"/>
      <c r="K11" s="3"/>
      <c r="L11" s="3">
        <f>K12*B7</f>
        <v>131.15095449831708</v>
      </c>
      <c r="M11" s="3">
        <f t="shared" ref="M11:T11" si="2">$B$8*L11</f>
        <v>126.16721822738103</v>
      </c>
      <c r="N11" s="3">
        <f t="shared" si="2"/>
        <v>121.37286393474055</v>
      </c>
      <c r="O11" s="3">
        <f t="shared" si="2"/>
        <v>116.76069510522041</v>
      </c>
      <c r="P11" s="3">
        <f t="shared" si="2"/>
        <v>112.32378869122202</v>
      </c>
      <c r="Q11" s="3">
        <f t="shared" si="2"/>
        <v>108.05548472095558</v>
      </c>
      <c r="R11" s="3">
        <f t="shared" si="2"/>
        <v>103.94937630155925</v>
      </c>
      <c r="S11" s="3">
        <f t="shared" si="2"/>
        <v>99.9993000021</v>
      </c>
      <c r="T11" s="3">
        <f t="shared" si="2"/>
        <v>96.199326602020193</v>
      </c>
    </row>
    <row r="12" spans="1:20" x14ac:dyDescent="0.3">
      <c r="A12" s="1" t="s">
        <v>9</v>
      </c>
      <c r="B12" s="3">
        <f>6</f>
        <v>6</v>
      </c>
      <c r="D12" s="1">
        <v>6</v>
      </c>
      <c r="E12" s="3"/>
      <c r="F12" s="3"/>
      <c r="G12" s="3"/>
      <c r="H12" s="3"/>
      <c r="I12" s="3"/>
      <c r="J12" s="3"/>
      <c r="K12" s="3">
        <f>B7*J13</f>
        <v>126.16734439472542</v>
      </c>
      <c r="L12" s="3">
        <f t="shared" ref="L12:T12" si="3">K12*$B$8</f>
        <v>121.37298530772586</v>
      </c>
      <c r="M12" s="3">
        <f t="shared" si="3"/>
        <v>116.76081186603227</v>
      </c>
      <c r="N12" s="3">
        <f t="shared" si="3"/>
        <v>112.32390101512304</v>
      </c>
      <c r="O12" s="3">
        <f t="shared" si="3"/>
        <v>108.05559277654837</v>
      </c>
      <c r="P12" s="3">
        <f t="shared" si="3"/>
        <v>103.94948025103952</v>
      </c>
      <c r="Q12" s="3">
        <f t="shared" si="3"/>
        <v>99.999400001500007</v>
      </c>
      <c r="R12" s="3">
        <f t="shared" si="3"/>
        <v>96.199422801443006</v>
      </c>
      <c r="S12" s="3">
        <f t="shared" si="3"/>
        <v>92.54384473498817</v>
      </c>
      <c r="T12" s="3">
        <f t="shared" si="3"/>
        <v>89.027178635058618</v>
      </c>
    </row>
    <row r="13" spans="1:20" x14ac:dyDescent="0.3">
      <c r="A13" s="1" t="s">
        <v>10</v>
      </c>
      <c r="B13" s="3">
        <f>15</f>
        <v>15</v>
      </c>
      <c r="D13" s="1">
        <v>5</v>
      </c>
      <c r="E13" s="3"/>
      <c r="F13" s="3"/>
      <c r="G13" s="3"/>
      <c r="H13" s="3"/>
      <c r="I13" s="3"/>
      <c r="J13" s="3">
        <f>I14*B7</f>
        <v>121.37310668083252</v>
      </c>
      <c r="K13" s="3">
        <f t="shared" ref="K13:K18" si="4">J13*$B$8</f>
        <v>116.76092862696088</v>
      </c>
      <c r="L13" s="3">
        <f t="shared" ref="L13:T13" si="5">K13*$B$8</f>
        <v>112.32401333913636</v>
      </c>
      <c r="M13" s="3">
        <f t="shared" si="5"/>
        <v>108.05570083224917</v>
      </c>
      <c r="N13" s="3">
        <f t="shared" si="5"/>
        <v>103.9495842006237</v>
      </c>
      <c r="O13" s="3">
        <f t="shared" si="5"/>
        <v>99.999500001000001</v>
      </c>
      <c r="P13" s="3">
        <f t="shared" si="5"/>
        <v>96.199519000961999</v>
      </c>
      <c r="Q13" s="3">
        <f t="shared" si="5"/>
        <v>92.543937278925441</v>
      </c>
      <c r="R13" s="3">
        <f t="shared" si="5"/>
        <v>89.027267662326267</v>
      </c>
      <c r="S13" s="3">
        <f t="shared" si="5"/>
        <v>85.644231491157868</v>
      </c>
      <c r="T13" s="3">
        <f t="shared" si="5"/>
        <v>82.38975069449387</v>
      </c>
    </row>
    <row r="14" spans="1:20" x14ac:dyDescent="0.3">
      <c r="D14" s="1">
        <v>4</v>
      </c>
      <c r="E14" s="3"/>
      <c r="F14" s="3"/>
      <c r="G14" s="3"/>
      <c r="H14" s="3"/>
      <c r="I14" s="3">
        <f>H15*B7</f>
        <v>116.76104538800627</v>
      </c>
      <c r="J14" s="3">
        <f>I14*$B$8</f>
        <v>112.32412566326202</v>
      </c>
      <c r="K14" s="3">
        <f t="shared" si="4"/>
        <v>108.05580888805807</v>
      </c>
      <c r="L14" s="3">
        <f t="shared" ref="L14:T14" si="6">K14*$B$8</f>
        <v>103.94968815031186</v>
      </c>
      <c r="M14" s="3">
        <f t="shared" si="6"/>
        <v>99.999600000599997</v>
      </c>
      <c r="N14" s="3">
        <f t="shared" si="6"/>
        <v>96.199615200577199</v>
      </c>
      <c r="O14" s="3">
        <f t="shared" si="6"/>
        <v>92.544029822955267</v>
      </c>
      <c r="P14" s="3">
        <f t="shared" si="6"/>
        <v>89.027356689682961</v>
      </c>
      <c r="Q14" s="3">
        <f t="shared" si="6"/>
        <v>85.644317135475006</v>
      </c>
      <c r="R14" s="3">
        <f t="shared" si="6"/>
        <v>82.389833084326952</v>
      </c>
      <c r="S14" s="3">
        <f t="shared" si="6"/>
        <v>79.259019427122524</v>
      </c>
      <c r="T14" s="3">
        <f t="shared" si="6"/>
        <v>76.247176688891869</v>
      </c>
    </row>
    <row r="15" spans="1:20" x14ac:dyDescent="0.3">
      <c r="D15" s="1">
        <v>3</v>
      </c>
      <c r="E15" s="3"/>
      <c r="F15" s="3"/>
      <c r="G15" s="3"/>
      <c r="H15" s="3">
        <f>G16*B7</f>
        <v>112.32423798750001</v>
      </c>
      <c r="I15" s="3">
        <f>H15*$B$8</f>
        <v>108.05591694397501</v>
      </c>
      <c r="J15" s="3">
        <f>I15*$B$8</f>
        <v>103.94979210010395</v>
      </c>
      <c r="K15" s="3">
        <f t="shared" si="4"/>
        <v>99.999700000299995</v>
      </c>
      <c r="L15" s="3">
        <f t="shared" ref="L15:T15" si="7">K15*$B$8</f>
        <v>96.199711400288592</v>
      </c>
      <c r="M15" s="3">
        <f t="shared" si="7"/>
        <v>92.54412236707762</v>
      </c>
      <c r="N15" s="3">
        <f t="shared" si="7"/>
        <v>89.027445717128671</v>
      </c>
      <c r="O15" s="3">
        <f t="shared" si="7"/>
        <v>85.64440277987778</v>
      </c>
      <c r="P15" s="3">
        <f t="shared" si="7"/>
        <v>82.389915474242414</v>
      </c>
      <c r="Q15" s="3">
        <f t="shared" si="7"/>
        <v>79.259098686221193</v>
      </c>
      <c r="R15" s="3">
        <f t="shared" si="7"/>
        <v>76.24725293614479</v>
      </c>
      <c r="S15" s="3">
        <f t="shared" si="7"/>
        <v>73.349857324571289</v>
      </c>
      <c r="T15" s="3">
        <f t="shared" si="7"/>
        <v>70.562562746237575</v>
      </c>
    </row>
    <row r="16" spans="1:20" x14ac:dyDescent="0.3">
      <c r="D16" s="1">
        <v>2</v>
      </c>
      <c r="E16" s="3"/>
      <c r="F16" s="3"/>
      <c r="G16" s="3">
        <f>F17*B7</f>
        <v>108.05602500000001</v>
      </c>
      <c r="H16" s="3">
        <f>G16*$B$8</f>
        <v>103.94989605000001</v>
      </c>
      <c r="I16" s="3">
        <f>H16*$B$8</f>
        <v>99.999800000100009</v>
      </c>
      <c r="J16" s="3">
        <f>I16*$B$8</f>
        <v>96.199807600096207</v>
      </c>
      <c r="K16" s="3">
        <f t="shared" si="4"/>
        <v>92.544214911292542</v>
      </c>
      <c r="L16" s="3">
        <f t="shared" ref="L16:T16" si="8">K16*$B$8</f>
        <v>89.027534744663427</v>
      </c>
      <c r="M16" s="3">
        <f t="shared" si="8"/>
        <v>85.644488424366216</v>
      </c>
      <c r="N16" s="3">
        <f t="shared" si="8"/>
        <v>82.3899978642403</v>
      </c>
      <c r="O16" s="3">
        <f t="shared" si="8"/>
        <v>79.259177945399159</v>
      </c>
      <c r="P16" s="3">
        <f t="shared" si="8"/>
        <v>76.247329183473994</v>
      </c>
      <c r="Q16" s="3">
        <f t="shared" si="8"/>
        <v>73.349930674501977</v>
      </c>
      <c r="R16" s="3">
        <f t="shared" si="8"/>
        <v>70.5626333088709</v>
      </c>
      <c r="S16" s="3">
        <f t="shared" si="8"/>
        <v>67.881253243133798</v>
      </c>
      <c r="T16" s="3">
        <f t="shared" si="8"/>
        <v>65.301765619894709</v>
      </c>
    </row>
    <row r="17" spans="4:21" x14ac:dyDescent="0.3">
      <c r="D17" s="1">
        <v>1</v>
      </c>
      <c r="E17" s="3"/>
      <c r="F17" s="3">
        <f>B4*B7</f>
        <v>103.95</v>
      </c>
      <c r="G17" s="3">
        <f>F17*$B$8</f>
        <v>99.999899999999997</v>
      </c>
      <c r="H17" s="3">
        <f>G17*$B$8</f>
        <v>96.199903799999987</v>
      </c>
      <c r="I17" s="3">
        <f>H17*$B$8</f>
        <v>92.544307455599991</v>
      </c>
      <c r="J17" s="3">
        <f>I17*$B$8</f>
        <v>89.027623772287185</v>
      </c>
      <c r="K17" s="3">
        <f t="shared" si="4"/>
        <v>85.644574068940273</v>
      </c>
      <c r="L17" s="3">
        <f t="shared" ref="L17:T17" si="9">K17*$B$8</f>
        <v>82.390080254320537</v>
      </c>
      <c r="M17" s="3">
        <f t="shared" si="9"/>
        <v>79.25925720465635</v>
      </c>
      <c r="N17" s="3">
        <f t="shared" si="9"/>
        <v>76.247405430879411</v>
      </c>
      <c r="O17" s="3">
        <f t="shared" si="9"/>
        <v>73.350004024505992</v>
      </c>
      <c r="P17" s="3">
        <f t="shared" si="9"/>
        <v>70.562703871574769</v>
      </c>
      <c r="Q17" s="3">
        <f t="shared" si="9"/>
        <v>67.881321124454928</v>
      </c>
      <c r="R17" s="3">
        <f t="shared" si="9"/>
        <v>65.301830921725639</v>
      </c>
      <c r="S17" s="3">
        <f t="shared" si="9"/>
        <v>62.820361346700061</v>
      </c>
      <c r="T17" s="3">
        <f t="shared" si="9"/>
        <v>60.433187615525455</v>
      </c>
    </row>
    <row r="18" spans="4:21" x14ac:dyDescent="0.3">
      <c r="D18" s="1">
        <v>0</v>
      </c>
      <c r="E18" s="3">
        <f>B4</f>
        <v>100</v>
      </c>
      <c r="F18" s="3">
        <f>E18*$B$8</f>
        <v>96.2</v>
      </c>
      <c r="G18" s="3">
        <f>F18*$B$8</f>
        <v>92.544399999999996</v>
      </c>
      <c r="H18" s="3">
        <f>G18*$B$8</f>
        <v>89.027712799999989</v>
      </c>
      <c r="I18" s="3">
        <f>H18*$B$8</f>
        <v>85.644659713599992</v>
      </c>
      <c r="J18" s="3">
        <f>I18*$B$8</f>
        <v>82.390162644483183</v>
      </c>
      <c r="K18" s="3">
        <f t="shared" si="4"/>
        <v>79.259336463992824</v>
      </c>
      <c r="L18" s="3">
        <f t="shared" ref="L18:T18" si="10">K18*$B$8</f>
        <v>76.247481678361098</v>
      </c>
      <c r="M18" s="3">
        <f t="shared" si="10"/>
        <v>73.350077374583378</v>
      </c>
      <c r="N18" s="3">
        <f t="shared" si="10"/>
        <v>70.562774434349208</v>
      </c>
      <c r="O18" s="3">
        <f t="shared" si="10"/>
        <v>67.881389005843943</v>
      </c>
      <c r="P18" s="3">
        <f t="shared" si="10"/>
        <v>65.301896223621867</v>
      </c>
      <c r="Q18" s="3">
        <f t="shared" si="10"/>
        <v>62.820424167124237</v>
      </c>
      <c r="R18" s="3">
        <f t="shared" si="10"/>
        <v>60.433248048773514</v>
      </c>
      <c r="S18" s="3">
        <f t="shared" si="10"/>
        <v>58.136784622920118</v>
      </c>
      <c r="T18" s="3">
        <f t="shared" si="10"/>
        <v>55.927586807249149</v>
      </c>
    </row>
    <row r="19" spans="4:21" x14ac:dyDescent="0.3">
      <c r="E19" s="1">
        <v>0</v>
      </c>
      <c r="F19" s="1">
        <v>1</v>
      </c>
      <c r="G19" s="1">
        <v>2</v>
      </c>
      <c r="H19" s="1">
        <v>3</v>
      </c>
      <c r="I19" s="1">
        <v>4</v>
      </c>
      <c r="J19" s="1">
        <v>5</v>
      </c>
      <c r="K19" s="1">
        <v>6</v>
      </c>
      <c r="L19" s="1">
        <v>7</v>
      </c>
      <c r="M19" s="1">
        <v>8</v>
      </c>
      <c r="N19" s="1">
        <v>9</v>
      </c>
      <c r="O19" s="1">
        <v>10</v>
      </c>
      <c r="P19" s="1">
        <v>11</v>
      </c>
      <c r="Q19" s="1">
        <v>12</v>
      </c>
      <c r="R19" s="1">
        <v>13</v>
      </c>
      <c r="S19" s="1">
        <v>14</v>
      </c>
      <c r="T19" s="1">
        <v>15</v>
      </c>
    </row>
    <row r="21" spans="4:21" x14ac:dyDescent="0.3">
      <c r="D21" t="s">
        <v>13</v>
      </c>
    </row>
    <row r="22" spans="4:21" x14ac:dyDescent="0.3">
      <c r="D22" s="1">
        <v>15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>
        <f t="shared" ref="T22:T37" si="11">MAX($B$11-T3,0)</f>
        <v>0</v>
      </c>
      <c r="U22" t="s">
        <v>16</v>
      </c>
    </row>
    <row r="23" spans="4:21" x14ac:dyDescent="0.3">
      <c r="D23" s="1">
        <v>14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>
        <f t="shared" ref="S23:S37" si="12">($B$9*T22+$B$10*T23)/EXP($B$5*$B$3/$B$13)</f>
        <v>0</v>
      </c>
      <c r="T23" s="3">
        <f t="shared" si="11"/>
        <v>0</v>
      </c>
      <c r="U23" t="s">
        <v>17</v>
      </c>
    </row>
    <row r="24" spans="4:21" x14ac:dyDescent="0.3">
      <c r="D24" s="1">
        <v>13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>
        <f t="shared" ref="R24:R37" si="13">($B$9*S23+$B$10*S24)/EXP($B$5*$B$3/$B$13)</f>
        <v>0</v>
      </c>
      <c r="S24" s="3">
        <f t="shared" si="12"/>
        <v>0</v>
      </c>
      <c r="T24" s="3">
        <f t="shared" si="11"/>
        <v>0</v>
      </c>
    </row>
    <row r="25" spans="4:21" x14ac:dyDescent="0.3">
      <c r="D25" s="1">
        <v>12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>
        <f t="shared" ref="Q25:Q37" si="14">($B$9*R24+$B$10*R25)/EXP($B$5*$B$3/$B$13)</f>
        <v>0</v>
      </c>
      <c r="R25" s="3">
        <f t="shared" si="13"/>
        <v>0</v>
      </c>
      <c r="S25" s="3">
        <f t="shared" si="12"/>
        <v>0</v>
      </c>
      <c r="T25" s="3">
        <f t="shared" si="11"/>
        <v>0</v>
      </c>
    </row>
    <row r="26" spans="4:21" x14ac:dyDescent="0.3">
      <c r="D26" s="1">
        <v>11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>
        <f t="shared" ref="P26:P37" si="15">($B$9*Q25+$B$10*Q26)/EXP($B$5*$B$3/$B$13)</f>
        <v>0</v>
      </c>
      <c r="Q26" s="3">
        <f t="shared" si="14"/>
        <v>0</v>
      </c>
      <c r="R26" s="3">
        <f t="shared" si="13"/>
        <v>0</v>
      </c>
      <c r="S26" s="3">
        <f t="shared" si="12"/>
        <v>0</v>
      </c>
      <c r="T26" s="3">
        <f t="shared" si="11"/>
        <v>0</v>
      </c>
    </row>
    <row r="27" spans="4:21" x14ac:dyDescent="0.3">
      <c r="D27" s="1">
        <v>10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>
        <f t="shared" ref="O27:O37" si="16">($B$9*P26+$B$10*P27)/EXP($B$5*$B$3/$B$13)</f>
        <v>0</v>
      </c>
      <c r="P27" s="3">
        <f t="shared" si="15"/>
        <v>0</v>
      </c>
      <c r="Q27" s="3">
        <f t="shared" si="14"/>
        <v>0</v>
      </c>
      <c r="R27" s="3">
        <f t="shared" si="13"/>
        <v>0</v>
      </c>
      <c r="S27" s="3">
        <f t="shared" si="12"/>
        <v>0</v>
      </c>
      <c r="T27" s="3">
        <f t="shared" si="11"/>
        <v>0</v>
      </c>
    </row>
    <row r="28" spans="4:21" x14ac:dyDescent="0.3">
      <c r="D28" s="1">
        <v>9</v>
      </c>
      <c r="E28" s="3"/>
      <c r="F28" s="3"/>
      <c r="G28" s="3"/>
      <c r="H28" s="3"/>
      <c r="I28" s="3"/>
      <c r="J28" s="3"/>
      <c r="K28" s="3"/>
      <c r="L28" s="3"/>
      <c r="M28" s="3"/>
      <c r="N28" s="3">
        <f t="shared" ref="N28:N37" si="17">($B$9*O27+$B$10*O28)/EXP($B$5*$B$3/$B$13)</f>
        <v>0</v>
      </c>
      <c r="O28" s="3">
        <f t="shared" si="16"/>
        <v>0</v>
      </c>
      <c r="P28" s="3">
        <f t="shared" si="15"/>
        <v>0</v>
      </c>
      <c r="Q28" s="3">
        <f t="shared" si="14"/>
        <v>0</v>
      </c>
      <c r="R28" s="3">
        <f t="shared" si="13"/>
        <v>0</v>
      </c>
      <c r="S28" s="3">
        <f t="shared" si="12"/>
        <v>0</v>
      </c>
      <c r="T28" s="3">
        <f t="shared" si="11"/>
        <v>0</v>
      </c>
    </row>
    <row r="29" spans="4:21" x14ac:dyDescent="0.3">
      <c r="D29" s="1">
        <v>8</v>
      </c>
      <c r="E29" s="3"/>
      <c r="F29" s="3"/>
      <c r="G29" s="3"/>
      <c r="H29" s="3"/>
      <c r="I29" s="3"/>
      <c r="J29" s="3"/>
      <c r="K29" s="3"/>
      <c r="L29" s="3"/>
      <c r="M29" s="3">
        <f t="shared" ref="M29:M37" si="18">($B$9*N28+$B$10*N29)/EXP($B$5*$B$3/$B$13)</f>
        <v>2.9208472891428076E-2</v>
      </c>
      <c r="N29" s="3">
        <f t="shared" si="17"/>
        <v>4.8729493289042081E-2</v>
      </c>
      <c r="O29" s="3">
        <f t="shared" si="16"/>
        <v>8.1297078592002303E-2</v>
      </c>
      <c r="P29" s="3">
        <f t="shared" si="15"/>
        <v>0.13563069388781085</v>
      </c>
      <c r="Q29" s="3">
        <f t="shared" si="14"/>
        <v>0.22627732069942733</v>
      </c>
      <c r="R29" s="3">
        <f t="shared" si="13"/>
        <v>0.37750618532751573</v>
      </c>
      <c r="S29" s="3">
        <f t="shared" si="12"/>
        <v>0.62980646721478228</v>
      </c>
      <c r="T29" s="3">
        <f t="shared" si="11"/>
        <v>1.0507276478170411</v>
      </c>
    </row>
    <row r="30" spans="4:21" x14ac:dyDescent="0.3">
      <c r="D30" s="1">
        <v>7</v>
      </c>
      <c r="E30" s="3"/>
      <c r="F30" s="3"/>
      <c r="G30" s="3"/>
      <c r="H30" s="3"/>
      <c r="I30" s="3"/>
      <c r="J30" s="3"/>
      <c r="K30" s="3"/>
      <c r="L30" s="3">
        <f t="shared" ref="L30:L37" si="19">($B$9*M29+$B$10*M30)/EXP($B$5*$B$3/$B$13)</f>
        <v>0.24001338878152828</v>
      </c>
      <c r="M30" s="3">
        <f t="shared" si="18"/>
        <v>0.38095022176740873</v>
      </c>
      <c r="N30" s="3">
        <f t="shared" si="17"/>
        <v>0.60306594202029629</v>
      </c>
      <c r="O30" s="3">
        <f t="shared" si="16"/>
        <v>0.95191746359837148</v>
      </c>
      <c r="P30" s="3">
        <f t="shared" si="15"/>
        <v>1.4976959660404501</v>
      </c>
      <c r="Q30" s="3">
        <f t="shared" si="14"/>
        <v>2.3478058047073018</v>
      </c>
      <c r="R30" s="3">
        <f t="shared" si="13"/>
        <v>3.6652538511255064</v>
      </c>
      <c r="S30" s="3">
        <f t="shared" si="12"/>
        <v>5.6949972522144554</v>
      </c>
      <c r="T30" s="3">
        <f t="shared" si="11"/>
        <v>8.8006733979798071</v>
      </c>
    </row>
    <row r="31" spans="4:21" x14ac:dyDescent="0.3">
      <c r="D31" s="1">
        <v>6</v>
      </c>
      <c r="E31" s="3"/>
      <c r="F31" s="3"/>
      <c r="G31" s="3"/>
      <c r="H31" s="3"/>
      <c r="I31" s="3"/>
      <c r="J31" s="3"/>
      <c r="K31" s="3">
        <f t="shared" ref="K31:K37" si="20">($B$9*L30+$B$10*L31)/EXP($B$5*$B$3/$B$13)</f>
        <v>0.85480693936638308</v>
      </c>
      <c r="L31" s="3">
        <f t="shared" si="19"/>
        <v>1.2660946972318521</v>
      </c>
      <c r="M31" s="3">
        <f t="shared" si="18"/>
        <v>1.8583022274675629</v>
      </c>
      <c r="N31" s="3">
        <f t="shared" si="17"/>
        <v>2.6982251372463675</v>
      </c>
      <c r="O31" s="3">
        <f t="shared" si="16"/>
        <v>3.8669295441777511</v>
      </c>
      <c r="P31" s="3">
        <f t="shared" si="15"/>
        <v>5.4528667023586177</v>
      </c>
      <c r="Q31" s="3">
        <f t="shared" si="14"/>
        <v>7.531999957534075</v>
      </c>
      <c r="R31" s="3">
        <f t="shared" si="13"/>
        <v>10.122390307161721</v>
      </c>
      <c r="S31" s="3">
        <f t="shared" si="12"/>
        <v>13.090864765776237</v>
      </c>
      <c r="T31" s="3">
        <f t="shared" si="11"/>
        <v>15.972821364941382</v>
      </c>
    </row>
    <row r="32" spans="4:21" x14ac:dyDescent="0.3">
      <c r="D32" s="1">
        <v>5</v>
      </c>
      <c r="E32" s="3"/>
      <c r="F32" s="3"/>
      <c r="G32" s="3"/>
      <c r="H32" s="3"/>
      <c r="I32" s="3"/>
      <c r="J32" s="3">
        <f t="shared" ref="J32:J37" si="21">($B$9*K31+$B$10*K32)/EXP($B$5*$B$3/$B$13)</f>
        <v>2.0501708845853783</v>
      </c>
      <c r="K32" s="3">
        <f t="shared" si="20"/>
        <v>2.8504988419177226</v>
      </c>
      <c r="L32" s="3">
        <f t="shared" si="19"/>
        <v>3.9115214793192048</v>
      </c>
      <c r="M32" s="3">
        <f t="shared" si="18"/>
        <v>5.2868567770405361</v>
      </c>
      <c r="N32" s="3">
        <f t="shared" si="17"/>
        <v>7.021427038714636</v>
      </c>
      <c r="O32" s="3">
        <f t="shared" si="16"/>
        <v>9.1361335999438342</v>
      </c>
      <c r="P32" s="3">
        <f t="shared" si="15"/>
        <v>11.606879370317003</v>
      </c>
      <c r="Q32" s="3">
        <f t="shared" si="14"/>
        <v>14.342820120080566</v>
      </c>
      <c r="R32" s="3">
        <f t="shared" si="13"/>
        <v>17.180356651895146</v>
      </c>
      <c r="S32" s="3">
        <f t="shared" si="12"/>
        <v>19.935332825464965</v>
      </c>
      <c r="T32" s="3">
        <f t="shared" si="11"/>
        <v>22.61024930550613</v>
      </c>
    </row>
    <row r="33" spans="4:21" x14ac:dyDescent="0.3">
      <c r="D33" s="1">
        <v>4</v>
      </c>
      <c r="E33" s="3"/>
      <c r="F33" s="3"/>
      <c r="G33" s="3"/>
      <c r="H33" s="3"/>
      <c r="I33" s="3">
        <f>($B$9*J32+$B$10*J33)/EXP($B$5*$B$3/$B$13)</f>
        <v>3.8888183941087124</v>
      </c>
      <c r="J33" s="3">
        <f t="shared" si="21"/>
        <v>5.121068006210276</v>
      </c>
      <c r="K33" s="3">
        <f t="shared" si="20"/>
        <v>6.6433201647285411</v>
      </c>
      <c r="L33" s="3">
        <f t="shared" si="19"/>
        <v>8.4755970265552794</v>
      </c>
      <c r="M33" s="3">
        <f t="shared" si="18"/>
        <v>10.615556919961811</v>
      </c>
      <c r="N33" s="3">
        <f t="shared" si="17"/>
        <v>13.029344951573469</v>
      </c>
      <c r="O33" s="3">
        <f t="shared" si="16"/>
        <v>15.646545622320142</v>
      </c>
      <c r="P33" s="3">
        <f t="shared" si="15"/>
        <v>18.365747076161473</v>
      </c>
      <c r="Q33" s="3">
        <f t="shared" si="14"/>
        <v>21.078323268567779</v>
      </c>
      <c r="R33" s="3">
        <f t="shared" si="13"/>
        <v>23.71211578958976</v>
      </c>
      <c r="S33" s="3">
        <f t="shared" si="12"/>
        <v>26.269511058673778</v>
      </c>
      <c r="T33" s="3">
        <f t="shared" si="11"/>
        <v>28.752823311108131</v>
      </c>
    </row>
    <row r="34" spans="4:21" x14ac:dyDescent="0.3">
      <c r="D34" s="1">
        <v>3</v>
      </c>
      <c r="E34" s="3"/>
      <c r="F34" s="3"/>
      <c r="G34" s="3"/>
      <c r="H34" s="3">
        <f>($B$9*I33+$B$10*I34)/EXP($B$5*$B$3/$B$13)</f>
        <v>6.3212139149431783</v>
      </c>
      <c r="I34" s="3">
        <f>($B$9*J33+$B$10*J34)/EXP($B$5*$B$3/$B$13)</f>
        <v>7.9533515547923219</v>
      </c>
      <c r="J34" s="3">
        <f t="shared" si="21"/>
        <v>9.8548028031077859</v>
      </c>
      <c r="K34" s="3">
        <f t="shared" si="20"/>
        <v>12.01222411510626</v>
      </c>
      <c r="L34" s="3">
        <f t="shared" si="19"/>
        <v>14.390005894523085</v>
      </c>
      <c r="M34" s="3">
        <f t="shared" si="18"/>
        <v>16.93030054972461</v>
      </c>
      <c r="N34" s="3">
        <f t="shared" si="17"/>
        <v>19.559168896029405</v>
      </c>
      <c r="O34" s="3">
        <f t="shared" si="16"/>
        <v>22.200199331404171</v>
      </c>
      <c r="P34" s="3">
        <f t="shared" si="15"/>
        <v>24.793519673452685</v>
      </c>
      <c r="Q34" s="3">
        <f t="shared" si="14"/>
        <v>27.311660477653589</v>
      </c>
      <c r="R34" s="3">
        <f t="shared" si="13"/>
        <v>29.75689913779777</v>
      </c>
      <c r="S34" s="3">
        <f t="shared" si="12"/>
        <v>32.131444161460585</v>
      </c>
      <c r="T34" s="3">
        <f t="shared" si="11"/>
        <v>34.437437253762425</v>
      </c>
    </row>
    <row r="35" spans="4:21" x14ac:dyDescent="0.3">
      <c r="D35" s="1">
        <v>2</v>
      </c>
      <c r="E35" s="3"/>
      <c r="F35" s="3"/>
      <c r="G35" s="3">
        <f>($B$9*H34+$B$10*H35)/EXP($B$5*$B$3/$B$13)</f>
        <v>9.2264047553097299</v>
      </c>
      <c r="H35" s="3">
        <f>($B$9*I34+$B$10*I35)/EXP($B$5*$B$3/$B$13)</f>
        <v>11.178583681380442</v>
      </c>
      <c r="I35" s="3">
        <f>($B$9*J34+$B$10*J35)/EXP($B$5*$B$3/$B$13)</f>
        <v>13.347378723833831</v>
      </c>
      <c r="J35" s="3">
        <f t="shared" si="21"/>
        <v>15.698019428715055</v>
      </c>
      <c r="K35" s="3">
        <f t="shared" si="20"/>
        <v>18.181392756213285</v>
      </c>
      <c r="L35" s="3">
        <f t="shared" si="19"/>
        <v>20.739301474812724</v>
      </c>
      <c r="M35" s="3">
        <f t="shared" si="18"/>
        <v>23.313218215843076</v>
      </c>
      <c r="N35" s="3">
        <f t="shared" si="17"/>
        <v>25.854792560237954</v>
      </c>
      <c r="O35" s="3">
        <f t="shared" si="16"/>
        <v>28.334300919905026</v>
      </c>
      <c r="P35" s="3">
        <f t="shared" si="15"/>
        <v>30.742069205529798</v>
      </c>
      <c r="Q35" s="3">
        <f t="shared" si="14"/>
        <v>33.080270766389091</v>
      </c>
      <c r="R35" s="3">
        <f t="shared" si="13"/>
        <v>35.351013212810855</v>
      </c>
      <c r="S35" s="3">
        <f t="shared" si="12"/>
        <v>37.556340404732254</v>
      </c>
      <c r="T35" s="3">
        <f t="shared" si="11"/>
        <v>39.698234380105291</v>
      </c>
    </row>
    <row r="36" spans="4:21" x14ac:dyDescent="0.3">
      <c r="D36" s="1">
        <v>1</v>
      </c>
      <c r="E36" s="3"/>
      <c r="F36" s="3">
        <f>($B$9*G35+$B$10*G36)/EXP($B$5*$B$3/$B$13)</f>
        <v>12.458157482554737</v>
      </c>
      <c r="G36" s="3">
        <f>($B$9*H35+$B$10*H36)/EXP($B$5*$B$3/$B$13)</f>
        <v>14.6334332817817</v>
      </c>
      <c r="H36" s="3">
        <f>($B$9*I35+$B$10*I36)/EXP($B$5*$B$3/$B$13)</f>
        <v>16.961067602779107</v>
      </c>
      <c r="I36" s="3">
        <f>($B$9*J35+$B$10*J36)/EXP($B$5*$B$3/$B$13)</f>
        <v>19.398476107016183</v>
      </c>
      <c r="J36" s="3">
        <f t="shared" si="21"/>
        <v>21.897794190181866</v>
      </c>
      <c r="K36" s="3">
        <f t="shared" si="20"/>
        <v>24.411909724057288</v>
      </c>
      <c r="L36" s="3">
        <f t="shared" si="19"/>
        <v>26.901022089801312</v>
      </c>
      <c r="M36" s="3">
        <f t="shared" si="18"/>
        <v>29.337748800915922</v>
      </c>
      <c r="N36" s="3">
        <f t="shared" si="17"/>
        <v>31.708640332311514</v>
      </c>
      <c r="O36" s="3">
        <f t="shared" si="16"/>
        <v>34.01107410714679</v>
      </c>
      <c r="P36" s="3">
        <f t="shared" si="15"/>
        <v>36.24712418374834</v>
      </c>
      <c r="Q36" s="3">
        <f t="shared" si="14"/>
        <v>38.418801884968744</v>
      </c>
      <c r="R36" s="3">
        <f t="shared" si="13"/>
        <v>40.528057695891746</v>
      </c>
      <c r="S36" s="3">
        <f t="shared" si="12"/>
        <v>42.576783104133249</v>
      </c>
      <c r="T36" s="3">
        <f t="shared" si="11"/>
        <v>44.566812384474545</v>
      </c>
    </row>
    <row r="37" spans="4:21" x14ac:dyDescent="0.3">
      <c r="D37" s="1">
        <v>0</v>
      </c>
      <c r="E37" s="3">
        <f>($B$9*F36+$B$10*F37)/EXP($B$5*$B$3/$B$13)</f>
        <v>15.878333362384534</v>
      </c>
      <c r="F37" s="3">
        <f>($B$9*G36+$B$10*G37)/EXP($B$5*$B$3/$B$13)</f>
        <v>18.184927740897926</v>
      </c>
      <c r="G37" s="3">
        <f>($B$9*H36+$B$10*H37)/EXP($B$5*$B$3/$B$13)</f>
        <v>20.582914085702654</v>
      </c>
      <c r="H37" s="3">
        <f>($B$9*I36+$B$10*I37)/EXP($B$5*$B$3/$B$13)</f>
        <v>23.031800422608509</v>
      </c>
      <c r="I37" s="3">
        <f>($B$9*J36+$B$10*J37)/EXP($B$5*$B$3/$B$13)</f>
        <v>25.492422166607419</v>
      </c>
      <c r="J37" s="3">
        <f t="shared" si="21"/>
        <v>27.931349438603604</v>
      </c>
      <c r="K37" s="3">
        <f t="shared" si="20"/>
        <v>30.324218114584006</v>
      </c>
      <c r="L37" s="3">
        <f t="shared" si="19"/>
        <v>32.656914439904043</v>
      </c>
      <c r="M37" s="3">
        <f t="shared" si="18"/>
        <v>34.924146946464965</v>
      </c>
      <c r="N37" s="3">
        <f t="shared" si="17"/>
        <v>37.126054047304066</v>
      </c>
      <c r="O37" s="3">
        <f t="shared" si="16"/>
        <v>39.264615046181497</v>
      </c>
      <c r="P37" s="3">
        <f t="shared" si="15"/>
        <v>41.341749377636013</v>
      </c>
      <c r="Q37" s="3">
        <f t="shared" si="14"/>
        <v>43.359318417988092</v>
      </c>
      <c r="R37" s="3">
        <f t="shared" si="13"/>
        <v>45.319127241561596</v>
      </c>
      <c r="S37" s="3">
        <f t="shared" si="12"/>
        <v>47.222926323780932</v>
      </c>
      <c r="T37" s="3">
        <f t="shared" si="11"/>
        <v>49.072413192750851</v>
      </c>
    </row>
    <row r="38" spans="4:21" x14ac:dyDescent="0.3">
      <c r="E38" s="1">
        <v>0</v>
      </c>
      <c r="F38" s="1">
        <v>1</v>
      </c>
      <c r="G38" s="1">
        <v>2</v>
      </c>
      <c r="H38" s="1">
        <v>3</v>
      </c>
      <c r="I38" s="1">
        <v>4</v>
      </c>
      <c r="J38" s="1">
        <v>5</v>
      </c>
      <c r="K38" s="1">
        <v>6</v>
      </c>
      <c r="L38" s="1">
        <v>7</v>
      </c>
      <c r="M38" s="1">
        <v>8</v>
      </c>
      <c r="N38" s="1">
        <v>9</v>
      </c>
      <c r="O38" s="1">
        <v>10</v>
      </c>
      <c r="P38" s="1">
        <v>11</v>
      </c>
      <c r="Q38" s="1">
        <v>12</v>
      </c>
      <c r="R38" s="1">
        <v>13</v>
      </c>
      <c r="S38" s="1">
        <v>14</v>
      </c>
      <c r="T38" s="1">
        <v>15</v>
      </c>
    </row>
    <row r="40" spans="4:21" x14ac:dyDescent="0.3">
      <c r="D40" t="s">
        <v>12</v>
      </c>
    </row>
    <row r="41" spans="4:21" x14ac:dyDescent="0.3">
      <c r="D41" s="1">
        <v>15</v>
      </c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>
        <v>0</v>
      </c>
      <c r="U41" t="s">
        <v>16</v>
      </c>
    </row>
    <row r="42" spans="4:21" x14ac:dyDescent="0.3">
      <c r="D42" s="1">
        <v>14</v>
      </c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>
        <f t="shared" ref="S42:S56" si="22">MAX(($B$9*T41+$B$10*T42)/EXP($B$5*$B$3/$B$13),MAX($B$11-S4,0))</f>
        <v>0</v>
      </c>
      <c r="T42" s="3">
        <v>0</v>
      </c>
      <c r="U42" t="s">
        <v>17</v>
      </c>
    </row>
    <row r="43" spans="4:21" x14ac:dyDescent="0.3">
      <c r="D43" s="1">
        <v>13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>
        <f t="shared" ref="R43:R56" si="23">MAX(($B$9*S42+$B$10*S43)/(EXP($B$5*$B$3/$B$13)),MAX($B$11-R5,0))</f>
        <v>0</v>
      </c>
      <c r="S43" s="3">
        <f t="shared" si="22"/>
        <v>0</v>
      </c>
      <c r="T43" s="3">
        <v>0</v>
      </c>
    </row>
    <row r="44" spans="4:21" x14ac:dyDescent="0.3">
      <c r="D44" s="1">
        <v>12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>
        <f t="shared" ref="Q44:Q56" si="24">MAX(($B$9*R43+$B$10*R44)/(EXP($B$5*$B$3/$B$13)),MAX($B$11-Q6,0))</f>
        <v>0</v>
      </c>
      <c r="R44" s="3">
        <f t="shared" si="23"/>
        <v>0</v>
      </c>
      <c r="S44" s="3">
        <f t="shared" si="22"/>
        <v>0</v>
      </c>
      <c r="T44" s="3">
        <v>0</v>
      </c>
    </row>
    <row r="45" spans="4:21" x14ac:dyDescent="0.3">
      <c r="D45" s="1">
        <v>11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>
        <f t="shared" ref="P45:P56" si="25">MAX(($B$9*Q44+$B$10*Q45)/(EXP($B$5*$B$3/$B$13)),MAX($B$11-P7,0))</f>
        <v>0</v>
      </c>
      <c r="Q45" s="3">
        <f t="shared" si="24"/>
        <v>0</v>
      </c>
      <c r="R45" s="3">
        <f t="shared" si="23"/>
        <v>0</v>
      </c>
      <c r="S45" s="3">
        <f t="shared" si="22"/>
        <v>0</v>
      </c>
      <c r="T45" s="3">
        <v>0</v>
      </c>
    </row>
    <row r="46" spans="4:21" x14ac:dyDescent="0.3">
      <c r="D46" s="1">
        <v>10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>
        <f t="shared" ref="O46:O56" si="26">MAX(($B$9*P45+$B$10*P46)/(EXP($B$5*$B$3/$B$13)),MAX($B$11-O8,0))</f>
        <v>0</v>
      </c>
      <c r="P46" s="3">
        <f t="shared" si="25"/>
        <v>0</v>
      </c>
      <c r="Q46" s="3">
        <f t="shared" si="24"/>
        <v>0</v>
      </c>
      <c r="R46" s="3">
        <f t="shared" si="23"/>
        <v>0</v>
      </c>
      <c r="S46" s="3">
        <f t="shared" si="22"/>
        <v>0</v>
      </c>
      <c r="T46" s="3">
        <v>0</v>
      </c>
    </row>
    <row r="47" spans="4:21" x14ac:dyDescent="0.3">
      <c r="D47" s="1">
        <v>9</v>
      </c>
      <c r="E47" s="3"/>
      <c r="F47" s="3"/>
      <c r="G47" s="3"/>
      <c r="H47" s="3"/>
      <c r="I47" s="3"/>
      <c r="J47" s="3"/>
      <c r="K47" s="3"/>
      <c r="L47" s="3"/>
      <c r="M47" s="3"/>
      <c r="N47" s="3">
        <f t="shared" ref="N47:N56" si="27">MAX(($B$9*O46+$B$10*O47)/(EXP($B$5*$B$3/$B$13)),MAX($B$11-N9,0))</f>
        <v>0</v>
      </c>
      <c r="O47" s="3">
        <f t="shared" si="26"/>
        <v>0</v>
      </c>
      <c r="P47" s="3">
        <f t="shared" si="25"/>
        <v>0</v>
      </c>
      <c r="Q47" s="3">
        <f t="shared" si="24"/>
        <v>0</v>
      </c>
      <c r="R47" s="3">
        <f t="shared" si="23"/>
        <v>0</v>
      </c>
      <c r="S47" s="3">
        <f t="shared" si="22"/>
        <v>0</v>
      </c>
      <c r="T47" s="3">
        <v>0</v>
      </c>
    </row>
    <row r="48" spans="4:21" x14ac:dyDescent="0.3">
      <c r="D48" s="1">
        <v>8</v>
      </c>
      <c r="E48" s="3"/>
      <c r="F48" s="3"/>
      <c r="G48" s="3"/>
      <c r="H48" s="3"/>
      <c r="I48" s="3"/>
      <c r="J48" s="3"/>
      <c r="K48" s="3"/>
      <c r="L48" s="3"/>
      <c r="M48" s="3">
        <f t="shared" ref="M48:M56" si="28">MAX(($B$9*N47+$B$10*N48)/(EXP($B$5*$B$3/$B$13)),MAX($B$11-M10,0))</f>
        <v>2.9208472891428076E-2</v>
      </c>
      <c r="N48" s="3">
        <f t="shared" si="27"/>
        <v>4.8729493289042081E-2</v>
      </c>
      <c r="O48" s="3">
        <f t="shared" si="26"/>
        <v>8.1297078592002303E-2</v>
      </c>
      <c r="P48" s="3">
        <f t="shared" si="25"/>
        <v>0.13563069388781085</v>
      </c>
      <c r="Q48" s="3">
        <f t="shared" si="24"/>
        <v>0.22627732069942733</v>
      </c>
      <c r="R48" s="3">
        <f t="shared" si="23"/>
        <v>0.37750618532751573</v>
      </c>
      <c r="S48" s="3">
        <f t="shared" si="22"/>
        <v>0.62980646721478228</v>
      </c>
      <c r="T48" s="3">
        <v>1.0507276478170411</v>
      </c>
    </row>
    <row r="49" spans="4:21" x14ac:dyDescent="0.3">
      <c r="D49" s="1">
        <v>7</v>
      </c>
      <c r="E49" s="3"/>
      <c r="F49" s="3"/>
      <c r="G49" s="3"/>
      <c r="H49" s="3"/>
      <c r="I49" s="3"/>
      <c r="J49" s="3"/>
      <c r="K49" s="3"/>
      <c r="L49" s="3">
        <f t="shared" ref="L49:L56" si="29">MAX(($B$9*M48+$B$10*M49)/(EXP($B$5*$B$3/$B$13)),MAX($B$11-L11,0))</f>
        <v>0.24001338878152828</v>
      </c>
      <c r="M49" s="3">
        <f t="shared" si="28"/>
        <v>0.38095022176740873</v>
      </c>
      <c r="N49" s="3">
        <f t="shared" si="27"/>
        <v>0.60306594202029629</v>
      </c>
      <c r="O49" s="3">
        <f t="shared" si="26"/>
        <v>0.95191746359837148</v>
      </c>
      <c r="P49" s="3">
        <f t="shared" si="25"/>
        <v>1.4976959660404501</v>
      </c>
      <c r="Q49" s="3">
        <f>MAX(($B$9*R48+$B$10*R49)/(EXP($B$5*$B$3/$B$13)),MAX($B$11-Q11,0))</f>
        <v>2.3478058047073018</v>
      </c>
      <c r="R49" s="3">
        <f t="shared" si="23"/>
        <v>3.6652538511255064</v>
      </c>
      <c r="S49" s="3">
        <f t="shared" si="22"/>
        <v>5.6949972522144554</v>
      </c>
      <c r="T49" s="3">
        <v>8.8006733979798071</v>
      </c>
    </row>
    <row r="50" spans="4:21" x14ac:dyDescent="0.3">
      <c r="D50" s="1">
        <v>6</v>
      </c>
      <c r="E50" s="3"/>
      <c r="F50" s="3"/>
      <c r="G50" s="3"/>
      <c r="H50" s="3"/>
      <c r="I50" s="3"/>
      <c r="J50" s="3"/>
      <c r="K50" s="3">
        <f t="shared" ref="K50:K56" si="30">MAX(($B$9*L49+$B$10*L50)/(EXP($B$5*$B$3/$B$13)),MAX($B$11-K12,0))</f>
        <v>0.85480693936638308</v>
      </c>
      <c r="L50" s="3">
        <f t="shared" si="29"/>
        <v>1.2660946972318521</v>
      </c>
      <c r="M50" s="3">
        <f t="shared" si="28"/>
        <v>1.8583022274675629</v>
      </c>
      <c r="N50" s="3">
        <f t="shared" si="27"/>
        <v>2.6982251372463675</v>
      </c>
      <c r="O50" s="3">
        <f t="shared" si="26"/>
        <v>3.8669295441777511</v>
      </c>
      <c r="P50" s="3">
        <f t="shared" si="25"/>
        <v>5.4528667023586177</v>
      </c>
      <c r="Q50" s="3">
        <f t="shared" si="24"/>
        <v>7.531999957534075</v>
      </c>
      <c r="R50" s="3">
        <f t="shared" si="23"/>
        <v>10.122390307161721</v>
      </c>
      <c r="S50" s="3">
        <f t="shared" si="22"/>
        <v>13.090864765776237</v>
      </c>
      <c r="T50" s="3">
        <v>15.972821364941382</v>
      </c>
    </row>
    <row r="51" spans="4:21" x14ac:dyDescent="0.3">
      <c r="D51" s="1">
        <v>5</v>
      </c>
      <c r="E51" s="3"/>
      <c r="F51" s="3"/>
      <c r="G51" s="3"/>
      <c r="H51" s="3"/>
      <c r="I51" s="3"/>
      <c r="J51" s="3">
        <f t="shared" ref="J51:J56" si="31">MAX(($B$9*K50+$B$10*K51)/(EXP($B$5*$B$3/$B$13)),MAX($B$11-J13,0))</f>
        <v>2.0501708845853783</v>
      </c>
      <c r="K51" s="3">
        <f t="shared" si="30"/>
        <v>2.8504988419177226</v>
      </c>
      <c r="L51" s="3">
        <f t="shared" si="29"/>
        <v>3.9115214793192048</v>
      </c>
      <c r="M51" s="3">
        <f t="shared" si="28"/>
        <v>5.2868567770405361</v>
      </c>
      <c r="N51" s="3">
        <f t="shared" si="27"/>
        <v>7.021427038714636</v>
      </c>
      <c r="O51" s="3">
        <f t="shared" si="26"/>
        <v>9.1361335999438342</v>
      </c>
      <c r="P51" s="3">
        <f t="shared" si="25"/>
        <v>11.606879370317003</v>
      </c>
      <c r="Q51" s="3">
        <f t="shared" si="24"/>
        <v>14.342820120080566</v>
      </c>
      <c r="R51" s="3">
        <f t="shared" si="23"/>
        <v>17.180356651895146</v>
      </c>
      <c r="S51" s="3">
        <f t="shared" si="22"/>
        <v>19.935332825464965</v>
      </c>
      <c r="T51" s="3">
        <v>22.61024930550613</v>
      </c>
    </row>
    <row r="52" spans="4:21" x14ac:dyDescent="0.3">
      <c r="D52" s="1">
        <v>4</v>
      </c>
      <c r="E52" s="3"/>
      <c r="F52" s="3"/>
      <c r="G52" s="3"/>
      <c r="H52" s="3"/>
      <c r="I52" s="3">
        <f>MAX(($B$9*J51+$B$10*J52)/(EXP($B$5*$B$3/$B$13)),MAX($B$11-I14,0))</f>
        <v>3.8888183941087124</v>
      </c>
      <c r="J52" s="3">
        <f t="shared" si="31"/>
        <v>5.121068006210276</v>
      </c>
      <c r="K52" s="3">
        <f t="shared" si="30"/>
        <v>6.6433201647285411</v>
      </c>
      <c r="L52" s="3">
        <f t="shared" si="29"/>
        <v>8.4755970265552794</v>
      </c>
      <c r="M52" s="3">
        <f t="shared" si="28"/>
        <v>10.615556919961811</v>
      </c>
      <c r="N52" s="3">
        <f t="shared" si="27"/>
        <v>13.029344951573469</v>
      </c>
      <c r="O52" s="3">
        <f t="shared" si="26"/>
        <v>15.646545622320142</v>
      </c>
      <c r="P52" s="3">
        <f t="shared" si="25"/>
        <v>18.365747076161473</v>
      </c>
      <c r="Q52" s="3">
        <f t="shared" si="24"/>
        <v>21.078323268567779</v>
      </c>
      <c r="R52" s="3">
        <f t="shared" si="23"/>
        <v>23.71211578958976</v>
      </c>
      <c r="S52" s="3">
        <f t="shared" si="22"/>
        <v>26.269511058673778</v>
      </c>
      <c r="T52" s="3">
        <v>28.752823311108131</v>
      </c>
    </row>
    <row r="53" spans="4:21" x14ac:dyDescent="0.3">
      <c r="D53" s="1">
        <v>3</v>
      </c>
      <c r="E53" s="3"/>
      <c r="F53" s="3"/>
      <c r="G53" s="3"/>
      <c r="H53" s="3">
        <f>MAX(($B$9*I52+$B$10*I53)/(EXP($B$5*$B$3/$B$13)),MAX($B$11-H15,0))</f>
        <v>6.3212139149431783</v>
      </c>
      <c r="I53" s="3">
        <f>MAX(($B$9*J52+$B$10*J53)/(EXP($B$5*$B$3/$B$13)),MAX($B$11-I15,0))</f>
        <v>7.9533515547923219</v>
      </c>
      <c r="J53" s="3">
        <f t="shared" si="31"/>
        <v>9.8548028031077859</v>
      </c>
      <c r="K53" s="3">
        <f t="shared" si="30"/>
        <v>12.01222411510626</v>
      </c>
      <c r="L53" s="3">
        <f t="shared" si="29"/>
        <v>14.390005894523085</v>
      </c>
      <c r="M53" s="3">
        <f t="shared" si="28"/>
        <v>16.93030054972461</v>
      </c>
      <c r="N53" s="3">
        <f t="shared" si="27"/>
        <v>19.559168896029405</v>
      </c>
      <c r="O53" s="3">
        <f t="shared" si="26"/>
        <v>22.200199331404171</v>
      </c>
      <c r="P53" s="3">
        <f t="shared" si="25"/>
        <v>24.793519673452685</v>
      </c>
      <c r="Q53" s="3">
        <f t="shared" si="24"/>
        <v>27.311660477653589</v>
      </c>
      <c r="R53" s="3">
        <f t="shared" si="23"/>
        <v>29.75689913779777</v>
      </c>
      <c r="S53" s="3">
        <f t="shared" si="22"/>
        <v>32.131444161460585</v>
      </c>
      <c r="T53" s="3">
        <v>34.437437253762425</v>
      </c>
    </row>
    <row r="54" spans="4:21" x14ac:dyDescent="0.3">
      <c r="D54" s="1">
        <v>2</v>
      </c>
      <c r="E54" s="3"/>
      <c r="F54" s="3"/>
      <c r="G54" s="3">
        <f>MAX(($B$9*H53+$B$10*H54)/(EXP($B$5*$B$3/$B$13)),MAX($B$11-G16,0))</f>
        <v>9.2264047553097299</v>
      </c>
      <c r="H54" s="3">
        <f>MAX(($B$9*I53+$B$10*I54)/(EXP($B$5*$B$3/$B$13)),MAX($B$11-H16,0))</f>
        <v>11.178583681380442</v>
      </c>
      <c r="I54" s="3">
        <f>MAX(($B$9*J53+$B$10*J54)/(EXP($B$5*$B$3/$B$13)),MAX($B$11-I16,0))</f>
        <v>13.347378723833831</v>
      </c>
      <c r="J54" s="3">
        <f t="shared" si="31"/>
        <v>15.698019428715055</v>
      </c>
      <c r="K54" s="3">
        <f t="shared" si="30"/>
        <v>18.181392756213285</v>
      </c>
      <c r="L54" s="3">
        <f t="shared" si="29"/>
        <v>20.739301474812724</v>
      </c>
      <c r="M54" s="3">
        <f t="shared" si="28"/>
        <v>23.313218215843076</v>
      </c>
      <c r="N54" s="3">
        <f t="shared" si="27"/>
        <v>25.854792560237954</v>
      </c>
      <c r="O54" s="3">
        <f t="shared" si="26"/>
        <v>28.334300919905026</v>
      </c>
      <c r="P54" s="3">
        <f t="shared" si="25"/>
        <v>30.742069205529798</v>
      </c>
      <c r="Q54" s="3">
        <f t="shared" si="24"/>
        <v>33.080270766389091</v>
      </c>
      <c r="R54" s="3">
        <f t="shared" si="23"/>
        <v>35.351013212810855</v>
      </c>
      <c r="S54" s="3">
        <f t="shared" si="22"/>
        <v>37.556340404732254</v>
      </c>
      <c r="T54" s="3">
        <v>39.698234380105291</v>
      </c>
    </row>
    <row r="55" spans="4:21" x14ac:dyDescent="0.3">
      <c r="D55" s="1">
        <v>1</v>
      </c>
      <c r="E55" s="3"/>
      <c r="F55" s="3">
        <f>MAX(($B$9*G54+$B$10*G55)/(EXP($B$5*$B$3/$B$13)),MAX($B$11-F17,0))</f>
        <v>12.458157482554737</v>
      </c>
      <c r="G55" s="3">
        <f>MAX(($B$9*H54+$B$10*H55)/(EXP($B$5*$B$3/$B$13)),MAX($B$11-G17,0))</f>
        <v>14.6334332817817</v>
      </c>
      <c r="H55" s="3">
        <f>MAX(($B$9*I54+$B$10*I55)/(EXP($B$5*$B$3/$B$13)),MAX($B$11-H17,0))</f>
        <v>16.961067602779107</v>
      </c>
      <c r="I55" s="3">
        <f>MAX(($B$9*J54+$B$10*J55)/(EXP($B$5*$B$3/$B$13)),MAX($B$11-I17,0))</f>
        <v>19.398476107016183</v>
      </c>
      <c r="J55" s="3">
        <f t="shared" si="31"/>
        <v>21.897794190181866</v>
      </c>
      <c r="K55" s="3">
        <f t="shared" si="30"/>
        <v>24.411909724057288</v>
      </c>
      <c r="L55" s="3">
        <f t="shared" si="29"/>
        <v>26.901022089801312</v>
      </c>
      <c r="M55" s="3">
        <f t="shared" si="28"/>
        <v>29.337748800915922</v>
      </c>
      <c r="N55" s="3">
        <f t="shared" si="27"/>
        <v>31.708640332311514</v>
      </c>
      <c r="O55" s="3">
        <f t="shared" si="26"/>
        <v>34.01107410714679</v>
      </c>
      <c r="P55" s="3">
        <f t="shared" si="25"/>
        <v>36.24712418374834</v>
      </c>
      <c r="Q55" s="3">
        <f t="shared" si="24"/>
        <v>38.418801884968744</v>
      </c>
      <c r="R55" s="3">
        <f t="shared" si="23"/>
        <v>40.528057695891746</v>
      </c>
      <c r="S55" s="3">
        <f t="shared" si="22"/>
        <v>42.576783104133249</v>
      </c>
      <c r="T55" s="3">
        <v>44.566812384474545</v>
      </c>
    </row>
    <row r="56" spans="4:21" x14ac:dyDescent="0.3">
      <c r="D56" s="1">
        <v>0</v>
      </c>
      <c r="E56" s="3">
        <f>MAX(($B$9*F55+$B$10*F56)/(EXP($B$5*$B$3/$B$13)),MAX($B$11-E18,0))</f>
        <v>15.878333362384534</v>
      </c>
      <c r="F56" s="3">
        <f>MAX(($B$9*G55+$B$10*G56)/(EXP($B$5*$B$3/$B$13)),MAX($B$11-F18,0))</f>
        <v>18.184927740897926</v>
      </c>
      <c r="G56" s="3">
        <f>MAX(($B$9*H55+$B$10*H56)/(EXP($B$5*$B$3/$B$13)),MAX($B$11-G18,0))</f>
        <v>20.582914085702654</v>
      </c>
      <c r="H56" s="3">
        <f>MAX(($B$9*I55+$B$10*I56)/(EXP($B$5*$B$3/$B$13)),MAX($B$11-H18,0))</f>
        <v>23.031800422608509</v>
      </c>
      <c r="I56" s="3">
        <f>MAX(($B$9*J55+$B$10*J56)/(EXP($B$5*$B$3/$B$13)),MAX($B$11-I18,0))</f>
        <v>25.492422166607419</v>
      </c>
      <c r="J56" s="3">
        <f t="shared" si="31"/>
        <v>27.931349438603604</v>
      </c>
      <c r="K56" s="3">
        <f t="shared" si="30"/>
        <v>30.324218114584006</v>
      </c>
      <c r="L56" s="3">
        <f t="shared" si="29"/>
        <v>32.656914439904043</v>
      </c>
      <c r="M56" s="3">
        <f t="shared" si="28"/>
        <v>34.924146946464965</v>
      </c>
      <c r="N56" s="3">
        <f t="shared" si="27"/>
        <v>37.126054047304066</v>
      </c>
      <c r="O56" s="3">
        <f t="shared" si="26"/>
        <v>39.264615046181497</v>
      </c>
      <c r="P56" s="3">
        <f t="shared" si="25"/>
        <v>41.341749377636013</v>
      </c>
      <c r="Q56" s="3">
        <f t="shared" si="24"/>
        <v>43.359318417988092</v>
      </c>
      <c r="R56" s="3">
        <f t="shared" si="23"/>
        <v>45.319127241561596</v>
      </c>
      <c r="S56" s="3">
        <f t="shared" si="22"/>
        <v>47.222926323780932</v>
      </c>
      <c r="T56" s="3">
        <v>49.072413192750851</v>
      </c>
    </row>
    <row r="57" spans="4:21" x14ac:dyDescent="0.3">
      <c r="E57" s="1">
        <v>0</v>
      </c>
      <c r="F57" s="1">
        <v>1</v>
      </c>
      <c r="G57" s="1">
        <v>2</v>
      </c>
      <c r="H57" s="1">
        <v>3</v>
      </c>
      <c r="I57" s="1">
        <v>4</v>
      </c>
      <c r="J57" s="1">
        <v>5</v>
      </c>
      <c r="K57" s="1">
        <v>6</v>
      </c>
      <c r="L57" s="1">
        <v>7</v>
      </c>
      <c r="M57" s="1">
        <v>8</v>
      </c>
      <c r="N57" s="1">
        <v>9</v>
      </c>
      <c r="O57" s="1">
        <v>10</v>
      </c>
      <c r="P57" s="1">
        <v>11</v>
      </c>
      <c r="Q57" s="1">
        <v>12</v>
      </c>
      <c r="R57" s="1">
        <v>13</v>
      </c>
      <c r="S57" s="1">
        <v>14</v>
      </c>
      <c r="T57" s="1">
        <v>15</v>
      </c>
    </row>
    <row r="58" spans="4:21" x14ac:dyDescent="0.3">
      <c r="I58" t="s">
        <v>23</v>
      </c>
    </row>
    <row r="59" spans="4:21" x14ac:dyDescent="0.3">
      <c r="D59" t="s">
        <v>25</v>
      </c>
    </row>
    <row r="60" spans="4:21" x14ac:dyDescent="0.3">
      <c r="D60" s="1">
        <v>15</v>
      </c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>
        <v>178.79995494019516</v>
      </c>
      <c r="U60" t="s">
        <v>16</v>
      </c>
    </row>
    <row r="61" spans="4:21" x14ac:dyDescent="0.3">
      <c r="D61" s="1">
        <v>14</v>
      </c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>
        <f t="shared" ref="S61:S75" si="32">($B$9*T60+$B$10*T61)</f>
        <v>170.80168855758905</v>
      </c>
      <c r="T61" s="3">
        <v>165.46951096918494</v>
      </c>
      <c r="U61" t="s">
        <v>17</v>
      </c>
    </row>
    <row r="62" spans="4:21" x14ac:dyDescent="0.3">
      <c r="D62" s="1">
        <v>13</v>
      </c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>
        <f t="shared" ref="R62:R75" si="33">($B$9*S61+$B$10*S62)</f>
        <v>163.16120898286283</v>
      </c>
      <c r="S62" s="3">
        <f t="shared" si="32"/>
        <v>158.06755593304533</v>
      </c>
      <c r="T62" s="3">
        <v>153.1329192422856</v>
      </c>
    </row>
    <row r="63" spans="4:21" x14ac:dyDescent="0.3">
      <c r="D63" s="1">
        <v>12</v>
      </c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>
        <f t="shared" ref="Q63:Q75" si="34">($B$9*R62+$B$10*R63)</f>
        <v>155.86251132273475</v>
      </c>
      <c r="R63" s="3">
        <f t="shared" si="33"/>
        <v>150.99671288264935</v>
      </c>
      <c r="S63" s="3">
        <f t="shared" si="32"/>
        <v>146.2828175157187</v>
      </c>
      <c r="T63" s="3">
        <v>141.71608303134079</v>
      </c>
    </row>
    <row r="64" spans="4:21" x14ac:dyDescent="0.3">
      <c r="D64" s="1">
        <v>11</v>
      </c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>
        <f t="shared" ref="P64:P75" si="35">($B$9*Q63+$B$10*Q64)</f>
        <v>148.89030663153017</v>
      </c>
      <c r="Q64" s="3">
        <f t="shared" si="34"/>
        <v>144.24217017072709</v>
      </c>
      <c r="R64" s="3">
        <f t="shared" si="33"/>
        <v>139.73914169611226</v>
      </c>
      <c r="S64" s="3">
        <f t="shared" si="32"/>
        <v>135.37669114970794</v>
      </c>
      <c r="T64" s="3">
        <v>131.15042989528601</v>
      </c>
    </row>
    <row r="65" spans="4:20" x14ac:dyDescent="0.3">
      <c r="D65" s="1">
        <v>10</v>
      </c>
      <c r="E65" s="3"/>
      <c r="F65" s="3"/>
      <c r="G65" s="3"/>
      <c r="H65" s="3"/>
      <c r="I65" s="3"/>
      <c r="J65" s="3"/>
      <c r="K65" s="3"/>
      <c r="L65" s="3"/>
      <c r="M65" s="3"/>
      <c r="N65" s="3"/>
      <c r="O65" s="3">
        <f t="shared" ref="O65:O75" si="36">($B$9*P64+$B$10*P65)</f>
        <v>142.22998988466517</v>
      </c>
      <c r="P65" s="3">
        <f t="shared" si="35"/>
        <v>137.78977872008852</v>
      </c>
      <c r="Q65" s="3">
        <f t="shared" si="34"/>
        <v>133.48818441966279</v>
      </c>
      <c r="R65" s="3">
        <f t="shared" si="33"/>
        <v>129.32087956869645</v>
      </c>
      <c r="S65" s="3">
        <f t="shared" si="32"/>
        <v>125.28367184802215</v>
      </c>
      <c r="T65" s="3">
        <v>121.3724998165129</v>
      </c>
    </row>
    <row r="66" spans="4:20" x14ac:dyDescent="0.3">
      <c r="D66" s="1">
        <v>9</v>
      </c>
      <c r="E66" s="3"/>
      <c r="F66" s="3"/>
      <c r="G66" s="3"/>
      <c r="H66" s="3"/>
      <c r="I66" s="3"/>
      <c r="J66" s="3"/>
      <c r="K66" s="3"/>
      <c r="L66" s="3"/>
      <c r="M66" s="3"/>
      <c r="N66" s="3">
        <f t="shared" ref="N66:N75" si="37">($B$9*O65+$B$10*O66)</f>
        <v>135.86760938477394</v>
      </c>
      <c r="O66" s="3">
        <f t="shared" si="36"/>
        <v>131.62602238484646</v>
      </c>
      <c r="P66" s="3">
        <f t="shared" si="35"/>
        <v>127.51685149468508</v>
      </c>
      <c r="Q66" s="3">
        <f t="shared" si="34"/>
        <v>123.53596287803327</v>
      </c>
      <c r="R66" s="3">
        <f t="shared" si="33"/>
        <v>119.67935175092447</v>
      </c>
      <c r="S66" s="3">
        <f t="shared" si="32"/>
        <v>115.94313835285934</v>
      </c>
      <c r="T66" s="3">
        <v>112.32356404375696</v>
      </c>
    </row>
    <row r="67" spans="4:20" x14ac:dyDescent="0.3">
      <c r="D67" s="1">
        <v>8</v>
      </c>
      <c r="E67" s="3"/>
      <c r="F67" s="3"/>
      <c r="G67" s="3"/>
      <c r="H67" s="3"/>
      <c r="I67" s="3"/>
      <c r="J67" s="3"/>
      <c r="K67" s="3"/>
      <c r="L67" s="3"/>
      <c r="M67" s="3">
        <f t="shared" ref="M67:M75" si="38">($B$9*N66+$B$10*N67)</f>
        <v>129.78983753639301</v>
      </c>
      <c r="N67" s="3">
        <f t="shared" si="37"/>
        <v>125.73798963747237</v>
      </c>
      <c r="O67" s="3">
        <f>($B$9*P66+$B$10*P67)</f>
        <v>121.81263447255631</v>
      </c>
      <c r="P67" s="3">
        <f t="shared" si="35"/>
        <v>118.00982312447044</v>
      </c>
      <c r="Q67" s="3">
        <f t="shared" si="34"/>
        <v>114.32572995542856</v>
      </c>
      <c r="R67" s="3">
        <f t="shared" si="33"/>
        <v>110.75664875843127</v>
      </c>
      <c r="S67" s="3">
        <f t="shared" si="32"/>
        <v>107.29898902881256</v>
      </c>
      <c r="T67" s="3">
        <v>103.94927235218296</v>
      </c>
    </row>
    <row r="68" spans="4:20" x14ac:dyDescent="0.3">
      <c r="D68" s="1">
        <v>7</v>
      </c>
      <c r="E68" s="3"/>
      <c r="F68" s="3"/>
      <c r="G68" s="3"/>
      <c r="H68" s="3"/>
      <c r="I68" s="3"/>
      <c r="J68" s="3"/>
      <c r="K68" s="3"/>
      <c r="L68" s="3">
        <f t="shared" ref="L68:L75" si="39">($B$9*M67+$B$10*M68)</f>
        <v>123.98394292798292</v>
      </c>
      <c r="M68" s="3">
        <f t="shared" si="38"/>
        <v>120.11334652237619</v>
      </c>
      <c r="N68" s="3">
        <f t="shared" si="37"/>
        <v>116.3635844456454</v>
      </c>
      <c r="O68" s="3">
        <f t="shared" si="36"/>
        <v>112.73088442770481</v>
      </c>
      <c r="P68" s="3">
        <f t="shared" si="35"/>
        <v>109.21159196319437</v>
      </c>
      <c r="Q68" s="3">
        <f t="shared" si="34"/>
        <v>105.80216663503823</v>
      </c>
      <c r="R68" s="3">
        <f t="shared" si="33"/>
        <v>102.49917855277621</v>
      </c>
      <c r="S68" s="3">
        <f t="shared" si="32"/>
        <v>99.299304902085311</v>
      </c>
      <c r="T68" s="3">
        <v>96.199326602020193</v>
      </c>
    </row>
    <row r="69" spans="4:20" x14ac:dyDescent="0.3">
      <c r="D69" s="1">
        <v>6</v>
      </c>
      <c r="E69" s="3"/>
      <c r="F69" s="3"/>
      <c r="G69" s="3"/>
      <c r="H69" s="3"/>
      <c r="I69" s="3"/>
      <c r="J69" s="3"/>
      <c r="K69" s="3">
        <f t="shared" ref="K69:K75" si="40">($B$9*L68+$B$10*L69)</f>
        <v>118.43776366280618</v>
      </c>
      <c r="L69" s="3">
        <f t="shared" si="39"/>
        <v>114.74031081935502</v>
      </c>
      <c r="M69" s="3">
        <f t="shared" si="38"/>
        <v>111.15828701734091</v>
      </c>
      <c r="N69" s="3">
        <f t="shared" si="37"/>
        <v>107.68808873180457</v>
      </c>
      <c r="O69" s="3">
        <f t="shared" si="36"/>
        <v>104.32622493453775</v>
      </c>
      <c r="P69" s="3">
        <f t="shared" si="35"/>
        <v>101.06931358210002</v>
      </c>
      <c r="Q69" s="3">
        <f t="shared" si="34"/>
        <v>97.914078213474539</v>
      </c>
      <c r="R69" s="3">
        <f t="shared" si="33"/>
        <v>94.857344653940075</v>
      </c>
      <c r="S69" s="3">
        <f t="shared" si="32"/>
        <v>91.896037821843251</v>
      </c>
      <c r="T69" s="3">
        <v>89.027178635058618</v>
      </c>
    </row>
    <row r="70" spans="4:20" x14ac:dyDescent="0.3">
      <c r="D70" s="1">
        <v>5</v>
      </c>
      <c r="E70" s="3"/>
      <c r="F70" s="3"/>
      <c r="G70" s="3"/>
      <c r="H70" s="3"/>
      <c r="I70" s="3"/>
      <c r="J70" s="3">
        <f t="shared" ref="J70:J75" si="41">($B$9*K69+$B$10*K70)</f>
        <v>113.13968188279608</v>
      </c>
      <c r="K70" s="3">
        <f t="shared" si="40"/>
        <v>109.60762736278934</v>
      </c>
      <c r="L70" s="3">
        <f t="shared" si="39"/>
        <v>106.18583839174556</v>
      </c>
      <c r="M70" s="3">
        <f t="shared" si="38"/>
        <v>102.87087264134865</v>
      </c>
      <c r="N70" s="3">
        <f t="shared" si="37"/>
        <v>99.659395247711387</v>
      </c>
      <c r="O70" s="3">
        <f t="shared" si="36"/>
        <v>96.548175456493823</v>
      </c>
      <c r="P70" s="3">
        <f t="shared" si="35"/>
        <v>93.534083372756342</v>
      </c>
      <c r="Q70" s="3">
        <f t="shared" si="34"/>
        <v>90.614086812277534</v>
      </c>
      <c r="R70" s="3">
        <f t="shared" si="33"/>
        <v>87.785248251169165</v>
      </c>
      <c r="S70" s="3">
        <f t="shared" si="32"/>
        <v>85.044721870719769</v>
      </c>
      <c r="T70" s="3">
        <v>82.38975069449387</v>
      </c>
    </row>
    <row r="71" spans="4:20" x14ac:dyDescent="0.3">
      <c r="D71" s="1">
        <v>4</v>
      </c>
      <c r="E71" s="3"/>
      <c r="F71" s="3"/>
      <c r="G71" s="3"/>
      <c r="H71" s="3"/>
      <c r="I71" s="3">
        <f>($B$9*J70+$B$10*J71)</f>
        <v>108.07859943205051</v>
      </c>
      <c r="J71" s="3">
        <f t="shared" si="41"/>
        <v>104.70454446488678</v>
      </c>
      <c r="K71" s="3">
        <f t="shared" si="40"/>
        <v>101.43582253295173</v>
      </c>
      <c r="L71" s="3">
        <f t="shared" si="39"/>
        <v>98.269145293755855</v>
      </c>
      <c r="M71" s="3">
        <f t="shared" si="38"/>
        <v>95.201327062027332</v>
      </c>
      <c r="N71" s="3">
        <f t="shared" si="37"/>
        <v>92.229281604904628</v>
      </c>
      <c r="O71" s="3">
        <f t="shared" si="36"/>
        <v>89.350019037178484</v>
      </c>
      <c r="P71" s="3">
        <f t="shared" si="35"/>
        <v>86.560642813459907</v>
      </c>
      <c r="Q71" s="3">
        <f t="shared" si="34"/>
        <v>83.858346814248165</v>
      </c>
      <c r="R71" s="3">
        <f t="shared" si="33"/>
        <v>81.240412522967503</v>
      </c>
      <c r="S71" s="3">
        <f t="shared" si="32"/>
        <v>78.704206291132664</v>
      </c>
      <c r="T71" s="3">
        <v>76.247176688891869</v>
      </c>
    </row>
    <row r="72" spans="4:20" x14ac:dyDescent="0.3">
      <c r="D72" s="1">
        <v>3</v>
      </c>
      <c r="E72" s="3"/>
      <c r="F72" s="3"/>
      <c r="G72" s="3"/>
      <c r="H72" s="3">
        <f>($B$9*I71+$B$10*I72)</f>
        <v>103.24391460897178</v>
      </c>
      <c r="I72" s="3">
        <f>($B$9*J71+$B$10*J72)</f>
        <v>100.02079139358594</v>
      </c>
      <c r="J72" s="3">
        <f t="shared" si="41"/>
        <v>96.898289346052024</v>
      </c>
      <c r="K72" s="3">
        <f t="shared" si="40"/>
        <v>93.87326722145221</v>
      </c>
      <c r="L72" s="3">
        <f t="shared" si="39"/>
        <v>90.942681839916432</v>
      </c>
      <c r="M72" s="3">
        <f t="shared" si="38"/>
        <v>88.103585025175832</v>
      </c>
      <c r="N72" s="3">
        <f t="shared" si="37"/>
        <v>85.353120638689973</v>
      </c>
      <c r="O72" s="3">
        <f t="shared" si="36"/>
        <v>82.688521706364284</v>
      </c>
      <c r="P72" s="3">
        <f t="shared" si="35"/>
        <v>80.107107634967207</v>
      </c>
      <c r="Q72" s="3">
        <f t="shared" si="34"/>
        <v>77.606281515446582</v>
      </c>
      <c r="R72" s="3">
        <f t="shared" si="33"/>
        <v>75.18352751043264</v>
      </c>
      <c r="S72" s="3">
        <f t="shared" si="32"/>
        <v>72.836408323299295</v>
      </c>
      <c r="T72" s="3">
        <v>70.562562746237575</v>
      </c>
    </row>
    <row r="73" spans="4:20" x14ac:dyDescent="0.3">
      <c r="D73" s="1">
        <v>2</v>
      </c>
      <c r="E73" s="3"/>
      <c r="F73" s="3"/>
      <c r="G73" s="3">
        <f>($B$9*H72+$B$10*H73)</f>
        <v>98.62549995835397</v>
      </c>
      <c r="H73" s="3">
        <f>($B$9*I72+$B$10*I73)</f>
        <v>95.546556857942107</v>
      </c>
      <c r="I73" s="3">
        <f>($B$9*J72+$B$10*J73)</f>
        <v>92.563733834179558</v>
      </c>
      <c r="J73" s="3">
        <f t="shared" si="41"/>
        <v>89.674030159597919</v>
      </c>
      <c r="K73" s="3">
        <f t="shared" si="40"/>
        <v>86.874538785028378</v>
      </c>
      <c r="L73" s="3">
        <f t="shared" si="39"/>
        <v>84.162443415103013</v>
      </c>
      <c r="M73" s="3">
        <f t="shared" si="38"/>
        <v>81.535015675054481</v>
      </c>
      <c r="N73" s="3">
        <f t="shared" si="37"/>
        <v>78.989612365964149</v>
      </c>
      <c r="O73" s="3">
        <f t="shared" si="36"/>
        <v>76.523672805697387</v>
      </c>
      <c r="P73" s="3">
        <f t="shared" si="35"/>
        <v>74.134716252850836</v>
      </c>
      <c r="Q73" s="3">
        <f t="shared" si="34"/>
        <v>71.820339411120358</v>
      </c>
      <c r="R73" s="3">
        <f t="shared" si="33"/>
        <v>69.578214011578837</v>
      </c>
      <c r="S73" s="3">
        <f t="shared" si="32"/>
        <v>67.406084470431864</v>
      </c>
      <c r="T73" s="3">
        <v>65.301765619894709</v>
      </c>
    </row>
    <row r="74" spans="4:20" x14ac:dyDescent="0.3">
      <c r="D74" s="1">
        <v>1</v>
      </c>
      <c r="E74" s="3"/>
      <c r="F74" s="3">
        <f>($B$9*G73+$B$10*G74)</f>
        <v>94.213681056898011</v>
      </c>
      <c r="G74" s="3">
        <f>($B$9*H73+$B$10*H74)</f>
        <v>91.272468455927367</v>
      </c>
      <c r="H74" s="3">
        <f>($B$9*I73+$B$10*I74)</f>
        <v>88.423076187917545</v>
      </c>
      <c r="I74" s="3">
        <f>($B$9*J73+$B$10*J74)</f>
        <v>85.662637757076197</v>
      </c>
      <c r="J74" s="3">
        <f t="shared" si="41"/>
        <v>82.988376155395059</v>
      </c>
      <c r="K74" s="3">
        <f t="shared" si="40"/>
        <v>80.397601068972861</v>
      </c>
      <c r="L74" s="3">
        <f t="shared" si="39"/>
        <v>77.887706171552765</v>
      </c>
      <c r="M74" s="3">
        <f t="shared" si="38"/>
        <v>75.456166502551611</v>
      </c>
      <c r="N74" s="3">
        <f t="shared" si="37"/>
        <v>73.100535926943252</v>
      </c>
      <c r="O74" s="3">
        <f t="shared" si="36"/>
        <v>70.818444674440485</v>
      </c>
      <c r="P74" s="3">
        <f t="shared" si="35"/>
        <v>68.607596955500242</v>
      </c>
      <c r="Q74" s="3">
        <f t="shared" si="34"/>
        <v>66.465768651753507</v>
      </c>
      <c r="R74" s="3">
        <f t="shared" si="33"/>
        <v>64.39080507853663</v>
      </c>
      <c r="S74" s="3">
        <f t="shared" si="32"/>
        <v>62.380618817273152</v>
      </c>
      <c r="T74" s="3">
        <v>60.433187615525455</v>
      </c>
    </row>
    <row r="75" spans="4:20" x14ac:dyDescent="0.3">
      <c r="D75" s="1">
        <v>0</v>
      </c>
      <c r="E75" s="3">
        <f>($B$9*F74+$B$10*F75)</f>
        <v>89.999216247714969</v>
      </c>
      <c r="F75" s="3">
        <f>($B$9*G74+$B$10*G75)</f>
        <v>87.189573041592936</v>
      </c>
      <c r="G75" s="3">
        <f>($B$9*H74+$B$10*H75)</f>
        <v>84.467642765369988</v>
      </c>
      <c r="H75" s="3">
        <f>($B$9*I74+$B$10*I75)</f>
        <v>81.830687150338292</v>
      </c>
      <c r="I75" s="3">
        <f>($B$9*J74+$B$10*J75)</f>
        <v>79.276053412513022</v>
      </c>
      <c r="J75" s="3">
        <f t="shared" si="41"/>
        <v>76.801171583925012</v>
      </c>
      <c r="K75" s="3">
        <f t="shared" si="40"/>
        <v>74.403551927226445</v>
      </c>
      <c r="L75" s="3">
        <f t="shared" si="39"/>
        <v>72.080782431008899</v>
      </c>
      <c r="M75" s="3">
        <f t="shared" si="38"/>
        <v>69.830526383313753</v>
      </c>
      <c r="N75" s="3">
        <f t="shared" si="37"/>
        <v>67.650520020894078</v>
      </c>
      <c r="O75" s="3">
        <f t="shared" si="36"/>
        <v>65.538570251863149</v>
      </c>
      <c r="P75" s="3">
        <f t="shared" si="35"/>
        <v>63.492552449438421</v>
      </c>
      <c r="Q75" s="3">
        <f t="shared" si="34"/>
        <v>61.510408314561694</v>
      </c>
      <c r="R75" s="3">
        <f t="shared" si="33"/>
        <v>59.590143805245063</v>
      </c>
      <c r="S75" s="3">
        <f t="shared" si="32"/>
        <v>57.72982713055967</v>
      </c>
      <c r="T75" s="3">
        <v>55.927586807249149</v>
      </c>
    </row>
    <row r="76" spans="4:20" x14ac:dyDescent="0.3">
      <c r="E76" s="1">
        <v>0</v>
      </c>
      <c r="F76" s="1">
        <v>1</v>
      </c>
      <c r="G76" s="1">
        <v>2</v>
      </c>
      <c r="H76" s="1">
        <v>3</v>
      </c>
      <c r="I76" s="1">
        <v>4</v>
      </c>
      <c r="J76" s="1">
        <v>5</v>
      </c>
      <c r="K76" s="1">
        <v>6</v>
      </c>
      <c r="L76" s="1">
        <v>7</v>
      </c>
      <c r="M76" s="1">
        <v>8</v>
      </c>
      <c r="N76" s="1">
        <v>9</v>
      </c>
      <c r="O76" s="1">
        <v>10</v>
      </c>
      <c r="P76" s="1">
        <v>11</v>
      </c>
      <c r="Q76" s="1">
        <v>12</v>
      </c>
      <c r="R76" s="1">
        <v>13</v>
      </c>
      <c r="S76" s="1">
        <v>14</v>
      </c>
      <c r="T76" s="1">
        <v>15</v>
      </c>
    </row>
    <row r="79" spans="4:20" x14ac:dyDescent="0.3">
      <c r="D79" t="s">
        <v>24</v>
      </c>
    </row>
    <row r="80" spans="4:20" x14ac:dyDescent="0.3">
      <c r="D80" s="1">
        <v>6</v>
      </c>
      <c r="E80" s="3"/>
      <c r="F80" s="3"/>
      <c r="G80" s="3"/>
      <c r="H80" s="3"/>
      <c r="I80" s="3"/>
      <c r="J80" s="3"/>
      <c r="K80" s="3">
        <f>MAX($B$11-K69,0)</f>
        <v>0</v>
      </c>
    </row>
    <row r="81" spans="4:11" x14ac:dyDescent="0.3">
      <c r="D81" s="1">
        <v>5</v>
      </c>
      <c r="E81" s="3"/>
      <c r="F81" s="3"/>
      <c r="G81" s="3"/>
      <c r="H81" s="3"/>
      <c r="I81" s="3"/>
      <c r="J81" s="3">
        <f>MAX(($B$9*K80+$B$10*K81)/(EXP($B$5*$B$3/$B$12)),MAX($B$11-J70,0))</f>
        <v>0</v>
      </c>
      <c r="K81" s="3">
        <f t="shared" ref="K81:K86" si="42">MAX($B$11-K70,0)</f>
        <v>0</v>
      </c>
    </row>
    <row r="82" spans="4:11" x14ac:dyDescent="0.3">
      <c r="D82" s="1">
        <v>4</v>
      </c>
      <c r="E82" s="3"/>
      <c r="F82" s="3"/>
      <c r="G82" s="3"/>
      <c r="H82" s="3"/>
      <c r="I82" s="3">
        <f t="shared" ref="I82:J86" si="43">MAX(($B$9*J81+$B$10*J82)/(EXP($B$5*$B$3/$B$12)),MAX($B$11-I71,0))</f>
        <v>1.2767043807973408</v>
      </c>
      <c r="J82" s="3">
        <f t="shared" si="43"/>
        <v>2.1331668912955903</v>
      </c>
      <c r="K82" s="3">
        <f t="shared" si="42"/>
        <v>3.5641774670482675</v>
      </c>
    </row>
    <row r="83" spans="4:11" x14ac:dyDescent="0.3">
      <c r="D83" s="1">
        <v>3</v>
      </c>
      <c r="E83" s="3"/>
      <c r="F83" s="3"/>
      <c r="G83" s="3"/>
      <c r="H83" s="3">
        <f t="shared" ref="G83:H84" si="44">MAX(($B$9*I82+$B$10*I83)/(EXP($B$5*$B$3/$B$12)),MAX($B$11-H72,0))</f>
        <v>3.9208824382342451</v>
      </c>
      <c r="I83" s="3">
        <f t="shared" ref="H83:I84" si="45">MAX(($B$9*J82+$B$10*J83)/(EXP($B$5*$B$3/$B$12)),MAX($B$11-I72,0))</f>
        <v>5.7000252583092177</v>
      </c>
      <c r="J83" s="3">
        <f t="shared" si="43"/>
        <v>8.1017106539479755</v>
      </c>
      <c r="K83" s="3">
        <f t="shared" si="42"/>
        <v>11.12673277854779</v>
      </c>
    </row>
    <row r="84" spans="4:11" x14ac:dyDescent="0.3">
      <c r="D84" s="1">
        <v>2</v>
      </c>
      <c r="E84" s="3"/>
      <c r="F84" s="3"/>
      <c r="G84" s="3">
        <f t="shared" si="44"/>
        <v>7.3803465038113947</v>
      </c>
      <c r="H84" s="3">
        <f t="shared" si="45"/>
        <v>9.7174457959862011</v>
      </c>
      <c r="I84" s="3">
        <f t="shared" ref="H84:I85" si="46">MAX(($B$9*J83+$B$10*J84)/(EXP($B$5*$B$3/$B$12)),MAX($B$11-I73,0))</f>
        <v>12.436266165820442</v>
      </c>
      <c r="J84" s="3">
        <f t="shared" si="43"/>
        <v>15.325969840402081</v>
      </c>
      <c r="K84" s="3">
        <f t="shared" si="42"/>
        <v>18.125461214971622</v>
      </c>
    </row>
    <row r="85" spans="4:11" x14ac:dyDescent="0.3">
      <c r="D85" s="1">
        <v>1</v>
      </c>
      <c r="E85" s="3"/>
      <c r="F85" s="3">
        <f t="shared" ref="E85:F86" si="47">MAX(($B$9*G84+$B$10*G85)/(EXP($B$5*$B$3/$B$12)),MAX($B$11-F74,0))</f>
        <v>11.203251214136566</v>
      </c>
      <c r="G85" s="3">
        <f t="shared" ref="F85:G86" si="48">MAX(($B$9*H84+$B$10*H85)/(EXP($B$5*$B$3/$B$12)),MAX($B$11-G74,0))</f>
        <v>13.798592966667956</v>
      </c>
      <c r="H85" s="3">
        <f t="shared" si="46"/>
        <v>16.576923812082455</v>
      </c>
      <c r="I85" s="3">
        <f t="shared" ref="H85:I86" si="49">MAX(($B$9*J84+$B$10*J85)/(EXP($B$5*$B$3/$B$12)),MAX($B$11-I74,0))</f>
        <v>19.337362242923803</v>
      </c>
      <c r="J85" s="3">
        <f t="shared" si="43"/>
        <v>22.011623844604941</v>
      </c>
      <c r="K85" s="3">
        <f t="shared" si="42"/>
        <v>24.602398931027139</v>
      </c>
    </row>
    <row r="86" spans="4:11" x14ac:dyDescent="0.3">
      <c r="D86" s="1">
        <v>0</v>
      </c>
      <c r="E86" s="3">
        <f t="shared" si="47"/>
        <v>15.129685128187509</v>
      </c>
      <c r="F86" s="3">
        <f t="shared" si="48"/>
        <v>17.810426958407064</v>
      </c>
      <c r="G86" s="3">
        <f t="shared" ref="G86" si="50">MAX(($B$9*H85+$B$10*H86)/(EXP($B$5*$B$3/$B$12)),MAX($B$11-G75,0))</f>
        <v>20.532357234630012</v>
      </c>
      <c r="H86" s="3">
        <f t="shared" si="49"/>
        <v>23.169312849661708</v>
      </c>
      <c r="I86" s="3">
        <f t="shared" ref="I86" si="51">MAX(($B$9*J85+$B$10*J86)/(EXP($B$5*$B$3/$B$12)),MAX($B$11-I75,0))</f>
        <v>25.723946587486978</v>
      </c>
      <c r="J86" s="3">
        <f t="shared" si="43"/>
        <v>28.198828416074988</v>
      </c>
      <c r="K86" s="3">
        <f t="shared" si="42"/>
        <v>30.596448072773555</v>
      </c>
    </row>
    <row r="87" spans="4:11" x14ac:dyDescent="0.3">
      <c r="E87" s="1">
        <v>0</v>
      </c>
      <c r="F87" s="1">
        <v>1</v>
      </c>
      <c r="G87" s="1">
        <v>2</v>
      </c>
      <c r="H87" s="1">
        <v>3</v>
      </c>
      <c r="I87" s="1">
        <v>4</v>
      </c>
      <c r="J87" s="1">
        <v>5</v>
      </c>
      <c r="K87" s="1">
        <v>6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61"/>
  <sheetViews>
    <sheetView tabSelected="1" zoomScale="73" zoomScaleNormal="73" workbookViewId="0">
      <selection activeCell="N19" sqref="N19"/>
    </sheetView>
  </sheetViews>
  <sheetFormatPr defaultRowHeight="14.4" x14ac:dyDescent="0.3"/>
  <cols>
    <col min="11" max="11" width="9.6640625" customWidth="1"/>
    <col min="20" max="20" width="10.109375" bestFit="1" customWidth="1"/>
  </cols>
  <sheetData>
    <row r="2" spans="1:15" x14ac:dyDescent="0.3">
      <c r="A2" t="s">
        <v>26</v>
      </c>
      <c r="D2" t="s">
        <v>14</v>
      </c>
    </row>
    <row r="3" spans="1:15" x14ac:dyDescent="0.3">
      <c r="A3" s="1" t="s">
        <v>4</v>
      </c>
      <c r="B3" s="7">
        <f>1.1</f>
        <v>1.1000000000000001</v>
      </c>
      <c r="D3" s="1">
        <v>10</v>
      </c>
      <c r="E3" s="5"/>
      <c r="F3" s="5"/>
      <c r="G3" s="5"/>
      <c r="H3" s="5"/>
      <c r="I3" s="5"/>
      <c r="J3" s="5"/>
      <c r="K3" s="5"/>
      <c r="L3" s="5"/>
      <c r="M3" s="5"/>
      <c r="N3" s="5"/>
      <c r="O3" s="6">
        <f>N4*B3</f>
        <v>0.12968712300500007</v>
      </c>
    </row>
    <row r="4" spans="1:15" x14ac:dyDescent="0.3">
      <c r="A4" s="1" t="s">
        <v>5</v>
      </c>
      <c r="B4" s="7">
        <f>0.9091</f>
        <v>0.90910000000000002</v>
      </c>
      <c r="D4" s="1">
        <v>9</v>
      </c>
      <c r="E4" s="6"/>
      <c r="F4" s="6"/>
      <c r="G4" s="6"/>
      <c r="H4" s="6"/>
      <c r="I4" s="6"/>
      <c r="J4" s="6"/>
      <c r="K4" s="6"/>
      <c r="L4" s="6"/>
      <c r="M4" s="6"/>
      <c r="N4" s="6">
        <f>B3*M5</f>
        <v>0.11789738455000007</v>
      </c>
      <c r="O4" s="6">
        <f>N4*B4</f>
        <v>0.10718051229440506</v>
      </c>
    </row>
    <row r="5" spans="1:15" x14ac:dyDescent="0.3">
      <c r="A5" s="1" t="s">
        <v>6</v>
      </c>
      <c r="B5" s="7">
        <f>0.4</f>
        <v>0.4</v>
      </c>
      <c r="D5" s="1">
        <v>8</v>
      </c>
      <c r="E5" s="6"/>
      <c r="F5" s="6"/>
      <c r="G5" s="6"/>
      <c r="H5" s="6"/>
      <c r="I5" s="6"/>
      <c r="J5" s="6"/>
      <c r="K5" s="6"/>
      <c r="L5" s="6"/>
      <c r="M5" s="6">
        <f>B3*L6</f>
        <v>0.10717944050000006</v>
      </c>
      <c r="N5" s="6">
        <f t="shared" ref="N5:O13" si="0">M5*$B$4</f>
        <v>9.7436829358550053E-2</v>
      </c>
      <c r="O5" s="6">
        <f t="shared" si="0"/>
        <v>8.8579821569857858E-2</v>
      </c>
    </row>
    <row r="6" spans="1:15" x14ac:dyDescent="0.3">
      <c r="A6" s="1" t="s">
        <v>7</v>
      </c>
      <c r="B6" s="7">
        <f>0.6</f>
        <v>0.6</v>
      </c>
      <c r="D6" s="1">
        <v>7</v>
      </c>
      <c r="E6" s="6"/>
      <c r="F6" s="6"/>
      <c r="G6" s="6"/>
      <c r="H6" s="6"/>
      <c r="I6" s="6"/>
      <c r="J6" s="6"/>
      <c r="K6" s="6"/>
      <c r="L6" s="6">
        <f>K7*B3</f>
        <v>9.7435855000000043E-2</v>
      </c>
      <c r="M6" s="6">
        <f t="shared" ref="M6:M13" si="1">L6*$B$4</f>
        <v>8.8578935780500037E-2</v>
      </c>
      <c r="N6" s="6">
        <f t="shared" si="0"/>
        <v>8.0527110518052586E-2</v>
      </c>
      <c r="O6" s="6">
        <f t="shared" si="0"/>
        <v>7.3207196171961614E-2</v>
      </c>
    </row>
    <row r="7" spans="1:15" x14ac:dyDescent="0.3">
      <c r="A7" s="1" t="s">
        <v>8</v>
      </c>
      <c r="B7" s="8">
        <v>70</v>
      </c>
      <c r="D7" s="1">
        <v>6</v>
      </c>
      <c r="E7" s="6"/>
      <c r="F7" s="6"/>
      <c r="G7" s="6"/>
      <c r="H7" s="6"/>
      <c r="I7" s="6"/>
      <c r="J7" s="6"/>
      <c r="K7" s="6">
        <f>J8*B3</f>
        <v>8.8578050000000033E-2</v>
      </c>
      <c r="L7" s="6">
        <f t="shared" ref="L7:L13" si="2">K7*$B$4</f>
        <v>8.0526305255000027E-2</v>
      </c>
      <c r="M7" s="6">
        <f t="shared" si="1"/>
        <v>7.3206464107320526E-2</v>
      </c>
      <c r="N7" s="6">
        <f t="shared" si="0"/>
        <v>6.6551996519965087E-2</v>
      </c>
      <c r="O7" s="6">
        <f t="shared" si="0"/>
        <v>6.0502420036300263E-2</v>
      </c>
    </row>
    <row r="8" spans="1:15" x14ac:dyDescent="0.3">
      <c r="A8" s="1" t="s">
        <v>8</v>
      </c>
      <c r="B8" s="8">
        <v>90</v>
      </c>
      <c r="D8" s="1">
        <v>5</v>
      </c>
      <c r="E8" s="6"/>
      <c r="F8" s="6"/>
      <c r="G8" s="6"/>
      <c r="H8" s="6"/>
      <c r="I8" s="6"/>
      <c r="J8" s="6">
        <f>I9*B3</f>
        <v>8.0525500000000028E-2</v>
      </c>
      <c r="K8" s="6">
        <f t="shared" ref="K8:K13" si="3">J8*$B$4</f>
        <v>7.3205732050000027E-2</v>
      </c>
      <c r="L8" s="6">
        <f t="shared" si="2"/>
        <v>6.6551331006655029E-2</v>
      </c>
      <c r="M8" s="6">
        <f t="shared" si="1"/>
        <v>6.0501815018150086E-2</v>
      </c>
      <c r="N8" s="6">
        <f t="shared" si="0"/>
        <v>5.5002200033000243E-2</v>
      </c>
      <c r="O8" s="6">
        <f t="shared" si="0"/>
        <v>5.0002500050000523E-2</v>
      </c>
    </row>
    <row r="9" spans="1:15" x14ac:dyDescent="0.3">
      <c r="A9" s="1" t="s">
        <v>2</v>
      </c>
      <c r="B9" s="8">
        <v>0.05</v>
      </c>
      <c r="D9" s="1">
        <v>4</v>
      </c>
      <c r="E9" s="6"/>
      <c r="F9" s="6"/>
      <c r="G9" s="6"/>
      <c r="H9" s="6"/>
      <c r="I9" s="6">
        <f>B3*H10</f>
        <v>7.320500000000002E-2</v>
      </c>
      <c r="J9" s="6">
        <f>I9*$B$4</f>
        <v>6.6550665500000022E-2</v>
      </c>
      <c r="K9" s="6">
        <f t="shared" si="3"/>
        <v>6.0501210006050021E-2</v>
      </c>
      <c r="L9" s="6">
        <f t="shared" si="2"/>
        <v>5.5001650016500078E-2</v>
      </c>
      <c r="M9" s="6">
        <f t="shared" si="1"/>
        <v>5.0002000030000222E-2</v>
      </c>
      <c r="N9" s="6">
        <f t="shared" si="0"/>
        <v>4.5456818227273203E-2</v>
      </c>
      <c r="O9" s="6">
        <f t="shared" si="0"/>
        <v>4.1324793450414073E-2</v>
      </c>
    </row>
    <row r="10" spans="1:15" x14ac:dyDescent="0.3">
      <c r="A10" s="1" t="s">
        <v>0</v>
      </c>
      <c r="B10" s="8">
        <v>10</v>
      </c>
      <c r="D10" s="1">
        <v>3</v>
      </c>
      <c r="E10" s="6"/>
      <c r="F10" s="6"/>
      <c r="G10" s="6"/>
      <c r="H10" s="6">
        <f>G11*B3</f>
        <v>6.6550000000000012E-2</v>
      </c>
      <c r="I10" s="6">
        <f>H10*$B$4</f>
        <v>6.0500605000000013E-2</v>
      </c>
      <c r="J10" s="6">
        <f>I10*$B$4</f>
        <v>5.5001100005500014E-2</v>
      </c>
      <c r="K10" s="6">
        <f t="shared" si="3"/>
        <v>5.0001500015000061E-2</v>
      </c>
      <c r="L10" s="6">
        <f t="shared" si="2"/>
        <v>4.5456363663636555E-2</v>
      </c>
      <c r="M10" s="6">
        <f t="shared" si="1"/>
        <v>4.1324380206611992E-2</v>
      </c>
      <c r="N10" s="6">
        <f t="shared" si="0"/>
        <v>3.7567994045830964E-2</v>
      </c>
      <c r="O10" s="6">
        <f t="shared" si="0"/>
        <v>3.4153063387064933E-2</v>
      </c>
    </row>
    <row r="11" spans="1:15" x14ac:dyDescent="0.3">
      <c r="A11" s="1" t="s">
        <v>10</v>
      </c>
      <c r="B11" s="8">
        <v>10</v>
      </c>
      <c r="D11" s="1">
        <v>2</v>
      </c>
      <c r="E11" s="6"/>
      <c r="F11" s="6"/>
      <c r="G11" s="6">
        <f>F12*B3</f>
        <v>6.0500000000000012E-2</v>
      </c>
      <c r="H11" s="6">
        <f>G11*$B$4</f>
        <v>5.5000550000000009E-2</v>
      </c>
      <c r="I11" s="6">
        <f>H11*$B$4</f>
        <v>5.0001000005000011E-2</v>
      </c>
      <c r="J11" s="6">
        <f>I11*$B$4</f>
        <v>4.5455909104545514E-2</v>
      </c>
      <c r="K11" s="6">
        <f t="shared" si="3"/>
        <v>4.1323966966942328E-2</v>
      </c>
      <c r="L11" s="6">
        <f t="shared" si="2"/>
        <v>3.7567618369647268E-2</v>
      </c>
      <c r="M11" s="6">
        <f t="shared" si="1"/>
        <v>3.415272185984633E-2</v>
      </c>
      <c r="N11" s="6">
        <f t="shared" si="0"/>
        <v>3.1048239442786299E-2</v>
      </c>
      <c r="O11" s="6">
        <f t="shared" si="0"/>
        <v>2.8225954477437025E-2</v>
      </c>
    </row>
    <row r="12" spans="1:15" x14ac:dyDescent="0.3">
      <c r="D12" s="1">
        <v>1</v>
      </c>
      <c r="E12" s="6"/>
      <c r="F12" s="6">
        <f>E13*B3</f>
        <v>5.5000000000000007E-2</v>
      </c>
      <c r="G12" s="6">
        <f>F12*$B$4</f>
        <v>5.000050000000001E-2</v>
      </c>
      <c r="H12" s="6">
        <f>G12*$B$4</f>
        <v>4.545545455000001E-2</v>
      </c>
      <c r="I12" s="6">
        <f>H12*$B$4</f>
        <v>4.1323553731405012E-2</v>
      </c>
      <c r="J12" s="6">
        <f>I12*$B$4</f>
        <v>3.7567242697220296E-2</v>
      </c>
      <c r="K12" s="6">
        <f t="shared" si="3"/>
        <v>3.4152380336042974E-2</v>
      </c>
      <c r="L12" s="6">
        <f t="shared" si="2"/>
        <v>3.1047928963496667E-2</v>
      </c>
      <c r="M12" s="6">
        <f t="shared" si="1"/>
        <v>2.8225672220714822E-2</v>
      </c>
      <c r="N12" s="6">
        <f t="shared" si="0"/>
        <v>2.5659958615851845E-2</v>
      </c>
      <c r="O12" s="6">
        <f t="shared" si="0"/>
        <v>2.3327468377670912E-2</v>
      </c>
    </row>
    <row r="13" spans="1:15" x14ac:dyDescent="0.3">
      <c r="D13" s="1">
        <v>0</v>
      </c>
      <c r="E13" s="6">
        <v>0.05</v>
      </c>
      <c r="F13" s="6">
        <f>E13*$B$4</f>
        <v>4.5455000000000002E-2</v>
      </c>
      <c r="G13" s="6">
        <f>F13*$B$4</f>
        <v>4.1323140500000001E-2</v>
      </c>
      <c r="H13" s="6">
        <f>G13*$B$4</f>
        <v>3.7566867028549999E-2</v>
      </c>
      <c r="I13" s="6">
        <f>H13*$B$4</f>
        <v>3.4152038815654803E-2</v>
      </c>
      <c r="J13" s="6">
        <f>I13*$B$4</f>
        <v>3.1047618487311784E-2</v>
      </c>
      <c r="K13" s="6">
        <f t="shared" si="3"/>
        <v>2.8225389966815142E-2</v>
      </c>
      <c r="L13" s="6">
        <f t="shared" si="2"/>
        <v>2.5659702018831648E-2</v>
      </c>
      <c r="M13" s="6">
        <f t="shared" si="1"/>
        <v>2.3327235105319852E-2</v>
      </c>
      <c r="N13" s="6">
        <f t="shared" si="0"/>
        <v>2.1206789434246278E-2</v>
      </c>
      <c r="O13" s="6">
        <f t="shared" si="0"/>
        <v>1.9279092274673292E-2</v>
      </c>
    </row>
    <row r="14" spans="1:15" x14ac:dyDescent="0.3">
      <c r="E14" s="2">
        <v>0</v>
      </c>
      <c r="F14" s="2">
        <v>1</v>
      </c>
      <c r="G14" s="2">
        <v>2</v>
      </c>
      <c r="H14" s="2">
        <v>3</v>
      </c>
      <c r="I14" s="2">
        <v>4</v>
      </c>
      <c r="J14" s="2">
        <v>5</v>
      </c>
      <c r="K14" s="2">
        <v>6</v>
      </c>
      <c r="L14" s="2">
        <v>7</v>
      </c>
      <c r="M14" s="2">
        <v>8</v>
      </c>
      <c r="N14" s="2">
        <v>9</v>
      </c>
      <c r="O14" s="2">
        <v>10</v>
      </c>
    </row>
    <row r="16" spans="1:15" x14ac:dyDescent="0.3">
      <c r="D16" t="s">
        <v>15</v>
      </c>
    </row>
    <row r="17" spans="4:16" x14ac:dyDescent="0.3">
      <c r="D17" s="1">
        <v>10</v>
      </c>
      <c r="E17" s="9"/>
      <c r="F17" s="9"/>
      <c r="G17" s="9"/>
      <c r="H17" s="9"/>
      <c r="I17" s="9"/>
      <c r="J17" s="9"/>
      <c r="K17" s="9"/>
      <c r="L17" s="9"/>
      <c r="M17" s="9"/>
      <c r="N17" s="9"/>
      <c r="O17" s="9">
        <v>100</v>
      </c>
      <c r="P17" t="s">
        <v>16</v>
      </c>
    </row>
    <row r="18" spans="4:16" x14ac:dyDescent="0.3">
      <c r="D18" s="1">
        <v>9</v>
      </c>
      <c r="E18" s="9"/>
      <c r="F18" s="9"/>
      <c r="G18" s="9"/>
      <c r="H18" s="9"/>
      <c r="I18" s="9"/>
      <c r="J18" s="9"/>
      <c r="K18" s="9"/>
      <c r="L18" s="9"/>
      <c r="M18" s="9"/>
      <c r="N18" s="9">
        <f>($B$5*O17+$B$6*O18)/(1+N4)</f>
        <v>89.453648771397866</v>
      </c>
      <c r="O18" s="9">
        <v>100</v>
      </c>
      <c r="P18" t="s">
        <v>17</v>
      </c>
    </row>
    <row r="19" spans="4:16" x14ac:dyDescent="0.3">
      <c r="D19" s="1">
        <v>8</v>
      </c>
      <c r="E19" s="9"/>
      <c r="F19" s="9"/>
      <c r="G19" s="9"/>
      <c r="H19" s="9"/>
      <c r="I19" s="9"/>
      <c r="J19" s="9"/>
      <c r="K19" s="9"/>
      <c r="L19" s="9"/>
      <c r="M19" s="9">
        <f t="shared" ref="M19:M27" si="4">($B$5*N18+$B$6*N19)/(1+M5)</f>
        <v>81.697967798949492</v>
      </c>
      <c r="N19" s="9">
        <f t="shared" ref="N18:N27" si="5">($B$5*O18+$B$6*O19)/(1+N5)</f>
        <v>91.121417948447956</v>
      </c>
      <c r="O19" s="9">
        <v>100</v>
      </c>
    </row>
    <row r="20" spans="4:16" x14ac:dyDescent="0.3">
      <c r="D20" s="1">
        <v>7</v>
      </c>
      <c r="E20" s="9"/>
      <c r="F20" s="9"/>
      <c r="G20" s="9"/>
      <c r="H20" s="9"/>
      <c r="I20" s="9"/>
      <c r="J20" s="9"/>
      <c r="K20" s="9"/>
      <c r="L20" s="9">
        <f t="shared" ref="L20:L27" si="6">($B$5*M19+$B$6*M20)/(1+L6)</f>
        <v>75.972397906452443</v>
      </c>
      <c r="M20" s="9">
        <f t="shared" si="4"/>
        <v>84.492743888813422</v>
      </c>
      <c r="N20" s="9">
        <f t="shared" si="5"/>
        <v>92.547423407132811</v>
      </c>
      <c r="O20" s="9">
        <v>100</v>
      </c>
    </row>
    <row r="21" spans="4:16" x14ac:dyDescent="0.3">
      <c r="D21" s="1">
        <v>6</v>
      </c>
      <c r="E21" s="9"/>
      <c r="F21" s="9"/>
      <c r="G21" s="9"/>
      <c r="H21" s="9"/>
      <c r="I21" s="9"/>
      <c r="J21" s="9"/>
      <c r="K21" s="9">
        <f t="shared" ref="K21:K27" si="7">($B$5*L20+$B$6*L21)/(1+K7)</f>
        <v>71.75662668261964</v>
      </c>
      <c r="L21" s="9">
        <f t="shared" si="6"/>
        <v>79.539549310271781</v>
      </c>
      <c r="M21" s="9">
        <f t="shared" si="4"/>
        <v>86.91246297058413</v>
      </c>
      <c r="N21" s="9">
        <f t="shared" si="5"/>
        <v>93.760079514443134</v>
      </c>
      <c r="O21" s="9">
        <v>100</v>
      </c>
    </row>
    <row r="22" spans="4:16" x14ac:dyDescent="0.3">
      <c r="D22" s="1">
        <v>5</v>
      </c>
      <c r="E22" s="9"/>
      <c r="F22" s="9"/>
      <c r="G22" s="9"/>
      <c r="H22" s="9"/>
      <c r="I22" s="9"/>
      <c r="J22" s="9">
        <f t="shared" ref="J22:J27" si="8">($B$5*K21+$B$6*K22)/(1+J8)</f>
        <v>68.686427256159575</v>
      </c>
      <c r="K22" s="9">
        <f t="shared" si="7"/>
        <v>75.857975801879348</v>
      </c>
      <c r="L22" s="9">
        <f t="shared" si="6"/>
        <v>82.658991213630657</v>
      </c>
      <c r="M22" s="9">
        <f t="shared" si="4"/>
        <v>88.991786517219211</v>
      </c>
      <c r="N22" s="9">
        <f t="shared" si="5"/>
        <v>94.786532195735731</v>
      </c>
      <c r="O22" s="9">
        <v>100</v>
      </c>
    </row>
    <row r="23" spans="4:16" x14ac:dyDescent="0.3">
      <c r="D23" s="1">
        <v>4</v>
      </c>
      <c r="E23" s="9"/>
      <c r="F23" s="9"/>
      <c r="G23" s="9"/>
      <c r="H23" s="9"/>
      <c r="I23" s="9">
        <f>($B$5*J22+$B$6*J23)/(1+I9)</f>
        <v>66.501177732609577</v>
      </c>
      <c r="J23" s="9">
        <f t="shared" si="8"/>
        <v>73.158042576769063</v>
      </c>
      <c r="K23" s="9">
        <f t="shared" si="7"/>
        <v>79.472614460297734</v>
      </c>
      <c r="L23" s="9">
        <f t="shared" si="6"/>
        <v>85.362012186729643</v>
      </c>
      <c r="M23" s="9">
        <f t="shared" si="4"/>
        <v>90.767248498067786</v>
      </c>
      <c r="N23" s="9">
        <f t="shared" si="5"/>
        <v>95.651965969828197</v>
      </c>
      <c r="O23" s="9">
        <v>100</v>
      </c>
    </row>
    <row r="24" spans="4:16" x14ac:dyDescent="0.3">
      <c r="D24" s="1">
        <v>3</v>
      </c>
      <c r="E24" s="9"/>
      <c r="F24" s="9"/>
      <c r="G24" s="9"/>
      <c r="H24" s="9">
        <f>($B$5*I23+$B$6*I24)/(1+H10)</f>
        <v>65.010402978696291</v>
      </c>
      <c r="I24" s="9">
        <f>($B$5*J23+$B$6*J24)/(1+I10)</f>
        <v>71.227290339807837</v>
      </c>
      <c r="J24" s="9">
        <f t="shared" si="8"/>
        <v>77.122279111948757</v>
      </c>
      <c r="K24" s="9">
        <f t="shared" si="7"/>
        <v>82.625072523196735</v>
      </c>
      <c r="L24" s="9">
        <f t="shared" si="6"/>
        <v>87.686075355854783</v>
      </c>
      <c r="M24" s="9">
        <f t="shared" si="4"/>
        <v>92.275110143734054</v>
      </c>
      <c r="N24" s="9">
        <f t="shared" si="5"/>
        <v>96.379225818315717</v>
      </c>
      <c r="O24" s="9">
        <v>100</v>
      </c>
    </row>
    <row r="25" spans="4:16" x14ac:dyDescent="0.3">
      <c r="D25" s="1">
        <v>2</v>
      </c>
      <c r="E25" s="9"/>
      <c r="F25" s="9"/>
      <c r="G25" s="9">
        <f>($B$5*H24+$B$6*H25)/(1+G11)</f>
        <v>64.072004983773482</v>
      </c>
      <c r="H25" s="9">
        <f>($B$5*I24+$B$6*I25)/(1+H11)</f>
        <v>69.907000156355437</v>
      </c>
      <c r="I25" s="9">
        <f>($B$5*J24+$B$6*J25)/(1+I11)</f>
        <v>75.435012463136545</v>
      </c>
      <c r="J25" s="9">
        <f t="shared" si="8"/>
        <v>80.596544794839161</v>
      </c>
      <c r="K25" s="9">
        <f t="shared" si="7"/>
        <v>85.350174999825171</v>
      </c>
      <c r="L25" s="9">
        <f t="shared" si="6"/>
        <v>89.671254449664616</v>
      </c>
      <c r="M25" s="9">
        <f t="shared" si="4"/>
        <v>93.549909763439203</v>
      </c>
      <c r="N25" s="9">
        <f t="shared" si="5"/>
        <v>96.988672473795617</v>
      </c>
      <c r="O25" s="9">
        <v>100</v>
      </c>
    </row>
    <row r="26" spans="4:16" x14ac:dyDescent="0.3">
      <c r="D26" s="1">
        <v>1</v>
      </c>
      <c r="E26" s="9"/>
      <c r="F26" s="9">
        <f>($B$5*G25+$B$6*G26)/(1+F12)</f>
        <v>63.577832489360723</v>
      </c>
      <c r="G26" s="9">
        <f>($B$5*H25+$B$6*H26)/(1+G12)</f>
        <v>69.076352137943601</v>
      </c>
      <c r="H26" s="9">
        <f>($B$5*I25+$B$6*I26)/(1+H12)</f>
        <v>74.279007034124461</v>
      </c>
      <c r="I26" s="9">
        <f>($B$5*J25+$B$6*J26)/(1+I12)</f>
        <v>79.135646795214384</v>
      </c>
      <c r="J26" s="9">
        <f t="shared" si="8"/>
        <v>83.611991716150399</v>
      </c>
      <c r="K26" s="9">
        <f t="shared" si="7"/>
        <v>87.688322835698216</v>
      </c>
      <c r="L26" s="9">
        <f t="shared" si="6"/>
        <v>91.357643347244789</v>
      </c>
      <c r="M26" s="9">
        <f t="shared" si="4"/>
        <v>94.623575104644729</v>
      </c>
      <c r="N26" s="9">
        <f t="shared" si="5"/>
        <v>97.498200217303932</v>
      </c>
      <c r="O26" s="9">
        <v>100</v>
      </c>
    </row>
    <row r="27" spans="4:16" x14ac:dyDescent="0.3">
      <c r="D27" s="1">
        <v>0</v>
      </c>
      <c r="E27" s="9">
        <f>($B$5*F26+$B$6*F27)/(1+E13)</f>
        <v>63.44395296738994</v>
      </c>
      <c r="F27" s="9">
        <f>($B$5*G26+$B$6*G27)/(1+F13)</f>
        <v>68.641696033358571</v>
      </c>
      <c r="G27" s="9">
        <f>($B$5*H26+$B$6*H27)/(1+G13)</f>
        <v>73.552105785629067</v>
      </c>
      <c r="H27" s="9">
        <f>($B$5*I26+$B$6*I27)/(1+H13)</f>
        <v>78.133178289049496</v>
      </c>
      <c r="I27" s="9">
        <f>($B$5*J26+$B$6*J27)/(1+I13)</f>
        <v>82.356897150444098</v>
      </c>
      <c r="J27" s="9">
        <f t="shared" si="8"/>
        <v>86.207927353671323</v>
      </c>
      <c r="K27" s="9">
        <f t="shared" si="7"/>
        <v>89.681915097417843</v>
      </c>
      <c r="L27" s="9">
        <f t="shared" si="6"/>
        <v>92.783607975192254</v>
      </c>
      <c r="M27" s="9">
        <f t="shared" si="4"/>
        <v>95.524962777016469</v>
      </c>
      <c r="N27" s="9">
        <f t="shared" si="5"/>
        <v>97.9233599253688</v>
      </c>
      <c r="O27" s="9">
        <v>100</v>
      </c>
    </row>
    <row r="28" spans="4:16" x14ac:dyDescent="0.3">
      <c r="E28" s="2">
        <v>0</v>
      </c>
      <c r="F28" s="2">
        <v>1</v>
      </c>
      <c r="G28" s="2">
        <v>2</v>
      </c>
      <c r="H28" s="2">
        <v>3</v>
      </c>
      <c r="I28" s="2">
        <v>4</v>
      </c>
      <c r="J28" s="2">
        <v>5</v>
      </c>
      <c r="K28" s="2">
        <v>6</v>
      </c>
      <c r="L28" s="2">
        <v>7</v>
      </c>
      <c r="M28" s="2">
        <v>8</v>
      </c>
      <c r="N28" s="2">
        <v>9</v>
      </c>
      <c r="O28" s="2">
        <v>10</v>
      </c>
    </row>
    <row r="30" spans="4:16" x14ac:dyDescent="0.3">
      <c r="D30" t="s">
        <v>20</v>
      </c>
    </row>
    <row r="32" spans="4:16" x14ac:dyDescent="0.3">
      <c r="D32" t="s">
        <v>18</v>
      </c>
      <c r="L32" t="s">
        <v>19</v>
      </c>
    </row>
    <row r="33" spans="4:12" x14ac:dyDescent="0.3">
      <c r="D33" s="1">
        <v>5</v>
      </c>
      <c r="E33" s="9"/>
      <c r="F33" s="9"/>
      <c r="G33" s="9"/>
      <c r="H33" s="9"/>
      <c r="I33" s="9"/>
      <c r="J33" s="9">
        <v>100</v>
      </c>
      <c r="L33" s="6">
        <f>E27/E38</f>
        <v>0.80390802331154321</v>
      </c>
    </row>
    <row r="34" spans="4:12" x14ac:dyDescent="0.3">
      <c r="D34" s="1">
        <v>4</v>
      </c>
      <c r="E34" s="9"/>
      <c r="F34" s="9"/>
      <c r="G34" s="9"/>
      <c r="H34" s="9"/>
      <c r="I34" s="9">
        <f>($B$5*J33+$B$6*J34)/(1+I9)</f>
        <v>93.178842811951128</v>
      </c>
      <c r="J34" s="9">
        <v>100</v>
      </c>
    </row>
    <row r="35" spans="4:12" x14ac:dyDescent="0.3">
      <c r="D35" s="1">
        <v>3</v>
      </c>
      <c r="E35" s="9"/>
      <c r="F35" s="9"/>
      <c r="G35" s="9"/>
      <c r="H35" s="9">
        <f>($B$5*I34+$B$6*I35)/(1+H10)</f>
        <v>87.992678382111734</v>
      </c>
      <c r="I35" s="9">
        <f>($B$5*J34+$B$6*J35)/(1+I10)</f>
        <v>94.295090006101404</v>
      </c>
      <c r="J35" s="9">
        <v>100</v>
      </c>
    </row>
    <row r="36" spans="4:12" x14ac:dyDescent="0.3">
      <c r="D36" s="1">
        <v>2</v>
      </c>
      <c r="E36" s="9"/>
      <c r="F36" s="9"/>
      <c r="G36" s="9">
        <f>($B$5*H35+$B$6*H36)/(1+G11)</f>
        <v>84.060665150920201</v>
      </c>
      <c r="H36" s="9">
        <f>($B$5*I35+$B$6*I36)/(1+H11)</f>
        <v>89.915440066176956</v>
      </c>
      <c r="I36" s="9">
        <f>($B$5*J35+$B$6*J36)/(1+I11)</f>
        <v>95.238004534780259</v>
      </c>
      <c r="J36" s="9">
        <v>100</v>
      </c>
    </row>
    <row r="37" spans="4:12" x14ac:dyDescent="0.3">
      <c r="D37" s="1">
        <v>1</v>
      </c>
      <c r="E37" s="9"/>
      <c r="F37" s="9">
        <f>($B$5*G36+$B$6*G37)/(1+F12)</f>
        <v>81.105033126382537</v>
      </c>
      <c r="G37" s="9">
        <f>($B$5*H36+$B$6*H37)/(1+G12)</f>
        <v>86.5692398132758</v>
      </c>
      <c r="H37" s="9">
        <f>($B$5*I36+$B$6*I37)/(1+H12)</f>
        <v>91.552615103481202</v>
      </c>
      <c r="I37" s="9">
        <f>($B$5*J36+$B$6*J37)/(1+I12)</f>
        <v>96.031631707231725</v>
      </c>
      <c r="J37" s="9">
        <v>100</v>
      </c>
    </row>
    <row r="38" spans="4:12" x14ac:dyDescent="0.3">
      <c r="D38" s="1">
        <v>0</v>
      </c>
      <c r="E38" s="9">
        <f>($B$5*F37+$B$6*F38)/(1+E13)</f>
        <v>78.919417554815382</v>
      </c>
      <c r="F38" s="9">
        <f>($B$5*G37+$B$6*G38)/(1+F13)</f>
        <v>84.038958636671921</v>
      </c>
      <c r="G38" s="9">
        <f>($B$5*H37+$B$6*H38)/(1+G13)</f>
        <v>88.7187559603192</v>
      </c>
      <c r="H38" s="9">
        <f>($B$5*I37+$B$6*I38)/(1+H13)</f>
        <v>92.939745894100355</v>
      </c>
      <c r="I38" s="9">
        <f>($B$5*J37+$B$6*J38)/(1+I13)</f>
        <v>96.697580478130959</v>
      </c>
      <c r="J38" s="9">
        <v>100</v>
      </c>
    </row>
    <row r="39" spans="4:12" x14ac:dyDescent="0.3">
      <c r="E39" s="2">
        <v>0</v>
      </c>
      <c r="F39" s="2">
        <v>1</v>
      </c>
      <c r="G39" s="2">
        <v>2</v>
      </c>
      <c r="H39" s="2">
        <v>3</v>
      </c>
      <c r="I39" s="2">
        <v>4</v>
      </c>
      <c r="J39" s="2">
        <v>5</v>
      </c>
    </row>
    <row r="41" spans="4:12" x14ac:dyDescent="0.3">
      <c r="D41" t="s">
        <v>21</v>
      </c>
    </row>
    <row r="43" spans="4:12" x14ac:dyDescent="0.3">
      <c r="D43" s="1">
        <v>6</v>
      </c>
      <c r="E43" s="9"/>
      <c r="F43" s="9"/>
      <c r="G43" s="9"/>
      <c r="H43" s="9"/>
      <c r="I43" s="9"/>
      <c r="J43" s="9"/>
      <c r="K43" s="9">
        <v>71.75662668261964</v>
      </c>
    </row>
    <row r="44" spans="4:12" x14ac:dyDescent="0.3">
      <c r="D44" s="1">
        <v>5</v>
      </c>
      <c r="E44" s="9"/>
      <c r="F44" s="9"/>
      <c r="G44" s="9"/>
      <c r="H44" s="9"/>
      <c r="I44" s="9"/>
      <c r="J44" s="9">
        <f t="shared" ref="J44:J49" si="9">($B$5*K43+$B$6*K44)</f>
        <v>74.217436154175459</v>
      </c>
      <c r="K44" s="9">
        <v>75.857975801879348</v>
      </c>
    </row>
    <row r="45" spans="4:12" x14ac:dyDescent="0.3">
      <c r="D45" s="1">
        <v>4</v>
      </c>
      <c r="E45" s="9"/>
      <c r="F45" s="9"/>
      <c r="G45" s="9"/>
      <c r="H45" s="9"/>
      <c r="I45" s="9">
        <f>($B$5*J44+$B$6*J45)</f>
        <v>76.503029859828416</v>
      </c>
      <c r="J45" s="9">
        <f t="shared" si="9"/>
        <v>78.026758996930383</v>
      </c>
      <c r="K45" s="9">
        <v>79.472614460297734</v>
      </c>
    </row>
    <row r="46" spans="4:12" x14ac:dyDescent="0.3">
      <c r="D46" s="1">
        <v>3</v>
      </c>
      <c r="E46" s="9"/>
      <c r="F46" s="9"/>
      <c r="G46" s="9"/>
      <c r="H46" s="9">
        <f>($B$5*I45+$B$6*I46)</f>
        <v>78.618706250488032</v>
      </c>
      <c r="I46" s="9">
        <f>($B$5*J45+$B$6*J46)</f>
        <v>80.029157177594442</v>
      </c>
      <c r="J46" s="9">
        <f t="shared" si="9"/>
        <v>81.364089298037129</v>
      </c>
      <c r="K46" s="9">
        <v>82.625072523196735</v>
      </c>
    </row>
    <row r="47" spans="4:12" x14ac:dyDescent="0.3">
      <c r="D47" s="1">
        <v>2</v>
      </c>
      <c r="E47" s="9"/>
      <c r="F47" s="9"/>
      <c r="G47" s="9">
        <f>($B$5*H46+$B$6*H47)</f>
        <v>80.571098027716772</v>
      </c>
      <c r="H47" s="9">
        <f>($B$5*I46+$B$6*I47)</f>
        <v>81.872692545869256</v>
      </c>
      <c r="I47" s="9">
        <f>($B$5*J46+$B$6*J47)</f>
        <v>83.101716124719132</v>
      </c>
      <c r="J47" s="9">
        <f t="shared" si="9"/>
        <v>84.260134009173797</v>
      </c>
      <c r="K47" s="9">
        <v>85.350174999825171</v>
      </c>
    </row>
    <row r="48" spans="4:12" x14ac:dyDescent="0.3">
      <c r="D48" s="1">
        <v>1</v>
      </c>
      <c r="E48" s="9"/>
      <c r="F48" s="9">
        <f>($B$5*G47+$B$6*G48)</f>
        <v>82.367805178142333</v>
      </c>
      <c r="G48" s="9">
        <f>($B$5*H47+$B$6*H48)</f>
        <v>83.565609945092703</v>
      </c>
      <c r="H48" s="9">
        <f>($B$5*I47+$B$6*I48)</f>
        <v>84.694221544575001</v>
      </c>
      <c r="I48" s="9">
        <f>($B$5*J47+$B$6*J48)</f>
        <v>85.755891824478908</v>
      </c>
      <c r="J48" s="9">
        <f t="shared" si="9"/>
        <v>86.753063701348992</v>
      </c>
      <c r="K48" s="9">
        <v>87.688322835698216</v>
      </c>
    </row>
    <row r="49" spans="4:20" x14ac:dyDescent="0.3">
      <c r="D49" s="1">
        <v>0</v>
      </c>
      <c r="E49" s="9">
        <f>($B$5*F48+$B$6*F49)</f>
        <v>84.017081260677585</v>
      </c>
      <c r="F49" s="9">
        <f>($B$5*G48+$B$6*G49)</f>
        <v>85.116598649034415</v>
      </c>
      <c r="G49" s="9">
        <f>($B$5*H48+$B$6*H49)</f>
        <v>86.15059111832889</v>
      </c>
      <c r="H49" s="9">
        <f>($B$5*I48+$B$6*I49)</f>
        <v>87.121504167498131</v>
      </c>
      <c r="I49" s="9">
        <f>($B$5*J48+$B$6*J49)</f>
        <v>88.031912396177603</v>
      </c>
      <c r="J49" s="9">
        <f t="shared" si="9"/>
        <v>88.884478192730001</v>
      </c>
      <c r="K49" s="9">
        <v>89.681915097417843</v>
      </c>
    </row>
    <row r="50" spans="4:20" x14ac:dyDescent="0.3">
      <c r="E50" s="2">
        <v>0</v>
      </c>
      <c r="F50" s="2">
        <v>1</v>
      </c>
      <c r="G50" s="2">
        <v>2</v>
      </c>
      <c r="H50" s="2">
        <v>3</v>
      </c>
      <c r="I50" s="2">
        <v>4</v>
      </c>
      <c r="J50" s="2">
        <v>5</v>
      </c>
      <c r="K50" s="2">
        <v>6</v>
      </c>
    </row>
    <row r="52" spans="4:20" x14ac:dyDescent="0.3">
      <c r="D52" t="s">
        <v>22</v>
      </c>
    </row>
    <row r="53" spans="4:20" x14ac:dyDescent="0.3">
      <c r="K53" s="4" t="s">
        <v>27</v>
      </c>
      <c r="T53" s="4" t="s">
        <v>28</v>
      </c>
    </row>
    <row r="54" spans="4:20" x14ac:dyDescent="0.3">
      <c r="D54" s="1">
        <v>6</v>
      </c>
      <c r="E54" s="6"/>
      <c r="F54" s="6"/>
      <c r="G54" s="6"/>
      <c r="H54" s="6"/>
      <c r="I54" s="6"/>
      <c r="J54" s="6"/>
      <c r="K54" s="10">
        <f>MAX(K43-$B$7,0)</f>
        <v>1.7566266826196397</v>
      </c>
      <c r="M54" s="1">
        <v>6</v>
      </c>
      <c r="N54" s="10"/>
      <c r="O54" s="10"/>
      <c r="P54" s="10"/>
      <c r="Q54" s="10"/>
      <c r="R54" s="10"/>
      <c r="S54" s="10"/>
      <c r="T54" s="10">
        <f>MAX(K43-$B$8,0)</f>
        <v>0</v>
      </c>
    </row>
    <row r="55" spans="4:20" x14ac:dyDescent="0.3">
      <c r="D55" s="1">
        <v>5</v>
      </c>
      <c r="E55" s="10"/>
      <c r="F55" s="10"/>
      <c r="G55" s="10"/>
      <c r="H55" s="10"/>
      <c r="I55" s="10"/>
      <c r="J55" s="10">
        <f>MAX(($B$5*K54+$B$6*K55)/(EXP($B$9*$B$10/$B$11)),MAX(J44-$B$7,0))</f>
        <v>4.2174361541754593</v>
      </c>
      <c r="K55" s="10">
        <f>MAX(K44-$B$7,0)</f>
        <v>5.8579758018793484</v>
      </c>
      <c r="M55" s="1">
        <v>5</v>
      </c>
      <c r="N55" s="10"/>
      <c r="O55" s="10"/>
      <c r="P55" s="10"/>
      <c r="Q55" s="10"/>
      <c r="R55" s="10"/>
      <c r="S55" s="10">
        <f>MAX(($B$5*T54+$B$6*T55)/(EXP($B$9*$B$10/$B$11)),MAX(J44-$B$8,0))</f>
        <v>0</v>
      </c>
      <c r="T55" s="10">
        <f>MAX(K44-$B$8,0)</f>
        <v>0</v>
      </c>
    </row>
    <row r="56" spans="4:20" x14ac:dyDescent="0.3">
      <c r="D56" s="1">
        <v>4</v>
      </c>
      <c r="E56" s="10"/>
      <c r="F56" s="10"/>
      <c r="G56" s="10"/>
      <c r="H56" s="10"/>
      <c r="I56" s="10">
        <f>MAX(($B$5*J55+$B$6*J56)/(EXP($B$9*$B$10/$B$11)),MAX(I45-$B$7,0))</f>
        <v>6.5030298598284162</v>
      </c>
      <c r="J56" s="10">
        <f>MAX(($B$5*K55+$B$6*K56)/(EXP($B$9*$B$10/$B$11)),MAX(J45-$B$7,0))</f>
        <v>8.0267589969303828</v>
      </c>
      <c r="K56" s="10">
        <f>MAX(K45-$B$7,0)</f>
        <v>9.4726144602977342</v>
      </c>
      <c r="M56" s="1">
        <v>4</v>
      </c>
      <c r="N56" s="10"/>
      <c r="O56" s="10"/>
      <c r="P56" s="10"/>
      <c r="Q56" s="10"/>
      <c r="R56" s="10">
        <f>MAX(($B$5*S55+$B$6*S56)/(EXP($B$9*$B$10/$B$11)),MAX(I45-$B$8,0))</f>
        <v>0</v>
      </c>
      <c r="S56" s="10">
        <f>MAX(($B$5*T55+$B$6*T56)/(EXP($B$9*$B$10/$B$11)),MAX(J45-$B$8,0))</f>
        <v>0</v>
      </c>
      <c r="T56" s="10">
        <f>MAX(K45-$B$8,0)</f>
        <v>0</v>
      </c>
    </row>
    <row r="57" spans="4:20" x14ac:dyDescent="0.3">
      <c r="D57" s="1">
        <v>3</v>
      </c>
      <c r="E57" s="10"/>
      <c r="F57" s="10"/>
      <c r="G57" s="10"/>
      <c r="H57" s="10">
        <f>MAX(($B$5*I56+$B$6*I57)/(EXP($B$9*$B$10/$B$11)),MAX(H46-$B$7,0))</f>
        <v>8.6187062504880316</v>
      </c>
      <c r="I57" s="10">
        <f>MAX(($B$5*J56+$B$6*J57)/(EXP($B$9*$B$10/$B$11)),MAX(I46-$B$7,0))</f>
        <v>10.029157177594442</v>
      </c>
      <c r="J57" s="10">
        <f>MAX(($B$5*K56+$B$6*K57)/(EXP($B$9*$B$10/$B$11)),MAX(J46-$B$7,0))</f>
        <v>11.364089298037129</v>
      </c>
      <c r="K57" s="10">
        <f>MAX(K46-$B$7,0)</f>
        <v>12.625072523196735</v>
      </c>
      <c r="M57" s="1">
        <v>3</v>
      </c>
      <c r="N57" s="10"/>
      <c r="O57" s="10"/>
      <c r="P57" s="10"/>
      <c r="Q57" s="10">
        <f>MAX(($B$5*R56+$B$6*R57)/(EXP($B$9*$B$10/$B$11)),MAX(H46-$B$8,0))</f>
        <v>0</v>
      </c>
      <c r="R57" s="10">
        <f>MAX(($B$5*S56+$B$6*S57)/(EXP($B$9*$B$10/$B$11)),MAX(I46-$B$8,0))</f>
        <v>0</v>
      </c>
      <c r="S57" s="10">
        <f>MAX(($B$5*T56+$B$6*T57)/(EXP($B$9*$B$10/$B$11)),MAX(J46-$B$8,0))</f>
        <v>0</v>
      </c>
      <c r="T57" s="10">
        <f>MAX(K46-$B$8,0)</f>
        <v>0</v>
      </c>
    </row>
    <row r="58" spans="4:20" x14ac:dyDescent="0.3">
      <c r="D58" s="1">
        <v>2</v>
      </c>
      <c r="E58" s="10"/>
      <c r="F58" s="10"/>
      <c r="G58" s="10">
        <f>MAX(($B$5*H57+$B$6*H58)/(EXP($B$9*$B$10/$B$11)),MAX(G47-$B$7,0))</f>
        <v>10.571098027716772</v>
      </c>
      <c r="H58" s="10">
        <f>MAX(($B$5*I57+$B$6*I58)/(EXP($B$9*$B$10/$B$11)),MAX(H47-$B$7,0))</f>
        <v>11.872692545869256</v>
      </c>
      <c r="I58" s="10">
        <f>MAX(($B$5*J57+$B$6*J58)/(EXP($B$9*$B$10/$B$11)),MAX(I47-$B$7,0))</f>
        <v>13.101716124719132</v>
      </c>
      <c r="J58" s="10">
        <f>MAX(($B$5*K57+$B$6*K58)/(EXP($B$9*$B$10/$B$11)),MAX(J47-$B$7,0))</f>
        <v>14.260134009173797</v>
      </c>
      <c r="K58" s="10">
        <f>MAX(K47-$B$7,0)</f>
        <v>15.350174999825171</v>
      </c>
      <c r="M58" s="1">
        <v>2</v>
      </c>
      <c r="N58" s="10"/>
      <c r="O58" s="10"/>
      <c r="P58" s="10">
        <f>MAX(($B$5*Q57+$B$6*Q58)/(EXP($B$9*$B$10/$B$11)),MAX(G47-$B$8,0))</f>
        <v>0</v>
      </c>
      <c r="Q58" s="10">
        <f>MAX(($B$5*R57+$B$6*R58)/(EXP($B$9*$B$10/$B$11)),MAX(H47-$B$8,0))</f>
        <v>0</v>
      </c>
      <c r="R58" s="10">
        <f>MAX(($B$5*S57+$B$6*S58)/(EXP($B$9*$B$10/$B$11)),MAX(I47-$B$8,0))</f>
        <v>0</v>
      </c>
      <c r="S58" s="10">
        <f>MAX(($B$5*T57+$B$6*T58)/(EXP($B$9*$B$10/$B$11)),MAX(J47-$B$8,0))</f>
        <v>0</v>
      </c>
      <c r="T58" s="10">
        <f>MAX(K47-$B$8,0)</f>
        <v>0</v>
      </c>
    </row>
    <row r="59" spans="4:20" x14ac:dyDescent="0.3">
      <c r="D59" s="1">
        <v>1</v>
      </c>
      <c r="E59" s="10"/>
      <c r="F59" s="10">
        <f>MAX(($B$5*G58+$B$6*G59)/(EXP($B$9*$B$10/$B$11)),MAX(F48-$B$7,0))</f>
        <v>12.367805178142333</v>
      </c>
      <c r="G59" s="10">
        <f>MAX(($B$5*H58+$B$6*H59)/(EXP($B$9*$B$10/$B$11)),MAX(G48-$B$7,0))</f>
        <v>13.565609945092703</v>
      </c>
      <c r="H59" s="10">
        <f>MAX(($B$5*I58+$B$6*I59)/(EXP($B$9*$B$10/$B$11)),MAX(H48-$B$7,0))</f>
        <v>14.694221544575001</v>
      </c>
      <c r="I59" s="10">
        <f>MAX(($B$5*J58+$B$6*J59)/(EXP($B$9*$B$10/$B$11)),MAX(I48-$B$7,0))</f>
        <v>15.755891824478908</v>
      </c>
      <c r="J59" s="10">
        <f>MAX(($B$5*K58+$B$6*K59)/(EXP($B$9*$B$10/$B$11)),MAX(J48-$B$7,0))</f>
        <v>16.753063701348992</v>
      </c>
      <c r="K59" s="10">
        <f>MAX(K48-$B$7,0)</f>
        <v>17.688322835698216</v>
      </c>
      <c r="M59" s="1">
        <v>1</v>
      </c>
      <c r="N59" s="10"/>
      <c r="O59" s="10">
        <f>MAX(($B$5*P58+$B$6*P59)/(EXP($B$9*$B$10/$B$11)),MAX(F48-$B$8,0))</f>
        <v>0</v>
      </c>
      <c r="P59" s="10">
        <f>MAX(($B$5*Q58+$B$6*Q59)/(EXP($B$9*$B$10/$B$11)),MAX(G48-$B$8,0))</f>
        <v>0</v>
      </c>
      <c r="Q59" s="10">
        <f>MAX(($B$5*R58+$B$6*R59)/(EXP($B$9*$B$10/$B$11)),MAX(H48-$B$8,0))</f>
        <v>0</v>
      </c>
      <c r="R59" s="10">
        <f>MAX(($B$5*S58+$B$6*S59)/(EXP($B$9*$B$10/$B$11)),MAX(I48-$B$8,0))</f>
        <v>0</v>
      </c>
      <c r="S59" s="10">
        <f>MAX(($B$5*T58+$B$6*T59)/(EXP($B$9*$B$10/$B$11)),MAX(J48-$B$8,0))</f>
        <v>0</v>
      </c>
      <c r="T59" s="10">
        <f>MAX(K48-$B$8,0)</f>
        <v>0</v>
      </c>
    </row>
    <row r="60" spans="4:20" x14ac:dyDescent="0.3">
      <c r="D60" s="1">
        <v>0</v>
      </c>
      <c r="E60" s="10">
        <f>MAX(($B$5*F59+$B$6*F60)/(EXP($B$9*$B$10/$B$11)),MAX(E49-$B$7,0))</f>
        <v>14.017081260677585</v>
      </c>
      <c r="F60" s="10">
        <f>MAX(($B$5*G59+$B$6*G60)/(EXP($B$9*$B$10/$B$11)),MAX(F49-$B$7,0))</f>
        <v>15.116598649034415</v>
      </c>
      <c r="G60" s="10">
        <f>MAX(($B$5*H59+$B$6*H60)/(EXP($B$9*$B$10/$B$11)),MAX(G49-$B$7,0))</f>
        <v>16.15059111832889</v>
      </c>
      <c r="H60" s="10">
        <f>MAX(($B$5*I59+$B$6*I60)/(EXP($B$9*$B$10/$B$11)),MAX(H49-$B$7,0))</f>
        <v>17.121504167498131</v>
      </c>
      <c r="I60" s="10">
        <f>MAX(($B$5*J59+$B$6*J60)/(EXP($B$9*$B$10/$B$11)),MAX(I49-$B$7,0))</f>
        <v>18.031912396177603</v>
      </c>
      <c r="J60" s="10">
        <f>MAX(($B$5*K59+$B$6*K60)/(EXP($B$9*$B$10/$B$11)),MAX(J49-$B$7,0))</f>
        <v>18.884478192730001</v>
      </c>
      <c r="K60" s="10">
        <f>MAX(K49-$B$7,0)</f>
        <v>19.681915097417843</v>
      </c>
      <c r="M60" s="1">
        <v>0</v>
      </c>
      <c r="N60" s="10">
        <f>MAX(($B$5*O59+$B$6*O60)/(EXP($B$9*$B$10/$B$11)),MAX(E49-$B$8,0))</f>
        <v>0</v>
      </c>
      <c r="O60" s="10">
        <f>MAX(($B$5*P59+$B$6*P60)/(EXP($B$9*$B$10/$B$11)),MAX(F49-$B$8,0))</f>
        <v>0</v>
      </c>
      <c r="P60" s="10">
        <f>MAX(($B$5*Q59+$B$6*Q60)/(EXP($B$9*$B$10/$B$11)),MAX(G49-$B$8,0))</f>
        <v>0</v>
      </c>
      <c r="Q60" s="10">
        <f>MAX(($B$5*R59+$B$6*R60)/(EXP($B$9*$B$10/$B$11)),MAX(H49-$B$8,0))</f>
        <v>0</v>
      </c>
      <c r="R60" s="10">
        <f>MAX(($B$5*S59+$B$6*S60)/(EXP($B$9*$B$10/$B$11)),MAX(I49-$B$8,0))</f>
        <v>0</v>
      </c>
      <c r="S60" s="10">
        <f>MAX(($B$5*T59+$B$6*T60)/(EXP($B$9*$B$10/$B$11)),MAX(J49-$B$8,0))</f>
        <v>0</v>
      </c>
      <c r="T60" s="10">
        <f>MAX(K49-$B$8,0)</f>
        <v>0</v>
      </c>
    </row>
    <row r="61" spans="4:20" x14ac:dyDescent="0.3">
      <c r="E61" s="2">
        <v>0</v>
      </c>
      <c r="F61" s="2">
        <v>1</v>
      </c>
      <c r="G61" s="2">
        <v>2</v>
      </c>
      <c r="H61" s="2">
        <v>3</v>
      </c>
      <c r="I61" s="2">
        <v>4</v>
      </c>
      <c r="J61" s="2">
        <v>5</v>
      </c>
      <c r="K61" s="2">
        <v>6</v>
      </c>
      <c r="N61" s="2">
        <v>0</v>
      </c>
      <c r="O61" s="2">
        <v>1</v>
      </c>
      <c r="P61" s="2">
        <v>2</v>
      </c>
      <c r="Q61" s="2">
        <v>3</v>
      </c>
      <c r="R61" s="2">
        <v>4</v>
      </c>
      <c r="S61" s="2">
        <v>5</v>
      </c>
      <c r="T61" s="2">
        <v>6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Лаба1</vt:lpstr>
      <vt:lpstr>Лаба2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2023-03-05T15:42:39Z</dcterms:modified>
</cp:coreProperties>
</file>