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одель" sheetId="1" r:id="rId4"/>
    <sheet state="visible" name="Модель (INTC)" sheetId="2" r:id="rId5"/>
    <sheet state="visible" name="Модель (COG)" sheetId="3" r:id="rId6"/>
    <sheet state="visible" name="Модель (BAYER)" sheetId="4" r:id="rId7"/>
    <sheet state="visible" name="INTC" sheetId="5" r:id="rId8"/>
    <sheet state="visible" name="s&amp;S" sheetId="6" r:id="rId9"/>
  </sheets>
  <definedNames/>
  <calcPr/>
</workbook>
</file>

<file path=xl/sharedStrings.xml><?xml version="1.0" encoding="utf-8"?>
<sst xmlns="http://schemas.openxmlformats.org/spreadsheetml/2006/main" count="197" uniqueCount="49">
  <si>
    <t>Total Revenue</t>
  </si>
  <si>
    <t>Операционные расходы + COGS</t>
  </si>
  <si>
    <t>EBIT</t>
  </si>
  <si>
    <t>Interest Expense</t>
  </si>
  <si>
    <t>EBT</t>
  </si>
  <si>
    <t>Tax Provision</t>
  </si>
  <si>
    <t>Net Income</t>
  </si>
  <si>
    <t>Capital Expenditure</t>
  </si>
  <si>
    <t>Revenue Growth</t>
  </si>
  <si>
    <t>-%</t>
  </si>
  <si>
    <t>EBIT Margin</t>
  </si>
  <si>
    <t>Долговая нагрузка</t>
  </si>
  <si>
    <t>Tax Rate</t>
  </si>
  <si>
    <t>CAPEX ratio</t>
  </si>
  <si>
    <t>FCF</t>
  </si>
  <si>
    <t>Disount FCF</t>
  </si>
  <si>
    <t>Revenue growth</t>
  </si>
  <si>
    <t>EBIT margin</t>
  </si>
  <si>
    <t>Tax rate</t>
  </si>
  <si>
    <t>Disount Rate</t>
  </si>
  <si>
    <t>Long Growth Rate</t>
  </si>
  <si>
    <t>Net Debt</t>
  </si>
  <si>
    <t>Shares</t>
  </si>
  <si>
    <t>SUM PV FCF</t>
  </si>
  <si>
    <t>Terminal Value</t>
  </si>
  <si>
    <t>PV Terminal Value</t>
  </si>
  <si>
    <t>Company value (enterprise value)</t>
  </si>
  <si>
    <t>Equity value</t>
  </si>
  <si>
    <t>Estimate Share Price</t>
  </si>
  <si>
    <t>INTC</t>
  </si>
  <si>
    <t>Операционные расходы +COGS</t>
  </si>
  <si>
    <t>EBITDA</t>
  </si>
  <si>
    <t>Deprecation</t>
  </si>
  <si>
    <t>Net capex</t>
  </si>
  <si>
    <t>Current assets</t>
  </si>
  <si>
    <t>Current Labilities</t>
  </si>
  <si>
    <t>NWC</t>
  </si>
  <si>
    <t>NWC ratio</t>
  </si>
  <si>
    <t>EBITDA Margin</t>
  </si>
  <si>
    <t>COG</t>
  </si>
  <si>
    <t>Операционные расходы</t>
  </si>
  <si>
    <t>NEt capex</t>
  </si>
  <si>
    <t>EBITDA margin</t>
  </si>
  <si>
    <t>FRA:BAYN</t>
  </si>
  <si>
    <t>Interest Expense (проценты по займам)</t>
  </si>
  <si>
    <t>*Данные в тысячах</t>
  </si>
  <si>
    <t>Pretax Income</t>
  </si>
  <si>
    <t>-</t>
  </si>
  <si>
    <t>NOPAT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</si>
</sst>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color theme="1"/>
      <name val="Arial"/>
    </font>
    <font>
      <b/>
      <color theme="1"/>
      <name val="Arial"/>
    </font>
    <font>
      <color theme="1"/>
      <name val="Arial"/>
    </font>
    <font>
      <b/>
      <color rgb="FF000000"/>
      <name val="&quot;Yahoo Sans Finance&quot;"/>
    </font>
    <font>
      <b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4" fontId="3" numFmtId="1" xfId="0" applyFill="1" applyFont="1" applyNumberFormat="1"/>
    <xf borderId="0" fillId="3" fontId="4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2" fontId="3" numFmtId="0" xfId="0" applyFont="1"/>
    <xf borderId="0" fillId="5" fontId="5" numFmtId="0" xfId="0" applyAlignment="1" applyFill="1" applyFont="1">
      <alignment horizontal="left" readingOrder="0" shrinkToFit="0" wrapText="1"/>
    </xf>
    <xf borderId="0" fillId="5" fontId="3" numFmtId="0" xfId="0" applyAlignment="1" applyFont="1">
      <alignment readingOrder="0"/>
    </xf>
    <xf borderId="0" fillId="5" fontId="3" numFmtId="10" xfId="0" applyFont="1" applyNumberFormat="1"/>
    <xf borderId="0" fillId="5" fontId="3" numFmtId="1" xfId="0" applyFont="1" applyNumberFormat="1"/>
    <xf borderId="0" fillId="4" fontId="5" numFmtId="0" xfId="0" applyAlignment="1" applyFont="1">
      <alignment horizontal="left" readingOrder="0" shrinkToFit="0" wrapText="0"/>
    </xf>
    <xf borderId="0" fillId="4" fontId="3" numFmtId="0" xfId="0" applyFont="1"/>
    <xf borderId="0" fillId="0" fontId="6" numFmtId="0" xfId="0" applyAlignment="1" applyFont="1">
      <alignment horizontal="left" readingOrder="0" shrinkToFit="0" wrapText="0"/>
    </xf>
    <xf borderId="0" fillId="0" fontId="3" numFmtId="0" xfId="0" applyFont="1"/>
    <xf borderId="0" fillId="6" fontId="5" numFmtId="0" xfId="0" applyAlignment="1" applyFill="1" applyFont="1">
      <alignment horizontal="left" readingOrder="0" shrinkToFit="0" wrapText="0"/>
    </xf>
    <xf borderId="0" fillId="6" fontId="3" numFmtId="10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3" fontId="5" numFmtId="0" xfId="0" applyAlignment="1" applyFont="1">
      <alignment horizontal="left" readingOrder="0" shrinkToFit="0" wrapText="0"/>
    </xf>
    <xf borderId="0" fillId="5" fontId="5" numFmtId="0" xfId="0" applyAlignment="1" applyFont="1">
      <alignment horizontal="left" readingOrder="0" shrinkToFit="0" wrapText="0"/>
    </xf>
    <xf borderId="0" fillId="5" fontId="3" numFmtId="0" xfId="0" applyFont="1"/>
    <xf borderId="0" fillId="5" fontId="2" numFmtId="0" xfId="0" applyAlignment="1" applyFont="1">
      <alignment readingOrder="0"/>
    </xf>
    <xf borderId="0" fillId="5" fontId="3" numFmtId="2" xfId="0" applyFont="1" applyNumberFormat="1"/>
    <xf borderId="0" fillId="7" fontId="5" numFmtId="0" xfId="0" applyAlignment="1" applyFill="1" applyFont="1">
      <alignment horizontal="left" readingOrder="0" shrinkToFit="0" wrapText="1"/>
    </xf>
    <xf borderId="0" fillId="5" fontId="3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0"/>
    </xf>
    <xf borderId="0" fillId="5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/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  <c r="J1" s="2">
        <v>2023.0</v>
      </c>
      <c r="K1" s="2">
        <v>2024.0</v>
      </c>
      <c r="L1" s="2">
        <v>2025.0</v>
      </c>
    </row>
    <row r="2">
      <c r="A2" s="3" t="s">
        <v>0</v>
      </c>
      <c r="B2" s="4">
        <v>100000.0</v>
      </c>
      <c r="C2" s="4">
        <v>110000.0</v>
      </c>
      <c r="D2" s="4">
        <v>125000.0</v>
      </c>
      <c r="E2" s="4">
        <v>140000.0</v>
      </c>
      <c r="F2" s="4">
        <v>160000.0</v>
      </c>
      <c r="G2" s="4">
        <v>175000.0</v>
      </c>
      <c r="H2" s="5">
        <f t="shared" ref="H2:L2" si="1">G2*(1+$D$18)</f>
        <v>187250</v>
      </c>
      <c r="I2" s="5">
        <f t="shared" si="1"/>
        <v>200357.5</v>
      </c>
      <c r="J2" s="5">
        <f t="shared" si="1"/>
        <v>214382.525</v>
      </c>
      <c r="K2" s="5">
        <f t="shared" si="1"/>
        <v>229389.3018</v>
      </c>
      <c r="L2" s="5">
        <f t="shared" si="1"/>
        <v>245446.5529</v>
      </c>
    </row>
    <row r="3">
      <c r="A3" s="3" t="s">
        <v>1</v>
      </c>
      <c r="B3" s="4">
        <v>50000.0</v>
      </c>
      <c r="C3" s="4">
        <v>60000.0</v>
      </c>
      <c r="D3" s="4">
        <v>95000.0</v>
      </c>
      <c r="E3" s="4">
        <v>95000.0</v>
      </c>
      <c r="F3" s="4">
        <v>75000.0</v>
      </c>
      <c r="G3" s="4">
        <v>85000.0</v>
      </c>
      <c r="H3" s="5"/>
      <c r="I3" s="5"/>
      <c r="J3" s="5"/>
      <c r="K3" s="5"/>
      <c r="L3" s="5"/>
    </row>
    <row r="4">
      <c r="A4" s="6" t="s">
        <v>2</v>
      </c>
      <c r="B4" s="4">
        <v>50000.0</v>
      </c>
      <c r="C4" s="4">
        <v>50000.0</v>
      </c>
      <c r="D4" s="4">
        <v>30000.0</v>
      </c>
      <c r="E4" s="4">
        <v>45000.0</v>
      </c>
      <c r="F4" s="4">
        <v>85000.0</v>
      </c>
      <c r="G4" s="4">
        <v>90000.0</v>
      </c>
      <c r="H4" s="5">
        <f t="shared" ref="H4:L4" si="2">H2*$D$19</f>
        <v>93625</v>
      </c>
      <c r="I4" s="5">
        <f t="shared" si="2"/>
        <v>100178.75</v>
      </c>
      <c r="J4" s="5">
        <f t="shared" si="2"/>
        <v>107191.2625</v>
      </c>
      <c r="K4" s="5">
        <f t="shared" si="2"/>
        <v>114694.6509</v>
      </c>
      <c r="L4" s="5">
        <f t="shared" si="2"/>
        <v>122723.2764</v>
      </c>
    </row>
    <row r="5">
      <c r="A5" s="7" t="s">
        <v>3</v>
      </c>
      <c r="B5" s="4">
        <v>10000.0</v>
      </c>
      <c r="C5" s="4">
        <v>10000.0</v>
      </c>
      <c r="D5" s="4">
        <v>10000.0</v>
      </c>
      <c r="E5" s="4">
        <v>10000.0</v>
      </c>
      <c r="F5" s="4">
        <v>10000.0</v>
      </c>
      <c r="G5" s="4">
        <v>10000.0</v>
      </c>
      <c r="H5" s="8"/>
      <c r="I5" s="8"/>
      <c r="J5" s="8"/>
      <c r="K5" s="8"/>
      <c r="L5" s="8"/>
    </row>
    <row r="6">
      <c r="A6" s="7" t="s">
        <v>4</v>
      </c>
      <c r="B6" s="4">
        <f t="shared" ref="B6:G6" si="3">B4-B5</f>
        <v>40000</v>
      </c>
      <c r="C6" s="4">
        <f t="shared" si="3"/>
        <v>40000</v>
      </c>
      <c r="D6" s="4">
        <f t="shared" si="3"/>
        <v>20000</v>
      </c>
      <c r="E6" s="4">
        <f t="shared" si="3"/>
        <v>35000</v>
      </c>
      <c r="F6" s="4">
        <f t="shared" si="3"/>
        <v>75000</v>
      </c>
      <c r="G6" s="4">
        <f t="shared" si="3"/>
        <v>80000</v>
      </c>
      <c r="H6" s="8"/>
      <c r="I6" s="8"/>
      <c r="J6" s="8"/>
      <c r="K6" s="8"/>
      <c r="L6" s="8"/>
    </row>
    <row r="7">
      <c r="A7" s="6" t="s">
        <v>5</v>
      </c>
      <c r="B7" s="4">
        <v>3000.0</v>
      </c>
      <c r="C7" s="4">
        <v>6600.0</v>
      </c>
      <c r="D7" s="4">
        <v>6000.0</v>
      </c>
      <c r="E7" s="4">
        <v>7000.0</v>
      </c>
      <c r="F7" s="4">
        <v>12000.0</v>
      </c>
      <c r="G7" s="4">
        <v>13000.0</v>
      </c>
      <c r="H7" s="8"/>
      <c r="I7" s="8"/>
      <c r="J7" s="8"/>
      <c r="K7" s="8"/>
      <c r="L7" s="8"/>
    </row>
    <row r="8">
      <c r="A8" s="7" t="s">
        <v>6</v>
      </c>
      <c r="B8" s="4">
        <f t="shared" ref="B8:G8" si="4">B6-B7</f>
        <v>37000</v>
      </c>
      <c r="C8" s="4">
        <f t="shared" si="4"/>
        <v>33400</v>
      </c>
      <c r="D8" s="4">
        <f t="shared" si="4"/>
        <v>14000</v>
      </c>
      <c r="E8" s="4">
        <f t="shared" si="4"/>
        <v>28000</v>
      </c>
      <c r="F8" s="4">
        <f t="shared" si="4"/>
        <v>63000</v>
      </c>
      <c r="G8" s="4">
        <f t="shared" si="4"/>
        <v>67000</v>
      </c>
      <c r="H8" s="8"/>
      <c r="I8" s="8"/>
      <c r="J8" s="8"/>
      <c r="K8" s="8"/>
      <c r="L8" s="8"/>
    </row>
    <row r="9">
      <c r="A9" s="6" t="s">
        <v>7</v>
      </c>
      <c r="B9" s="4">
        <v>6000.0</v>
      </c>
      <c r="C9" s="4">
        <v>10000.0</v>
      </c>
      <c r="D9" s="4">
        <v>5000.0</v>
      </c>
      <c r="E9" s="4">
        <v>6000.0</v>
      </c>
      <c r="F9" s="4">
        <v>4000.0</v>
      </c>
      <c r="G9" s="4">
        <v>7000.0</v>
      </c>
      <c r="H9" s="8"/>
      <c r="I9" s="8"/>
      <c r="J9" s="8"/>
      <c r="K9" s="8"/>
      <c r="L9" s="8"/>
    </row>
    <row r="10">
      <c r="A10" s="9" t="s">
        <v>8</v>
      </c>
      <c r="B10" s="10" t="s">
        <v>9</v>
      </c>
      <c r="C10" s="11">
        <f t="shared" ref="C10:G10" si="5">(C2-B2)/B2</f>
        <v>0.1</v>
      </c>
      <c r="D10" s="11">
        <f t="shared" si="5"/>
        <v>0.1363636364</v>
      </c>
      <c r="E10" s="11">
        <f t="shared" si="5"/>
        <v>0.12</v>
      </c>
      <c r="F10" s="11">
        <f t="shared" si="5"/>
        <v>0.1428571429</v>
      </c>
      <c r="G10" s="11">
        <f t="shared" si="5"/>
        <v>0.09375</v>
      </c>
      <c r="H10" s="8"/>
      <c r="I10" s="8"/>
      <c r="J10" s="8"/>
      <c r="K10" s="8"/>
      <c r="L10" s="8"/>
    </row>
    <row r="11">
      <c r="A11" s="9" t="s">
        <v>10</v>
      </c>
      <c r="B11" s="11">
        <f t="shared" ref="B11:G11" si="6">B4/B2</f>
        <v>0.5</v>
      </c>
      <c r="C11" s="11">
        <f t="shared" si="6"/>
        <v>0.4545454545</v>
      </c>
      <c r="D11" s="11">
        <f t="shared" si="6"/>
        <v>0.24</v>
      </c>
      <c r="E11" s="11">
        <f t="shared" si="6"/>
        <v>0.3214285714</v>
      </c>
      <c r="F11" s="11">
        <f t="shared" si="6"/>
        <v>0.53125</v>
      </c>
      <c r="G11" s="11">
        <f t="shared" si="6"/>
        <v>0.5142857143</v>
      </c>
      <c r="H11" s="8"/>
      <c r="I11" s="8"/>
      <c r="J11" s="8"/>
      <c r="K11" s="8"/>
      <c r="L11" s="8"/>
    </row>
    <row r="12">
      <c r="A12" s="9" t="s">
        <v>11</v>
      </c>
      <c r="B12" s="11">
        <f t="shared" ref="B12:G12" si="7">B5/B4</f>
        <v>0.2</v>
      </c>
      <c r="C12" s="11">
        <f t="shared" si="7"/>
        <v>0.2</v>
      </c>
      <c r="D12" s="11">
        <f t="shared" si="7"/>
        <v>0.3333333333</v>
      </c>
      <c r="E12" s="11">
        <f t="shared" si="7"/>
        <v>0.2222222222</v>
      </c>
      <c r="F12" s="11">
        <f t="shared" si="7"/>
        <v>0.1176470588</v>
      </c>
      <c r="G12" s="11">
        <f t="shared" si="7"/>
        <v>0.1111111111</v>
      </c>
      <c r="H12" s="8"/>
      <c r="I12" s="8"/>
      <c r="J12" s="8"/>
      <c r="K12" s="8"/>
      <c r="L12" s="8"/>
    </row>
    <row r="13">
      <c r="A13" s="9" t="s">
        <v>12</v>
      </c>
      <c r="B13" s="11">
        <f t="shared" ref="B13:G13" si="8">B7/B6</f>
        <v>0.075</v>
      </c>
      <c r="C13" s="11">
        <f t="shared" si="8"/>
        <v>0.165</v>
      </c>
      <c r="D13" s="11">
        <f t="shared" si="8"/>
        <v>0.3</v>
      </c>
      <c r="E13" s="11">
        <f t="shared" si="8"/>
        <v>0.2</v>
      </c>
      <c r="F13" s="11">
        <f t="shared" si="8"/>
        <v>0.16</v>
      </c>
      <c r="G13" s="11">
        <f t="shared" si="8"/>
        <v>0.1625</v>
      </c>
      <c r="H13" s="8"/>
      <c r="I13" s="8"/>
      <c r="J13" s="8"/>
      <c r="K13" s="8"/>
      <c r="L13" s="8"/>
    </row>
    <row r="14">
      <c r="A14" s="9" t="s">
        <v>13</v>
      </c>
      <c r="B14" s="11">
        <f t="shared" ref="B14:G14" si="9">B9/B8</f>
        <v>0.1621621622</v>
      </c>
      <c r="C14" s="11">
        <f t="shared" si="9"/>
        <v>0.2994011976</v>
      </c>
      <c r="D14" s="11">
        <f t="shared" si="9"/>
        <v>0.3571428571</v>
      </c>
      <c r="E14" s="11">
        <f t="shared" si="9"/>
        <v>0.2142857143</v>
      </c>
      <c r="F14" s="11">
        <f t="shared" si="9"/>
        <v>0.06349206349</v>
      </c>
      <c r="G14" s="11">
        <f t="shared" si="9"/>
        <v>0.1044776119</v>
      </c>
      <c r="H14" s="8"/>
      <c r="I14" s="8"/>
      <c r="J14" s="8"/>
      <c r="K14" s="8"/>
      <c r="L14" s="8"/>
    </row>
    <row r="15">
      <c r="A15" s="9" t="s">
        <v>14</v>
      </c>
      <c r="B15" s="12">
        <f t="shared" ref="B15:G15" si="10">(B2*B11)*(1-B12)*(1-B13)*(1-B14)</f>
        <v>31000</v>
      </c>
      <c r="C15" s="12">
        <f t="shared" si="10"/>
        <v>23400</v>
      </c>
      <c r="D15" s="12">
        <f t="shared" si="10"/>
        <v>9000</v>
      </c>
      <c r="E15" s="12">
        <f t="shared" si="10"/>
        <v>22000</v>
      </c>
      <c r="F15" s="12">
        <f t="shared" si="10"/>
        <v>59000</v>
      </c>
      <c r="G15" s="12">
        <f t="shared" si="10"/>
        <v>60000</v>
      </c>
      <c r="H15" s="5">
        <f t="shared" ref="H15:L15" si="11">(H2*$D$19)*(1-$D$20)*(1-$D$21)*(1-$D$22)</f>
        <v>49733.6</v>
      </c>
      <c r="I15" s="5">
        <f t="shared" si="11"/>
        <v>53214.952</v>
      </c>
      <c r="J15" s="5">
        <f t="shared" si="11"/>
        <v>56939.99864</v>
      </c>
      <c r="K15" s="5">
        <f t="shared" si="11"/>
        <v>60925.79854</v>
      </c>
      <c r="L15" s="5">
        <f t="shared" si="11"/>
        <v>65190.60444</v>
      </c>
    </row>
    <row r="16">
      <c r="A16" s="13" t="s">
        <v>15</v>
      </c>
      <c r="B16" s="14"/>
      <c r="C16" s="14"/>
      <c r="D16" s="14"/>
      <c r="E16" s="14"/>
      <c r="F16" s="14"/>
      <c r="G16" s="14"/>
      <c r="H16" s="5">
        <f>H15/(1+$D$23)^1</f>
        <v>44405</v>
      </c>
      <c r="I16" s="5">
        <f>I15/(1+$D$23)^2</f>
        <v>42422.63393</v>
      </c>
      <c r="J16" s="5">
        <f>J15/(1+$D$23)^3</f>
        <v>40528.76634</v>
      </c>
      <c r="K16" s="5">
        <f>K15/(1+$D$23)^4</f>
        <v>38719.44642</v>
      </c>
      <c r="L16" s="5">
        <f>L15/(1+$D$23)^5</f>
        <v>36990.8997</v>
      </c>
    </row>
    <row r="17">
      <c r="A17" s="15"/>
      <c r="C17" s="16">
        <f>C2-C3-C5-C7-C9</f>
        <v>23400</v>
      </c>
    </row>
    <row r="18">
      <c r="A18" s="17" t="s">
        <v>16</v>
      </c>
      <c r="B18" s="18"/>
      <c r="C18" s="18"/>
      <c r="D18" s="18">
        <v>0.07</v>
      </c>
    </row>
    <row r="19">
      <c r="A19" s="17" t="s">
        <v>17</v>
      </c>
      <c r="B19" s="18"/>
      <c r="C19" s="18"/>
      <c r="D19" s="18">
        <v>0.5</v>
      </c>
    </row>
    <row r="20">
      <c r="A20" s="17" t="s">
        <v>11</v>
      </c>
      <c r="B20" s="18"/>
      <c r="C20" s="18"/>
      <c r="D20" s="18">
        <v>0.2</v>
      </c>
    </row>
    <row r="21">
      <c r="A21" s="17" t="s">
        <v>18</v>
      </c>
      <c r="B21" s="18"/>
      <c r="C21" s="18"/>
      <c r="D21" s="18">
        <v>0.17</v>
      </c>
    </row>
    <row r="22">
      <c r="A22" s="17" t="s">
        <v>13</v>
      </c>
      <c r="B22" s="18"/>
      <c r="C22" s="18"/>
      <c r="D22" s="18">
        <v>0.2</v>
      </c>
    </row>
    <row r="23">
      <c r="A23" s="17" t="s">
        <v>19</v>
      </c>
      <c r="B23" s="18"/>
      <c r="C23" s="18"/>
      <c r="D23" s="18">
        <v>0.12</v>
      </c>
    </row>
    <row r="24">
      <c r="A24" s="17" t="s">
        <v>20</v>
      </c>
      <c r="B24" s="18"/>
      <c r="C24" s="18"/>
      <c r="D24" s="18">
        <v>0.02</v>
      </c>
    </row>
    <row r="25">
      <c r="A25" s="15"/>
      <c r="B25" s="19"/>
      <c r="C25" s="19"/>
      <c r="D25" s="19"/>
    </row>
    <row r="26">
      <c r="A26" s="20" t="s">
        <v>21</v>
      </c>
      <c r="B26" s="4"/>
      <c r="C26" s="4"/>
      <c r="D26" s="4">
        <v>200000.0</v>
      </c>
    </row>
    <row r="27">
      <c r="A27" s="20" t="s">
        <v>22</v>
      </c>
      <c r="B27" s="4"/>
      <c r="C27" s="4"/>
      <c r="D27" s="4">
        <v>0.0</v>
      </c>
    </row>
    <row r="28">
      <c r="A28" s="21" t="s">
        <v>23</v>
      </c>
      <c r="B28" s="22"/>
      <c r="C28" s="22"/>
      <c r="D28" s="12">
        <f>SUM(H16:L16)</f>
        <v>203066.7464</v>
      </c>
    </row>
    <row r="29">
      <c r="A29" s="23" t="s">
        <v>24</v>
      </c>
      <c r="B29" s="12"/>
      <c r="C29" s="12"/>
      <c r="D29" s="12">
        <f>L16*(1+D24)/(D23-D24)</f>
        <v>377307.177</v>
      </c>
    </row>
    <row r="30">
      <c r="A30" s="23" t="s">
        <v>25</v>
      </c>
      <c r="B30" s="22"/>
      <c r="C30" s="22"/>
      <c r="D30" s="22">
        <f>D29/(1+D23)^5</f>
        <v>214094.2251</v>
      </c>
    </row>
    <row r="31">
      <c r="A31" s="23" t="s">
        <v>26</v>
      </c>
      <c r="B31" s="22"/>
      <c r="C31" s="22"/>
      <c r="D31" s="12">
        <f>D30+D28</f>
        <v>417160.9714</v>
      </c>
    </row>
    <row r="32">
      <c r="A32" s="23" t="s">
        <v>27</v>
      </c>
      <c r="B32" s="22"/>
      <c r="C32" s="22"/>
      <c r="D32" s="12">
        <f>D31-D26</f>
        <v>217160.9714</v>
      </c>
    </row>
    <row r="33">
      <c r="A33" s="23" t="s">
        <v>28</v>
      </c>
      <c r="B33" s="24"/>
      <c r="C33" s="24"/>
      <c r="D33" s="24" t="str">
        <f>D32/D27</f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29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  <c r="J1" s="2">
        <v>2023.0</v>
      </c>
      <c r="K1" s="2">
        <v>2024.0</v>
      </c>
      <c r="L1" s="2">
        <v>2025.0</v>
      </c>
    </row>
    <row r="2">
      <c r="A2" s="3" t="s">
        <v>0</v>
      </c>
      <c r="B2" s="4">
        <v>5.5355E10</v>
      </c>
      <c r="C2" s="4">
        <v>5.9387E10</v>
      </c>
      <c r="D2" s="4">
        <v>6.2671E10</v>
      </c>
      <c r="E2" s="4">
        <v>7.0848E10</v>
      </c>
      <c r="F2" s="4">
        <v>7.1965E10</v>
      </c>
      <c r="G2" s="4">
        <v>7.7867E10</v>
      </c>
      <c r="H2" s="5">
        <f t="shared" ref="H2:L2" si="1">G2*(1+$D$25)</f>
        <v>81760350000</v>
      </c>
      <c r="I2" s="5">
        <f t="shared" si="1"/>
        <v>85848367500</v>
      </c>
      <c r="J2" s="5">
        <f t="shared" si="1"/>
        <v>90140785875</v>
      </c>
      <c r="K2" s="5">
        <f t="shared" si="1"/>
        <v>94647825169</v>
      </c>
      <c r="L2" s="5">
        <f t="shared" si="1"/>
        <v>99380216427</v>
      </c>
    </row>
    <row r="3">
      <c r="A3" s="3" t="s">
        <v>30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</row>
    <row r="4">
      <c r="A4" s="3" t="s">
        <v>31</v>
      </c>
      <c r="B4" s="4"/>
      <c r="C4" s="4"/>
      <c r="D4" s="4">
        <f t="shared" ref="D4:G4" si="2">D5+D11</f>
        <v>29128800000</v>
      </c>
      <c r="E4" s="4">
        <f t="shared" si="2"/>
        <v>32870000000</v>
      </c>
      <c r="F4" s="4">
        <f t="shared" si="2"/>
        <v>35373000000</v>
      </c>
      <c r="G4" s="4">
        <f t="shared" si="2"/>
        <v>37946000000</v>
      </c>
      <c r="H4" s="5"/>
      <c r="I4" s="5"/>
      <c r="J4" s="5"/>
      <c r="K4" s="5"/>
      <c r="L4" s="5"/>
    </row>
    <row r="5">
      <c r="A5" s="6" t="s">
        <v>2</v>
      </c>
      <c r="B5" s="4">
        <v>1.4549E10</v>
      </c>
      <c r="C5" s="4">
        <v>1.3669E10</v>
      </c>
      <c r="D5" s="4">
        <v>2.09998E10</v>
      </c>
      <c r="E5" s="4">
        <v>2.3785E10</v>
      </c>
      <c r="F5" s="4">
        <v>2.4547E10</v>
      </c>
      <c r="G5" s="4">
        <v>2.5707E10</v>
      </c>
      <c r="H5" s="5">
        <f t="shared" ref="H5:L5" si="3">H2*$D$26</f>
        <v>24528105000</v>
      </c>
      <c r="I5" s="5">
        <f t="shared" si="3"/>
        <v>25754510250</v>
      </c>
      <c r="J5" s="5">
        <f t="shared" si="3"/>
        <v>27042235763</v>
      </c>
      <c r="K5" s="5">
        <f t="shared" si="3"/>
        <v>28394347551</v>
      </c>
      <c r="L5" s="5">
        <f t="shared" si="3"/>
        <v>29814064928</v>
      </c>
    </row>
    <row r="6">
      <c r="A6" s="7" t="s">
        <v>3</v>
      </c>
      <c r="B6" s="4">
        <v>3.37E8</v>
      </c>
      <c r="C6" s="4">
        <v>7.37E8</v>
      </c>
      <c r="D6" s="4">
        <v>6.46E8</v>
      </c>
      <c r="E6" s="4">
        <v>4.68E8</v>
      </c>
      <c r="F6" s="4">
        <v>4.89E8</v>
      </c>
      <c r="G6" s="4">
        <v>6.29E8</v>
      </c>
      <c r="H6" s="8"/>
      <c r="I6" s="8"/>
      <c r="J6" s="8"/>
      <c r="K6" s="8"/>
      <c r="L6" s="8"/>
    </row>
    <row r="7">
      <c r="A7" s="7" t="s">
        <v>4</v>
      </c>
      <c r="B7" s="4">
        <f t="shared" ref="B7:G7" si="4">B5-B6</f>
        <v>14212000000</v>
      </c>
      <c r="C7" s="4">
        <f t="shared" si="4"/>
        <v>12932000000</v>
      </c>
      <c r="D7" s="4">
        <f t="shared" si="4"/>
        <v>20353800000</v>
      </c>
      <c r="E7" s="4">
        <f t="shared" si="4"/>
        <v>23317000000</v>
      </c>
      <c r="F7" s="4">
        <f t="shared" si="4"/>
        <v>24058000000</v>
      </c>
      <c r="G7" s="4">
        <f t="shared" si="4"/>
        <v>25078000000</v>
      </c>
      <c r="H7" s="8"/>
      <c r="I7" s="8"/>
      <c r="J7" s="8"/>
      <c r="K7" s="8"/>
      <c r="L7" s="8"/>
    </row>
    <row r="8">
      <c r="A8" s="6" t="s">
        <v>5</v>
      </c>
      <c r="B8" s="4">
        <v>2.792E9</v>
      </c>
      <c r="C8" s="4">
        <v>2.62E9</v>
      </c>
      <c r="D8" s="4">
        <v>1.0751E10</v>
      </c>
      <c r="E8" s="4">
        <v>2.264E9</v>
      </c>
      <c r="F8" s="4">
        <v>3.01E9</v>
      </c>
      <c r="G8" s="4">
        <v>4.179E9</v>
      </c>
      <c r="H8" s="8"/>
      <c r="I8" s="8"/>
      <c r="J8" s="8"/>
      <c r="K8" s="8"/>
      <c r="L8" s="8"/>
    </row>
    <row r="9">
      <c r="A9" s="7" t="s">
        <v>6</v>
      </c>
      <c r="B9" s="4">
        <f t="shared" ref="B9:G9" si="5">B7-B8</f>
        <v>11420000000</v>
      </c>
      <c r="C9" s="4">
        <f t="shared" si="5"/>
        <v>10312000000</v>
      </c>
      <c r="D9" s="4">
        <f t="shared" si="5"/>
        <v>9602800000</v>
      </c>
      <c r="E9" s="4">
        <f t="shared" si="5"/>
        <v>21053000000</v>
      </c>
      <c r="F9" s="4">
        <f t="shared" si="5"/>
        <v>21048000000</v>
      </c>
      <c r="G9" s="4">
        <f t="shared" si="5"/>
        <v>20899000000</v>
      </c>
      <c r="H9" s="8"/>
      <c r="I9" s="8"/>
      <c r="J9" s="8"/>
      <c r="K9" s="8"/>
      <c r="L9" s="8"/>
    </row>
    <row r="10">
      <c r="A10" s="6" t="s">
        <v>7</v>
      </c>
      <c r="B10" s="4">
        <v>7.326E9</v>
      </c>
      <c r="C10" s="4">
        <v>9.625E9</v>
      </c>
      <c r="D10" s="4">
        <v>1.1788E10</v>
      </c>
      <c r="E10" s="4">
        <v>1.5181E10</v>
      </c>
      <c r="F10" s="4">
        <v>1.6213E10</v>
      </c>
      <c r="G10" s="4">
        <v>1.4453E10</v>
      </c>
      <c r="H10" s="8"/>
      <c r="I10" s="8"/>
      <c r="J10" s="8"/>
      <c r="K10" s="8"/>
      <c r="L10" s="8"/>
    </row>
    <row r="11">
      <c r="A11" s="7" t="s">
        <v>32</v>
      </c>
      <c r="B11" s="4"/>
      <c r="C11" s="4"/>
      <c r="D11" s="4">
        <v>8.129E9</v>
      </c>
      <c r="E11" s="4">
        <v>9.085E9</v>
      </c>
      <c r="F11" s="4">
        <v>1.0826E10</v>
      </c>
      <c r="G11" s="4">
        <v>1.2239E10</v>
      </c>
      <c r="H11" s="8"/>
      <c r="I11" s="8"/>
      <c r="J11" s="8"/>
      <c r="K11" s="8"/>
      <c r="L11" s="8"/>
    </row>
    <row r="12">
      <c r="A12" s="7" t="s">
        <v>33</v>
      </c>
      <c r="B12" s="4"/>
      <c r="C12" s="4"/>
      <c r="D12" s="4">
        <f t="shared" ref="D12:G12" si="6">D10-D11</f>
        <v>3659000000</v>
      </c>
      <c r="E12" s="4">
        <f t="shared" si="6"/>
        <v>6096000000</v>
      </c>
      <c r="F12" s="4">
        <f t="shared" si="6"/>
        <v>5387000000</v>
      </c>
      <c r="G12" s="4">
        <f t="shared" si="6"/>
        <v>2214000000</v>
      </c>
      <c r="H12" s="8"/>
      <c r="I12" s="8"/>
      <c r="J12" s="8"/>
      <c r="K12" s="8"/>
      <c r="L12" s="8"/>
    </row>
    <row r="13">
      <c r="A13" s="7" t="s">
        <v>34</v>
      </c>
      <c r="B13" s="4"/>
      <c r="C13" s="4"/>
      <c r="D13" s="4"/>
      <c r="E13" s="4"/>
      <c r="F13" s="4">
        <v>3.1239E10</v>
      </c>
      <c r="G13" s="4">
        <v>4.7249E10</v>
      </c>
      <c r="H13" s="8"/>
      <c r="I13" s="8"/>
      <c r="J13" s="8"/>
      <c r="K13" s="8"/>
      <c r="L13" s="8"/>
    </row>
    <row r="14">
      <c r="A14" s="7" t="s">
        <v>35</v>
      </c>
      <c r="B14" s="4"/>
      <c r="C14" s="4"/>
      <c r="D14" s="4"/>
      <c r="E14" s="4"/>
      <c r="F14" s="4">
        <v>2.231E10</v>
      </c>
      <c r="G14" s="4">
        <v>2.4754E10</v>
      </c>
      <c r="H14" s="8"/>
      <c r="I14" s="8"/>
      <c r="J14" s="8"/>
      <c r="K14" s="8"/>
      <c r="L14" s="8"/>
    </row>
    <row r="15">
      <c r="A15" s="25" t="s">
        <v>36</v>
      </c>
      <c r="B15" s="4"/>
      <c r="C15" s="4"/>
      <c r="D15" s="4"/>
      <c r="E15" s="4"/>
      <c r="F15" s="4">
        <f t="shared" ref="F15:G15" si="7">F13-F14</f>
        <v>8929000000</v>
      </c>
      <c r="G15" s="4">
        <f t="shared" si="7"/>
        <v>22495000000</v>
      </c>
      <c r="H15" s="8"/>
      <c r="I15" s="8"/>
      <c r="J15" s="8"/>
      <c r="K15" s="8"/>
      <c r="L15" s="8"/>
    </row>
    <row r="16">
      <c r="A16" s="9" t="s">
        <v>37</v>
      </c>
      <c r="B16" s="10"/>
      <c r="C16" s="10"/>
      <c r="D16" s="10"/>
      <c r="E16" s="10"/>
      <c r="F16" s="26">
        <f t="shared" ref="F16:G16" si="8">F15/F2</f>
        <v>0.1240742027</v>
      </c>
      <c r="G16" s="26">
        <f t="shared" si="8"/>
        <v>0.2888900304</v>
      </c>
      <c r="H16" s="8"/>
      <c r="I16" s="8"/>
      <c r="J16" s="8"/>
      <c r="K16" s="8"/>
      <c r="L16" s="8"/>
    </row>
    <row r="17">
      <c r="A17" s="9" t="s">
        <v>8</v>
      </c>
      <c r="B17" s="10" t="s">
        <v>9</v>
      </c>
      <c r="C17" s="11">
        <f t="shared" ref="C17:G17" si="9">(C2-B2)/B2</f>
        <v>0.0728389486</v>
      </c>
      <c r="D17" s="11">
        <f t="shared" si="9"/>
        <v>0.05529829761</v>
      </c>
      <c r="E17" s="11">
        <f t="shared" si="9"/>
        <v>0.1304750203</v>
      </c>
      <c r="F17" s="11">
        <f t="shared" si="9"/>
        <v>0.01576614724</v>
      </c>
      <c r="G17" s="11">
        <f t="shared" si="9"/>
        <v>0.08201208921</v>
      </c>
      <c r="H17" s="8"/>
      <c r="I17" s="8"/>
      <c r="J17" s="8"/>
      <c r="K17" s="8"/>
      <c r="L17" s="8"/>
    </row>
    <row r="18">
      <c r="A18" s="9" t="s">
        <v>38</v>
      </c>
      <c r="B18" s="11">
        <f t="shared" ref="B18:G18" si="10">B5/B2</f>
        <v>0.2628308193</v>
      </c>
      <c r="C18" s="11">
        <f t="shared" si="10"/>
        <v>0.2301682186</v>
      </c>
      <c r="D18" s="11">
        <f t="shared" si="10"/>
        <v>0.3350800211</v>
      </c>
      <c r="E18" s="11">
        <f t="shared" si="10"/>
        <v>0.3357187218</v>
      </c>
      <c r="F18" s="11">
        <f t="shared" si="10"/>
        <v>0.3410963663</v>
      </c>
      <c r="G18" s="11">
        <f t="shared" si="10"/>
        <v>0.3301398539</v>
      </c>
      <c r="H18" s="8"/>
      <c r="I18" s="8"/>
      <c r="J18" s="8"/>
      <c r="K18" s="8"/>
      <c r="L18" s="8"/>
    </row>
    <row r="19">
      <c r="A19" s="9" t="s">
        <v>11</v>
      </c>
      <c r="B19" s="11" t="str">
        <f t="shared" ref="B19:G19" si="11">B6/B4</f>
        <v>#DIV/0!</v>
      </c>
      <c r="C19" s="11" t="str">
        <f t="shared" si="11"/>
        <v>#DIV/0!</v>
      </c>
      <c r="D19" s="11">
        <f t="shared" si="11"/>
        <v>0.02217736398</v>
      </c>
      <c r="E19" s="11">
        <f t="shared" si="11"/>
        <v>0.01423790691</v>
      </c>
      <c r="F19" s="11">
        <f t="shared" si="11"/>
        <v>0.01382410313</v>
      </c>
      <c r="G19" s="11">
        <f t="shared" si="11"/>
        <v>0.01657618721</v>
      </c>
      <c r="H19" s="8"/>
      <c r="I19" s="8"/>
      <c r="J19" s="8"/>
      <c r="K19" s="8"/>
      <c r="L19" s="8"/>
    </row>
    <row r="20">
      <c r="A20" s="9" t="s">
        <v>12</v>
      </c>
      <c r="B20" s="11">
        <f t="shared" ref="B20:G20" si="12">B8/B7</f>
        <v>0.1964537011</v>
      </c>
      <c r="C20" s="11">
        <f t="shared" si="12"/>
        <v>0.202598206</v>
      </c>
      <c r="D20" s="11">
        <f t="shared" si="12"/>
        <v>0.5282060352</v>
      </c>
      <c r="E20" s="11">
        <f t="shared" si="12"/>
        <v>0.09709653901</v>
      </c>
      <c r="F20" s="11">
        <f t="shared" si="12"/>
        <v>0.1251143071</v>
      </c>
      <c r="G20" s="11">
        <f t="shared" si="12"/>
        <v>0.1666400829</v>
      </c>
      <c r="H20" s="8"/>
      <c r="I20" s="8"/>
      <c r="J20" s="8"/>
      <c r="K20" s="8"/>
      <c r="L20" s="8"/>
    </row>
    <row r="21">
      <c r="A21" s="9" t="s">
        <v>13</v>
      </c>
      <c r="B21" s="11"/>
      <c r="C21" s="11"/>
      <c r="D21" s="11">
        <f t="shared" ref="D21:G21" si="13">D12/D2</f>
        <v>0.05838426066</v>
      </c>
      <c r="E21" s="11">
        <f t="shared" si="13"/>
        <v>0.08604336043</v>
      </c>
      <c r="F21" s="11">
        <f t="shared" si="13"/>
        <v>0.0748558327</v>
      </c>
      <c r="G21" s="11">
        <f t="shared" si="13"/>
        <v>0.02843309746</v>
      </c>
      <c r="H21" s="8"/>
      <c r="I21" s="8"/>
      <c r="J21" s="8"/>
      <c r="K21" s="8"/>
      <c r="L21" s="8"/>
    </row>
    <row r="22">
      <c r="A22" s="9" t="s">
        <v>14</v>
      </c>
      <c r="B22" s="12" t="str">
        <f t="shared" ref="B22:C22" si="14">(B2*B18)*(1-B19)*(1-B20)*(1-B21)</f>
        <v>#DIV/0!</v>
      </c>
      <c r="C22" s="12" t="str">
        <f t="shared" si="14"/>
        <v>#DIV/0!</v>
      </c>
      <c r="D22" s="12">
        <f t="shared" ref="D22:G22" si="15">(D2*D18)*(1-D19)*(1-D20)*(1-D21)*(1-D16)</f>
        <v>9122236671</v>
      </c>
      <c r="E22" s="12">
        <f t="shared" si="15"/>
        <v>19348271785</v>
      </c>
      <c r="F22" s="12">
        <f t="shared" si="15"/>
        <v>17162511968</v>
      </c>
      <c r="G22" s="12">
        <f t="shared" si="15"/>
        <v>14555737159</v>
      </c>
      <c r="H22" s="5">
        <f t="shared" ref="H22:L22" si="16">(H5)*(1-$D$27)*(1-$D$28)*(1-$D$29)*(1-$D$30)</f>
        <v>15381623702</v>
      </c>
      <c r="I22" s="5">
        <f t="shared" si="16"/>
        <v>16150704887</v>
      </c>
      <c r="J22" s="5">
        <f t="shared" si="16"/>
        <v>16958240131</v>
      </c>
      <c r="K22" s="5">
        <f t="shared" si="16"/>
        <v>17806152138</v>
      </c>
      <c r="L22" s="5">
        <f t="shared" si="16"/>
        <v>18696459745</v>
      </c>
    </row>
    <row r="23">
      <c r="A23" s="13" t="s">
        <v>15</v>
      </c>
      <c r="B23" s="14"/>
      <c r="C23" s="14"/>
      <c r="D23" s="14"/>
      <c r="E23" s="14"/>
      <c r="F23" s="14"/>
      <c r="G23" s="14"/>
      <c r="H23" s="5">
        <f>H22/(1+$D$31)^1</f>
        <v>14242244168</v>
      </c>
      <c r="I23" s="5">
        <f>I22/(1+$D$31)^2</f>
        <v>13846626275</v>
      </c>
      <c r="J23" s="5">
        <f>J22/(1+$D$31)^3</f>
        <v>13461997767</v>
      </c>
      <c r="K23" s="5">
        <f>K22/(1+$D$31)^4</f>
        <v>13088053385</v>
      </c>
      <c r="L23" s="5">
        <f>L22/(1+$D$31)^5</f>
        <v>12724496346</v>
      </c>
    </row>
    <row r="24">
      <c r="A24" s="15"/>
    </row>
    <row r="25">
      <c r="A25" s="17" t="s">
        <v>16</v>
      </c>
      <c r="B25" s="18"/>
      <c r="C25" s="18"/>
      <c r="D25" s="18">
        <v>0.05</v>
      </c>
    </row>
    <row r="26">
      <c r="A26" s="17" t="s">
        <v>17</v>
      </c>
      <c r="B26" s="18"/>
      <c r="C26" s="18"/>
      <c r="D26" s="18">
        <v>0.3</v>
      </c>
    </row>
    <row r="27">
      <c r="A27" s="17" t="s">
        <v>11</v>
      </c>
      <c r="B27" s="18"/>
      <c r="C27" s="18"/>
      <c r="D27" s="18">
        <v>0.02</v>
      </c>
    </row>
    <row r="28">
      <c r="A28" s="17" t="s">
        <v>18</v>
      </c>
      <c r="B28" s="18"/>
      <c r="C28" s="18"/>
      <c r="D28" s="18">
        <v>0.21</v>
      </c>
    </row>
    <row r="29">
      <c r="A29" s="17" t="s">
        <v>13</v>
      </c>
      <c r="B29" s="18"/>
      <c r="C29" s="18"/>
      <c r="D29" s="18">
        <v>0.1</v>
      </c>
    </row>
    <row r="30">
      <c r="A30" s="17" t="s">
        <v>37</v>
      </c>
      <c r="B30" s="18"/>
      <c r="C30" s="18"/>
      <c r="D30" s="18">
        <v>0.1</v>
      </c>
    </row>
    <row r="31">
      <c r="A31" s="17" t="s">
        <v>19</v>
      </c>
      <c r="B31" s="18"/>
      <c r="C31" s="18"/>
      <c r="D31" s="18">
        <v>0.08</v>
      </c>
    </row>
    <row r="32">
      <c r="A32" s="17" t="s">
        <v>20</v>
      </c>
      <c r="B32" s="18"/>
      <c r="C32" s="18"/>
      <c r="D32" s="18">
        <v>0.04</v>
      </c>
    </row>
    <row r="33">
      <c r="A33" s="15"/>
      <c r="B33" s="19"/>
      <c r="C33" s="19"/>
      <c r="D33" s="19"/>
    </row>
    <row r="34">
      <c r="A34" s="20" t="s">
        <v>21</v>
      </c>
      <c r="B34" s="4"/>
      <c r="C34" s="4"/>
      <c r="D34" s="4">
        <v>3.0563E10</v>
      </c>
    </row>
    <row r="35">
      <c r="A35" s="20" t="s">
        <v>22</v>
      </c>
      <c r="B35" s="4"/>
      <c r="C35" s="4"/>
      <c r="D35" s="4">
        <f>IFERROR(__xludf.DUMMYFUNCTION("GOOGLEFINANCE(A1,""shares"")"),4.038E9)</f>
        <v>4038000000</v>
      </c>
    </row>
    <row r="36">
      <c r="A36" s="21" t="s">
        <v>23</v>
      </c>
      <c r="B36" s="22"/>
      <c r="C36" s="22"/>
      <c r="D36" s="12">
        <f>SUM(H23:L23)</f>
        <v>67363417941</v>
      </c>
    </row>
    <row r="37">
      <c r="A37" s="23" t="s">
        <v>24</v>
      </c>
      <c r="B37" s="12"/>
      <c r="C37" s="12"/>
      <c r="D37" s="12">
        <f>L23*(1+D32)/(D31-D32)</f>
        <v>330836905001</v>
      </c>
    </row>
    <row r="38">
      <c r="A38" s="23" t="s">
        <v>25</v>
      </c>
      <c r="B38" s="22"/>
      <c r="C38" s="22"/>
      <c r="D38" s="22">
        <f>D37/(1+D31)^5</f>
        <v>225162038502</v>
      </c>
    </row>
    <row r="39">
      <c r="A39" s="23" t="s">
        <v>26</v>
      </c>
      <c r="B39" s="22"/>
      <c r="C39" s="22"/>
      <c r="D39" s="12">
        <f>D38+D36</f>
        <v>292525456443</v>
      </c>
    </row>
    <row r="40">
      <c r="A40" s="23" t="s">
        <v>27</v>
      </c>
      <c r="B40" s="22"/>
      <c r="C40" s="22"/>
      <c r="D40" s="12">
        <f>D39-D34</f>
        <v>261962456443</v>
      </c>
    </row>
    <row r="41">
      <c r="A41" s="23" t="s">
        <v>28</v>
      </c>
      <c r="B41" s="24"/>
      <c r="C41" s="24"/>
      <c r="D41" s="24">
        <f>D40/D35</f>
        <v>64.87430818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39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  <c r="J1" s="2">
        <v>2023.0</v>
      </c>
      <c r="K1" s="2">
        <v>2024.0</v>
      </c>
      <c r="L1" s="2">
        <v>2025.0</v>
      </c>
    </row>
    <row r="2">
      <c r="A2" s="3" t="s">
        <v>0</v>
      </c>
      <c r="B2" s="4"/>
      <c r="C2" s="4"/>
      <c r="D2" s="4"/>
      <c r="E2" s="4">
        <v>2.188148E9</v>
      </c>
      <c r="F2" s="4">
        <v>2.066277E9</v>
      </c>
      <c r="G2" s="4">
        <v>1.466624E9</v>
      </c>
      <c r="H2" s="5">
        <f t="shared" ref="H2:L2" si="1">G2*(1+$D$20)</f>
        <v>1759948800</v>
      </c>
      <c r="I2" s="5">
        <f t="shared" si="1"/>
        <v>2111938560</v>
      </c>
      <c r="J2" s="5">
        <f t="shared" si="1"/>
        <v>2534326272</v>
      </c>
      <c r="K2" s="5">
        <f t="shared" si="1"/>
        <v>3041191526</v>
      </c>
      <c r="L2" s="5">
        <f t="shared" si="1"/>
        <v>3649429832</v>
      </c>
    </row>
    <row r="3">
      <c r="A3" s="3" t="s">
        <v>40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</row>
    <row r="4">
      <c r="A4" s="7" t="s">
        <v>31</v>
      </c>
      <c r="B4" s="4"/>
      <c r="C4" s="4"/>
      <c r="D4" s="4"/>
      <c r="E4" s="4">
        <v>1.189E9</v>
      </c>
      <c r="F4" s="4">
        <v>1.361E9</v>
      </c>
      <c r="G4" s="4">
        <v>6.8615E8</v>
      </c>
      <c r="H4" s="5">
        <f t="shared" ref="H4:L4" si="2">H2*$D$21</f>
        <v>387188736</v>
      </c>
      <c r="I4" s="5">
        <f t="shared" si="2"/>
        <v>464626483.2</v>
      </c>
      <c r="J4" s="5">
        <f t="shared" si="2"/>
        <v>557551779.8</v>
      </c>
      <c r="K4" s="5">
        <f t="shared" si="2"/>
        <v>669062135.8</v>
      </c>
      <c r="L4" s="5">
        <f t="shared" si="2"/>
        <v>802874563</v>
      </c>
    </row>
    <row r="5">
      <c r="A5" s="7" t="s">
        <v>3</v>
      </c>
      <c r="B5" s="4"/>
      <c r="C5" s="4"/>
      <c r="D5" s="4"/>
      <c r="E5" s="4">
        <v>7.3201E7</v>
      </c>
      <c r="F5" s="4">
        <v>5.4951E7</v>
      </c>
      <c r="G5" s="4">
        <v>5.4124E7</v>
      </c>
      <c r="H5" s="8"/>
      <c r="I5" s="8"/>
      <c r="J5" s="8"/>
      <c r="K5" s="8"/>
      <c r="L5" s="8"/>
    </row>
    <row r="6">
      <c r="A6" s="7" t="s">
        <v>4</v>
      </c>
      <c r="B6" s="4"/>
      <c r="C6" s="4"/>
      <c r="D6" s="4"/>
      <c r="E6" s="4">
        <f t="shared" ref="E6:G6" si="3">E4-E5</f>
        <v>1115799000</v>
      </c>
      <c r="F6" s="4">
        <f t="shared" si="3"/>
        <v>1306049000</v>
      </c>
      <c r="G6" s="4">
        <f t="shared" si="3"/>
        <v>632026000</v>
      </c>
      <c r="H6" s="8"/>
      <c r="I6" s="8"/>
      <c r="J6" s="8"/>
      <c r="K6" s="8"/>
      <c r="L6" s="8"/>
    </row>
    <row r="7">
      <c r="A7" s="6" t="s">
        <v>5</v>
      </c>
      <c r="B7" s="4"/>
      <c r="C7" s="4"/>
      <c r="D7" s="4"/>
      <c r="E7" s="4">
        <v>1.41094E8</v>
      </c>
      <c r="F7" s="4">
        <v>2.19154E8</v>
      </c>
      <c r="G7" s="4">
        <v>5.0594E7</v>
      </c>
      <c r="H7" s="8"/>
      <c r="I7" s="8"/>
      <c r="J7" s="8"/>
      <c r="K7" s="8"/>
      <c r="L7" s="8"/>
    </row>
    <row r="8">
      <c r="A8" s="7" t="s">
        <v>6</v>
      </c>
      <c r="B8" s="4"/>
      <c r="C8" s="4"/>
      <c r="D8" s="4"/>
      <c r="E8" s="4">
        <f t="shared" ref="E8:G8" si="4">E6-E7</f>
        <v>974705000</v>
      </c>
      <c r="F8" s="4">
        <f t="shared" si="4"/>
        <v>1086895000</v>
      </c>
      <c r="G8" s="4">
        <f t="shared" si="4"/>
        <v>581432000</v>
      </c>
      <c r="H8" s="8"/>
      <c r="I8" s="8"/>
      <c r="J8" s="8"/>
      <c r="K8" s="8"/>
      <c r="L8" s="8"/>
    </row>
    <row r="9">
      <c r="A9" s="6" t="s">
        <v>7</v>
      </c>
      <c r="B9" s="4"/>
      <c r="C9" s="4"/>
      <c r="D9" s="4"/>
      <c r="E9" s="4">
        <v>8.9447E8</v>
      </c>
      <c r="F9" s="4">
        <v>7.88368E8</v>
      </c>
      <c r="G9" s="4">
        <v>5.75847E8</v>
      </c>
      <c r="H9" s="8"/>
      <c r="I9" s="8"/>
      <c r="J9" s="8"/>
      <c r="K9" s="8"/>
      <c r="L9" s="8"/>
    </row>
    <row r="10">
      <c r="A10" s="7" t="s">
        <v>32</v>
      </c>
      <c r="B10" s="4"/>
      <c r="C10" s="4"/>
      <c r="D10" s="4"/>
      <c r="E10" s="4">
        <v>4.17489E8</v>
      </c>
      <c r="F10" s="4">
        <v>4.05733E8</v>
      </c>
      <c r="G10" s="4">
        <v>3.90903E8</v>
      </c>
      <c r="H10" s="8"/>
      <c r="I10" s="8"/>
      <c r="J10" s="8"/>
      <c r="K10" s="8"/>
      <c r="L10" s="8"/>
    </row>
    <row r="11">
      <c r="A11" s="7" t="s">
        <v>41</v>
      </c>
      <c r="B11" s="4"/>
      <c r="C11" s="4"/>
      <c r="D11" s="4"/>
      <c r="E11" s="4">
        <f t="shared" ref="E11:G11" si="5">E9-E10</f>
        <v>476981000</v>
      </c>
      <c r="F11" s="4">
        <f t="shared" si="5"/>
        <v>382635000</v>
      </c>
      <c r="G11" s="4">
        <f t="shared" si="5"/>
        <v>184944000</v>
      </c>
      <c r="H11" s="8"/>
      <c r="I11" s="8"/>
      <c r="J11" s="8"/>
      <c r="K11" s="8"/>
      <c r="L11" s="8"/>
    </row>
    <row r="12">
      <c r="A12" s="9" t="s">
        <v>8</v>
      </c>
      <c r="B12" s="10"/>
      <c r="C12" s="11"/>
      <c r="D12" s="11"/>
      <c r="E12" s="11"/>
      <c r="F12" s="11">
        <f t="shared" ref="F12:G12" si="6">(F2-E2)/E2</f>
        <v>-0.05569595841</v>
      </c>
      <c r="G12" s="11">
        <f t="shared" si="6"/>
        <v>-0.2902093959</v>
      </c>
      <c r="H12" s="8"/>
      <c r="I12" s="8"/>
      <c r="J12" s="8"/>
      <c r="K12" s="8"/>
      <c r="L12" s="8"/>
    </row>
    <row r="13">
      <c r="A13" s="9" t="s">
        <v>38</v>
      </c>
      <c r="B13" s="11"/>
      <c r="C13" s="11"/>
      <c r="D13" s="11"/>
      <c r="E13" s="11">
        <f t="shared" ref="E13:G13" si="7">E4/E2</f>
        <v>0.5433818919</v>
      </c>
      <c r="F13" s="11">
        <f t="shared" si="7"/>
        <v>0.6586725787</v>
      </c>
      <c r="G13" s="11">
        <f t="shared" si="7"/>
        <v>0.4678431554</v>
      </c>
      <c r="H13" s="8"/>
      <c r="I13" s="8"/>
      <c r="J13" s="8"/>
      <c r="K13" s="8"/>
      <c r="L13" s="8"/>
    </row>
    <row r="14">
      <c r="A14" s="9" t="s">
        <v>11</v>
      </c>
      <c r="B14" s="11"/>
      <c r="C14" s="11"/>
      <c r="D14" s="11"/>
      <c r="E14" s="11">
        <f t="shared" ref="E14:G14" si="8">E5/E2</f>
        <v>0.03345340443</v>
      </c>
      <c r="F14" s="11">
        <f t="shared" si="8"/>
        <v>0.02659420784</v>
      </c>
      <c r="G14" s="11">
        <f t="shared" si="8"/>
        <v>0.03690380084</v>
      </c>
      <c r="H14" s="8"/>
      <c r="I14" s="8"/>
      <c r="J14" s="8"/>
      <c r="K14" s="8"/>
      <c r="L14" s="8"/>
    </row>
    <row r="15">
      <c r="A15" s="9" t="s">
        <v>12</v>
      </c>
      <c r="B15" s="11"/>
      <c r="C15" s="11"/>
      <c r="D15" s="11"/>
      <c r="E15" s="11">
        <f t="shared" ref="E15:G15" si="9">E7/E6</f>
        <v>0.1264510902</v>
      </c>
      <c r="F15" s="11">
        <f t="shared" si="9"/>
        <v>0.1677992173</v>
      </c>
      <c r="G15" s="11">
        <f t="shared" si="9"/>
        <v>0.08005050425</v>
      </c>
      <c r="H15" s="8"/>
      <c r="I15" s="8"/>
      <c r="J15" s="8"/>
      <c r="K15" s="8"/>
      <c r="L15" s="8"/>
    </row>
    <row r="16">
      <c r="A16" s="9" t="s">
        <v>13</v>
      </c>
      <c r="B16" s="11"/>
      <c r="C16" s="11"/>
      <c r="D16" s="11"/>
      <c r="E16" s="11">
        <f t="shared" ref="E16:G16" si="10">E11/E2</f>
        <v>0.2179838841</v>
      </c>
      <c r="F16" s="11">
        <f t="shared" si="10"/>
        <v>0.1851808833</v>
      </c>
      <c r="G16" s="11">
        <f t="shared" si="10"/>
        <v>0.1261018502</v>
      </c>
      <c r="H16" s="8"/>
      <c r="I16" s="8"/>
      <c r="J16" s="8"/>
      <c r="K16" s="8"/>
      <c r="L16" s="8"/>
    </row>
    <row r="17">
      <c r="A17" s="9" t="s">
        <v>14</v>
      </c>
      <c r="B17" s="12"/>
      <c r="C17" s="12"/>
      <c r="D17" s="12"/>
      <c r="E17" s="12">
        <f t="shared" ref="E17:G17" si="11">(E2*E13)*(1-E14)*(1-E15)*(1-E16)</f>
        <v>785068549.1</v>
      </c>
      <c r="F17" s="12">
        <f t="shared" si="11"/>
        <v>898341330.1</v>
      </c>
      <c r="G17" s="12">
        <f t="shared" si="11"/>
        <v>531267858.6</v>
      </c>
      <c r="H17" s="5">
        <f t="shared" ref="H17:L17" si="12">(H2*$D$21)*(1-$D$22)*(1-$D$23)*(1-$D$24)</f>
        <v>261677635.3</v>
      </c>
      <c r="I17" s="5">
        <f t="shared" si="12"/>
        <v>314013162.4</v>
      </c>
      <c r="J17" s="5">
        <f t="shared" si="12"/>
        <v>376815794.9</v>
      </c>
      <c r="K17" s="5">
        <f t="shared" si="12"/>
        <v>452178953.9</v>
      </c>
      <c r="L17" s="5">
        <f t="shared" si="12"/>
        <v>542614744.6</v>
      </c>
    </row>
    <row r="18">
      <c r="A18" s="13" t="s">
        <v>15</v>
      </c>
      <c r="B18" s="14"/>
      <c r="C18" s="14"/>
      <c r="D18" s="14"/>
      <c r="E18" s="14"/>
      <c r="F18" s="14"/>
      <c r="G18" s="14"/>
      <c r="H18" s="5">
        <f>H17/(1+$D$25)^1</f>
        <v>242294106.8</v>
      </c>
      <c r="I18" s="5">
        <f>I17/(1+$D$25)^2</f>
        <v>269215674.2</v>
      </c>
      <c r="J18" s="5">
        <f>J17/(1+$D$25)^3</f>
        <v>299128526.9</v>
      </c>
      <c r="K18" s="5">
        <f>K17/(1+$D$25)^4</f>
        <v>332365029.9</v>
      </c>
      <c r="L18" s="5">
        <f>L17/(1+$D$25)^5</f>
        <v>369294477.7</v>
      </c>
    </row>
    <row r="19">
      <c r="A19" s="15"/>
    </row>
    <row r="20">
      <c r="A20" s="17" t="s">
        <v>16</v>
      </c>
      <c r="B20" s="18"/>
      <c r="C20" s="18"/>
      <c r="D20" s="18">
        <v>0.2</v>
      </c>
    </row>
    <row r="21">
      <c r="A21" s="17" t="s">
        <v>42</v>
      </c>
      <c r="B21" s="18"/>
      <c r="C21" s="18"/>
      <c r="D21" s="18">
        <v>0.22</v>
      </c>
    </row>
    <row r="22">
      <c r="A22" s="17" t="s">
        <v>11</v>
      </c>
      <c r="B22" s="18"/>
      <c r="C22" s="18"/>
      <c r="D22" s="18">
        <v>0.04</v>
      </c>
    </row>
    <row r="23">
      <c r="A23" s="17" t="s">
        <v>18</v>
      </c>
      <c r="B23" s="18"/>
      <c r="C23" s="18"/>
      <c r="D23" s="18">
        <v>0.12</v>
      </c>
    </row>
    <row r="24">
      <c r="A24" s="17" t="s">
        <v>13</v>
      </c>
      <c r="B24" s="18"/>
      <c r="C24" s="18"/>
      <c r="D24" s="18">
        <v>0.2</v>
      </c>
    </row>
    <row r="25">
      <c r="A25" s="17" t="s">
        <v>19</v>
      </c>
      <c r="B25" s="18"/>
      <c r="C25" s="18"/>
      <c r="D25" s="18">
        <v>0.08</v>
      </c>
    </row>
    <row r="26">
      <c r="A26" s="17" t="s">
        <v>20</v>
      </c>
      <c r="B26" s="18"/>
      <c r="C26" s="18"/>
      <c r="D26" s="18">
        <v>0.04</v>
      </c>
    </row>
    <row r="27">
      <c r="A27" s="15"/>
      <c r="B27" s="19"/>
      <c r="C27" s="19"/>
      <c r="D27" s="19"/>
    </row>
    <row r="28">
      <c r="A28" s="20" t="s">
        <v>21</v>
      </c>
      <c r="B28" s="4"/>
      <c r="C28" s="4"/>
      <c r="D28" s="4">
        <v>9.93811E8</v>
      </c>
    </row>
    <row r="29">
      <c r="A29" s="20" t="s">
        <v>22</v>
      </c>
      <c r="B29" s="4"/>
      <c r="C29" s="4"/>
      <c r="D29" s="4">
        <f>IFERROR(__xludf.DUMMYFUNCTION("GOOGLEFINANCE(A1,""shares"")"),3.99664E8)</f>
        <v>399664000</v>
      </c>
    </row>
    <row r="30">
      <c r="A30" s="21" t="s">
        <v>23</v>
      </c>
      <c r="B30" s="22"/>
      <c r="C30" s="22"/>
      <c r="D30" s="12">
        <f>SUM(H18:L18)</f>
        <v>1512297815</v>
      </c>
    </row>
    <row r="31">
      <c r="A31" s="23" t="s">
        <v>24</v>
      </c>
      <c r="B31" s="12"/>
      <c r="C31" s="12"/>
      <c r="D31" s="12">
        <f>L18*(1+D26)/(D25-D26)</f>
        <v>9601656419</v>
      </c>
    </row>
    <row r="32">
      <c r="A32" s="23" t="s">
        <v>25</v>
      </c>
      <c r="B32" s="22"/>
      <c r="C32" s="22"/>
      <c r="D32" s="22">
        <f>D31/(1+D25)^5</f>
        <v>6534726023</v>
      </c>
    </row>
    <row r="33">
      <c r="A33" s="23" t="s">
        <v>26</v>
      </c>
      <c r="B33" s="22"/>
      <c r="C33" s="22"/>
      <c r="D33" s="12">
        <f>D32+D30</f>
        <v>8047023838</v>
      </c>
    </row>
    <row r="34">
      <c r="A34" s="23" t="s">
        <v>27</v>
      </c>
      <c r="B34" s="22"/>
      <c r="C34" s="22"/>
      <c r="D34" s="12">
        <f>D33-D28</f>
        <v>7053212838</v>
      </c>
    </row>
    <row r="35">
      <c r="A35" s="23" t="s">
        <v>28</v>
      </c>
      <c r="B35" s="24"/>
      <c r="C35" s="24"/>
      <c r="D35" s="24">
        <f>D34/D29</f>
        <v>17.64785629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43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  <c r="J1" s="2">
        <v>2023.0</v>
      </c>
      <c r="K1" s="2">
        <v>2024.0</v>
      </c>
      <c r="L1" s="2">
        <v>2025.0</v>
      </c>
    </row>
    <row r="2">
      <c r="A2" s="3" t="s">
        <v>0</v>
      </c>
      <c r="B2" s="4"/>
      <c r="C2" s="4"/>
      <c r="D2" s="4">
        <v>3.5015E10</v>
      </c>
      <c r="E2" s="4">
        <v>3.9586E10</v>
      </c>
      <c r="F2" s="4">
        <v>4.3545E10</v>
      </c>
      <c r="G2" s="4">
        <v>4.14E10</v>
      </c>
      <c r="H2" s="5">
        <f t="shared" ref="H2:L2" si="1">G2*(1+$D$25)</f>
        <v>43884000000</v>
      </c>
      <c r="I2" s="5">
        <f t="shared" si="1"/>
        <v>46517040000</v>
      </c>
      <c r="J2" s="5">
        <f t="shared" si="1"/>
        <v>49308062400</v>
      </c>
      <c r="K2" s="5">
        <f t="shared" si="1"/>
        <v>52266546144</v>
      </c>
      <c r="L2" s="5">
        <f t="shared" si="1"/>
        <v>55402538913</v>
      </c>
    </row>
    <row r="3">
      <c r="A3" s="3" t="s">
        <v>40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</row>
    <row r="4">
      <c r="A4" s="7" t="s">
        <v>31</v>
      </c>
      <c r="B4" s="4"/>
      <c r="C4" s="4"/>
      <c r="D4" s="4">
        <f t="shared" ref="D4:G4" si="2">D5+D11</f>
        <v>8108000000</v>
      </c>
      <c r="E4" s="4">
        <f t="shared" si="2"/>
        <v>10285000000</v>
      </c>
      <c r="F4" s="4">
        <f t="shared" si="2"/>
        <v>10093000000</v>
      </c>
      <c r="G4" s="4">
        <f t="shared" si="2"/>
        <v>-2395000000</v>
      </c>
      <c r="H4" s="5">
        <f t="shared" ref="H4:L4" si="3">H2*$D$26</f>
        <v>10971000000</v>
      </c>
      <c r="I4" s="5">
        <f t="shared" si="3"/>
        <v>11629260000</v>
      </c>
      <c r="J4" s="5">
        <f t="shared" si="3"/>
        <v>12327015600</v>
      </c>
      <c r="K4" s="5">
        <f t="shared" si="3"/>
        <v>13066636536</v>
      </c>
      <c r="L4" s="5">
        <f t="shared" si="3"/>
        <v>13850634728</v>
      </c>
    </row>
    <row r="5">
      <c r="A5" s="7" t="s">
        <v>2</v>
      </c>
      <c r="B5" s="4"/>
      <c r="C5" s="4"/>
      <c r="D5" s="4">
        <v>5.448E9</v>
      </c>
      <c r="E5" s="4">
        <v>3.933E9</v>
      </c>
      <c r="F5" s="4">
        <v>4.728E9</v>
      </c>
      <c r="G5" s="4">
        <v>-1.5654E10</v>
      </c>
      <c r="H5" s="5"/>
      <c r="I5" s="5"/>
      <c r="J5" s="5"/>
      <c r="K5" s="5"/>
      <c r="L5" s="5"/>
    </row>
    <row r="6">
      <c r="A6" s="7" t="s">
        <v>44</v>
      </c>
      <c r="B6" s="4"/>
      <c r="C6" s="4"/>
      <c r="D6" s="4">
        <v>1.027E9</v>
      </c>
      <c r="E6" s="4">
        <v>1.265E9</v>
      </c>
      <c r="F6" s="4">
        <v>1.499E9</v>
      </c>
      <c r="G6" s="4">
        <v>1.271E9</v>
      </c>
      <c r="H6" s="8"/>
      <c r="I6" s="8"/>
      <c r="J6" s="8"/>
      <c r="K6" s="8"/>
      <c r="L6" s="8"/>
    </row>
    <row r="7">
      <c r="A7" s="7" t="s">
        <v>4</v>
      </c>
      <c r="B7" s="4"/>
      <c r="C7" s="4"/>
      <c r="D7" s="4">
        <f t="shared" ref="D7:G7" si="4">D4-D6</f>
        <v>7081000000</v>
      </c>
      <c r="E7" s="4">
        <f t="shared" si="4"/>
        <v>9020000000</v>
      </c>
      <c r="F7" s="4">
        <f t="shared" si="4"/>
        <v>8594000000</v>
      </c>
      <c r="G7" s="4">
        <f t="shared" si="4"/>
        <v>-3666000000</v>
      </c>
      <c r="H7" s="8"/>
      <c r="I7" s="8"/>
      <c r="J7" s="8"/>
      <c r="K7" s="8"/>
      <c r="L7" s="8"/>
    </row>
    <row r="8">
      <c r="A8" s="6" t="s">
        <v>5</v>
      </c>
      <c r="B8" s="4"/>
      <c r="C8" s="4"/>
      <c r="D8" s="4">
        <v>1.329E9</v>
      </c>
      <c r="E8" s="4">
        <v>6.07E8</v>
      </c>
      <c r="F8" s="4">
        <v>4.5E8</v>
      </c>
      <c r="G8" s="4">
        <v>-1.689E9</v>
      </c>
      <c r="H8" s="8"/>
      <c r="I8" s="8"/>
      <c r="J8" s="8"/>
      <c r="K8" s="8"/>
      <c r="L8" s="8"/>
    </row>
    <row r="9">
      <c r="A9" s="7" t="s">
        <v>6</v>
      </c>
      <c r="B9" s="4"/>
      <c r="C9" s="4"/>
      <c r="D9" s="4"/>
      <c r="E9" s="4">
        <f t="shared" ref="E9:G9" si="5">E7-E8</f>
        <v>8413000000</v>
      </c>
      <c r="F9" s="4">
        <f t="shared" si="5"/>
        <v>8144000000</v>
      </c>
      <c r="G9" s="4">
        <f t="shared" si="5"/>
        <v>-1977000000</v>
      </c>
      <c r="H9" s="8"/>
      <c r="I9" s="8"/>
      <c r="J9" s="8"/>
      <c r="K9" s="8"/>
      <c r="L9" s="8"/>
    </row>
    <row r="10">
      <c r="A10" s="6" t="s">
        <v>7</v>
      </c>
      <c r="B10" s="4"/>
      <c r="C10" s="4"/>
      <c r="D10" s="4">
        <v>2.366E9</v>
      </c>
      <c r="E10" s="4">
        <v>2.593E9</v>
      </c>
      <c r="F10" s="4">
        <v>2.65E9</v>
      </c>
      <c r="G10" s="4">
        <v>2.418E9</v>
      </c>
      <c r="H10" s="8"/>
      <c r="I10" s="8"/>
      <c r="J10" s="8"/>
      <c r="K10" s="8"/>
      <c r="L10" s="8"/>
    </row>
    <row r="11">
      <c r="A11" s="7" t="s">
        <v>32</v>
      </c>
      <c r="B11" s="4"/>
      <c r="C11" s="4"/>
      <c r="D11" s="4">
        <v>2.66E9</v>
      </c>
      <c r="E11" s="4">
        <v>6.352E9</v>
      </c>
      <c r="F11" s="4">
        <v>5.365E9</v>
      </c>
      <c r="G11" s="4">
        <v>1.3259E10</v>
      </c>
      <c r="H11" s="8"/>
      <c r="I11" s="8"/>
      <c r="J11" s="8"/>
      <c r="K11" s="8"/>
      <c r="L11" s="8"/>
    </row>
    <row r="12">
      <c r="A12" s="7" t="s">
        <v>41</v>
      </c>
      <c r="B12" s="4"/>
      <c r="C12" s="4"/>
      <c r="D12" s="4">
        <f t="shared" ref="D12:G12" si="6">D10-D11</f>
        <v>-294000000</v>
      </c>
      <c r="E12" s="4">
        <f t="shared" si="6"/>
        <v>-3759000000</v>
      </c>
      <c r="F12" s="4">
        <f t="shared" si="6"/>
        <v>-2715000000</v>
      </c>
      <c r="G12" s="4">
        <f t="shared" si="6"/>
        <v>-10841000000</v>
      </c>
      <c r="H12" s="8"/>
      <c r="I12" s="8"/>
      <c r="J12" s="8"/>
      <c r="K12" s="8"/>
      <c r="L12" s="8"/>
    </row>
    <row r="13">
      <c r="A13" s="7" t="s">
        <v>34</v>
      </c>
      <c r="B13" s="4"/>
      <c r="C13" s="4"/>
      <c r="D13" s="4"/>
      <c r="E13" s="4"/>
      <c r="F13" s="4"/>
      <c r="G13" s="4">
        <v>4.62923E8</v>
      </c>
      <c r="H13" s="8"/>
      <c r="I13" s="8"/>
      <c r="J13" s="8"/>
      <c r="K13" s="8"/>
      <c r="L13" s="8"/>
    </row>
    <row r="14">
      <c r="A14" s="7" t="s">
        <v>35</v>
      </c>
      <c r="B14" s="4"/>
      <c r="C14" s="4"/>
      <c r="D14" s="4"/>
      <c r="E14" s="4"/>
      <c r="F14" s="4"/>
      <c r="G14" s="4">
        <v>2.41872E8</v>
      </c>
      <c r="H14" s="8"/>
      <c r="I14" s="8"/>
      <c r="J14" s="8"/>
      <c r="K14" s="8"/>
      <c r="L14" s="8"/>
    </row>
    <row r="15">
      <c r="A15" s="9" t="s">
        <v>36</v>
      </c>
      <c r="B15" s="10"/>
      <c r="C15" s="10"/>
      <c r="D15" s="10"/>
      <c r="E15" s="10"/>
      <c r="F15" s="10"/>
      <c r="G15" s="10">
        <f>G13-G14</f>
        <v>221051000</v>
      </c>
      <c r="H15" s="8"/>
      <c r="I15" s="8"/>
      <c r="J15" s="8"/>
      <c r="K15" s="8"/>
      <c r="L15" s="8"/>
    </row>
    <row r="16">
      <c r="A16" s="9" t="s">
        <v>37</v>
      </c>
      <c r="B16" s="10"/>
      <c r="C16" s="10"/>
      <c r="D16" s="10"/>
      <c r="E16" s="10"/>
      <c r="F16" s="10"/>
      <c r="G16" s="11">
        <f>G15/G2</f>
        <v>0.005339396135</v>
      </c>
      <c r="H16" s="8"/>
      <c r="I16" s="8"/>
      <c r="J16" s="8"/>
      <c r="K16" s="8"/>
      <c r="L16" s="8"/>
    </row>
    <row r="17">
      <c r="A17" s="9" t="s">
        <v>8</v>
      </c>
      <c r="B17" s="10"/>
      <c r="C17" s="11"/>
      <c r="D17" s="11"/>
      <c r="E17" s="11">
        <f t="shared" ref="E17:G17" si="7">(E2-D2)/D2</f>
        <v>0.1305440525</v>
      </c>
      <c r="F17" s="11">
        <f t="shared" si="7"/>
        <v>0.1000101046</v>
      </c>
      <c r="G17" s="11">
        <f t="shared" si="7"/>
        <v>-0.04925938684</v>
      </c>
      <c r="H17" s="8"/>
      <c r="I17" s="8"/>
      <c r="J17" s="8"/>
      <c r="K17" s="8"/>
      <c r="L17" s="8"/>
    </row>
    <row r="18">
      <c r="A18" s="9" t="s">
        <v>38</v>
      </c>
      <c r="B18" s="11"/>
      <c r="C18" s="11"/>
      <c r="D18" s="11">
        <f t="shared" ref="D18:G18" si="8">D4/D2</f>
        <v>0.2315579038</v>
      </c>
      <c r="E18" s="11">
        <f t="shared" si="8"/>
        <v>0.2598140757</v>
      </c>
      <c r="F18" s="11">
        <f t="shared" si="8"/>
        <v>0.2317832128</v>
      </c>
      <c r="G18" s="11">
        <f t="shared" si="8"/>
        <v>-0.05785024155</v>
      </c>
      <c r="H18" s="8"/>
      <c r="I18" s="8"/>
      <c r="J18" s="8"/>
      <c r="K18" s="8"/>
      <c r="L18" s="8"/>
    </row>
    <row r="19">
      <c r="A19" s="9" t="s">
        <v>11</v>
      </c>
      <c r="B19" s="11"/>
      <c r="C19" s="11"/>
      <c r="D19" s="11">
        <f t="shared" ref="D19:G19" si="9">D6/D4</f>
        <v>0.1266650222</v>
      </c>
      <c r="E19" s="11">
        <f t="shared" si="9"/>
        <v>0.1229946524</v>
      </c>
      <c r="F19" s="11">
        <f t="shared" si="9"/>
        <v>0.1485187754</v>
      </c>
      <c r="G19" s="11">
        <f t="shared" si="9"/>
        <v>-0.5306889353</v>
      </c>
      <c r="H19" s="8"/>
      <c r="I19" s="8"/>
      <c r="J19" s="8"/>
      <c r="K19" s="8"/>
      <c r="L19" s="8"/>
    </row>
    <row r="20">
      <c r="A20" s="9" t="s">
        <v>12</v>
      </c>
      <c r="B20" s="11"/>
      <c r="C20" s="11"/>
      <c r="D20" s="11"/>
      <c r="E20" s="11">
        <f t="shared" ref="E20:G20" si="10">E8/E7</f>
        <v>0.06729490022</v>
      </c>
      <c r="F20" s="11">
        <f t="shared" si="10"/>
        <v>0.0523621131</v>
      </c>
      <c r="G20" s="11">
        <f t="shared" si="10"/>
        <v>0.4607201309</v>
      </c>
      <c r="H20" s="8"/>
      <c r="I20" s="8"/>
      <c r="J20" s="8"/>
      <c r="K20" s="8"/>
      <c r="L20" s="8"/>
    </row>
    <row r="21">
      <c r="A21" s="9" t="s">
        <v>13</v>
      </c>
      <c r="B21" s="11"/>
      <c r="C21" s="11"/>
      <c r="D21" s="11"/>
      <c r="E21" s="11">
        <f t="shared" ref="E21:G21" si="11">E12/E2</f>
        <v>-0.09495781337</v>
      </c>
      <c r="F21" s="11">
        <f t="shared" si="11"/>
        <v>-0.06234929383</v>
      </c>
      <c r="G21" s="11">
        <f t="shared" si="11"/>
        <v>-0.2618599034</v>
      </c>
      <c r="H21" s="8"/>
      <c r="I21" s="8"/>
      <c r="J21" s="8"/>
      <c r="K21" s="8"/>
      <c r="L21" s="8"/>
    </row>
    <row r="22">
      <c r="A22" s="9" t="s">
        <v>14</v>
      </c>
      <c r="B22" s="12"/>
      <c r="C22" s="12"/>
      <c r="D22" s="12"/>
      <c r="E22" s="12">
        <f t="shared" ref="E22:F22" si="12">(E2*E18)*(1-E19)*(1-E20)*(1-E21)</f>
        <v>9211880084</v>
      </c>
      <c r="F22" s="12">
        <f t="shared" si="12"/>
        <v>8651772649</v>
      </c>
      <c r="G22" s="12">
        <f>(G2*G18)*(1-G19)*(1-G20)*(1-G21)*(1-G16)</f>
        <v>-2481376853</v>
      </c>
      <c r="H22" s="5">
        <f t="shared" ref="H22:L22" si="13">(H2*$D$26)*(1-$D$27)*(1-$D$28)*(1-$D$29)*(1-$D$30)</f>
        <v>7445631521</v>
      </c>
      <c r="I22" s="5">
        <f t="shared" si="13"/>
        <v>7892369412</v>
      </c>
      <c r="J22" s="5">
        <f t="shared" si="13"/>
        <v>8365911577</v>
      </c>
      <c r="K22" s="5">
        <f t="shared" si="13"/>
        <v>8867866271</v>
      </c>
      <c r="L22" s="5">
        <f t="shared" si="13"/>
        <v>9399938248</v>
      </c>
    </row>
    <row r="23">
      <c r="A23" s="13" t="s">
        <v>15</v>
      </c>
      <c r="B23" s="14"/>
      <c r="C23" s="14"/>
      <c r="D23" s="14"/>
      <c r="E23" s="14"/>
      <c r="F23" s="14"/>
      <c r="G23" s="14"/>
      <c r="H23" s="5">
        <f>H22/(1+$D$31)^1</f>
        <v>6647885286</v>
      </c>
      <c r="I23" s="5">
        <f>I22/(1+$D$31)^2</f>
        <v>6291748575</v>
      </c>
      <c r="J23" s="5">
        <f>J22/(1+$D$31)^3</f>
        <v>5954690615</v>
      </c>
      <c r="K23" s="5">
        <f>K22/(1+$D$31)^4</f>
        <v>5635689332</v>
      </c>
      <c r="L23" s="5">
        <f>L22/(1+$D$31)^5</f>
        <v>5333777404</v>
      </c>
    </row>
    <row r="24">
      <c r="A24" s="15"/>
    </row>
    <row r="25">
      <c r="A25" s="17" t="s">
        <v>16</v>
      </c>
      <c r="B25" s="18"/>
      <c r="C25" s="18"/>
      <c r="D25" s="18">
        <v>0.06</v>
      </c>
    </row>
    <row r="26">
      <c r="A26" s="17" t="s">
        <v>42</v>
      </c>
      <c r="B26" s="18"/>
      <c r="C26" s="18"/>
      <c r="D26" s="18">
        <v>0.25</v>
      </c>
    </row>
    <row r="27">
      <c r="A27" s="17" t="s">
        <v>11</v>
      </c>
      <c r="B27" s="18"/>
      <c r="C27" s="18"/>
      <c r="D27" s="18">
        <v>0.12</v>
      </c>
    </row>
    <row r="28">
      <c r="A28" s="17" t="s">
        <v>18</v>
      </c>
      <c r="B28" s="18"/>
      <c r="C28" s="18"/>
      <c r="D28" s="18">
        <v>0.18</v>
      </c>
    </row>
    <row r="29">
      <c r="A29" s="17" t="s">
        <v>13</v>
      </c>
      <c r="B29" s="18"/>
      <c r="C29" s="18"/>
      <c r="D29" s="18">
        <v>0.05</v>
      </c>
    </row>
    <row r="30">
      <c r="A30" s="17" t="s">
        <v>37</v>
      </c>
      <c r="B30" s="18"/>
      <c r="C30" s="18"/>
      <c r="D30" s="18">
        <v>0.01</v>
      </c>
      <c r="E30" s="27">
        <v>1.0</v>
      </c>
    </row>
    <row r="31">
      <c r="A31" s="17" t="s">
        <v>19</v>
      </c>
      <c r="B31" s="18"/>
      <c r="C31" s="18"/>
      <c r="D31" s="18">
        <v>0.12</v>
      </c>
    </row>
    <row r="32">
      <c r="A32" s="17" t="s">
        <v>20</v>
      </c>
      <c r="B32" s="18"/>
      <c r="C32" s="18"/>
      <c r="D32" s="18">
        <v>0.02</v>
      </c>
    </row>
    <row r="33">
      <c r="A33" s="15"/>
      <c r="B33" s="19"/>
      <c r="C33" s="19"/>
      <c r="D33" s="19"/>
    </row>
    <row r="34">
      <c r="A34" s="20" t="s">
        <v>21</v>
      </c>
      <c r="B34" s="4"/>
      <c r="C34" s="4"/>
      <c r="D34" s="4">
        <v>9.93811E8</v>
      </c>
    </row>
    <row r="35">
      <c r="A35" s="20" t="s">
        <v>22</v>
      </c>
      <c r="B35" s="4"/>
      <c r="C35" s="4"/>
      <c r="D35" s="4">
        <f>IFERROR(__xludf.DUMMYFUNCTION("GOOGLEFINANCE(A1,""shares"")"),9.32551936E8)</f>
        <v>932551936</v>
      </c>
    </row>
    <row r="36">
      <c r="A36" s="21" t="s">
        <v>23</v>
      </c>
      <c r="B36" s="22"/>
      <c r="C36" s="22"/>
      <c r="D36" s="12">
        <f>SUM(H23:L23)</f>
        <v>29863791213</v>
      </c>
    </row>
    <row r="37">
      <c r="A37" s="23" t="s">
        <v>24</v>
      </c>
      <c r="B37" s="12"/>
      <c r="C37" s="12"/>
      <c r="D37" s="12">
        <f>L23*(1+D32)/(D31-D32)</f>
        <v>54404529519</v>
      </c>
    </row>
    <row r="38">
      <c r="A38" s="23" t="s">
        <v>25</v>
      </c>
      <c r="B38" s="22"/>
      <c r="C38" s="22"/>
      <c r="D38" s="22">
        <f>D37/(1+D31)^5</f>
        <v>30870591122</v>
      </c>
    </row>
    <row r="39">
      <c r="A39" s="23" t="s">
        <v>26</v>
      </c>
      <c r="B39" s="22"/>
      <c r="C39" s="22"/>
      <c r="D39" s="12">
        <f>D38+D36</f>
        <v>60734382334</v>
      </c>
    </row>
    <row r="40">
      <c r="A40" s="23" t="s">
        <v>27</v>
      </c>
      <c r="B40" s="22"/>
      <c r="C40" s="22"/>
      <c r="D40" s="12">
        <f>D39-D34</f>
        <v>59740571334</v>
      </c>
    </row>
    <row r="41">
      <c r="A41" s="23" t="s">
        <v>28</v>
      </c>
      <c r="B41" s="24"/>
      <c r="C41" s="24"/>
      <c r="D41" s="24">
        <f>D40/D35</f>
        <v>64.06138793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45</v>
      </c>
      <c r="B1" s="2">
        <v>2017.0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  <c r="H1" s="2">
        <v>2023.0</v>
      </c>
      <c r="I1" s="2">
        <v>2024.0</v>
      </c>
      <c r="J1" s="2">
        <v>2025.0</v>
      </c>
    </row>
    <row r="2">
      <c r="A2" s="28" t="s">
        <v>0</v>
      </c>
      <c r="B2" s="4">
        <v>9.15E9</v>
      </c>
      <c r="C2" s="4">
        <v>1.167E10</v>
      </c>
      <c r="D2" s="4">
        <v>1.356E10</v>
      </c>
      <c r="E2" s="4">
        <v>1.398E10</v>
      </c>
      <c r="F2" s="5">
        <f t="shared" ref="F2:J2" si="1">E2*(1+$B$14)</f>
        <v>14958600000</v>
      </c>
      <c r="G2" s="5">
        <f t="shared" si="1"/>
        <v>16005702000</v>
      </c>
      <c r="H2" s="5">
        <f t="shared" si="1"/>
        <v>17126101140</v>
      </c>
      <c r="I2" s="5">
        <f t="shared" si="1"/>
        <v>18324928220</v>
      </c>
      <c r="J2" s="5">
        <f t="shared" si="1"/>
        <v>19607673195</v>
      </c>
    </row>
    <row r="3">
      <c r="A3" s="29" t="s">
        <v>2</v>
      </c>
      <c r="B3" s="4">
        <v>3.23E9</v>
      </c>
      <c r="C3" s="4">
        <v>4.286E9</v>
      </c>
      <c r="D3" s="4">
        <v>7.876E9</v>
      </c>
      <c r="E3" s="4">
        <v>4.955E9</v>
      </c>
      <c r="F3" s="5"/>
      <c r="G3" s="5"/>
      <c r="H3" s="5"/>
      <c r="I3" s="5"/>
      <c r="J3" s="5"/>
    </row>
    <row r="4">
      <c r="A4" s="29" t="s">
        <v>46</v>
      </c>
      <c r="B4" s="4">
        <v>2.844E9</v>
      </c>
      <c r="C4" s="4">
        <v>3.902E9</v>
      </c>
      <c r="D4" s="4">
        <v>7.524E9</v>
      </c>
      <c r="E4" s="4">
        <v>4.579E9</v>
      </c>
      <c r="F4" s="8"/>
      <c r="G4" s="8"/>
      <c r="H4" s="8"/>
      <c r="I4" s="8"/>
      <c r="J4" s="8"/>
    </row>
    <row r="5">
      <c r="A5" s="29" t="s">
        <v>5</v>
      </c>
      <c r="B5" s="4">
        <v>7.21E7</v>
      </c>
      <c r="C5" s="4">
        <v>8.43E8</v>
      </c>
      <c r="D5" s="4">
        <v>1.558E9</v>
      </c>
      <c r="E5" s="4">
        <v>9.4E8</v>
      </c>
      <c r="F5" s="8"/>
      <c r="G5" s="8"/>
      <c r="H5" s="8"/>
      <c r="I5" s="8"/>
      <c r="J5" s="8"/>
    </row>
    <row r="6">
      <c r="A6" s="29" t="s">
        <v>7</v>
      </c>
      <c r="B6" s="4">
        <v>2.002E9</v>
      </c>
      <c r="C6" s="4">
        <v>1.553E9</v>
      </c>
      <c r="D6" s="4">
        <v>1.324E9</v>
      </c>
      <c r="E6" s="4">
        <v>1.76E9</v>
      </c>
      <c r="F6" s="8"/>
      <c r="G6" s="8"/>
      <c r="H6" s="8"/>
      <c r="I6" s="8"/>
      <c r="J6" s="8"/>
    </row>
    <row r="7">
      <c r="A7" s="21" t="s">
        <v>8</v>
      </c>
      <c r="B7" s="30" t="s">
        <v>47</v>
      </c>
      <c r="C7" s="11">
        <f t="shared" ref="C7:E7" si="2">(C2-B2)/B2</f>
        <v>0.2754098361</v>
      </c>
      <c r="D7" s="11">
        <f t="shared" si="2"/>
        <v>0.1619537275</v>
      </c>
      <c r="E7" s="11">
        <f t="shared" si="2"/>
        <v>0.03097345133</v>
      </c>
      <c r="F7" s="8"/>
      <c r="G7" s="8"/>
      <c r="H7" s="8"/>
      <c r="I7" s="8"/>
      <c r="J7" s="8"/>
    </row>
    <row r="8">
      <c r="A8" s="21" t="s">
        <v>10</v>
      </c>
      <c r="B8" s="11">
        <f t="shared" ref="B8:E8" si="3">B3/B2</f>
        <v>0.3530054645</v>
      </c>
      <c r="C8" s="11">
        <f t="shared" si="3"/>
        <v>0.3672664953</v>
      </c>
      <c r="D8" s="11">
        <f t="shared" si="3"/>
        <v>0.5808259587</v>
      </c>
      <c r="E8" s="11">
        <f t="shared" si="3"/>
        <v>0.354434907</v>
      </c>
      <c r="F8" s="8"/>
      <c r="G8" s="8"/>
      <c r="H8" s="8"/>
      <c r="I8" s="8"/>
      <c r="J8" s="8"/>
    </row>
    <row r="9">
      <c r="A9" s="21" t="s">
        <v>12</v>
      </c>
      <c r="B9" s="11">
        <f t="shared" ref="B9:E9" si="4">B5/B4</f>
        <v>0.02535161744</v>
      </c>
      <c r="C9" s="11">
        <f t="shared" si="4"/>
        <v>0.2160430548</v>
      </c>
      <c r="D9" s="11">
        <f t="shared" si="4"/>
        <v>0.2070707071</v>
      </c>
      <c r="E9" s="11">
        <f t="shared" si="4"/>
        <v>0.2052849967</v>
      </c>
      <c r="F9" s="8"/>
      <c r="G9" s="8"/>
      <c r="H9" s="8"/>
      <c r="I9" s="8"/>
      <c r="J9" s="8"/>
    </row>
    <row r="10">
      <c r="A10" s="21" t="s">
        <v>13</v>
      </c>
      <c r="B10" s="11">
        <f t="shared" ref="B10:E10" si="5">B6/B3</f>
        <v>0.6198142415</v>
      </c>
      <c r="C10" s="11">
        <f t="shared" si="5"/>
        <v>0.3623425105</v>
      </c>
      <c r="D10" s="11">
        <f t="shared" si="5"/>
        <v>0.1681056374</v>
      </c>
      <c r="E10" s="11">
        <f t="shared" si="5"/>
        <v>0.3551967709</v>
      </c>
      <c r="F10" s="8"/>
      <c r="G10" s="8"/>
      <c r="H10" s="8"/>
      <c r="I10" s="8"/>
      <c r="J10" s="8"/>
    </row>
    <row r="11">
      <c r="A11" s="21" t="s">
        <v>14</v>
      </c>
      <c r="B11" s="12">
        <f t="shared" ref="B11:E11" si="6">B3*(1-B9)*(1-B10)</f>
        <v>1196868214</v>
      </c>
      <c r="C11" s="12">
        <f t="shared" si="6"/>
        <v>2142554331</v>
      </c>
      <c r="D11" s="12">
        <f t="shared" si="6"/>
        <v>5195272727</v>
      </c>
      <c r="E11" s="12">
        <f t="shared" si="6"/>
        <v>2539114435</v>
      </c>
      <c r="F11" s="5">
        <f t="shared" ref="F11:J11" si="7">F2*$B$15*(1-$B$16)*(1-$B$17)</f>
        <v>2722465200</v>
      </c>
      <c r="G11" s="5">
        <f t="shared" si="7"/>
        <v>2913037764</v>
      </c>
      <c r="H11" s="5">
        <f t="shared" si="7"/>
        <v>3116950407</v>
      </c>
      <c r="I11" s="5">
        <f t="shared" si="7"/>
        <v>3335136936</v>
      </c>
      <c r="J11" s="5">
        <f t="shared" si="7"/>
        <v>3568596522</v>
      </c>
    </row>
    <row r="12">
      <c r="A12" s="13" t="s">
        <v>15</v>
      </c>
      <c r="B12" s="14"/>
      <c r="C12" s="14"/>
      <c r="D12" s="14"/>
      <c r="E12" s="14"/>
      <c r="F12" s="5">
        <f>F11/(1+$B$18)^1</f>
        <v>2430772500</v>
      </c>
      <c r="G12" s="5">
        <f>G11/(1+$B$18)^2</f>
        <v>2322255871</v>
      </c>
      <c r="H12" s="5">
        <f>H11/(1+$B$18)^3</f>
        <v>2218583733</v>
      </c>
      <c r="I12" s="5">
        <f>I11/(1+$B$18)^4</f>
        <v>2119539817</v>
      </c>
      <c r="J12" s="5">
        <f>J11/(1+$B$18)^5</f>
        <v>2024917504</v>
      </c>
    </row>
    <row r="13">
      <c r="A13" s="15"/>
    </row>
    <row r="14">
      <c r="A14" s="17" t="s">
        <v>16</v>
      </c>
      <c r="B14" s="18">
        <v>0.07</v>
      </c>
    </row>
    <row r="15">
      <c r="A15" s="17" t="s">
        <v>17</v>
      </c>
      <c r="B15" s="18">
        <v>0.35</v>
      </c>
    </row>
    <row r="16">
      <c r="A16" s="17" t="s">
        <v>18</v>
      </c>
      <c r="B16" s="18">
        <v>0.2</v>
      </c>
    </row>
    <row r="17">
      <c r="A17" s="17" t="s">
        <v>13</v>
      </c>
      <c r="B17" s="18">
        <v>0.35</v>
      </c>
    </row>
    <row r="18">
      <c r="A18" s="17" t="s">
        <v>19</v>
      </c>
      <c r="B18" s="18">
        <v>0.12</v>
      </c>
    </row>
    <row r="19">
      <c r="A19" s="17" t="s">
        <v>20</v>
      </c>
      <c r="B19" s="18">
        <v>0.02</v>
      </c>
    </row>
    <row r="20">
      <c r="A20" s="15"/>
      <c r="B20" s="19"/>
    </row>
    <row r="21">
      <c r="A21" s="20" t="s">
        <v>21</v>
      </c>
      <c r="B21" s="4">
        <v>4.443E9</v>
      </c>
    </row>
    <row r="22">
      <c r="A22" s="20" t="s">
        <v>22</v>
      </c>
      <c r="B22" s="4">
        <v>1.5824E8</v>
      </c>
    </row>
    <row r="23">
      <c r="A23" s="21" t="s">
        <v>23</v>
      </c>
      <c r="B23" s="12">
        <f>SUM(F12:J12)</f>
        <v>11116069424</v>
      </c>
    </row>
    <row r="24">
      <c r="A24" s="23" t="s">
        <v>24</v>
      </c>
      <c r="B24" s="12">
        <f>J12*(1+B19)/(B18-B19)</f>
        <v>20654158536</v>
      </c>
    </row>
    <row r="25">
      <c r="A25" s="23" t="s">
        <v>25</v>
      </c>
      <c r="B25" s="22">
        <f>B24/(1+B18)^5</f>
        <v>11719724236</v>
      </c>
    </row>
    <row r="26">
      <c r="A26" s="23" t="s">
        <v>26</v>
      </c>
      <c r="B26" s="12">
        <f>B25+B23</f>
        <v>22835793660</v>
      </c>
    </row>
    <row r="27">
      <c r="A27" s="23" t="s">
        <v>27</v>
      </c>
      <c r="B27" s="12">
        <f>B26-B21</f>
        <v>18392793660</v>
      </c>
    </row>
    <row r="28">
      <c r="A28" s="23" t="s">
        <v>28</v>
      </c>
      <c r="B28" s="24">
        <f>B27/B22</f>
        <v>116.2335292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/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  <c r="J1" s="2">
        <v>2023.0</v>
      </c>
      <c r="K1" s="2">
        <v>2024.0</v>
      </c>
      <c r="L1" s="2">
        <v>2025.0</v>
      </c>
    </row>
    <row r="2">
      <c r="A2" s="28" t="s">
        <v>0</v>
      </c>
      <c r="B2" s="4">
        <v>50000.0</v>
      </c>
      <c r="C2" s="4">
        <v>110000.0</v>
      </c>
      <c r="D2" s="4">
        <v>150000.0</v>
      </c>
      <c r="E2" s="4">
        <v>170000.0</v>
      </c>
      <c r="F2" s="4">
        <v>295000.0</v>
      </c>
      <c r="G2" s="4">
        <v>340000.0</v>
      </c>
      <c r="H2" s="5">
        <f t="shared" ref="H2:L2" si="1">G2*(1+$D$15)</f>
        <v>363800</v>
      </c>
      <c r="I2" s="5">
        <f t="shared" si="1"/>
        <v>389266</v>
      </c>
      <c r="J2" s="5">
        <f t="shared" si="1"/>
        <v>416514.62</v>
      </c>
      <c r="K2" s="5">
        <f t="shared" si="1"/>
        <v>445670.6434</v>
      </c>
      <c r="L2" s="5">
        <f t="shared" si="1"/>
        <v>476867.5884</v>
      </c>
    </row>
    <row r="3">
      <c r="A3" s="29" t="s">
        <v>2</v>
      </c>
      <c r="B3" s="4">
        <v>10000.0</v>
      </c>
      <c r="C3" s="4">
        <v>22000.0</v>
      </c>
      <c r="D3" s="4">
        <v>30000.0</v>
      </c>
      <c r="E3" s="4">
        <v>45900.0</v>
      </c>
      <c r="F3" s="4">
        <v>85373.0</v>
      </c>
      <c r="G3" s="4">
        <v>179520.0</v>
      </c>
      <c r="H3" s="5">
        <f t="shared" ref="H3:L3" si="2">H2*$D$16</f>
        <v>181900</v>
      </c>
      <c r="I3" s="5">
        <f t="shared" si="2"/>
        <v>194633</v>
      </c>
      <c r="J3" s="5">
        <f t="shared" si="2"/>
        <v>208257.31</v>
      </c>
      <c r="K3" s="5">
        <f t="shared" si="2"/>
        <v>222835.3217</v>
      </c>
      <c r="L3" s="5">
        <f t="shared" si="2"/>
        <v>238433.7942</v>
      </c>
    </row>
    <row r="4" hidden="1">
      <c r="A4" s="29" t="s">
        <v>46</v>
      </c>
      <c r="B4" s="4"/>
      <c r="C4" s="4"/>
      <c r="D4" s="4">
        <v>2.0352E7</v>
      </c>
      <c r="E4" s="4">
        <v>2.3317E7</v>
      </c>
      <c r="F4" s="4">
        <v>2.4058E7</v>
      </c>
      <c r="G4" s="4">
        <v>2.5078E7</v>
      </c>
      <c r="H4" s="8"/>
      <c r="I4" s="8"/>
      <c r="J4" s="8"/>
      <c r="K4" s="8"/>
      <c r="L4" s="8"/>
    </row>
    <row r="5">
      <c r="A5" s="29" t="s">
        <v>5</v>
      </c>
      <c r="B5" s="4">
        <v>3000.0</v>
      </c>
      <c r="C5" s="4">
        <v>6600.0</v>
      </c>
      <c r="D5" s="4">
        <v>900.0</v>
      </c>
      <c r="E5" s="4">
        <v>1000.0</v>
      </c>
      <c r="F5" s="4">
        <v>1170.0</v>
      </c>
      <c r="G5" s="4">
        <v>6800.0</v>
      </c>
      <c r="H5" s="8"/>
      <c r="I5" s="8"/>
      <c r="J5" s="8"/>
      <c r="K5" s="8"/>
      <c r="L5" s="8"/>
    </row>
    <row r="6">
      <c r="A6" s="20" t="s">
        <v>48</v>
      </c>
      <c r="B6" s="4"/>
      <c r="C6" s="4"/>
      <c r="D6" s="4">
        <f t="shared" ref="D6:G6" si="3">D3-D5</f>
        <v>29100</v>
      </c>
      <c r="E6" s="4">
        <f t="shared" si="3"/>
        <v>44900</v>
      </c>
      <c r="F6" s="4">
        <f t="shared" si="3"/>
        <v>84203</v>
      </c>
      <c r="G6" s="4">
        <f t="shared" si="3"/>
        <v>172720</v>
      </c>
      <c r="H6" s="8"/>
      <c r="I6" s="8"/>
      <c r="J6" s="8"/>
      <c r="K6" s="8"/>
      <c r="L6" s="8"/>
    </row>
    <row r="7">
      <c r="A7" s="29" t="s">
        <v>7</v>
      </c>
      <c r="B7" s="4"/>
      <c r="C7" s="4"/>
      <c r="D7" s="4">
        <v>0.0</v>
      </c>
      <c r="E7" s="4">
        <v>0.0</v>
      </c>
      <c r="F7" s="4">
        <v>0.0</v>
      </c>
      <c r="G7" s="4">
        <v>0.0</v>
      </c>
      <c r="H7" s="8"/>
      <c r="I7" s="8"/>
      <c r="J7" s="8"/>
      <c r="K7" s="8"/>
      <c r="L7" s="8"/>
    </row>
    <row r="8">
      <c r="A8" s="21" t="s">
        <v>8</v>
      </c>
      <c r="B8" s="10" t="s">
        <v>9</v>
      </c>
      <c r="C8" s="11">
        <f t="shared" ref="C8:G8" si="4">(C2-B2)/B2</f>
        <v>1.2</v>
      </c>
      <c r="D8" s="11">
        <f t="shared" si="4"/>
        <v>0.3636363636</v>
      </c>
      <c r="E8" s="11">
        <f t="shared" si="4"/>
        <v>0.1333333333</v>
      </c>
      <c r="F8" s="11">
        <f t="shared" si="4"/>
        <v>0.7352941176</v>
      </c>
      <c r="G8" s="11">
        <f t="shared" si="4"/>
        <v>0.1525423729</v>
      </c>
      <c r="H8" s="8"/>
      <c r="I8" s="8"/>
      <c r="J8" s="8"/>
      <c r="K8" s="8"/>
      <c r="L8" s="8"/>
    </row>
    <row r="9">
      <c r="A9" s="21" t="s">
        <v>10</v>
      </c>
      <c r="B9" s="11">
        <f t="shared" ref="B9:G9" si="5">B3/B2</f>
        <v>0.2</v>
      </c>
      <c r="C9" s="11">
        <f t="shared" si="5"/>
        <v>0.2</v>
      </c>
      <c r="D9" s="11">
        <f t="shared" si="5"/>
        <v>0.2</v>
      </c>
      <c r="E9" s="11">
        <f t="shared" si="5"/>
        <v>0.27</v>
      </c>
      <c r="F9" s="11">
        <f t="shared" si="5"/>
        <v>0.2894</v>
      </c>
      <c r="G9" s="11">
        <f t="shared" si="5"/>
        <v>0.528</v>
      </c>
      <c r="H9" s="8"/>
      <c r="I9" s="8"/>
      <c r="J9" s="8"/>
      <c r="K9" s="8"/>
      <c r="L9" s="8"/>
    </row>
    <row r="10">
      <c r="A10" s="21" t="s">
        <v>12</v>
      </c>
      <c r="B10" s="11">
        <f t="shared" ref="B10:G10" si="6">B5/B2</f>
        <v>0.06</v>
      </c>
      <c r="C10" s="11">
        <f t="shared" si="6"/>
        <v>0.06</v>
      </c>
      <c r="D10" s="11">
        <f t="shared" si="6"/>
        <v>0.006</v>
      </c>
      <c r="E10" s="11">
        <f t="shared" si="6"/>
        <v>0.005882352941</v>
      </c>
      <c r="F10" s="11">
        <f t="shared" si="6"/>
        <v>0.003966101695</v>
      </c>
      <c r="G10" s="11">
        <f t="shared" si="6"/>
        <v>0.02</v>
      </c>
      <c r="H10" s="8"/>
      <c r="I10" s="8"/>
      <c r="J10" s="8"/>
      <c r="K10" s="8"/>
      <c r="L10" s="8"/>
    </row>
    <row r="11">
      <c r="A11" s="21" t="s">
        <v>13</v>
      </c>
      <c r="B11" s="11"/>
      <c r="C11" s="11"/>
      <c r="D11" s="11">
        <f t="shared" ref="D11:G11" si="7">D7/D6</f>
        <v>0</v>
      </c>
      <c r="E11" s="11">
        <f t="shared" si="7"/>
        <v>0</v>
      </c>
      <c r="F11" s="11">
        <f t="shared" si="7"/>
        <v>0</v>
      </c>
      <c r="G11" s="11">
        <f t="shared" si="7"/>
        <v>0</v>
      </c>
      <c r="H11" s="8"/>
      <c r="I11" s="8"/>
      <c r="J11" s="8"/>
      <c r="K11" s="8"/>
      <c r="L11" s="8"/>
    </row>
    <row r="12">
      <c r="A12" s="21" t="s">
        <v>14</v>
      </c>
      <c r="B12" s="12"/>
      <c r="C12" s="12"/>
      <c r="D12" s="12">
        <f t="shared" ref="D12:G12" si="8">D3*(1-D10)*(1-D11)</f>
        <v>29820</v>
      </c>
      <c r="E12" s="12">
        <f t="shared" si="8"/>
        <v>45630</v>
      </c>
      <c r="F12" s="12">
        <f t="shared" si="8"/>
        <v>85034.402</v>
      </c>
      <c r="G12" s="12">
        <f t="shared" si="8"/>
        <v>175929.6</v>
      </c>
      <c r="H12" s="5">
        <f t="shared" ref="H12:L12" si="9">H3*(1-$D$17)*(1-$D$18)</f>
        <v>163710</v>
      </c>
      <c r="I12" s="5">
        <f t="shared" si="9"/>
        <v>175169.7</v>
      </c>
      <c r="J12" s="5">
        <f t="shared" si="9"/>
        <v>187431.579</v>
      </c>
      <c r="K12" s="5">
        <f t="shared" si="9"/>
        <v>200551.7895</v>
      </c>
      <c r="L12" s="5">
        <f t="shared" si="9"/>
        <v>214590.4148</v>
      </c>
    </row>
    <row r="13">
      <c r="A13" s="13" t="s">
        <v>15</v>
      </c>
      <c r="B13" s="14"/>
      <c r="C13" s="14"/>
      <c r="D13" s="14"/>
      <c r="E13" s="14"/>
      <c r="F13" s="14"/>
      <c r="G13" s="14"/>
      <c r="H13" s="5">
        <f>H12/(1+$D$19)^1</f>
        <v>146169.6429</v>
      </c>
      <c r="I13" s="5">
        <f>I12/(1+$D$19)^2</f>
        <v>139644.2124</v>
      </c>
      <c r="J13" s="5">
        <f>J12/(1+$D$19)^3</f>
        <v>133410.0957</v>
      </c>
      <c r="K13" s="5">
        <f>K12/(1+$D$19)^4</f>
        <v>127454.2879</v>
      </c>
      <c r="L13" s="5">
        <f>L12/(1+$D$19)^5</f>
        <v>121764.3643</v>
      </c>
    </row>
    <row r="14">
      <c r="A14" s="15"/>
    </row>
    <row r="15">
      <c r="A15" s="17" t="s">
        <v>16</v>
      </c>
      <c r="B15" s="18"/>
      <c r="C15" s="18"/>
      <c r="D15" s="18">
        <v>0.07</v>
      </c>
    </row>
    <row r="16">
      <c r="A16" s="17" t="s">
        <v>17</v>
      </c>
      <c r="B16" s="18"/>
      <c r="C16" s="18"/>
      <c r="D16" s="18">
        <v>0.5</v>
      </c>
    </row>
    <row r="17">
      <c r="A17" s="17" t="s">
        <v>18</v>
      </c>
      <c r="B17" s="18"/>
      <c r="C17" s="18"/>
      <c r="D17" s="18">
        <v>0.1</v>
      </c>
    </row>
    <row r="18">
      <c r="A18" s="17" t="s">
        <v>13</v>
      </c>
      <c r="B18" s="18"/>
      <c r="C18" s="18"/>
      <c r="D18" s="18">
        <v>0.0</v>
      </c>
    </row>
    <row r="19">
      <c r="A19" s="17" t="s">
        <v>19</v>
      </c>
      <c r="B19" s="18"/>
      <c r="C19" s="18"/>
      <c r="D19" s="18">
        <v>0.12</v>
      </c>
    </row>
    <row r="20">
      <c r="A20" s="17" t="s">
        <v>20</v>
      </c>
      <c r="B20" s="18"/>
      <c r="C20" s="18"/>
      <c r="D20" s="18">
        <v>0.02</v>
      </c>
    </row>
    <row r="21">
      <c r="A21" s="15"/>
      <c r="B21" s="19"/>
      <c r="C21" s="19"/>
      <c r="D21" s="19"/>
    </row>
    <row r="22">
      <c r="A22" s="20" t="s">
        <v>21</v>
      </c>
      <c r="B22" s="4"/>
      <c r="C22" s="4"/>
      <c r="D22" s="4">
        <v>0.0</v>
      </c>
    </row>
    <row r="23">
      <c r="A23" s="20" t="s">
        <v>22</v>
      </c>
      <c r="B23" s="4"/>
      <c r="C23" s="4"/>
      <c r="D23" s="4">
        <v>0.0</v>
      </c>
    </row>
    <row r="24">
      <c r="A24" s="21" t="s">
        <v>23</v>
      </c>
      <c r="B24" s="22"/>
      <c r="C24" s="22"/>
      <c r="D24" s="12">
        <f>SUM(H13:L13)</f>
        <v>668442.6032</v>
      </c>
    </row>
    <row r="25">
      <c r="A25" s="23" t="s">
        <v>24</v>
      </c>
      <c r="B25" s="12"/>
      <c r="C25" s="12"/>
      <c r="D25" s="12">
        <f>L13*(1+D20)/(D19-D20)</f>
        <v>1241996.516</v>
      </c>
    </row>
    <row r="26">
      <c r="A26" s="23" t="s">
        <v>25</v>
      </c>
      <c r="B26" s="22"/>
      <c r="C26" s="22"/>
      <c r="D26" s="22">
        <f>D25/(1+D19)^5</f>
        <v>704742.178</v>
      </c>
    </row>
    <row r="27">
      <c r="A27" s="23" t="s">
        <v>26</v>
      </c>
      <c r="B27" s="22"/>
      <c r="C27" s="22"/>
      <c r="D27" s="12">
        <f>D26+D24</f>
        <v>1373184.781</v>
      </c>
    </row>
    <row r="28">
      <c r="A28" s="23" t="s">
        <v>27</v>
      </c>
      <c r="B28" s="22"/>
      <c r="C28" s="22"/>
      <c r="D28" s="12">
        <f>D27-D22</f>
        <v>1373184.781</v>
      </c>
    </row>
    <row r="29">
      <c r="A29" s="23" t="s">
        <v>28</v>
      </c>
      <c r="B29" s="24"/>
      <c r="C29" s="24"/>
      <c r="D29" s="24" t="str">
        <f>D28/D23</f>
        <v>#DIV/0!</v>
      </c>
    </row>
  </sheetData>
  <drawing r:id="rId1"/>
</worksheet>
</file>