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2136AE6D-367E-BE4E-8F1F-EC1CFE2BEABA}" xr6:coauthVersionLast="47" xr6:coauthVersionMax="47" xr10:uidLastSave="{00000000-0000-0000-0000-000000000000}"/>
  <bookViews>
    <workbookView xWindow="1080" yWindow="1840" windowWidth="30300" windowHeight="17420" activeTab="3" xr2:uid="{F01518FA-E25B-0E4D-8AAE-557DFB17BC26}"/>
  </bookViews>
  <sheets>
    <sheet name="гистограмма" sheetId="2" r:id="rId1"/>
    <sheet name="Эмперическая ф-я распред." sheetId="3" r:id="rId2"/>
    <sheet name="Мат. ожидание и дисперсия" sheetId="4" r:id="rId3"/>
    <sheet name="Проверка стат-х гипотез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B18" i="5"/>
  <c r="P4" i="5"/>
  <c r="P6" i="5"/>
  <c r="P9" i="5"/>
  <c r="P10" i="5"/>
  <c r="M10" i="5"/>
  <c r="F10" i="5"/>
  <c r="G10" i="5"/>
  <c r="H10" i="5"/>
  <c r="I10" i="5"/>
  <c r="J10" i="5"/>
  <c r="K10" i="5"/>
  <c r="L10" i="5"/>
  <c r="E10" i="5"/>
  <c r="C10" i="5"/>
  <c r="M9" i="5"/>
  <c r="F9" i="5"/>
  <c r="G9" i="5"/>
  <c r="H9" i="5"/>
  <c r="I9" i="5"/>
  <c r="J9" i="5"/>
  <c r="K9" i="5"/>
  <c r="L9" i="5"/>
  <c r="E9" i="5"/>
  <c r="C9" i="5"/>
  <c r="J8" i="5"/>
  <c r="L8" i="5"/>
  <c r="M5" i="5"/>
  <c r="F4" i="5"/>
  <c r="G4" i="5"/>
  <c r="H4" i="5"/>
  <c r="I4" i="5"/>
  <c r="J4" i="5"/>
  <c r="K4" i="5"/>
  <c r="L4" i="5"/>
  <c r="E4" i="5"/>
  <c r="N4" i="5"/>
  <c r="M4" i="5"/>
  <c r="D4" i="5"/>
  <c r="C5" i="5" s="1"/>
  <c r="C4" i="5"/>
  <c r="H6" i="5"/>
  <c r="H8" i="5" s="1"/>
  <c r="I6" i="5"/>
  <c r="I8" i="5" s="1"/>
  <c r="J6" i="5"/>
  <c r="K6" i="5"/>
  <c r="K8" i="5" s="1"/>
  <c r="L6" i="5"/>
  <c r="G6" i="5"/>
  <c r="G8" i="5" s="1"/>
  <c r="M7" i="5"/>
  <c r="M8" i="5" s="1"/>
  <c r="D6" i="5"/>
  <c r="C7" i="5" s="1"/>
  <c r="C8" i="5" s="1"/>
  <c r="E6" i="5"/>
  <c r="E8" i="5" s="1"/>
  <c r="F6" i="5"/>
  <c r="F8" i="5" s="1"/>
  <c r="M6" i="5"/>
  <c r="N6" i="5"/>
  <c r="C6" i="5"/>
  <c r="B16" i="5"/>
  <c r="B15" i="5"/>
  <c r="C13" i="5"/>
  <c r="C2" i="5" s="1"/>
  <c r="D19" i="4"/>
  <c r="D16" i="4"/>
  <c r="B19" i="4"/>
  <c r="B16" i="4"/>
  <c r="C11" i="4"/>
  <c r="B11" i="4"/>
  <c r="C10" i="4"/>
  <c r="C9" i="4"/>
  <c r="D13" i="5" l="1"/>
  <c r="E13" i="5" l="1"/>
  <c r="D2" i="5"/>
  <c r="F13" i="5" l="1"/>
  <c r="E2" i="5"/>
  <c r="G13" i="5" l="1"/>
  <c r="F2" i="5"/>
  <c r="B10" i="4"/>
  <c r="B9" i="4"/>
  <c r="P5" i="4"/>
  <c r="O5" i="4"/>
  <c r="D6" i="4"/>
  <c r="E6" i="4"/>
  <c r="F6" i="4"/>
  <c r="G6" i="4"/>
  <c r="H6" i="4"/>
  <c r="I6" i="4"/>
  <c r="J6" i="4"/>
  <c r="K6" i="4"/>
  <c r="L6" i="4"/>
  <c r="M6" i="4"/>
  <c r="N6" i="4"/>
  <c r="C6" i="4"/>
  <c r="D5" i="4"/>
  <c r="E5" i="4"/>
  <c r="F5" i="4"/>
  <c r="G5" i="4"/>
  <c r="H5" i="4"/>
  <c r="I5" i="4"/>
  <c r="J5" i="4"/>
  <c r="K5" i="4"/>
  <c r="L5" i="4"/>
  <c r="M5" i="4"/>
  <c r="N5" i="4"/>
  <c r="C5" i="4"/>
  <c r="D4" i="4"/>
  <c r="E4" i="4"/>
  <c r="F4" i="4"/>
  <c r="G4" i="4"/>
  <c r="H4" i="4"/>
  <c r="I4" i="4"/>
  <c r="J4" i="4"/>
  <c r="K4" i="4"/>
  <c r="L4" i="4"/>
  <c r="M4" i="4"/>
  <c r="N4" i="4"/>
  <c r="C4" i="4"/>
  <c r="D3" i="4"/>
  <c r="E3" i="4"/>
  <c r="F3" i="4"/>
  <c r="G3" i="4"/>
  <c r="H3" i="4"/>
  <c r="I3" i="4"/>
  <c r="J3" i="4"/>
  <c r="K3" i="4"/>
  <c r="L3" i="4"/>
  <c r="M3" i="4"/>
  <c r="N3" i="4"/>
  <c r="C3" i="4"/>
  <c r="M1" i="4"/>
  <c r="N1" i="4"/>
  <c r="J1" i="4"/>
  <c r="K1" i="4"/>
  <c r="L1" i="4"/>
  <c r="E1" i="4"/>
  <c r="F1" i="4"/>
  <c r="G1" i="4"/>
  <c r="H1" i="4"/>
  <c r="I1" i="4"/>
  <c r="D1" i="4"/>
  <c r="C1" i="4"/>
  <c r="H13" i="5" l="1"/>
  <c r="G2" i="5"/>
  <c r="D10" i="3"/>
  <c r="E10" i="3"/>
  <c r="F10" i="3"/>
  <c r="G10" i="3"/>
  <c r="H10" i="3"/>
  <c r="I10" i="3"/>
  <c r="J10" i="3"/>
  <c r="K10" i="3"/>
  <c r="L10" i="3"/>
  <c r="M10" i="3"/>
  <c r="N10" i="3"/>
  <c r="O10" i="3"/>
  <c r="C10" i="3"/>
  <c r="O9" i="3"/>
  <c r="E9" i="3"/>
  <c r="F9" i="3"/>
  <c r="G9" i="3"/>
  <c r="H9" i="3"/>
  <c r="I9" i="3"/>
  <c r="J9" i="3"/>
  <c r="K9" i="3"/>
  <c r="L9" i="3"/>
  <c r="M9" i="3"/>
  <c r="N9" i="3"/>
  <c r="D9" i="3"/>
  <c r="C9" i="3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C7" i="3"/>
  <c r="B7" i="3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M3" i="3"/>
  <c r="N3" i="3"/>
  <c r="O3" i="3"/>
  <c r="O2" i="3"/>
  <c r="N2" i="3"/>
  <c r="M2" i="3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AA20" i="2"/>
  <c r="AA19" i="2"/>
  <c r="O20" i="2"/>
  <c r="P20" i="2"/>
  <c r="Q20" i="2"/>
  <c r="R20" i="2"/>
  <c r="S20" i="2"/>
  <c r="T20" i="2"/>
  <c r="U20" i="2"/>
  <c r="V20" i="2"/>
  <c r="W20" i="2"/>
  <c r="X20" i="2"/>
  <c r="Y20" i="2"/>
  <c r="N20" i="2"/>
  <c r="Y19" i="2"/>
  <c r="X19" i="2"/>
  <c r="W19" i="2"/>
  <c r="V19" i="2"/>
  <c r="U19" i="2"/>
  <c r="T19" i="2"/>
  <c r="S19" i="2"/>
  <c r="R19" i="2"/>
  <c r="Q19" i="2"/>
  <c r="O19" i="2"/>
  <c r="P19" i="2"/>
  <c r="N19" i="2"/>
  <c r="I13" i="5" l="1"/>
  <c r="H2" i="5"/>
  <c r="P18" i="2"/>
  <c r="Q18" i="2"/>
  <c r="R18" i="2"/>
  <c r="S18" i="2"/>
  <c r="T18" i="2"/>
  <c r="U18" i="2"/>
  <c r="V18" i="2"/>
  <c r="W18" i="2"/>
  <c r="X18" i="2"/>
  <c r="Y18" i="2"/>
  <c r="O18" i="2"/>
  <c r="N18" i="2"/>
  <c r="M4" i="2"/>
  <c r="L4" i="2"/>
  <c r="Q2" i="2"/>
  <c r="M2" i="2"/>
  <c r="N2" i="2" s="1"/>
  <c r="L2" i="2"/>
  <c r="J13" i="5" l="1"/>
  <c r="I2" i="5"/>
  <c r="K13" i="5" l="1"/>
  <c r="J2" i="5"/>
  <c r="L13" i="5" l="1"/>
  <c r="K2" i="5"/>
  <c r="M13" i="5" l="1"/>
  <c r="L2" i="5"/>
  <c r="N13" i="5" l="1"/>
  <c r="N2" i="5" s="1"/>
  <c r="M2" i="5"/>
</calcChain>
</file>

<file path=xl/sharedStrings.xml><?xml version="1.0" encoding="utf-8"?>
<sst xmlns="http://schemas.openxmlformats.org/spreadsheetml/2006/main" count="81" uniqueCount="61">
  <si>
    <t>a (min)</t>
  </si>
  <si>
    <t>b (max)</t>
  </si>
  <si>
    <t>частное (b-a)/12 = h</t>
  </si>
  <si>
    <t>12h</t>
  </si>
  <si>
    <t>h округленное до десятых</t>
  </si>
  <si>
    <t>b'</t>
  </si>
  <si>
    <t>a'</t>
  </si>
  <si>
    <t>Границы интервалов</t>
  </si>
  <si>
    <t>Номера интервалов</t>
  </si>
  <si>
    <t xml:space="preserve">Номера интервалов  </t>
  </si>
  <si>
    <t>(-3; -2,5)</t>
  </si>
  <si>
    <t>(-2,5; -2,0)</t>
  </si>
  <si>
    <t>(-2,0; -1,5)</t>
  </si>
  <si>
    <t>(-1,5; -1,0)</t>
  </si>
  <si>
    <t>(-1,0; -0,5)</t>
  </si>
  <si>
    <t>(-0,5; 0)</t>
  </si>
  <si>
    <t>(0; 0,5)</t>
  </si>
  <si>
    <t>(0,5; 1,0)</t>
  </si>
  <si>
    <t>(1,0; 1,5)</t>
  </si>
  <si>
    <t>(1,5; 2,0)</t>
  </si>
  <si>
    <t>(2,0; 2,5)</t>
  </si>
  <si>
    <t>(2,5; 3,0)</t>
  </si>
  <si>
    <t>примечания</t>
  </si>
  <si>
    <t>всего данных</t>
  </si>
  <si>
    <t>Проверка</t>
  </si>
  <si>
    <t>(2,75; ∞)</t>
  </si>
  <si>
    <t>F(x)</t>
  </si>
  <si>
    <t>(-∞; -2,75]</t>
  </si>
  <si>
    <t>(-2,75; -2,25]</t>
  </si>
  <si>
    <t>(-2,25; -1,75]</t>
  </si>
  <si>
    <t>(-1,75; -1,25]</t>
  </si>
  <si>
    <t>(-1,25; -0,75]</t>
  </si>
  <si>
    <t>(-0,75; -0,25]</t>
  </si>
  <si>
    <t>(-0,25; 0,25]</t>
  </si>
  <si>
    <t>(0,25; 0,75]</t>
  </si>
  <si>
    <t>(0,75; 1,25]</t>
  </si>
  <si>
    <t>(1,25; 1,75]</t>
  </si>
  <si>
    <t>(1,75; 2,25]</t>
  </si>
  <si>
    <t>(2,25; 2,75]</t>
  </si>
  <si>
    <t>Всего значений в выборке</t>
  </si>
  <si>
    <t>∞</t>
  </si>
  <si>
    <t>Некоторые результаты</t>
  </si>
  <si>
    <t>Xˉ</t>
  </si>
  <si>
    <t>S^2</t>
  </si>
  <si>
    <t>≈</t>
  </si>
  <si>
    <t>γ</t>
  </si>
  <si>
    <t>ф(t)</t>
  </si>
  <si>
    <t>t</t>
  </si>
  <si>
    <t>S</t>
  </si>
  <si>
    <t>n</t>
  </si>
  <si>
    <t xml:space="preserve"> =&gt;</t>
  </si>
  <si>
    <t>(-0,09; 0,20)</t>
  </si>
  <si>
    <t xml:space="preserve"> - доверительный интервал</t>
  </si>
  <si>
    <t>(-∞; -2,5)</t>
  </si>
  <si>
    <t>(2,5; +∞)</t>
  </si>
  <si>
    <t>∑</t>
  </si>
  <si>
    <t>Примечания</t>
  </si>
  <si>
    <t>k</t>
  </si>
  <si>
    <t>p</t>
  </si>
  <si>
    <t>Из таблицы критических точек распределения Пирсона &lt;&lt;хи-квадрат&gt;&gt;</t>
  </si>
  <si>
    <t>поскольку хи &lt; 12,59 =&gt; гипотеза не отвергается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</si>
</sst>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0" formatCode="0.0"/>
  </numFmts>
  <fonts count="3" x14ac:knownFonts="1">
    <font>
      <sz val="12"/>
      <color theme="1"/>
      <name val="Aptos Narrow"/>
      <family val="2"/>
      <charset val="204"/>
      <scheme val="minor"/>
    </font>
    <font>
      <sz val="11"/>
      <color theme="1"/>
      <name val="Cambria Math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5" fontId="0" fillId="0" borderId="1" xfId="0" applyNumberFormat="1" applyBorder="1"/>
    <xf numFmtId="165" fontId="0" fillId="3" borderId="1" xfId="0" applyNumberFormat="1" applyFill="1" applyBorder="1"/>
    <xf numFmtId="165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/>
    <xf numFmtId="170" fontId="0" fillId="0" borderId="1" xfId="0" applyNumberFormat="1" applyBorder="1"/>
    <xf numFmtId="0" fontId="1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165" fontId="0" fillId="0" borderId="0" xfId="0" applyNumberFormat="1" applyFill="1" applyBorder="1"/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/>
    <xf numFmtId="0" fontId="2" fillId="0" borderId="1" xfId="0" applyFont="1" applyBorder="1"/>
    <xf numFmtId="0" fontId="0" fillId="0" borderId="8" xfId="0" applyBorder="1"/>
    <xf numFmtId="165" fontId="0" fillId="0" borderId="8" xfId="0" applyNumberFormat="1" applyBorder="1"/>
    <xf numFmtId="0" fontId="0" fillId="0" borderId="7" xfId="0" applyBorder="1"/>
    <xf numFmtId="165" fontId="0" fillId="0" borderId="7" xfId="0" applyNumberFormat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 vertical="top"/>
    </xf>
    <xf numFmtId="1" fontId="0" fillId="0" borderId="8" xfId="0" applyNumberFormat="1" applyBorder="1" applyAlignment="1">
      <alignment horizontal="center" vertical="top"/>
    </xf>
    <xf numFmtId="0" fontId="0" fillId="0" borderId="8" xfId="0" applyBorder="1" applyAlignment="1"/>
    <xf numFmtId="164" fontId="0" fillId="3" borderId="1" xfId="0" applyNumberFormat="1" applyFill="1" applyBorder="1" applyAlignment="1"/>
    <xf numFmtId="164" fontId="0" fillId="3" borderId="7" xfId="0" applyNumberFormat="1" applyFill="1" applyBorder="1" applyAlignment="1">
      <alignment horizontal="center" vertical="top"/>
    </xf>
    <xf numFmtId="164" fontId="0" fillId="3" borderId="7" xfId="0" applyNumberFormat="1" applyFill="1" applyBorder="1" applyAlignment="1"/>
    <xf numFmtId="164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 vertical="top"/>
    </xf>
    <xf numFmtId="1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3" borderId="1" xfId="0" applyNumberFormat="1" applyFill="1" applyBorder="1"/>
    <xf numFmtId="165" fontId="0" fillId="3" borderId="1" xfId="0" applyNumberFormat="1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numRef>
              <c:f>гистограмма!$N$18:$Y$18</c:f>
              <c:numCache>
                <c:formatCode>General</c:formatCode>
                <c:ptCount val="12"/>
                <c:pt idx="0">
                  <c:v>-2.75</c:v>
                </c:pt>
                <c:pt idx="1">
                  <c:v>-2.25</c:v>
                </c:pt>
                <c:pt idx="2">
                  <c:v>-1.75</c:v>
                </c:pt>
                <c:pt idx="3">
                  <c:v>-1.25</c:v>
                </c:pt>
                <c:pt idx="4">
                  <c:v>-0.75</c:v>
                </c:pt>
                <c:pt idx="5">
                  <c:v>-0.25</c:v>
                </c:pt>
                <c:pt idx="6">
                  <c:v>0.25</c:v>
                </c:pt>
                <c:pt idx="7">
                  <c:v>0.75</c:v>
                </c:pt>
                <c:pt idx="8">
                  <c:v>1.25</c:v>
                </c:pt>
                <c:pt idx="9">
                  <c:v>1.75</c:v>
                </c:pt>
                <c:pt idx="10">
                  <c:v>2.25</c:v>
                </c:pt>
                <c:pt idx="11">
                  <c:v>2.75</c:v>
                </c:pt>
              </c:numCache>
            </c:numRef>
          </c:cat>
          <c:val>
            <c:numRef>
              <c:f>гистограмма!$N$20:$Y$20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7.0000000000000007E-2</c:v>
                </c:pt>
                <c:pt idx="4">
                  <c:v>0.13500000000000001</c:v>
                </c:pt>
                <c:pt idx="5">
                  <c:v>0.23</c:v>
                </c:pt>
                <c:pt idx="6">
                  <c:v>0.19</c:v>
                </c:pt>
                <c:pt idx="7">
                  <c:v>0.125</c:v>
                </c:pt>
                <c:pt idx="8">
                  <c:v>0.09</c:v>
                </c:pt>
                <c:pt idx="9">
                  <c:v>0.05</c:v>
                </c:pt>
                <c:pt idx="10">
                  <c:v>0.04</c:v>
                </c:pt>
                <c:pt idx="1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8-2D4D-B8BC-6521EA0C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47"/>
        <c:axId val="686338239"/>
        <c:axId val="686421455"/>
      </c:barChart>
      <c:catAx>
        <c:axId val="6863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421455"/>
        <c:crosses val="autoZero"/>
        <c:auto val="1"/>
        <c:lblAlgn val="ctr"/>
        <c:lblOffset val="100"/>
        <c:noMultiLvlLbl val="0"/>
      </c:catAx>
      <c:valAx>
        <c:axId val="6864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338239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022078387004739E-2"/>
          <c:y val="4.619563487624935E-2"/>
          <c:w val="0.91754852807957932"/>
          <c:h val="0.86865708016306697"/>
        </c:manualLayout>
      </c:layout>
      <c:scatterChart>
        <c:scatterStyle val="lineMarker"/>
        <c:varyColors val="0"/>
        <c:ser>
          <c:idx val="0"/>
          <c:order val="0"/>
          <c:tx>
            <c:v>до -2,75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распред.'!$B$7:$C$7</c:f>
              <c:numCache>
                <c:formatCode>0.00</c:formatCode>
                <c:ptCount val="2"/>
                <c:pt idx="0" formatCode="General">
                  <c:v>-3.25</c:v>
                </c:pt>
                <c:pt idx="1">
                  <c:v>-2.75</c:v>
                </c:pt>
              </c:numCache>
            </c:numRef>
          </c:xVal>
          <c:yVal>
            <c:numRef>
              <c:f>'Эмперическая ф-я распред.'!$C$9:$C$10</c:f>
              <c:numCache>
                <c:formatCode>0.000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E42-0A45-B21D-24C85B7DEA59}"/>
            </c:ext>
          </c:extLst>
        </c:ser>
        <c:ser>
          <c:idx val="1"/>
          <c:order val="1"/>
          <c:tx>
            <c:v>до -2,25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распред.'!$C$7:$D$7</c:f>
              <c:numCache>
                <c:formatCode>0.00</c:formatCode>
                <c:ptCount val="2"/>
                <c:pt idx="0">
                  <c:v>-2.75</c:v>
                </c:pt>
                <c:pt idx="1">
                  <c:v>-2.25</c:v>
                </c:pt>
              </c:numCache>
            </c:numRef>
          </c:xVal>
          <c:yVal>
            <c:numRef>
              <c:f>'Эмперическая ф-я распред.'!$D$9:$D$10</c:f>
              <c:numCache>
                <c:formatCode>0.000</c:formatCode>
                <c:ptCount val="2"/>
                <c:pt idx="0">
                  <c:v>2.5000000000000001E-2</c:v>
                </c:pt>
                <c:pt idx="1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E42-0A45-B21D-24C85B7DEA59}"/>
            </c:ext>
          </c:extLst>
        </c:ser>
        <c:ser>
          <c:idx val="2"/>
          <c:order val="2"/>
          <c:tx>
            <c:v>до -1,75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распред.'!$D$7:$E$7</c:f>
              <c:numCache>
                <c:formatCode>0.00</c:formatCode>
                <c:ptCount val="2"/>
                <c:pt idx="0">
                  <c:v>-2.25</c:v>
                </c:pt>
                <c:pt idx="1">
                  <c:v>-1.75</c:v>
                </c:pt>
              </c:numCache>
            </c:numRef>
          </c:xVal>
          <c:yVal>
            <c:numRef>
              <c:f>'Эмперическая ф-я распред.'!$E$9:$E$10</c:f>
              <c:numCache>
                <c:formatCode>0.000</c:formatCode>
                <c:ptCount val="2"/>
                <c:pt idx="0">
                  <c:v>4.4999999999999998E-2</c:v>
                </c:pt>
                <c:pt idx="1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E42-0A45-B21D-24C85B7DEA59}"/>
            </c:ext>
          </c:extLst>
        </c:ser>
        <c:ser>
          <c:idx val="3"/>
          <c:order val="3"/>
          <c:tx>
            <c:v>до -1,25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распред.'!$E$7:$F$7</c:f>
              <c:numCache>
                <c:formatCode>0.00</c:formatCode>
                <c:ptCount val="2"/>
                <c:pt idx="0">
                  <c:v>-1.75</c:v>
                </c:pt>
                <c:pt idx="1">
                  <c:v>-1.25</c:v>
                </c:pt>
              </c:numCache>
            </c:numRef>
          </c:xVal>
          <c:yVal>
            <c:numRef>
              <c:f>'Эмперическая ф-я распред.'!$F$9:$F$10</c:f>
              <c:numCache>
                <c:formatCode>0.000</c:formatCode>
                <c:ptCount val="2"/>
                <c:pt idx="0">
                  <c:v>0.105</c:v>
                </c:pt>
                <c:pt idx="1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E42-0A45-B21D-24C85B7DEA59}"/>
            </c:ext>
          </c:extLst>
        </c:ser>
        <c:ser>
          <c:idx val="4"/>
          <c:order val="4"/>
          <c:tx>
            <c:v>до -0,75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распред.'!$F$7:$G$7</c:f>
              <c:numCache>
                <c:formatCode>0.00</c:formatCode>
                <c:ptCount val="2"/>
                <c:pt idx="0">
                  <c:v>-1.25</c:v>
                </c:pt>
                <c:pt idx="1">
                  <c:v>-0.75</c:v>
                </c:pt>
              </c:numCache>
            </c:numRef>
          </c:xVal>
          <c:yVal>
            <c:numRef>
              <c:f>'Эмперическая ф-я распред.'!$G$9:$G$10</c:f>
              <c:numCache>
                <c:formatCode>0.000</c:formatCode>
                <c:ptCount val="2"/>
                <c:pt idx="0">
                  <c:v>0.19500000000000001</c:v>
                </c:pt>
                <c:pt idx="1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E42-0A45-B21D-24C85B7DEA59}"/>
            </c:ext>
          </c:extLst>
        </c:ser>
        <c:ser>
          <c:idx val="5"/>
          <c:order val="5"/>
          <c:tx>
            <c:v>до -0,25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распред.'!$G$7:$H$7</c:f>
              <c:numCache>
                <c:formatCode>0.00</c:formatCode>
                <c:ptCount val="2"/>
                <c:pt idx="0">
                  <c:v>-0.75</c:v>
                </c:pt>
                <c:pt idx="1">
                  <c:v>-0.25</c:v>
                </c:pt>
              </c:numCache>
            </c:numRef>
          </c:xVal>
          <c:yVal>
            <c:numRef>
              <c:f>'Эмперическая ф-я распред.'!$H$9:$H$10</c:f>
              <c:numCache>
                <c:formatCode>0.000</c:formatCode>
                <c:ptCount val="2"/>
                <c:pt idx="0">
                  <c:v>0.375</c:v>
                </c:pt>
                <c:pt idx="1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E42-0A45-B21D-24C85B7DEA59}"/>
            </c:ext>
          </c:extLst>
        </c:ser>
        <c:ser>
          <c:idx val="6"/>
          <c:order val="6"/>
          <c:tx>
            <c:v>до 0,25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распред.'!$H$7:$I$7</c:f>
              <c:numCache>
                <c:formatCode>0.00</c:formatCode>
                <c:ptCount val="2"/>
                <c:pt idx="0">
                  <c:v>-0.25</c:v>
                </c:pt>
                <c:pt idx="1">
                  <c:v>0.25</c:v>
                </c:pt>
              </c:numCache>
            </c:numRef>
          </c:xVal>
          <c:yVal>
            <c:numRef>
              <c:f>'Эмперическая ф-я распред.'!$I$9:$I$10</c:f>
              <c:numCache>
                <c:formatCode>0.000</c:formatCode>
                <c:ptCount val="2"/>
                <c:pt idx="0">
                  <c:v>0.58499999999999996</c:v>
                </c:pt>
                <c:pt idx="1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E42-0A45-B21D-24C85B7DEA59}"/>
            </c:ext>
          </c:extLst>
        </c:ser>
        <c:ser>
          <c:idx val="7"/>
          <c:order val="7"/>
          <c:tx>
            <c:v>до 0,75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распред.'!$I$7:$J$7</c:f>
              <c:numCache>
                <c:formatCode>0.00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xVal>
          <c:yVal>
            <c:numRef>
              <c:f>'Эмперическая ф-я распред.'!$J$9:$J$10</c:f>
              <c:numCache>
                <c:formatCode>0.000</c:formatCode>
                <c:ptCount val="2"/>
                <c:pt idx="0">
                  <c:v>0.755</c:v>
                </c:pt>
                <c:pt idx="1">
                  <c:v>0.755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E42-0A45-B21D-24C85B7DEA59}"/>
            </c:ext>
          </c:extLst>
        </c:ser>
        <c:ser>
          <c:idx val="8"/>
          <c:order val="8"/>
          <c:tx>
            <c:v>до 1,25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распред.'!$J$7:$K$7</c:f>
              <c:numCache>
                <c:formatCode>0.00</c:formatCode>
                <c:ptCount val="2"/>
                <c:pt idx="0">
                  <c:v>0.75</c:v>
                </c:pt>
                <c:pt idx="1">
                  <c:v>1.25</c:v>
                </c:pt>
              </c:numCache>
            </c:numRef>
          </c:xVal>
          <c:yVal>
            <c:numRef>
              <c:f>'Эмперическая ф-я распред.'!$K$9:$K$10</c:f>
              <c:numCache>
                <c:formatCode>0.000</c:formatCode>
                <c:ptCount val="2"/>
                <c:pt idx="0">
                  <c:v>0.86</c:v>
                </c:pt>
                <c:pt idx="1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E42-0A45-B21D-24C85B7DEA59}"/>
            </c:ext>
          </c:extLst>
        </c:ser>
        <c:ser>
          <c:idx val="9"/>
          <c:order val="9"/>
          <c:tx>
            <c:v>до 1,75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распред.'!$K$7:$L$7</c:f>
              <c:numCache>
                <c:formatCode>0.00</c:formatCode>
                <c:ptCount val="2"/>
                <c:pt idx="0">
                  <c:v>1.25</c:v>
                </c:pt>
                <c:pt idx="1">
                  <c:v>1.75</c:v>
                </c:pt>
              </c:numCache>
            </c:numRef>
          </c:xVal>
          <c:yVal>
            <c:numRef>
              <c:f>'Эмперическая ф-я распред.'!$L$9:$L$10</c:f>
              <c:numCache>
                <c:formatCode>0.000</c:formatCode>
                <c:ptCount val="2"/>
                <c:pt idx="0">
                  <c:v>0.93500000000000005</c:v>
                </c:pt>
                <c:pt idx="1">
                  <c:v>0.93500000000000005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E42-0A45-B21D-24C85B7DEA59}"/>
            </c:ext>
          </c:extLst>
        </c:ser>
        <c:ser>
          <c:idx val="10"/>
          <c:order val="10"/>
          <c:tx>
            <c:v>до 2,25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распред.'!$L$7:$M$7</c:f>
              <c:numCache>
                <c:formatCode>0.00</c:formatCode>
                <c:ptCount val="2"/>
                <c:pt idx="0">
                  <c:v>1.75</c:v>
                </c:pt>
                <c:pt idx="1">
                  <c:v>2.25</c:v>
                </c:pt>
              </c:numCache>
            </c:numRef>
          </c:xVal>
          <c:yVal>
            <c:numRef>
              <c:f>'Эмперическая ф-я распред.'!$M$9:$M$10</c:f>
              <c:numCache>
                <c:formatCode>0.000</c:formatCode>
                <c:ptCount val="2"/>
                <c:pt idx="0">
                  <c:v>0.97499999999999998</c:v>
                </c:pt>
                <c:pt idx="1">
                  <c:v>0.97499999999999998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E42-0A45-B21D-24C85B7DEA59}"/>
            </c:ext>
          </c:extLst>
        </c:ser>
        <c:ser>
          <c:idx val="11"/>
          <c:order val="11"/>
          <c:tx>
            <c:v>до 2,75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распред.'!$M$7:$N$7</c:f>
              <c:numCache>
                <c:formatCode>0.00</c:formatCode>
                <c:ptCount val="2"/>
                <c:pt idx="0">
                  <c:v>2.25</c:v>
                </c:pt>
                <c:pt idx="1">
                  <c:v>2.75</c:v>
                </c:pt>
              </c:numCache>
            </c:numRef>
          </c:xVal>
          <c:yVal>
            <c:numRef>
              <c:f>'Эмперическая ф-я распред.'!$N$9:$N$10</c:f>
              <c:numCache>
                <c:formatCode>0.000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E42-0A45-B21D-24C85B7DEA59}"/>
            </c:ext>
          </c:extLst>
        </c:ser>
        <c:ser>
          <c:idx val="12"/>
          <c:order val="12"/>
          <c:tx>
            <c:v>до 3,25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'Эмперическая ф-я распред.'!$N$7:$O$7</c:f>
              <c:numCache>
                <c:formatCode>0.00</c:formatCode>
                <c:ptCount val="2"/>
                <c:pt idx="0">
                  <c:v>2.75</c:v>
                </c:pt>
                <c:pt idx="1">
                  <c:v>3.25</c:v>
                </c:pt>
              </c:numCache>
            </c:numRef>
          </c:xVal>
          <c:yVal>
            <c:numRef>
              <c:f>'Эмперическая ф-я распред.'!$O$9:$O$10</c:f>
              <c:numCache>
                <c:formatCode>0.000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E42-0A45-B21D-24C85B7D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59039"/>
        <c:axId val="1424556639"/>
      </c:scatterChart>
      <c:valAx>
        <c:axId val="1424559039"/>
        <c:scaling>
          <c:orientation val="minMax"/>
          <c:max val="3.5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556639"/>
        <c:crosses val="autoZero"/>
        <c:crossBetween val="midCat"/>
        <c:majorUnit val="0.5"/>
      </c:valAx>
      <c:valAx>
        <c:axId val="14245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559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634389</xdr:colOff>
      <xdr:row>19</xdr:row>
      <xdr:rowOff>7801</xdr:rowOff>
    </xdr:from>
    <xdr:ext cx="323109" cy="1800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2EE430-0645-9436-9A14-482C05E70158}"/>
                </a:ext>
              </a:extLst>
            </xdr:cNvPr>
            <xdr:cNvSpPr txBox="1"/>
          </xdr:nvSpPr>
          <xdr:spPr>
            <a:xfrm>
              <a:off x="7046441" y="3859169"/>
              <a:ext cx="323109" cy="18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</m:acc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2EE430-0645-9436-9A14-482C05E70158}"/>
                </a:ext>
              </a:extLst>
            </xdr:cNvPr>
            <xdr:cNvSpPr txBox="1"/>
          </xdr:nvSpPr>
          <xdr:spPr>
            <a:xfrm>
              <a:off x="7046441" y="3859169"/>
              <a:ext cx="323109" cy="18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𝑝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̅^</a:t>
              </a:r>
              <a:r>
                <a:rPr lang="ru-RU" sz="110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661721</xdr:colOff>
      <xdr:row>18</xdr:row>
      <xdr:rowOff>23428</xdr:rowOff>
    </xdr:from>
    <xdr:ext cx="292583" cy="1535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EED98FF-9593-D840-91C0-9A4DD3FFFB90}"/>
                </a:ext>
              </a:extLst>
            </xdr:cNvPr>
            <xdr:cNvSpPr txBox="1"/>
          </xdr:nvSpPr>
          <xdr:spPr>
            <a:xfrm>
              <a:off x="7073773" y="3672092"/>
              <a:ext cx="292583" cy="153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EED98FF-9593-D840-91C0-9A4DD3FFFB90}"/>
                </a:ext>
              </a:extLst>
            </xdr:cNvPr>
            <xdr:cNvSpPr txBox="1"/>
          </xdr:nvSpPr>
          <xdr:spPr>
            <a:xfrm>
              <a:off x="7073773" y="3672092"/>
              <a:ext cx="292583" cy="153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680111</xdr:colOff>
      <xdr:row>17</xdr:row>
      <xdr:rowOff>22506</xdr:rowOff>
    </xdr:from>
    <xdr:ext cx="327951" cy="160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35C827-D4EA-A54D-A844-EA03654D6FEF}"/>
                </a:ext>
              </a:extLst>
            </xdr:cNvPr>
            <xdr:cNvSpPr txBox="1"/>
          </xdr:nvSpPr>
          <xdr:spPr>
            <a:xfrm>
              <a:off x="7092163" y="3468467"/>
              <a:ext cx="327951" cy="160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35C827-D4EA-A54D-A844-EA03654D6FEF}"/>
                </a:ext>
              </a:extLst>
            </xdr:cNvPr>
            <xdr:cNvSpPr txBox="1"/>
          </xdr:nvSpPr>
          <xdr:spPr>
            <a:xfrm>
              <a:off x="7092163" y="3468467"/>
              <a:ext cx="327951" cy="160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497201</xdr:colOff>
      <xdr:row>14</xdr:row>
      <xdr:rowOff>181602</xdr:rowOff>
    </xdr:from>
    <xdr:ext cx="552260" cy="2290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4E9BE09-8CEF-306F-1A6A-DF902E6155FC}"/>
                </a:ext>
              </a:extLst>
            </xdr:cNvPr>
            <xdr:cNvSpPr txBox="1"/>
          </xdr:nvSpPr>
          <xdr:spPr>
            <a:xfrm>
              <a:off x="6877620" y="3056213"/>
              <a:ext cx="552260" cy="2290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4E9BE09-8CEF-306F-1A6A-DF902E6155FC}"/>
                </a:ext>
              </a:extLst>
            </xdr:cNvPr>
            <xdr:cNvSpPr txBox="1"/>
          </xdr:nvSpPr>
          <xdr:spPr>
            <a:xfrm>
              <a:off x="6877620" y="3056213"/>
              <a:ext cx="552260" cy="2290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〖(𝑥〗_(𝑖−1), 𝑥_𝑖)</a:t>
              </a:r>
              <a:endParaRPr lang="en-US" sz="1100" b="0"/>
            </a:p>
            <a:p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12</xdr:col>
      <xdr:colOff>727265</xdr:colOff>
      <xdr:row>21</xdr:row>
      <xdr:rowOff>44939</xdr:rowOff>
    </xdr:from>
    <xdr:to>
      <xdr:col>20</xdr:col>
      <xdr:colOff>488462</xdr:colOff>
      <xdr:row>41</xdr:row>
      <xdr:rowOff>10855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8838EBB-F277-E635-1A04-30F3E1AB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682299</xdr:colOff>
      <xdr:row>1</xdr:row>
      <xdr:rowOff>2737</xdr:rowOff>
    </xdr:from>
    <xdr:ext cx="167551" cy="1882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B7E5E0-755B-2F13-B15F-073684F14096}"/>
                </a:ext>
              </a:extLst>
            </xdr:cNvPr>
            <xdr:cNvSpPr txBox="1"/>
          </xdr:nvSpPr>
          <xdr:spPr>
            <a:xfrm>
              <a:off x="682299" y="206446"/>
              <a:ext cx="167551" cy="188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B7E5E0-755B-2F13-B15F-073684F14096}"/>
                </a:ext>
              </a:extLst>
            </xdr:cNvPr>
            <xdr:cNvSpPr txBox="1"/>
          </xdr:nvSpPr>
          <xdr:spPr>
            <a:xfrm>
              <a:off x="682299" y="206446"/>
              <a:ext cx="167551" cy="188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493017</xdr:colOff>
      <xdr:row>4</xdr:row>
      <xdr:rowOff>19339</xdr:rowOff>
    </xdr:from>
    <xdr:ext cx="200004" cy="145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D62B2A3-B8DB-985D-8FB1-1B301B8A4B7B}"/>
                </a:ext>
              </a:extLst>
            </xdr:cNvPr>
            <xdr:cNvSpPr txBox="1"/>
          </xdr:nvSpPr>
          <xdr:spPr>
            <a:xfrm>
              <a:off x="493017" y="831623"/>
              <a:ext cx="200004" cy="14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D62B2A3-B8DB-985D-8FB1-1B301B8A4B7B}"/>
                </a:ext>
              </a:extLst>
            </xdr:cNvPr>
            <xdr:cNvSpPr txBox="1"/>
          </xdr:nvSpPr>
          <xdr:spPr>
            <a:xfrm>
              <a:off x="493017" y="831623"/>
              <a:ext cx="200004" cy="14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𝑖^∗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213360</xdr:colOff>
      <xdr:row>10</xdr:row>
      <xdr:rowOff>172720</xdr:rowOff>
    </xdr:from>
    <xdr:to>
      <xdr:col>10</xdr:col>
      <xdr:colOff>20320</xdr:colOff>
      <xdr:row>34</xdr:row>
      <xdr:rowOff>10160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D7BA9D-211E-244B-A943-AC85354C7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359833</xdr:colOff>
      <xdr:row>0</xdr:row>
      <xdr:rowOff>177802</xdr:rowOff>
    </xdr:from>
    <xdr:ext cx="732368" cy="1947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EBFB958-DBC0-E9DE-5D5B-21CDC1644FF2}"/>
                </a:ext>
              </a:extLst>
            </xdr:cNvPr>
            <xdr:cNvSpPr txBox="1"/>
          </xdr:nvSpPr>
          <xdr:spPr>
            <a:xfrm>
              <a:off x="359833" y="177802"/>
              <a:ext cx="732368" cy="194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EBFB958-DBC0-E9DE-5D5B-21CDC1644FF2}"/>
                </a:ext>
              </a:extLst>
            </xdr:cNvPr>
            <xdr:cNvSpPr txBox="1"/>
          </xdr:nvSpPr>
          <xdr:spPr>
            <a:xfrm>
              <a:off x="359833" y="177802"/>
              <a:ext cx="732368" cy="194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〖(𝑥〗_(𝑖−1), 𝑥_𝑖)</a:t>
              </a:r>
              <a:endParaRPr lang="en-US" sz="1100" b="0"/>
            </a:p>
            <a:p>
              <a:endParaRPr lang="en-US" sz="1100" b="0"/>
            </a:p>
            <a:p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571500</xdr:colOff>
      <xdr:row>2</xdr:row>
      <xdr:rowOff>4233</xdr:rowOff>
    </xdr:from>
    <xdr:ext cx="16478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6285C9E-3B07-573C-360B-3D7AFED30ECB}"/>
                </a:ext>
              </a:extLst>
            </xdr:cNvPr>
            <xdr:cNvSpPr txBox="1"/>
          </xdr:nvSpPr>
          <xdr:spPr>
            <a:xfrm>
              <a:off x="571500" y="410633"/>
              <a:ext cx="16478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6285C9E-3B07-573C-360B-3D7AFED30ECB}"/>
                </a:ext>
              </a:extLst>
            </xdr:cNvPr>
            <xdr:cNvSpPr txBox="1"/>
          </xdr:nvSpPr>
          <xdr:spPr>
            <a:xfrm>
              <a:off x="571500" y="410633"/>
              <a:ext cx="16478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503765</xdr:colOff>
      <xdr:row>3</xdr:row>
      <xdr:rowOff>1</xdr:rowOff>
    </xdr:from>
    <xdr:ext cx="292101" cy="203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ABDF69-23C6-56FE-CBC5-0F08C2D974B6}"/>
                </a:ext>
              </a:extLst>
            </xdr:cNvPr>
            <xdr:cNvSpPr txBox="1"/>
          </xdr:nvSpPr>
          <xdr:spPr>
            <a:xfrm>
              <a:off x="503765" y="609601"/>
              <a:ext cx="292101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ABDF69-23C6-56FE-CBC5-0F08C2D974B6}"/>
                </a:ext>
              </a:extLst>
            </xdr:cNvPr>
            <xdr:cNvSpPr txBox="1"/>
          </xdr:nvSpPr>
          <xdr:spPr>
            <a:xfrm>
              <a:off x="503765" y="609601"/>
              <a:ext cx="292101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𝑖^∗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529166</xdr:colOff>
      <xdr:row>4</xdr:row>
      <xdr:rowOff>12699</xdr:rowOff>
    </xdr:from>
    <xdr:ext cx="31130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F357F9B-E9E0-192C-A5ED-3BB7175F99F7}"/>
                </a:ext>
              </a:extLst>
            </xdr:cNvPr>
            <xdr:cNvSpPr txBox="1"/>
          </xdr:nvSpPr>
          <xdr:spPr>
            <a:xfrm>
              <a:off x="529166" y="825499"/>
              <a:ext cx="31130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F357F9B-E9E0-192C-A5ED-3BB7175F99F7}"/>
                </a:ext>
              </a:extLst>
            </xdr:cNvPr>
            <xdr:cNvSpPr txBox="1"/>
          </xdr:nvSpPr>
          <xdr:spPr>
            <a:xfrm>
              <a:off x="529166" y="825499"/>
              <a:ext cx="31130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𝑖^∗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605365</xdr:colOff>
      <xdr:row>4</xdr:row>
      <xdr:rowOff>194732</xdr:rowOff>
    </xdr:from>
    <xdr:ext cx="427568" cy="2455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1C32CC3-5299-EC02-BC47-BECD3A9686A7}"/>
                </a:ext>
              </a:extLst>
            </xdr:cNvPr>
            <xdr:cNvSpPr txBox="1"/>
          </xdr:nvSpPr>
          <xdr:spPr>
            <a:xfrm>
              <a:off x="605365" y="1007532"/>
              <a:ext cx="427568" cy="245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1C32CC3-5299-EC02-BC47-BECD3A9686A7}"/>
                </a:ext>
              </a:extLst>
            </xdr:cNvPr>
            <xdr:cNvSpPr txBox="1"/>
          </xdr:nvSpPr>
          <xdr:spPr>
            <a:xfrm>
              <a:off x="605365" y="1007532"/>
              <a:ext cx="427568" cy="245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〖𝑥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𝑖^∗〗^2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𝑖^∗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46567</xdr:colOff>
      <xdr:row>2</xdr:row>
      <xdr:rowOff>162561</xdr:rowOff>
    </xdr:from>
    <xdr:ext cx="441113" cy="2184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08C2AA2-1F7A-3E2D-3C18-DED7E014601F}"/>
                </a:ext>
              </a:extLst>
            </xdr:cNvPr>
            <xdr:cNvSpPr txBox="1"/>
          </xdr:nvSpPr>
          <xdr:spPr>
            <a:xfrm>
              <a:off x="12390967" y="568961"/>
              <a:ext cx="441113" cy="218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08C2AA2-1F7A-3E2D-3C18-DED7E014601F}"/>
                </a:ext>
              </a:extLst>
            </xdr:cNvPr>
            <xdr:cNvSpPr txBox="1"/>
          </xdr:nvSpPr>
          <xdr:spPr>
            <a:xfrm>
              <a:off x="12390967" y="568961"/>
              <a:ext cx="441113" cy="218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508000</xdr:colOff>
      <xdr:row>13</xdr:row>
      <xdr:rowOff>91440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549ECC0-F570-125E-6BF2-C71A2626D444}"/>
            </a:ext>
          </a:extLst>
        </xdr:cNvPr>
        <xdr:cNvSpPr txBox="1"/>
      </xdr:nvSpPr>
      <xdr:spPr>
        <a:xfrm>
          <a:off x="7091680" y="2733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8614</xdr:colOff>
      <xdr:row>15</xdr:row>
      <xdr:rowOff>27609</xdr:rowOff>
    </xdr:from>
    <xdr:to>
      <xdr:col>0</xdr:col>
      <xdr:colOff>793800</xdr:colOff>
      <xdr:row>17</xdr:row>
      <xdr:rowOff>161234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53BA9D6-4349-C47E-2159-6AFD0E374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4" y="3092174"/>
          <a:ext cx="785186" cy="542234"/>
        </a:xfrm>
        <a:prstGeom prst="rect">
          <a:avLst/>
        </a:prstGeom>
      </xdr:spPr>
    </xdr:pic>
    <xdr:clientData/>
  </xdr:twoCellAnchor>
  <xdr:twoCellAnchor editAs="oneCell">
    <xdr:from>
      <xdr:col>0</xdr:col>
      <xdr:colOff>38652</xdr:colOff>
      <xdr:row>18</xdr:row>
      <xdr:rowOff>49696</xdr:rowOff>
    </xdr:from>
    <xdr:to>
      <xdr:col>0</xdr:col>
      <xdr:colOff>792369</xdr:colOff>
      <xdr:row>20</xdr:row>
      <xdr:rowOff>136387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CE387C90-5AAB-BB0F-1B1D-610B53220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52" y="3727174"/>
          <a:ext cx="753717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639233</xdr:colOff>
      <xdr:row>1</xdr:row>
      <xdr:rowOff>12699</xdr:rowOff>
    </xdr:from>
    <xdr:ext cx="15703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F86DC1-B7D2-A2FC-F222-FE938E5A17FE}"/>
                </a:ext>
              </a:extLst>
            </xdr:cNvPr>
            <xdr:cNvSpPr txBox="1"/>
          </xdr:nvSpPr>
          <xdr:spPr>
            <a:xfrm>
              <a:off x="639233" y="215899"/>
              <a:ext cx="15703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F86DC1-B7D2-A2FC-F222-FE938E5A17FE}"/>
                </a:ext>
              </a:extLst>
            </xdr:cNvPr>
            <xdr:cNvSpPr txBox="1"/>
          </xdr:nvSpPr>
          <xdr:spPr>
            <a:xfrm>
              <a:off x="639233" y="215899"/>
              <a:ext cx="15703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𝑧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596899</xdr:colOff>
      <xdr:row>2</xdr:row>
      <xdr:rowOff>12700</xdr:rowOff>
    </xdr:from>
    <xdr:ext cx="32143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F87C478-3136-4196-6C5D-4D6944EE202F}"/>
                </a:ext>
              </a:extLst>
            </xdr:cNvPr>
            <xdr:cNvSpPr txBox="1"/>
          </xdr:nvSpPr>
          <xdr:spPr>
            <a:xfrm>
              <a:off x="596899" y="419100"/>
              <a:ext cx="3214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sz="1100" b="0" i="1">
                      <a:latin typeface="Cambria Math" panose="02040503050406030204" pitchFamily="18" charset="0"/>
                    </a:rPr>
                    <m:t>Ф(</m:t>
                  </m:r>
                  <m:sSub>
                    <m:sSub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ru-RU" sz="1100"/>
                <a:t>)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F87C478-3136-4196-6C5D-4D6944EE202F}"/>
                </a:ext>
              </a:extLst>
            </xdr:cNvPr>
            <xdr:cNvSpPr txBox="1"/>
          </xdr:nvSpPr>
          <xdr:spPr>
            <a:xfrm>
              <a:off x="596899" y="419100"/>
              <a:ext cx="3214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Ф(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690033</xdr:colOff>
      <xdr:row>3</xdr:row>
      <xdr:rowOff>122766</xdr:rowOff>
    </xdr:from>
    <xdr:ext cx="14414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103E8A-3E38-DF9A-B5AD-314EF2EF04A5}"/>
                </a:ext>
              </a:extLst>
            </xdr:cNvPr>
            <xdr:cNvSpPr txBox="1"/>
          </xdr:nvSpPr>
          <xdr:spPr>
            <a:xfrm>
              <a:off x="690033" y="732366"/>
              <a:ext cx="1441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103E8A-3E38-DF9A-B5AD-314EF2EF04A5}"/>
                </a:ext>
              </a:extLst>
            </xdr:cNvPr>
            <xdr:cNvSpPr txBox="1"/>
          </xdr:nvSpPr>
          <xdr:spPr>
            <a:xfrm>
              <a:off x="690033" y="732366"/>
              <a:ext cx="1441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791633</xdr:colOff>
      <xdr:row>7</xdr:row>
      <xdr:rowOff>21166</xdr:rowOff>
    </xdr:from>
    <xdr:ext cx="175112" cy="1828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5C6AF59-CCD1-D9B0-431A-03791274098D}"/>
                </a:ext>
              </a:extLst>
            </xdr:cNvPr>
            <xdr:cNvSpPr txBox="1"/>
          </xdr:nvSpPr>
          <xdr:spPr>
            <a:xfrm>
              <a:off x="791633" y="1443566"/>
              <a:ext cx="175112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5C6AF59-CCD1-D9B0-431A-03791274098D}"/>
                </a:ext>
              </a:extLst>
            </xdr:cNvPr>
            <xdr:cNvSpPr txBox="1"/>
          </xdr:nvSpPr>
          <xdr:spPr>
            <a:xfrm>
              <a:off x="791633" y="1443566"/>
              <a:ext cx="175112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668866</xdr:colOff>
      <xdr:row>9</xdr:row>
      <xdr:rowOff>29634</xdr:rowOff>
    </xdr:from>
    <xdr:ext cx="347134" cy="3739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465B86B-4E8E-0459-7384-07C9BA29E290}"/>
                </a:ext>
              </a:extLst>
            </xdr:cNvPr>
            <xdr:cNvSpPr txBox="1"/>
          </xdr:nvSpPr>
          <xdr:spPr>
            <a:xfrm>
              <a:off x="668866" y="1858434"/>
              <a:ext cx="347134" cy="373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465B86B-4E8E-0459-7384-07C9BA29E290}"/>
                </a:ext>
              </a:extLst>
            </xdr:cNvPr>
            <xdr:cNvSpPr txBox="1"/>
          </xdr:nvSpPr>
          <xdr:spPr>
            <a:xfrm>
              <a:off x="668866" y="1858434"/>
              <a:ext cx="347134" cy="373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)/〖</a:t>
              </a:r>
              <a:r>
                <a:rPr lang="en-US" sz="1100" b="0" i="0">
                  <a:latin typeface="Cambria Math" panose="02040503050406030204" pitchFamily="18" charset="0"/>
                </a:rPr>
                <a:t>𝑛𝑃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698500</xdr:colOff>
      <xdr:row>11</xdr:row>
      <xdr:rowOff>194733</xdr:rowOff>
    </xdr:from>
    <xdr:ext cx="228524" cy="1862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3BC0F50-8097-029F-5AC3-8BB09852B59E}"/>
                </a:ext>
              </a:extLst>
            </xdr:cNvPr>
            <xdr:cNvSpPr txBox="1"/>
          </xdr:nvSpPr>
          <xdr:spPr>
            <a:xfrm>
              <a:off x="698500" y="2429933"/>
              <a:ext cx="228524" cy="186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3BC0F50-8097-029F-5AC3-8BB09852B59E}"/>
                </a:ext>
              </a:extLst>
            </xdr:cNvPr>
            <xdr:cNvSpPr txBox="1"/>
          </xdr:nvSpPr>
          <xdr:spPr>
            <a:xfrm>
              <a:off x="698500" y="2429933"/>
              <a:ext cx="228524" cy="186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791633</xdr:colOff>
      <xdr:row>8</xdr:row>
      <xdr:rowOff>21166</xdr:rowOff>
    </xdr:from>
    <xdr:ext cx="22506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0AA29E5-4D13-7584-B6DB-48A1297F7354}"/>
                </a:ext>
              </a:extLst>
            </xdr:cNvPr>
            <xdr:cNvSpPr txBox="1"/>
          </xdr:nvSpPr>
          <xdr:spPr>
            <a:xfrm>
              <a:off x="791633" y="1646766"/>
              <a:ext cx="22506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0AA29E5-4D13-7584-B6DB-48A1297F7354}"/>
                </a:ext>
              </a:extLst>
            </xdr:cNvPr>
            <xdr:cNvSpPr txBox="1"/>
          </xdr:nvSpPr>
          <xdr:spPr>
            <a:xfrm>
              <a:off x="791633" y="1646766"/>
              <a:ext cx="22506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𝑛𝑃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94247</xdr:colOff>
      <xdr:row>17</xdr:row>
      <xdr:rowOff>5126</xdr:rowOff>
    </xdr:from>
    <xdr:ext cx="284525" cy="2176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E7E9842-84A4-5B37-9621-0D3413CDA97A}"/>
                </a:ext>
              </a:extLst>
            </xdr:cNvPr>
            <xdr:cNvSpPr txBox="1"/>
          </xdr:nvSpPr>
          <xdr:spPr>
            <a:xfrm>
              <a:off x="94247" y="3414073"/>
              <a:ext cx="284525" cy="217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E7E9842-84A4-5B37-9621-0D3413CDA97A}"/>
                </a:ext>
              </a:extLst>
            </xdr:cNvPr>
            <xdr:cNvSpPr txBox="1"/>
          </xdr:nvSpPr>
          <xdr:spPr>
            <a:xfrm>
              <a:off x="94247" y="3414073"/>
              <a:ext cx="284525" cy="217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  <a:p>
              <a:endParaRPr lang="ru-RU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mitryvasilkov/Downloads/&#1088;&#1072;&#1089;&#1095;&#1077;&#1090;&#1099;.xlsx" TargetMode="External"/><Relationship Id="rId1" Type="http://schemas.openxmlformats.org/officeDocument/2006/relationships/externalLinkPath" Target="/Users/dmitryvasilkov/Downloads/&#1088;&#1072;&#1089;&#1095;&#1077;&#1090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Эмпир. ф-я распр-я"/>
      <sheetName val="Мат. ожидание и дисперсия"/>
      <sheetName val="Проверка стат-х гипотез"/>
    </sheetNames>
    <sheetDataSet>
      <sheetData sheetId="0" refreshError="1"/>
      <sheetData sheetId="1">
        <row r="29">
          <cell r="A29">
            <v>-3.25</v>
          </cell>
          <cell r="B29">
            <v>-2.75</v>
          </cell>
          <cell r="C29">
            <v>-2.25</v>
          </cell>
          <cell r="D29">
            <v>-1.75</v>
          </cell>
          <cell r="E29">
            <v>-1.25</v>
          </cell>
          <cell r="F29">
            <v>-0.75</v>
          </cell>
          <cell r="G29">
            <v>-0.25</v>
          </cell>
          <cell r="H29">
            <v>0.25</v>
          </cell>
          <cell r="I29">
            <v>0.75</v>
          </cell>
          <cell r="J29">
            <v>1.25</v>
          </cell>
          <cell r="K29">
            <v>1.75</v>
          </cell>
          <cell r="L29">
            <v>2.25</v>
          </cell>
          <cell r="M29">
            <v>2.75</v>
          </cell>
          <cell r="N29">
            <v>3.25</v>
          </cell>
        </row>
        <row r="31">
          <cell r="B31">
            <v>5.0000000000000001E-3</v>
          </cell>
          <cell r="C31">
            <v>1.4999999999999999E-2</v>
          </cell>
          <cell r="D31">
            <v>0.05</v>
          </cell>
          <cell r="E31">
            <v>7.4999999999999997E-2</v>
          </cell>
          <cell r="F31">
            <v>0.19500000000000001</v>
          </cell>
          <cell r="G31">
            <v>0.34</v>
          </cell>
          <cell r="H31">
            <v>0.55500000000000005</v>
          </cell>
          <cell r="I31">
            <v>0.7</v>
          </cell>
          <cell r="J31">
            <v>0.85499999999999998</v>
          </cell>
          <cell r="K31">
            <v>0.94</v>
          </cell>
          <cell r="L31">
            <v>0.98</v>
          </cell>
          <cell r="M31">
            <v>0.995</v>
          </cell>
          <cell r="N31">
            <v>1</v>
          </cell>
        </row>
        <row r="32">
          <cell r="B32">
            <v>5.0000000000000001E-3</v>
          </cell>
          <cell r="C32">
            <v>1.4999999999999999E-2</v>
          </cell>
          <cell r="D32">
            <v>0.05</v>
          </cell>
          <cell r="E32">
            <v>7.4999999999999997E-2</v>
          </cell>
          <cell r="F32">
            <v>0.19500000000000001</v>
          </cell>
          <cell r="G32">
            <v>0.34</v>
          </cell>
          <cell r="H32">
            <v>0.55500000000000005</v>
          </cell>
          <cell r="I32">
            <v>0.7</v>
          </cell>
          <cell r="J32">
            <v>0.85499999999999998</v>
          </cell>
          <cell r="K32">
            <v>0.94</v>
          </cell>
          <cell r="L32">
            <v>0.98</v>
          </cell>
          <cell r="M32">
            <v>0.995</v>
          </cell>
          <cell r="N32">
            <v>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F694-A2D0-4B45-AD02-2F45E65AD60C}">
  <sheetPr codeName="Лист1"/>
  <dimension ref="A1:AA20"/>
  <sheetViews>
    <sheetView topLeftCell="I1" zoomScale="144" zoomScaleNormal="100" workbookViewId="0">
      <selection activeCell="L10" sqref="L10"/>
    </sheetView>
  </sheetViews>
  <sheetFormatPr baseColWidth="10" defaultRowHeight="16" x14ac:dyDescent="0.2"/>
  <cols>
    <col min="1" max="10" width="7.33203125" bestFit="1" customWidth="1"/>
    <col min="14" max="14" width="11.1640625" customWidth="1"/>
  </cols>
  <sheetData>
    <row r="1" spans="1:27" x14ac:dyDescent="0.2">
      <c r="A1" s="1">
        <v>-0.60199999999999998</v>
      </c>
      <c r="B1" s="1">
        <v>2.3010000000000002</v>
      </c>
      <c r="C1" s="1">
        <v>-0.432</v>
      </c>
      <c r="D1" s="1">
        <v>0.27300000000000002</v>
      </c>
      <c r="E1" s="1">
        <v>-0.80200000000000005</v>
      </c>
      <c r="F1" s="1">
        <v>-0.32200000000000001</v>
      </c>
      <c r="G1" s="1">
        <v>0.45900000000000002</v>
      </c>
      <c r="H1" s="1">
        <v>-2.3E-2</v>
      </c>
      <c r="I1" s="1">
        <v>0.36099999999999999</v>
      </c>
      <c r="J1" s="1">
        <v>0.55700000000000005</v>
      </c>
      <c r="L1" s="4" t="s">
        <v>0</v>
      </c>
      <c r="M1" s="4" t="s">
        <v>1</v>
      </c>
      <c r="N1" s="5" t="s">
        <v>2</v>
      </c>
      <c r="O1" s="5"/>
      <c r="P1" s="4">
        <v>12</v>
      </c>
      <c r="Q1" s="4" t="s">
        <v>3</v>
      </c>
      <c r="R1" s="23" t="s">
        <v>23</v>
      </c>
      <c r="S1" s="23"/>
    </row>
    <row r="2" spans="1:27" x14ac:dyDescent="0.2">
      <c r="A2" s="1">
        <v>-0.99299999999999999</v>
      </c>
      <c r="B2" s="1">
        <v>-0.27</v>
      </c>
      <c r="C2" s="1">
        <v>-0.19400000000000001</v>
      </c>
      <c r="D2" s="1">
        <v>2.6459999999999999</v>
      </c>
      <c r="E2" s="1">
        <v>-0.45600000000000002</v>
      </c>
      <c r="F2" s="1">
        <v>-0.70299999999999996</v>
      </c>
      <c r="G2" s="1">
        <v>0.66</v>
      </c>
      <c r="H2" s="1">
        <v>0.13400000000000001</v>
      </c>
      <c r="I2" s="1">
        <v>-2.0579999999999998</v>
      </c>
      <c r="J2" s="1">
        <v>-0.18</v>
      </c>
      <c r="L2" s="1">
        <f>MIN(A1:J20)</f>
        <v>-2.9769999999999999</v>
      </c>
      <c r="M2" s="1">
        <f>MAX(A1:J20)</f>
        <v>2.6459999999999999</v>
      </c>
      <c r="N2" s="6">
        <f>(M2-L2)/P1</f>
        <v>0.4685833333333333</v>
      </c>
      <c r="O2" s="6"/>
      <c r="P2" s="8"/>
      <c r="Q2" s="9">
        <f>N4*P1</f>
        <v>6</v>
      </c>
      <c r="R2" s="15">
        <v>200</v>
      </c>
      <c r="S2" s="16"/>
    </row>
    <row r="3" spans="1:27" x14ac:dyDescent="0.2">
      <c r="A3" s="1">
        <v>1.1879999999999999</v>
      </c>
      <c r="B3" s="1">
        <v>0.502</v>
      </c>
      <c r="C3" s="1">
        <v>0.98499999999999999</v>
      </c>
      <c r="D3" s="1">
        <v>-5.2999999999999999E-2</v>
      </c>
      <c r="E3" s="1">
        <v>0.193</v>
      </c>
      <c r="F3" s="1">
        <v>-0.74399999999999999</v>
      </c>
      <c r="G3" s="1">
        <v>1.1240000000000001</v>
      </c>
      <c r="H3" s="1">
        <v>2.4079999999999999</v>
      </c>
      <c r="I3" s="1">
        <v>-2.3319999999999999</v>
      </c>
      <c r="J3" s="1">
        <v>-3.5000000000000003E-2</v>
      </c>
      <c r="L3" s="4" t="s">
        <v>6</v>
      </c>
      <c r="M3" s="4" t="s">
        <v>5</v>
      </c>
      <c r="N3" s="5" t="s">
        <v>4</v>
      </c>
      <c r="O3" s="5"/>
    </row>
    <row r="4" spans="1:27" x14ac:dyDescent="0.2">
      <c r="A4" s="1">
        <v>2.3879999999999999</v>
      </c>
      <c r="B4" s="1">
        <v>-0.11899999999999999</v>
      </c>
      <c r="C4" s="1">
        <v>0.46800000000000003</v>
      </c>
      <c r="D4" s="1">
        <v>0.47199999999999998</v>
      </c>
      <c r="E4" s="1">
        <v>0.88900000000000001</v>
      </c>
      <c r="F4" s="1">
        <v>0.371</v>
      </c>
      <c r="G4" s="1">
        <v>0.97899999999999998</v>
      </c>
      <c r="H4" s="1">
        <v>0.90100000000000002</v>
      </c>
      <c r="I4" s="1">
        <v>-0.37</v>
      </c>
      <c r="J4" s="1">
        <v>1.9339999999999999</v>
      </c>
      <c r="L4" s="4">
        <f>-3</f>
        <v>-3</v>
      </c>
      <c r="M4" s="4">
        <f>3</f>
        <v>3</v>
      </c>
      <c r="N4" s="5">
        <v>0.5</v>
      </c>
      <c r="O4" s="5"/>
    </row>
    <row r="5" spans="1:27" x14ac:dyDescent="0.2">
      <c r="A5" s="2">
        <v>2.2650000000000001</v>
      </c>
      <c r="B5" s="2">
        <v>-1E-3</v>
      </c>
      <c r="C5" s="2">
        <v>-1.3640000000000001</v>
      </c>
      <c r="D5" s="2">
        <v>-2.08</v>
      </c>
      <c r="E5" s="2">
        <v>-1.591</v>
      </c>
      <c r="F5" s="2">
        <v>1.4370000000000001</v>
      </c>
      <c r="G5" s="2">
        <v>-1.3160000000000001</v>
      </c>
      <c r="H5" s="2">
        <v>7.5999999999999998E-2</v>
      </c>
      <c r="I5" s="2">
        <v>1.2849999999999999</v>
      </c>
      <c r="J5" s="2">
        <v>1.3049999999999999</v>
      </c>
    </row>
    <row r="6" spans="1:27" x14ac:dyDescent="0.2">
      <c r="A6" s="1">
        <v>-0.35499999999999998</v>
      </c>
      <c r="B6" s="1">
        <v>-2.7349999999999999</v>
      </c>
      <c r="C6" s="1">
        <v>1.194</v>
      </c>
      <c r="D6" s="1">
        <v>-1.038</v>
      </c>
      <c r="E6" s="1">
        <v>0.58599999999999997</v>
      </c>
      <c r="F6" s="1">
        <v>-0.21299999999999999</v>
      </c>
      <c r="G6" s="1">
        <v>1.143</v>
      </c>
      <c r="H6" s="1">
        <v>0.45400000000000001</v>
      </c>
      <c r="I6" s="1">
        <v>9.7000000000000003E-2</v>
      </c>
      <c r="J6" s="1">
        <v>-1.6E-2</v>
      </c>
    </row>
    <row r="7" spans="1:27" x14ac:dyDescent="0.2">
      <c r="A7" s="1">
        <v>-0.32700000000000001</v>
      </c>
      <c r="B7" s="1">
        <v>-0.53500000000000003</v>
      </c>
      <c r="C7" s="1">
        <v>0.74299999999999999</v>
      </c>
      <c r="D7" s="1">
        <v>0.628</v>
      </c>
      <c r="E7" s="1">
        <v>1.5249999999999999</v>
      </c>
      <c r="F7" s="1">
        <v>0.49199999999999999</v>
      </c>
      <c r="G7" s="1">
        <v>0.97899999999999998</v>
      </c>
      <c r="H7" s="1">
        <v>-1.417</v>
      </c>
      <c r="I7" s="1">
        <v>-0.22600000000000001</v>
      </c>
      <c r="J7" s="1">
        <v>0.44900000000000001</v>
      </c>
    </row>
    <row r="8" spans="1:27" x14ac:dyDescent="0.2">
      <c r="A8" s="1">
        <v>8.3000000000000004E-2</v>
      </c>
      <c r="B8" s="1">
        <v>2.2090000000000001</v>
      </c>
      <c r="C8" s="1">
        <v>-0.121</v>
      </c>
      <c r="D8" s="1">
        <v>0.86699999999999999</v>
      </c>
      <c r="E8" s="1">
        <v>2.1429999999999998</v>
      </c>
      <c r="F8" s="1">
        <v>-0.32300000000000001</v>
      </c>
      <c r="G8" s="1">
        <v>0.49199999999999999</v>
      </c>
      <c r="H8" s="1">
        <v>-0.91900000000000004</v>
      </c>
      <c r="I8" s="1">
        <v>-0.317</v>
      </c>
      <c r="J8" s="1">
        <v>-0.52200000000000002</v>
      </c>
      <c r="K8" s="20"/>
      <c r="L8" s="21"/>
      <c r="M8" s="20"/>
    </row>
    <row r="9" spans="1:27" x14ac:dyDescent="0.2">
      <c r="A9" s="1">
        <v>0.433</v>
      </c>
      <c r="B9" s="1">
        <v>-0.60499999999999998</v>
      </c>
      <c r="C9" s="1">
        <v>-3.1E-2</v>
      </c>
      <c r="D9" s="1">
        <v>2.0710000000000002</v>
      </c>
      <c r="E9" s="1">
        <v>-0.746</v>
      </c>
      <c r="F9" s="1">
        <v>0.82199999999999995</v>
      </c>
      <c r="G9" s="1">
        <v>1.2569999999999999</v>
      </c>
      <c r="H9" s="1">
        <v>-1.448</v>
      </c>
      <c r="I9" s="1">
        <v>0.63400000000000001</v>
      </c>
      <c r="J9" s="1">
        <v>-1.0549999999999999</v>
      </c>
      <c r="L9" s="10"/>
    </row>
    <row r="10" spans="1:27" x14ac:dyDescent="0.2">
      <c r="A10" s="2">
        <v>-1.4350000000000001</v>
      </c>
      <c r="B10" s="2">
        <v>-1.0029999999999999</v>
      </c>
      <c r="C10" s="2">
        <v>-0.59399999999999997</v>
      </c>
      <c r="D10" s="2">
        <v>-1.5309999999999999</v>
      </c>
      <c r="E10" s="2">
        <v>-1.4139999999999999</v>
      </c>
      <c r="F10" s="2">
        <v>0.59399999999999997</v>
      </c>
      <c r="G10" s="2">
        <v>-1.4810000000000001</v>
      </c>
      <c r="H10" s="2">
        <v>3.9E-2</v>
      </c>
      <c r="I10" s="2">
        <v>-4.7E-2</v>
      </c>
      <c r="J10" s="2">
        <v>1.1519999999999999</v>
      </c>
    </row>
    <row r="11" spans="1:27" x14ac:dyDescent="0.2">
      <c r="A11" s="1">
        <v>-0.499</v>
      </c>
      <c r="B11" s="1">
        <v>1.6830000000000001</v>
      </c>
      <c r="C11" s="1">
        <v>2.2469999999999999</v>
      </c>
      <c r="D11" s="1">
        <v>1.444</v>
      </c>
      <c r="E11" s="1">
        <v>-0.41799999999999998</v>
      </c>
      <c r="F11" s="1">
        <v>-2.9769999999999999</v>
      </c>
      <c r="G11" s="1">
        <v>-0.96799999999999997</v>
      </c>
      <c r="H11" s="1">
        <v>-0.308</v>
      </c>
      <c r="I11" s="1">
        <v>-1.8160000000000001</v>
      </c>
      <c r="J11" s="1">
        <v>-0.44600000000000001</v>
      </c>
    </row>
    <row r="12" spans="1:27" x14ac:dyDescent="0.2">
      <c r="A12" s="1">
        <v>1.627</v>
      </c>
      <c r="B12" s="1">
        <v>1.5549999999999999</v>
      </c>
      <c r="C12" s="1">
        <v>0.31</v>
      </c>
      <c r="D12" s="1">
        <v>-7.3999999999999996E-2</v>
      </c>
      <c r="E12" s="1">
        <v>1.4139999999999999</v>
      </c>
      <c r="F12" s="1">
        <v>1.0069999999999999</v>
      </c>
      <c r="G12" s="1">
        <v>0.55500000000000005</v>
      </c>
      <c r="H12" s="1">
        <v>3.0000000000000001E-3</v>
      </c>
      <c r="I12" s="1">
        <v>-2.7890000000000001</v>
      </c>
      <c r="J12" s="1">
        <v>5.0000000000000001E-3</v>
      </c>
    </row>
    <row r="13" spans="1:27" x14ac:dyDescent="0.2">
      <c r="A13" s="1">
        <v>-0.23899999999999999</v>
      </c>
      <c r="B13" s="1">
        <v>-1.05</v>
      </c>
      <c r="C13" s="1">
        <v>1.9910000000000001</v>
      </c>
      <c r="D13" s="1">
        <v>-0.36199999999999999</v>
      </c>
      <c r="E13" s="1">
        <v>-0.88400000000000001</v>
      </c>
      <c r="F13" s="1">
        <v>0.88400000000000001</v>
      </c>
      <c r="G13" s="1">
        <v>0.75900000000000001</v>
      </c>
      <c r="H13" s="1">
        <v>-1.4059999999999999</v>
      </c>
      <c r="I13" s="1">
        <v>0.26200000000000001</v>
      </c>
      <c r="J13" s="1">
        <v>-0.20599999999999999</v>
      </c>
      <c r="L13" s="11"/>
      <c r="M13" s="11"/>
    </row>
    <row r="14" spans="1:27" x14ac:dyDescent="0.2">
      <c r="A14" s="1">
        <v>-0.96099999999999997</v>
      </c>
      <c r="B14" s="1">
        <v>9.6000000000000002E-2</v>
      </c>
      <c r="C14" s="1">
        <v>-0.11899999999999999</v>
      </c>
      <c r="D14" s="1">
        <v>-0.77700000000000002</v>
      </c>
      <c r="E14" s="1">
        <v>0.16600000000000001</v>
      </c>
      <c r="F14" s="3">
        <v>-0.40500000000000003</v>
      </c>
      <c r="G14" s="1">
        <v>-0.57199999999999995</v>
      </c>
      <c r="H14" s="1">
        <v>1.6240000000000001</v>
      </c>
      <c r="I14" s="1">
        <v>0.11899999999999999</v>
      </c>
      <c r="J14" s="1">
        <v>4.9000000000000002E-2</v>
      </c>
      <c r="L14" s="11"/>
      <c r="M14" s="11"/>
    </row>
    <row r="15" spans="1:27" x14ac:dyDescent="0.2">
      <c r="A15" s="2">
        <v>-0.152</v>
      </c>
      <c r="B15" s="2">
        <v>0.251</v>
      </c>
      <c r="C15" s="2">
        <v>-0.27200000000000002</v>
      </c>
      <c r="D15" s="2">
        <v>-0.25</v>
      </c>
      <c r="E15" s="2">
        <v>-4.8000000000000001E-2</v>
      </c>
      <c r="F15" s="2">
        <v>-2.6190000000000002</v>
      </c>
      <c r="G15" s="2">
        <v>1.1579999999999999</v>
      </c>
      <c r="H15" s="2">
        <v>0.13900000000000001</v>
      </c>
      <c r="I15" s="2">
        <v>0.33200000000000002</v>
      </c>
      <c r="J15" s="2">
        <v>0.92600000000000005</v>
      </c>
      <c r="L15" s="12" t="s">
        <v>9</v>
      </c>
      <c r="M15" s="12"/>
      <c r="N15" s="13">
        <v>1</v>
      </c>
      <c r="O15" s="13">
        <v>2</v>
      </c>
      <c r="P15" s="13">
        <v>3</v>
      </c>
      <c r="Q15" s="13">
        <v>4</v>
      </c>
      <c r="R15" s="13">
        <v>5</v>
      </c>
      <c r="S15" s="13">
        <v>6</v>
      </c>
      <c r="T15" s="13">
        <v>7</v>
      </c>
      <c r="U15" s="13">
        <v>8</v>
      </c>
      <c r="V15" s="13">
        <v>9</v>
      </c>
      <c r="W15" s="13">
        <v>10</v>
      </c>
      <c r="X15" s="13">
        <v>11</v>
      </c>
      <c r="Y15" s="13">
        <v>12</v>
      </c>
      <c r="Z15" s="28" t="s">
        <v>22</v>
      </c>
      <c r="AA15" s="13" t="s">
        <v>24</v>
      </c>
    </row>
    <row r="16" spans="1:27" x14ac:dyDescent="0.2">
      <c r="A16" s="1">
        <v>0.35</v>
      </c>
      <c r="B16" s="1">
        <v>3.3000000000000002E-2</v>
      </c>
      <c r="C16" s="1">
        <v>0.47799999999999998</v>
      </c>
      <c r="D16" s="1">
        <v>0.63700000000000001</v>
      </c>
      <c r="E16" s="1">
        <v>-3.3000000000000002E-2</v>
      </c>
      <c r="F16" s="1">
        <v>-0.31900000000000001</v>
      </c>
      <c r="G16" s="1">
        <v>0.56999999999999995</v>
      </c>
      <c r="H16" s="1">
        <v>-0.83699999999999997</v>
      </c>
      <c r="I16" s="1">
        <v>-0.41299999999999998</v>
      </c>
      <c r="J16" s="1">
        <v>-1.64</v>
      </c>
      <c r="L16" s="12"/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9"/>
      <c r="AA16" s="13"/>
    </row>
    <row r="17" spans="1:27" x14ac:dyDescent="0.2">
      <c r="A17" s="1">
        <v>-0.79500000000000004</v>
      </c>
      <c r="B17" s="1">
        <v>-1.4999999999999999E-2</v>
      </c>
      <c r="C17" s="1">
        <v>1.774</v>
      </c>
      <c r="D17" s="1">
        <v>-1.5680000000000001</v>
      </c>
      <c r="E17" s="1">
        <v>0.30199999999999999</v>
      </c>
      <c r="F17" s="1">
        <v>-1.1200000000000001</v>
      </c>
      <c r="G17" s="1">
        <v>-0.91700000000000004</v>
      </c>
      <c r="H17" s="1">
        <v>-9.0999999999999998E-2</v>
      </c>
      <c r="I17" s="1">
        <v>1.1180000000000001</v>
      </c>
      <c r="J17" s="1">
        <v>0.27700000000000002</v>
      </c>
      <c r="L17" s="5" t="s">
        <v>7</v>
      </c>
      <c r="M17" s="5"/>
      <c r="N17" s="17" t="s">
        <v>10</v>
      </c>
      <c r="O17" s="17" t="s">
        <v>11</v>
      </c>
      <c r="P17" s="17" t="s">
        <v>12</v>
      </c>
      <c r="Q17" s="17" t="s">
        <v>13</v>
      </c>
      <c r="R17" s="17" t="s">
        <v>14</v>
      </c>
      <c r="S17" s="17" t="s">
        <v>15</v>
      </c>
      <c r="T17" s="17" t="s">
        <v>16</v>
      </c>
      <c r="U17" s="17" t="s">
        <v>17</v>
      </c>
      <c r="V17" s="17" t="s">
        <v>18</v>
      </c>
      <c r="W17" s="17" t="s">
        <v>19</v>
      </c>
      <c r="X17" s="17" t="s">
        <v>20</v>
      </c>
      <c r="Y17" s="17" t="s">
        <v>21</v>
      </c>
      <c r="Z17" s="29"/>
      <c r="AA17" s="13"/>
    </row>
    <row r="18" spans="1:27" x14ac:dyDescent="0.2">
      <c r="A18" s="1">
        <v>-0.622</v>
      </c>
      <c r="B18" s="1">
        <v>-0.55400000000000005</v>
      </c>
      <c r="C18" s="1">
        <v>-0.47</v>
      </c>
      <c r="D18" s="1">
        <v>0.7</v>
      </c>
      <c r="E18" s="1">
        <v>-0.65600000000000003</v>
      </c>
      <c r="F18" s="1">
        <v>1.46</v>
      </c>
      <c r="G18" s="1">
        <v>1.7010000000000001</v>
      </c>
      <c r="H18" s="1">
        <v>0.63</v>
      </c>
      <c r="I18" s="1">
        <v>-0.7</v>
      </c>
      <c r="J18" s="1">
        <v>-0.67400000000000004</v>
      </c>
      <c r="L18" s="15"/>
      <c r="M18" s="16"/>
      <c r="N18" s="4">
        <f>(-3-2.5)/2</f>
        <v>-2.75</v>
      </c>
      <c r="O18" s="4">
        <f>N18+$N$4</f>
        <v>-2.25</v>
      </c>
      <c r="P18" s="4">
        <f t="shared" ref="P18:Y18" si="0">O18+$N$4</f>
        <v>-1.75</v>
      </c>
      <c r="Q18" s="4">
        <f t="shared" si="0"/>
        <v>-1.25</v>
      </c>
      <c r="R18" s="4">
        <f t="shared" si="0"/>
        <v>-0.75</v>
      </c>
      <c r="S18" s="4">
        <f t="shared" si="0"/>
        <v>-0.25</v>
      </c>
      <c r="T18" s="4">
        <f t="shared" si="0"/>
        <v>0.25</v>
      </c>
      <c r="U18" s="4">
        <f t="shared" si="0"/>
        <v>0.75</v>
      </c>
      <c r="V18" s="4">
        <f t="shared" si="0"/>
        <v>1.25</v>
      </c>
      <c r="W18" s="4">
        <f t="shared" si="0"/>
        <v>1.75</v>
      </c>
      <c r="X18" s="4">
        <f t="shared" si="0"/>
        <v>2.25</v>
      </c>
      <c r="Y18" s="4">
        <f t="shared" si="0"/>
        <v>2.75</v>
      </c>
      <c r="Z18" s="30"/>
      <c r="AA18" s="13"/>
    </row>
    <row r="19" spans="1:27" x14ac:dyDescent="0.2">
      <c r="A19" s="1">
        <v>1.429</v>
      </c>
      <c r="B19" s="1">
        <v>-1.163</v>
      </c>
      <c r="C19" s="1">
        <v>-0.92500000000000004</v>
      </c>
      <c r="D19" s="1">
        <v>0.97299999999999998</v>
      </c>
      <c r="E19" s="1">
        <v>-5.1999999999999998E-2</v>
      </c>
      <c r="F19" s="1">
        <v>0.40899999999999997</v>
      </c>
      <c r="G19" s="1">
        <v>-2.4E-2</v>
      </c>
      <c r="H19" s="1">
        <v>0.38400000000000001</v>
      </c>
      <c r="I19" s="1">
        <v>-0.35</v>
      </c>
      <c r="J19" s="1">
        <v>0.20300000000000001</v>
      </c>
      <c r="L19" s="15"/>
      <c r="M19" s="16"/>
      <c r="N19" s="19">
        <f>COUNTIF($A$1:$J$20, "&gt;=-3,0") - COUNTIF($A$1:$J$20, "&gt;-2,5")</f>
        <v>4</v>
      </c>
      <c r="O19" s="19">
        <f>COUNTIF($A$1:$J$20, "&gt;=-2,5") - COUNTIF($A$1:$J$20, "&gt;-2,0")</f>
        <v>4</v>
      </c>
      <c r="P19" s="19">
        <f>COUNTIF($A$1:$J$20, "&gt;=-2,0") - COUNTIF($A$1:$J$20, "&gt;-1,5")</f>
        <v>5</v>
      </c>
      <c r="Q19" s="19">
        <f>COUNTIF($A$1:$J$20, "&gt;=-1,5") - COUNTIF($A$1:$J$20, "&gt;-1,0")</f>
        <v>14</v>
      </c>
      <c r="R19" s="19">
        <f>COUNTIF($A$1:$J$20, "&gt;=-1,0") - COUNTIF($A$1:$J$20, "&gt;-0,5")</f>
        <v>27</v>
      </c>
      <c r="S19" s="19">
        <f>COUNTIF($A$1:$J$20, "&gt;=-0,5") - COUNTIF($A$1:$J$20, "&gt;0")</f>
        <v>46</v>
      </c>
      <c r="T19" s="19">
        <f>COUNTIF($A$1:$J$20, "&gt;=0") - COUNTIF($A$1:$J$20, "&gt;0,5")</f>
        <v>38</v>
      </c>
      <c r="U19" s="19">
        <f>COUNTIF($A$1:$J$20, "&gt;=0,5") - COUNTIF($A$1:$J$20, "&gt;1,0")</f>
        <v>25</v>
      </c>
      <c r="V19" s="19">
        <f>COUNTIF($A$1:$J$20, "&gt;=1,0") - COUNTIF($A$1:$J$20, "&gt;1,5")</f>
        <v>18</v>
      </c>
      <c r="W19" s="19">
        <f>COUNTIF($A$1:$J$20, "&gt;=1,5") - COUNTIF($A$1:$J$20, "&gt;2,0")</f>
        <v>10</v>
      </c>
      <c r="X19" s="19">
        <f>COUNTIF($A$1:$J$20, "&gt;=2,0") - COUNTIF($A$1:$J$20, "&gt;2,5")</f>
        <v>8</v>
      </c>
      <c r="Y19" s="19">
        <f>COUNTIF($A$1:$J$20, "&gt;=2,5") - COUNTIF($A$1:$J$20, "&gt;3,0")</f>
        <v>1</v>
      </c>
      <c r="Z19" s="4">
        <v>200</v>
      </c>
      <c r="AA19" s="4" t="b">
        <f>Z19=SUM(N19:Y19)</f>
        <v>1</v>
      </c>
    </row>
    <row r="20" spans="1:27" x14ac:dyDescent="0.2">
      <c r="A20" s="2">
        <v>-2.0840000000000001</v>
      </c>
      <c r="B20" s="2">
        <v>0.1</v>
      </c>
      <c r="C20" s="2">
        <v>1E-3</v>
      </c>
      <c r="D20" s="2">
        <v>-7.0000000000000007E-2</v>
      </c>
      <c r="E20" s="2">
        <v>0.77300000000000002</v>
      </c>
      <c r="F20" s="2">
        <v>1.1319999999999999</v>
      </c>
      <c r="G20" s="2">
        <v>-0.76900000000000002</v>
      </c>
      <c r="H20" s="2">
        <v>-0.60899999999999999</v>
      </c>
      <c r="I20" s="2">
        <v>1.8160000000000001</v>
      </c>
      <c r="J20" s="2">
        <v>1.3069999999999999</v>
      </c>
      <c r="L20" s="15"/>
      <c r="M20" s="16"/>
      <c r="N20" s="4">
        <f>N19/$R$2</f>
        <v>0.02</v>
      </c>
      <c r="O20" s="4">
        <f t="shared" ref="O20:Y20" si="1">O19/$R$2</f>
        <v>0.02</v>
      </c>
      <c r="P20" s="4">
        <f t="shared" si="1"/>
        <v>2.5000000000000001E-2</v>
      </c>
      <c r="Q20" s="4">
        <f t="shared" si="1"/>
        <v>7.0000000000000007E-2</v>
      </c>
      <c r="R20" s="4">
        <f t="shared" si="1"/>
        <v>0.13500000000000001</v>
      </c>
      <c r="S20" s="4">
        <f t="shared" si="1"/>
        <v>0.23</v>
      </c>
      <c r="T20" s="4">
        <f t="shared" si="1"/>
        <v>0.19</v>
      </c>
      <c r="U20" s="4">
        <f t="shared" si="1"/>
        <v>0.125</v>
      </c>
      <c r="V20" s="4">
        <f t="shared" si="1"/>
        <v>0.09</v>
      </c>
      <c r="W20" s="4">
        <f t="shared" si="1"/>
        <v>0.05</v>
      </c>
      <c r="X20" s="4">
        <f t="shared" si="1"/>
        <v>0.04</v>
      </c>
      <c r="Y20" s="4">
        <f t="shared" si="1"/>
        <v>5.0000000000000001E-3</v>
      </c>
      <c r="Z20" s="4">
        <v>1</v>
      </c>
      <c r="AA20" s="31" t="b">
        <f>Z20=SUM(N20:Y20)</f>
        <v>1</v>
      </c>
    </row>
  </sheetData>
  <mergeCells count="25">
    <mergeCell ref="AA15:AA18"/>
    <mergeCell ref="L18:M18"/>
    <mergeCell ref="L19:M19"/>
    <mergeCell ref="L20:M20"/>
    <mergeCell ref="R1:S1"/>
    <mergeCell ref="R2:S2"/>
    <mergeCell ref="Z15:Z18"/>
    <mergeCell ref="T15:T16"/>
    <mergeCell ref="U15:U16"/>
    <mergeCell ref="V15:V16"/>
    <mergeCell ref="W15:W16"/>
    <mergeCell ref="X15:X16"/>
    <mergeCell ref="Y15:Y16"/>
    <mergeCell ref="N15:N16"/>
    <mergeCell ref="O15:O16"/>
    <mergeCell ref="P15:P16"/>
    <mergeCell ref="Q15:Q16"/>
    <mergeCell ref="R15:R16"/>
    <mergeCell ref="S15:S16"/>
    <mergeCell ref="N1:O1"/>
    <mergeCell ref="N2:O2"/>
    <mergeCell ref="N3:O3"/>
    <mergeCell ref="N4:O4"/>
    <mergeCell ref="L17:M17"/>
    <mergeCell ref="L15:M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E85D-36C1-F547-B365-3C5D4572BCD8}">
  <sheetPr codeName="Лист2"/>
  <dimension ref="A1:S10"/>
  <sheetViews>
    <sheetView zoomScale="125" workbookViewId="0">
      <selection activeCell="Q2" sqref="Q2:S2"/>
    </sheetView>
  </sheetViews>
  <sheetFormatPr baseColWidth="10" defaultRowHeight="16" x14ac:dyDescent="0.2"/>
  <cols>
    <col min="4" max="4" width="11.83203125" customWidth="1"/>
    <col min="5" max="5" width="11.6640625" customWidth="1"/>
    <col min="6" max="7" width="11.5" customWidth="1"/>
    <col min="8" max="8" width="11.6640625" customWidth="1"/>
  </cols>
  <sheetData>
    <row r="1" spans="1:19" x14ac:dyDescent="0.2">
      <c r="A1" s="5" t="s">
        <v>7</v>
      </c>
      <c r="B1" s="5"/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25</v>
      </c>
      <c r="Q1" s="5" t="s">
        <v>39</v>
      </c>
      <c r="R1" s="5"/>
      <c r="S1" s="5"/>
    </row>
    <row r="2" spans="1:19" x14ac:dyDescent="0.2">
      <c r="A2" s="5"/>
      <c r="B2" s="5"/>
      <c r="C2" s="4">
        <f>COUNTIF(гистограмма!$A1:$J20, "&lt;=-2,75")</f>
        <v>2</v>
      </c>
      <c r="D2" s="4">
        <f>COUNTIF(гистограмма!$A1:$J20, "&lt;=-2,25")</f>
        <v>5</v>
      </c>
      <c r="E2" s="4">
        <f>COUNTIF(гистограмма!$A1:$J20, "&lt;=-1,75")</f>
        <v>9</v>
      </c>
      <c r="F2" s="4">
        <f>COUNTIF(гистограмма!$A1:$J20, "&lt;=-1,25")</f>
        <v>21</v>
      </c>
      <c r="G2" s="4">
        <f>COUNTIF(гистограмма!$A1:$J20, "&lt;=-0,75")</f>
        <v>39</v>
      </c>
      <c r="H2" s="4">
        <f>COUNTIF(гистограмма!$A1:$J20, "&lt;=-0,25")</f>
        <v>75</v>
      </c>
      <c r="I2" s="4">
        <f>COUNTIF(гистограмма!$A1:$J20, "&lt;=0,25")</f>
        <v>117</v>
      </c>
      <c r="J2" s="4">
        <f>COUNTIF(гистограмма!$A1:$J20, "&lt;=0,75")</f>
        <v>151</v>
      </c>
      <c r="K2" s="4">
        <f>COUNTIF(гистограмма!$A1:$J20, "&lt;=1,25")</f>
        <v>172</v>
      </c>
      <c r="L2" s="4">
        <f>COUNTIF(гистограмма!$A1:$J20, "&lt;=1,75")</f>
        <v>187</v>
      </c>
      <c r="M2" s="4">
        <f>COUNTIF(гистограмма!$A1:$J20, "&lt;=2,25")</f>
        <v>195</v>
      </c>
      <c r="N2" s="4">
        <f>COUNTIF(гистограмма!$A1:$J20, "&lt;=2,75")</f>
        <v>200</v>
      </c>
      <c r="O2" s="4">
        <f>COUNTIF(гистограмма!$A1:$J20, "&lt;=239")</f>
        <v>200</v>
      </c>
      <c r="Q2" s="5">
        <v>200</v>
      </c>
      <c r="R2" s="5"/>
      <c r="S2" s="5"/>
    </row>
    <row r="3" spans="1:19" x14ac:dyDescent="0.2">
      <c r="A3" s="5" t="s">
        <v>26</v>
      </c>
      <c r="B3" s="5"/>
      <c r="C3" s="4">
        <f>C2/$Q$2</f>
        <v>0.01</v>
      </c>
      <c r="D3" s="4">
        <f t="shared" ref="D3:O3" si="0">D2/$Q$2</f>
        <v>2.5000000000000001E-2</v>
      </c>
      <c r="E3" s="4">
        <f t="shared" si="0"/>
        <v>4.4999999999999998E-2</v>
      </c>
      <c r="F3" s="4">
        <f t="shared" si="0"/>
        <v>0.105</v>
      </c>
      <c r="G3" s="4">
        <f t="shared" si="0"/>
        <v>0.19500000000000001</v>
      </c>
      <c r="H3" s="4">
        <f t="shared" si="0"/>
        <v>0.375</v>
      </c>
      <c r="I3" s="4">
        <f t="shared" si="0"/>
        <v>0.58499999999999996</v>
      </c>
      <c r="J3" s="4">
        <f t="shared" si="0"/>
        <v>0.755</v>
      </c>
      <c r="K3" s="4">
        <f t="shared" si="0"/>
        <v>0.86</v>
      </c>
      <c r="L3" s="4">
        <f t="shared" si="0"/>
        <v>0.93500000000000005</v>
      </c>
      <c r="M3" s="4">
        <f t="shared" si="0"/>
        <v>0.97499999999999998</v>
      </c>
      <c r="N3" s="4">
        <f t="shared" si="0"/>
        <v>1</v>
      </c>
      <c r="O3" s="4">
        <f t="shared" si="0"/>
        <v>1</v>
      </c>
    </row>
    <row r="4" spans="1:19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9" x14ac:dyDescent="0.2">
      <c r="A5" s="5"/>
      <c r="B5" s="5"/>
      <c r="C5" s="14">
        <f>(-3 - 2.5)/2</f>
        <v>-2.75</v>
      </c>
      <c r="D5" s="14">
        <f>C5+0.5</f>
        <v>-2.25</v>
      </c>
      <c r="E5" s="14">
        <f t="shared" ref="E5:N5" si="1">D5+0.5</f>
        <v>-1.75</v>
      </c>
      <c r="F5" s="14">
        <f t="shared" si="1"/>
        <v>-1.25</v>
      </c>
      <c r="G5" s="14">
        <f t="shared" si="1"/>
        <v>-0.75</v>
      </c>
      <c r="H5" s="14">
        <f t="shared" si="1"/>
        <v>-0.25</v>
      </c>
      <c r="I5" s="14">
        <f t="shared" si="1"/>
        <v>0.25</v>
      </c>
      <c r="J5" s="14">
        <f t="shared" si="1"/>
        <v>0.75</v>
      </c>
      <c r="K5" s="14">
        <f t="shared" si="1"/>
        <v>1.25</v>
      </c>
      <c r="L5" s="14">
        <f t="shared" si="1"/>
        <v>1.75</v>
      </c>
      <c r="M5" s="14">
        <f t="shared" si="1"/>
        <v>2.25</v>
      </c>
      <c r="N5" s="14">
        <f t="shared" si="1"/>
        <v>2.75</v>
      </c>
      <c r="O5" s="4" t="s">
        <v>40</v>
      </c>
    </row>
    <row r="6" spans="1:19" x14ac:dyDescent="0.2">
      <c r="A6" s="25"/>
      <c r="B6" s="15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16"/>
    </row>
    <row r="7" spans="1:19" x14ac:dyDescent="0.2">
      <c r="A7" s="27"/>
      <c r="B7" s="4">
        <f>-3.75+0.5</f>
        <v>-3.25</v>
      </c>
      <c r="C7" s="43">
        <f>(-3 - 2.5)/2</f>
        <v>-2.75</v>
      </c>
      <c r="D7" s="18">
        <f>C7+0.5</f>
        <v>-2.25</v>
      </c>
      <c r="E7" s="18">
        <f t="shared" ref="E7:O7" si="2">D7+0.5</f>
        <v>-1.75</v>
      </c>
      <c r="F7" s="18">
        <f t="shared" si="2"/>
        <v>-1.25</v>
      </c>
      <c r="G7" s="18">
        <f t="shared" si="2"/>
        <v>-0.75</v>
      </c>
      <c r="H7" s="18">
        <f t="shared" si="2"/>
        <v>-0.25</v>
      </c>
      <c r="I7" s="18">
        <f t="shared" si="2"/>
        <v>0.25</v>
      </c>
      <c r="J7" s="18">
        <f t="shared" si="2"/>
        <v>0.75</v>
      </c>
      <c r="K7" s="18">
        <f t="shared" si="2"/>
        <v>1.25</v>
      </c>
      <c r="L7" s="18">
        <f t="shared" si="2"/>
        <v>1.75</v>
      </c>
      <c r="M7" s="18">
        <f t="shared" si="2"/>
        <v>2.25</v>
      </c>
      <c r="N7" s="18">
        <f t="shared" si="2"/>
        <v>2.75</v>
      </c>
      <c r="O7" s="18">
        <f t="shared" si="2"/>
        <v>3.25</v>
      </c>
    </row>
    <row r="8" spans="1:19" x14ac:dyDescent="0.2">
      <c r="A8" s="33"/>
      <c r="B8" s="34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</row>
    <row r="9" spans="1:19" x14ac:dyDescent="0.2">
      <c r="A9" s="22"/>
      <c r="B9" s="32"/>
      <c r="C9" s="1">
        <f>C3</f>
        <v>0.01</v>
      </c>
      <c r="D9" s="1">
        <f>D3</f>
        <v>2.5000000000000001E-2</v>
      </c>
      <c r="E9" s="1">
        <f t="shared" ref="E9:O9" si="3">E3</f>
        <v>4.4999999999999998E-2</v>
      </c>
      <c r="F9" s="1">
        <f t="shared" si="3"/>
        <v>0.105</v>
      </c>
      <c r="G9" s="1">
        <f t="shared" si="3"/>
        <v>0.19500000000000001</v>
      </c>
      <c r="H9" s="1">
        <f t="shared" si="3"/>
        <v>0.375</v>
      </c>
      <c r="I9" s="1">
        <f t="shared" si="3"/>
        <v>0.58499999999999996</v>
      </c>
      <c r="J9" s="1">
        <f t="shared" si="3"/>
        <v>0.755</v>
      </c>
      <c r="K9" s="1">
        <f t="shared" si="3"/>
        <v>0.86</v>
      </c>
      <c r="L9" s="1">
        <f t="shared" si="3"/>
        <v>0.93500000000000005</v>
      </c>
      <c r="M9" s="1">
        <f t="shared" si="3"/>
        <v>0.97499999999999998</v>
      </c>
      <c r="N9" s="1">
        <f t="shared" si="3"/>
        <v>1</v>
      </c>
      <c r="O9" s="1">
        <f t="shared" si="3"/>
        <v>1</v>
      </c>
    </row>
    <row r="10" spans="1:19" x14ac:dyDescent="0.2">
      <c r="A10" s="35"/>
      <c r="B10" s="36"/>
      <c r="C10" s="1">
        <f>C3</f>
        <v>0.01</v>
      </c>
      <c r="D10" s="1">
        <f t="shared" ref="D10:O10" si="4">D3</f>
        <v>2.5000000000000001E-2</v>
      </c>
      <c r="E10" s="1">
        <f t="shared" si="4"/>
        <v>4.4999999999999998E-2</v>
      </c>
      <c r="F10" s="1">
        <f t="shared" si="4"/>
        <v>0.105</v>
      </c>
      <c r="G10" s="1">
        <f t="shared" si="4"/>
        <v>0.19500000000000001</v>
      </c>
      <c r="H10" s="1">
        <f t="shared" si="4"/>
        <v>0.375</v>
      </c>
      <c r="I10" s="1">
        <f t="shared" si="4"/>
        <v>0.58499999999999996</v>
      </c>
      <c r="J10" s="1">
        <f t="shared" si="4"/>
        <v>0.755</v>
      </c>
      <c r="K10" s="1">
        <f t="shared" si="4"/>
        <v>0.86</v>
      </c>
      <c r="L10" s="1">
        <f t="shared" si="4"/>
        <v>0.93500000000000005</v>
      </c>
      <c r="M10" s="1">
        <f t="shared" si="4"/>
        <v>0.97499999999999998</v>
      </c>
      <c r="N10" s="1">
        <f t="shared" si="4"/>
        <v>1</v>
      </c>
      <c r="O10" s="1">
        <f t="shared" si="4"/>
        <v>1</v>
      </c>
    </row>
  </sheetData>
  <mergeCells count="11">
    <mergeCell ref="A8:B10"/>
    <mergeCell ref="A6:A7"/>
    <mergeCell ref="B6:O6"/>
    <mergeCell ref="C8:O8"/>
    <mergeCell ref="A4:O4"/>
    <mergeCell ref="A1:B1"/>
    <mergeCell ref="A2:B2"/>
    <mergeCell ref="A3:B3"/>
    <mergeCell ref="Q1:S1"/>
    <mergeCell ref="Q2:S2"/>
    <mergeCell ref="A5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1875-ED50-BC43-AC4E-9C4FDA345561}">
  <sheetPr codeName="Лист3"/>
  <dimension ref="A1:P21"/>
  <sheetViews>
    <sheetView zoomScale="200" workbookViewId="0">
      <selection activeCell="H17" sqref="H17"/>
    </sheetView>
  </sheetViews>
  <sheetFormatPr baseColWidth="10" defaultRowHeight="16" x14ac:dyDescent="0.2"/>
  <sheetData>
    <row r="1" spans="1:16" x14ac:dyDescent="0.2">
      <c r="A1" s="12" t="s">
        <v>8</v>
      </c>
      <c r="B1" s="12"/>
      <c r="C1" s="13">
        <f>гистограмма!N15</f>
        <v>1</v>
      </c>
      <c r="D1" s="13">
        <f>гистограмма!O15</f>
        <v>2</v>
      </c>
      <c r="E1" s="13">
        <f>гистограмма!P15</f>
        <v>3</v>
      </c>
      <c r="F1" s="13">
        <f>гистограмма!Q15</f>
        <v>4</v>
      </c>
      <c r="G1" s="13">
        <f>гистограмма!R15</f>
        <v>5</v>
      </c>
      <c r="H1" s="13">
        <f>гистограмма!S15</f>
        <v>6</v>
      </c>
      <c r="I1" s="13">
        <f>гистограмма!T15</f>
        <v>7</v>
      </c>
      <c r="J1" s="13">
        <f>гистограмма!U15</f>
        <v>8</v>
      </c>
      <c r="K1" s="13">
        <f>гистограмма!V15</f>
        <v>9</v>
      </c>
      <c r="L1" s="13">
        <f>гистограмма!W15</f>
        <v>10</v>
      </c>
      <c r="M1" s="13">
        <f>гистограмма!X15</f>
        <v>11</v>
      </c>
      <c r="N1" s="13">
        <f>гистограмма!Y15</f>
        <v>12</v>
      </c>
      <c r="O1" s="5" t="s">
        <v>41</v>
      </c>
      <c r="P1" s="5"/>
    </row>
    <row r="2" spans="1:16" x14ac:dyDescent="0.2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/>
      <c r="P2" s="5"/>
    </row>
    <row r="3" spans="1:16" x14ac:dyDescent="0.2">
      <c r="A3" s="5"/>
      <c r="B3" s="5"/>
      <c r="C3" s="17">
        <f>гистограмма!N18</f>
        <v>-2.75</v>
      </c>
      <c r="D3" s="17">
        <f>гистограмма!O18</f>
        <v>-2.25</v>
      </c>
      <c r="E3" s="17">
        <f>гистограмма!P18</f>
        <v>-1.75</v>
      </c>
      <c r="F3" s="17">
        <f>гистограмма!Q18</f>
        <v>-1.25</v>
      </c>
      <c r="G3" s="17">
        <f>гистограмма!R18</f>
        <v>-0.75</v>
      </c>
      <c r="H3" s="17">
        <f>гистограмма!S18</f>
        <v>-0.25</v>
      </c>
      <c r="I3" s="17">
        <f>гистограмма!T18</f>
        <v>0.25</v>
      </c>
      <c r="J3" s="17">
        <f>гистограмма!U18</f>
        <v>0.75</v>
      </c>
      <c r="K3" s="17">
        <f>гистограмма!V18</f>
        <v>1.25</v>
      </c>
      <c r="L3" s="17">
        <f>гистограмма!W18</f>
        <v>1.75</v>
      </c>
      <c r="M3" s="17">
        <f>гистограмма!X18</f>
        <v>2.25</v>
      </c>
      <c r="N3" s="17">
        <f>гистограмма!Y18</f>
        <v>2.75</v>
      </c>
      <c r="O3" s="44"/>
      <c r="P3" s="44"/>
    </row>
    <row r="4" spans="1:16" x14ac:dyDescent="0.2">
      <c r="A4" s="5"/>
      <c r="B4" s="5"/>
      <c r="C4" s="1">
        <f>гистограмма!N20</f>
        <v>0.02</v>
      </c>
      <c r="D4" s="1">
        <f>гистограмма!O20</f>
        <v>0.02</v>
      </c>
      <c r="E4" s="1">
        <f>гистограмма!P20</f>
        <v>2.5000000000000001E-2</v>
      </c>
      <c r="F4" s="1">
        <f>гистограмма!Q20</f>
        <v>7.0000000000000007E-2</v>
      </c>
      <c r="G4" s="1">
        <f>гистограмма!R20</f>
        <v>0.13500000000000001</v>
      </c>
      <c r="H4" s="1">
        <f>гистограмма!S20</f>
        <v>0.23</v>
      </c>
      <c r="I4" s="1">
        <f>гистограмма!T20</f>
        <v>0.19</v>
      </c>
      <c r="J4" s="1">
        <f>гистограмма!U20</f>
        <v>0.125</v>
      </c>
      <c r="K4" s="1">
        <f>гистограмма!V20</f>
        <v>0.09</v>
      </c>
      <c r="L4" s="1">
        <f>гистограмма!W20</f>
        <v>0.05</v>
      </c>
      <c r="M4" s="1">
        <f>гистограмма!X20</f>
        <v>0.04</v>
      </c>
      <c r="N4" s="4">
        <f>гистограмма!Y20</f>
        <v>5.0000000000000001E-3</v>
      </c>
      <c r="O4" s="24" t="s">
        <v>42</v>
      </c>
      <c r="P4" s="24"/>
    </row>
    <row r="5" spans="1:16" x14ac:dyDescent="0.2">
      <c r="A5" s="5"/>
      <c r="B5" s="5"/>
      <c r="C5" s="1">
        <f>C3*C4</f>
        <v>-5.5E-2</v>
      </c>
      <c r="D5" s="1">
        <f t="shared" ref="D5:N5" si="0">D3*D4</f>
        <v>-4.4999999999999998E-2</v>
      </c>
      <c r="E5" s="1">
        <f t="shared" si="0"/>
        <v>-4.3750000000000004E-2</v>
      </c>
      <c r="F5" s="1">
        <f t="shared" si="0"/>
        <v>-8.7500000000000008E-2</v>
      </c>
      <c r="G5" s="1">
        <f t="shared" si="0"/>
        <v>-0.10125000000000001</v>
      </c>
      <c r="H5" s="1">
        <f t="shared" si="0"/>
        <v>-5.7500000000000002E-2</v>
      </c>
      <c r="I5" s="1">
        <f t="shared" si="0"/>
        <v>4.7500000000000001E-2</v>
      </c>
      <c r="J5" s="1">
        <f t="shared" si="0"/>
        <v>9.375E-2</v>
      </c>
      <c r="K5" s="1">
        <f t="shared" si="0"/>
        <v>0.11249999999999999</v>
      </c>
      <c r="L5" s="1">
        <f t="shared" si="0"/>
        <v>8.7500000000000008E-2</v>
      </c>
      <c r="M5" s="1">
        <f t="shared" si="0"/>
        <v>0.09</v>
      </c>
      <c r="N5" s="1">
        <f t="shared" si="0"/>
        <v>1.375E-2</v>
      </c>
      <c r="O5" s="45">
        <f>SUM(C5:N5)</f>
        <v>5.4999999999999966E-2</v>
      </c>
      <c r="P5" s="45">
        <f>SUM(C6:N6)</f>
        <v>1.1450000000000002</v>
      </c>
    </row>
    <row r="6" spans="1:16" x14ac:dyDescent="0.2">
      <c r="A6" s="5"/>
      <c r="B6" s="5"/>
      <c r="C6" s="1">
        <f>(C3^2)*C4</f>
        <v>0.15125</v>
      </c>
      <c r="D6" s="1">
        <f t="shared" ref="D6:N6" si="1">(D3^2)*D4</f>
        <v>0.10125000000000001</v>
      </c>
      <c r="E6" s="1">
        <f t="shared" si="1"/>
        <v>7.6562500000000006E-2</v>
      </c>
      <c r="F6" s="1">
        <f t="shared" si="1"/>
        <v>0.10937500000000001</v>
      </c>
      <c r="G6" s="1">
        <f t="shared" si="1"/>
        <v>7.5937500000000005E-2</v>
      </c>
      <c r="H6" s="1">
        <f t="shared" si="1"/>
        <v>1.4375000000000001E-2</v>
      </c>
      <c r="I6" s="1">
        <f t="shared" si="1"/>
        <v>1.1875E-2</v>
      </c>
      <c r="J6" s="1">
        <f t="shared" si="1"/>
        <v>7.03125E-2</v>
      </c>
      <c r="K6" s="1">
        <f t="shared" si="1"/>
        <v>0.140625</v>
      </c>
      <c r="L6" s="1">
        <f t="shared" si="1"/>
        <v>0.15312500000000001</v>
      </c>
      <c r="M6" s="1">
        <f t="shared" si="1"/>
        <v>0.20250000000000001</v>
      </c>
      <c r="N6" s="1">
        <f t="shared" si="1"/>
        <v>3.7812499999999999E-2</v>
      </c>
      <c r="O6" s="44"/>
      <c r="P6" s="44"/>
    </row>
    <row r="8" spans="1:16" x14ac:dyDescent="0.2">
      <c r="B8" s="5" t="s">
        <v>44</v>
      </c>
      <c r="C8" s="5"/>
    </row>
    <row r="9" spans="1:16" x14ac:dyDescent="0.2">
      <c r="A9" s="4" t="s">
        <v>42</v>
      </c>
      <c r="B9" s="1">
        <f>O5</f>
        <v>5.4999999999999966E-2</v>
      </c>
      <c r="C9" s="1">
        <f>ROUND(B9,3)</f>
        <v>5.5E-2</v>
      </c>
    </row>
    <row r="10" spans="1:16" x14ac:dyDescent="0.2">
      <c r="A10" s="4" t="s">
        <v>43</v>
      </c>
      <c r="B10" s="1">
        <f>P5-(O5^2)</f>
        <v>1.1419750000000002</v>
      </c>
      <c r="C10" s="1">
        <f>ROUND(B10,3)</f>
        <v>1.1419999999999999</v>
      </c>
    </row>
    <row r="11" spans="1:16" x14ac:dyDescent="0.2">
      <c r="A11" s="49" t="s">
        <v>48</v>
      </c>
      <c r="B11" s="50">
        <f>SQRT(B10)</f>
        <v>1.0686323034608303</v>
      </c>
      <c r="C11" s="1">
        <f>ROUND(B11,3)</f>
        <v>1.069</v>
      </c>
    </row>
    <row r="12" spans="1:16" x14ac:dyDescent="0.2">
      <c r="A12" s="4" t="s">
        <v>49</v>
      </c>
      <c r="B12" s="4">
        <v>200</v>
      </c>
      <c r="C12" s="20"/>
    </row>
    <row r="13" spans="1:16" x14ac:dyDescent="0.2">
      <c r="A13" s="47" t="s">
        <v>45</v>
      </c>
      <c r="B13" s="48">
        <v>0.95</v>
      </c>
    </row>
    <row r="14" spans="1:16" x14ac:dyDescent="0.2">
      <c r="A14" s="4" t="s">
        <v>46</v>
      </c>
      <c r="B14" s="46">
        <v>0.97499999999999998</v>
      </c>
    </row>
    <row r="15" spans="1:16" x14ac:dyDescent="0.2">
      <c r="A15" s="4" t="s">
        <v>47</v>
      </c>
      <c r="B15" s="1">
        <v>1.95</v>
      </c>
    </row>
    <row r="16" spans="1:16" x14ac:dyDescent="0.2">
      <c r="A16" s="5"/>
      <c r="B16" s="25">
        <f>C9-(B15*(C11/SQRT(B12)))</f>
        <v>-9.2399944072241752E-2</v>
      </c>
      <c r="C16" s="5" t="s">
        <v>44</v>
      </c>
      <c r="D16" s="5">
        <f>ROUND(B16,2)</f>
        <v>-0.09</v>
      </c>
    </row>
    <row r="17" spans="1:9" x14ac:dyDescent="0.2">
      <c r="A17" s="5"/>
      <c r="B17" s="26"/>
      <c r="C17" s="5"/>
      <c r="D17" s="5"/>
    </row>
    <row r="18" spans="1:9" x14ac:dyDescent="0.2">
      <c r="A18" s="5"/>
      <c r="B18" s="27"/>
      <c r="C18" s="5"/>
      <c r="D18" s="5"/>
      <c r="E18" s="13" t="s">
        <v>50</v>
      </c>
      <c r="F18" s="13" t="s">
        <v>51</v>
      </c>
      <c r="G18" s="13" t="s">
        <v>52</v>
      </c>
      <c r="H18" s="13"/>
      <c r="I18" s="13"/>
    </row>
    <row r="19" spans="1:9" x14ac:dyDescent="0.2">
      <c r="A19" s="5"/>
      <c r="B19" s="25">
        <f>C9+(B15*(C11/SQRT(B12)))</f>
        <v>0.20239994407224174</v>
      </c>
      <c r="C19" s="5" t="s">
        <v>44</v>
      </c>
      <c r="D19" s="7">
        <f>ROUND(B19,2)</f>
        <v>0.2</v>
      </c>
      <c r="E19" s="13"/>
      <c r="F19" s="13"/>
      <c r="G19" s="13"/>
      <c r="H19" s="13"/>
      <c r="I19" s="13"/>
    </row>
    <row r="20" spans="1:9" x14ac:dyDescent="0.2">
      <c r="A20" s="5"/>
      <c r="B20" s="26"/>
      <c r="C20" s="5"/>
      <c r="D20" s="7"/>
    </row>
    <row r="21" spans="1:9" x14ac:dyDescent="0.2">
      <c r="A21" s="5"/>
      <c r="B21" s="27"/>
      <c r="C21" s="5"/>
      <c r="D21" s="7"/>
    </row>
  </sheetData>
  <mergeCells count="32">
    <mergeCell ref="E18:E19"/>
    <mergeCell ref="F18:F19"/>
    <mergeCell ref="G18:I19"/>
    <mergeCell ref="O3:P3"/>
    <mergeCell ref="B8:C8"/>
    <mergeCell ref="A16:A18"/>
    <mergeCell ref="A19:A21"/>
    <mergeCell ref="B16:B18"/>
    <mergeCell ref="B19:B21"/>
    <mergeCell ref="C16:C18"/>
    <mergeCell ref="C19:C21"/>
    <mergeCell ref="D16:D18"/>
    <mergeCell ref="D19:D21"/>
    <mergeCell ref="N1:N2"/>
    <mergeCell ref="A3:B3"/>
    <mergeCell ref="A4:B4"/>
    <mergeCell ref="A5:B5"/>
    <mergeCell ref="A6:B6"/>
    <mergeCell ref="O1:P2"/>
    <mergeCell ref="O6:P6"/>
    <mergeCell ref="H1:H2"/>
    <mergeCell ref="I1:I2"/>
    <mergeCell ref="J1:J2"/>
    <mergeCell ref="K1:K2"/>
    <mergeCell ref="L1:L2"/>
    <mergeCell ref="M1:M2"/>
    <mergeCell ref="A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E630-A250-AE40-A538-1EF0F9B34CFF}">
  <dimension ref="A1:Q23"/>
  <sheetViews>
    <sheetView tabSelected="1" zoomScale="114" workbookViewId="0">
      <selection activeCell="H22" sqref="H22"/>
    </sheetView>
  </sheetViews>
  <sheetFormatPr baseColWidth="10" defaultRowHeight="16" x14ac:dyDescent="0.2"/>
  <sheetData>
    <row r="1" spans="1:17" x14ac:dyDescent="0.2">
      <c r="A1" s="5" t="s">
        <v>7</v>
      </c>
      <c r="B1" s="5"/>
      <c r="C1" s="17" t="s">
        <v>53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  <c r="M1" s="17" t="s">
        <v>20</v>
      </c>
      <c r="N1" s="17" t="s">
        <v>54</v>
      </c>
      <c r="O1" s="25"/>
      <c r="P1" s="72" t="s">
        <v>56</v>
      </c>
      <c r="Q1" s="72"/>
    </row>
    <row r="2" spans="1:17" x14ac:dyDescent="0.2">
      <c r="A2" s="44"/>
      <c r="B2" s="44"/>
      <c r="C2" s="64">
        <f>(C13-$B$15)/$B$16</f>
        <v>-2.2373029772329249</v>
      </c>
      <c r="D2" s="64">
        <f>(D13-$B$15)/$B$16</f>
        <v>-1.7994746059544662</v>
      </c>
      <c r="E2" s="64">
        <f>(E13-$B$15)/$B$16</f>
        <v>-1.361646234676007</v>
      </c>
      <c r="F2" s="64">
        <f>(F13-$B$15)/$B$16</f>
        <v>-0.92381786339754823</v>
      </c>
      <c r="G2" s="64">
        <f>(G13-$B$15)/$B$16</f>
        <v>-0.48598949211908943</v>
      </c>
      <c r="H2" s="64">
        <f>(H13-$B$15)/$B$16</f>
        <v>-4.8161120840630477E-2</v>
      </c>
      <c r="I2" s="64">
        <f>(I13-$B$15)/$B$16</f>
        <v>0.38966725043782841</v>
      </c>
      <c r="J2" s="64">
        <f>(J13-$B$15)/$B$16</f>
        <v>0.82749562171628721</v>
      </c>
      <c r="K2" s="64">
        <f>(K13-$B$15)/$B$16</f>
        <v>1.2653239929947462</v>
      </c>
      <c r="L2" s="64">
        <f>(L13-$B$15)/$B$16</f>
        <v>1.7031523642732052</v>
      </c>
      <c r="M2" s="64">
        <f>(M13-$B$15)/$B$16</f>
        <v>2.1409807355516639</v>
      </c>
      <c r="N2" s="64">
        <f>(N13-$B$15)/$B$16</f>
        <v>2.5788091068301227</v>
      </c>
      <c r="O2" s="26"/>
      <c r="P2" s="5"/>
      <c r="Q2" s="5"/>
    </row>
    <row r="3" spans="1:17" x14ac:dyDescent="0.2">
      <c r="A3" s="5"/>
      <c r="B3" s="5"/>
      <c r="C3" s="42">
        <v>1.2869999999999999E-2</v>
      </c>
      <c r="D3" s="42">
        <v>3.6729999999999999E-2</v>
      </c>
      <c r="E3" s="42">
        <v>8.6919999999999997E-2</v>
      </c>
      <c r="F3" s="42">
        <v>0.17879</v>
      </c>
      <c r="G3" s="42">
        <v>0.31561</v>
      </c>
      <c r="H3" s="42">
        <v>0.48404999999999998</v>
      </c>
      <c r="I3" s="42">
        <v>0.65173000000000003</v>
      </c>
      <c r="J3" s="42">
        <v>0.79388999999999998</v>
      </c>
      <c r="K3" s="42">
        <v>0.89617000000000002</v>
      </c>
      <c r="L3" s="42">
        <v>0.95543</v>
      </c>
      <c r="M3" s="42">
        <v>0.98382000000000003</v>
      </c>
      <c r="N3" s="42">
        <v>1</v>
      </c>
      <c r="O3" s="26"/>
      <c r="P3" s="5"/>
      <c r="Q3" s="5"/>
    </row>
    <row r="4" spans="1:17" x14ac:dyDescent="0.2">
      <c r="A4" s="44"/>
      <c r="B4" s="44"/>
      <c r="C4" s="56">
        <f>C3</f>
        <v>1.2869999999999999E-2</v>
      </c>
      <c r="D4" s="56">
        <f>D3-C3</f>
        <v>2.3859999999999999E-2</v>
      </c>
      <c r="E4" s="57">
        <f>E3-D3</f>
        <v>5.0189999999999999E-2</v>
      </c>
      <c r="F4" s="57">
        <f t="shared" ref="F4:L4" si="0">F3-E3</f>
        <v>9.1870000000000007E-2</v>
      </c>
      <c r="G4" s="57">
        <f t="shared" si="0"/>
        <v>0.13682</v>
      </c>
      <c r="H4" s="57">
        <f t="shared" si="0"/>
        <v>0.16843999999999998</v>
      </c>
      <c r="I4" s="57">
        <f t="shared" si="0"/>
        <v>0.16768000000000005</v>
      </c>
      <c r="J4" s="57">
        <f t="shared" si="0"/>
        <v>0.14215999999999995</v>
      </c>
      <c r="K4" s="57">
        <f t="shared" si="0"/>
        <v>0.10228000000000004</v>
      </c>
      <c r="L4" s="57">
        <f t="shared" si="0"/>
        <v>5.9259999999999979E-2</v>
      </c>
      <c r="M4" s="58">
        <f>M3-L3</f>
        <v>2.8390000000000026E-2</v>
      </c>
      <c r="N4" s="58">
        <f>N3-M3</f>
        <v>1.6179999999999972E-2</v>
      </c>
      <c r="O4" s="27"/>
      <c r="P4" s="6">
        <f>SUM(E4:L5)+C5+M5</f>
        <v>1</v>
      </c>
      <c r="Q4" s="6"/>
    </row>
    <row r="5" spans="1:17" x14ac:dyDescent="0.2">
      <c r="A5" s="44"/>
      <c r="B5" s="44"/>
      <c r="C5" s="59">
        <f>SUM(C4:D4)</f>
        <v>3.6729999999999999E-2</v>
      </c>
      <c r="D5" s="44"/>
      <c r="E5" s="60"/>
      <c r="F5" s="60"/>
      <c r="G5" s="60"/>
      <c r="H5" s="60"/>
      <c r="I5" s="60"/>
      <c r="J5" s="60"/>
      <c r="K5" s="60"/>
      <c r="L5" s="60"/>
      <c r="M5" s="59">
        <f>SUM(M4:N4)</f>
        <v>4.4569999999999999E-2</v>
      </c>
      <c r="N5" s="44"/>
      <c r="O5" s="65" t="s">
        <v>55</v>
      </c>
      <c r="P5" s="6"/>
      <c r="Q5" s="6"/>
    </row>
    <row r="6" spans="1:17" x14ac:dyDescent="0.2">
      <c r="A6" s="5" t="s">
        <v>49</v>
      </c>
      <c r="B6" s="5"/>
      <c r="C6" s="19">
        <f>гистограмма!N19</f>
        <v>4</v>
      </c>
      <c r="D6" s="19">
        <f>гистограмма!O19</f>
        <v>4</v>
      </c>
      <c r="E6" s="53">
        <f>гистограмма!P19</f>
        <v>5</v>
      </c>
      <c r="F6" s="53">
        <f>гистограмма!Q19</f>
        <v>14</v>
      </c>
      <c r="G6" s="53">
        <f>гистограмма!R19</f>
        <v>27</v>
      </c>
      <c r="H6" s="53">
        <f>гистограмма!S19</f>
        <v>46</v>
      </c>
      <c r="I6" s="53">
        <f>гистограмма!T19</f>
        <v>38</v>
      </c>
      <c r="J6" s="53">
        <f>гистограмма!U19</f>
        <v>25</v>
      </c>
      <c r="K6" s="53">
        <f>гистограмма!V19</f>
        <v>18</v>
      </c>
      <c r="L6" s="53">
        <f>гистограмма!W19</f>
        <v>10</v>
      </c>
      <c r="M6" s="19">
        <f>гистограмма!X19</f>
        <v>8</v>
      </c>
      <c r="N6" s="19">
        <f>гистограмма!Y19</f>
        <v>1</v>
      </c>
      <c r="O6" s="55"/>
      <c r="P6" s="51">
        <f>SUM(E6:L7)+C7+M7</f>
        <v>200</v>
      </c>
      <c r="Q6" s="51"/>
    </row>
    <row r="7" spans="1:17" x14ac:dyDescent="0.2">
      <c r="A7" s="5"/>
      <c r="B7" s="5"/>
      <c r="C7" s="52">
        <f>SUM(C6:D6)</f>
        <v>8</v>
      </c>
      <c r="D7" s="16"/>
      <c r="E7" s="54"/>
      <c r="F7" s="54"/>
      <c r="G7" s="54"/>
      <c r="H7" s="54"/>
      <c r="I7" s="54"/>
      <c r="J7" s="54"/>
      <c r="K7" s="54"/>
      <c r="L7" s="54"/>
      <c r="M7" s="52">
        <f>SUM(M6:N6)</f>
        <v>9</v>
      </c>
      <c r="N7" s="16"/>
      <c r="O7" s="66" t="s">
        <v>55</v>
      </c>
      <c r="P7" s="51"/>
      <c r="Q7" s="51"/>
    </row>
    <row r="8" spans="1:17" x14ac:dyDescent="0.2">
      <c r="A8" s="44"/>
      <c r="B8" s="44"/>
      <c r="C8" s="61">
        <f>C7^2</f>
        <v>64</v>
      </c>
      <c r="D8" s="62"/>
      <c r="E8" s="63">
        <f>E6^2</f>
        <v>25</v>
      </c>
      <c r="F8" s="63">
        <f t="shared" ref="F8:L8" si="1">F6^2</f>
        <v>196</v>
      </c>
      <c r="G8" s="63">
        <f t="shared" si="1"/>
        <v>729</v>
      </c>
      <c r="H8" s="63">
        <f t="shared" si="1"/>
        <v>2116</v>
      </c>
      <c r="I8" s="63">
        <f t="shared" si="1"/>
        <v>1444</v>
      </c>
      <c r="J8" s="63">
        <f t="shared" si="1"/>
        <v>625</v>
      </c>
      <c r="K8" s="63">
        <f t="shared" si="1"/>
        <v>324</v>
      </c>
      <c r="L8" s="63">
        <f t="shared" si="1"/>
        <v>100</v>
      </c>
      <c r="M8" s="61">
        <f>M7^2</f>
        <v>81</v>
      </c>
      <c r="N8" s="62"/>
      <c r="O8" s="25"/>
      <c r="P8" s="5"/>
      <c r="Q8" s="5"/>
    </row>
    <row r="9" spans="1:17" x14ac:dyDescent="0.2">
      <c r="A9" s="15"/>
      <c r="B9" s="16"/>
      <c r="C9" s="15">
        <f>$B$17*C5</f>
        <v>7.3460000000000001</v>
      </c>
      <c r="D9" s="16"/>
      <c r="E9" s="24">
        <f>$B$17*E4</f>
        <v>10.038</v>
      </c>
      <c r="F9" s="24">
        <f t="shared" ref="F9:L9" si="2">$B$17*F4</f>
        <v>18.374000000000002</v>
      </c>
      <c r="G9" s="24">
        <f t="shared" si="2"/>
        <v>27.364000000000001</v>
      </c>
      <c r="H9" s="24">
        <f t="shared" si="2"/>
        <v>33.687999999999995</v>
      </c>
      <c r="I9" s="24">
        <f t="shared" si="2"/>
        <v>33.536000000000008</v>
      </c>
      <c r="J9" s="24">
        <f t="shared" si="2"/>
        <v>28.431999999999992</v>
      </c>
      <c r="K9" s="24">
        <f t="shared" si="2"/>
        <v>20.456000000000007</v>
      </c>
      <c r="L9" s="24">
        <f t="shared" si="2"/>
        <v>11.851999999999997</v>
      </c>
      <c r="M9" s="15">
        <f>$B$17*M5</f>
        <v>8.9139999999999997</v>
      </c>
      <c r="N9" s="16"/>
      <c r="O9" s="26"/>
      <c r="P9" s="5">
        <f>SUM(C9:N9)</f>
        <v>200</v>
      </c>
      <c r="Q9" s="5"/>
    </row>
    <row r="10" spans="1:17" x14ac:dyDescent="0.2">
      <c r="A10" s="67"/>
      <c r="B10" s="68"/>
      <c r="C10" s="71">
        <f>C8/C9</f>
        <v>8.7122243397767498</v>
      </c>
      <c r="D10" s="71"/>
      <c r="E10" s="71">
        <f>E8/E9</f>
        <v>2.4905359633393105</v>
      </c>
      <c r="F10" s="71">
        <f t="shared" ref="F10:L10" si="3">F8/F9</f>
        <v>10.667247197126374</v>
      </c>
      <c r="G10" s="71">
        <f t="shared" si="3"/>
        <v>26.64084198216635</v>
      </c>
      <c r="H10" s="71">
        <f t="shared" si="3"/>
        <v>62.811683685585379</v>
      </c>
      <c r="I10" s="71">
        <f t="shared" si="3"/>
        <v>43.058206106870216</v>
      </c>
      <c r="J10" s="71">
        <f t="shared" si="3"/>
        <v>21.982273494653917</v>
      </c>
      <c r="K10" s="71">
        <f t="shared" si="3"/>
        <v>15.838873680093855</v>
      </c>
      <c r="L10" s="71">
        <f t="shared" si="3"/>
        <v>8.4373945325683444</v>
      </c>
      <c r="M10" s="71">
        <f>M8/M9</f>
        <v>9.0868297060803229</v>
      </c>
      <c r="N10" s="71"/>
      <c r="O10" s="26"/>
      <c r="P10" s="6">
        <f>SUM(C10:N11)</f>
        <v>209.7261106882608</v>
      </c>
      <c r="Q10" s="6"/>
    </row>
    <row r="11" spans="1:17" x14ac:dyDescent="0.2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27"/>
      <c r="P11" s="6"/>
      <c r="Q11" s="6"/>
    </row>
    <row r="13" spans="1:17" x14ac:dyDescent="0.2">
      <c r="A13" s="5"/>
      <c r="B13" s="5"/>
      <c r="C13" s="4">
        <f>-2.5</f>
        <v>-2.5</v>
      </c>
      <c r="D13" s="4">
        <f>C13+0.5</f>
        <v>-2</v>
      </c>
      <c r="E13" s="4">
        <f t="shared" ref="E13:N13" si="4">D13+0.5</f>
        <v>-1.5</v>
      </c>
      <c r="F13" s="4">
        <f t="shared" si="4"/>
        <v>-1</v>
      </c>
      <c r="G13" s="4">
        <f t="shared" si="4"/>
        <v>-0.5</v>
      </c>
      <c r="H13" s="4">
        <f t="shared" si="4"/>
        <v>0</v>
      </c>
      <c r="I13" s="4">
        <f t="shared" si="4"/>
        <v>0.5</v>
      </c>
      <c r="J13" s="4">
        <f t="shared" si="4"/>
        <v>1</v>
      </c>
      <c r="K13" s="4">
        <f t="shared" si="4"/>
        <v>1.5</v>
      </c>
      <c r="L13" s="4">
        <f t="shared" si="4"/>
        <v>2</v>
      </c>
      <c r="M13" s="4">
        <f t="shared" si="4"/>
        <v>2.5</v>
      </c>
      <c r="N13" s="4">
        <f t="shared" si="4"/>
        <v>3</v>
      </c>
    </row>
    <row r="15" spans="1:17" x14ac:dyDescent="0.2">
      <c r="A15" s="4" t="s">
        <v>42</v>
      </c>
      <c r="B15" s="4">
        <f>'Мат. ожидание и дисперсия'!C9</f>
        <v>5.5E-2</v>
      </c>
      <c r="C15" s="25"/>
    </row>
    <row r="16" spans="1:17" x14ac:dyDescent="0.2">
      <c r="A16" s="4" t="s">
        <v>43</v>
      </c>
      <c r="B16" s="4">
        <f>'Мат. ожидание и дисперсия'!C10</f>
        <v>1.1419999999999999</v>
      </c>
      <c r="C16" s="26"/>
    </row>
    <row r="17" spans="1:6" x14ac:dyDescent="0.2">
      <c r="A17" s="4" t="s">
        <v>49</v>
      </c>
      <c r="B17" s="4">
        <v>200</v>
      </c>
      <c r="C17" s="26"/>
    </row>
    <row r="18" spans="1:6" x14ac:dyDescent="0.2">
      <c r="A18" s="4"/>
      <c r="B18" s="1">
        <f>P10-P9</f>
        <v>9.7261106882608033</v>
      </c>
      <c r="C18" s="27"/>
    </row>
    <row r="19" spans="1:6" x14ac:dyDescent="0.2">
      <c r="A19" s="31" t="s">
        <v>57</v>
      </c>
      <c r="B19" s="4">
        <v>9</v>
      </c>
      <c r="C19" s="4">
        <f>B19-3</f>
        <v>6</v>
      </c>
    </row>
    <row r="20" spans="1:6" x14ac:dyDescent="0.2">
      <c r="A20" s="73" t="s">
        <v>58</v>
      </c>
      <c r="B20" s="49">
        <v>0.05</v>
      </c>
      <c r="C20" s="49"/>
    </row>
    <row r="21" spans="1:6" x14ac:dyDescent="0.2">
      <c r="A21" s="5" t="s">
        <v>59</v>
      </c>
      <c r="B21" s="5"/>
      <c r="C21" s="5"/>
      <c r="D21" s="5"/>
      <c r="E21" s="5"/>
      <c r="F21" s="5"/>
    </row>
    <row r="22" spans="1:6" x14ac:dyDescent="0.2">
      <c r="A22" s="5">
        <v>12.59</v>
      </c>
      <c r="B22" s="5"/>
      <c r="C22" s="5"/>
      <c r="D22" s="5"/>
      <c r="E22" s="5"/>
      <c r="F22" s="5"/>
    </row>
    <row r="23" spans="1:6" x14ac:dyDescent="0.2">
      <c r="B23" s="15" t="s">
        <v>60</v>
      </c>
      <c r="C23" s="37"/>
      <c r="D23" s="37"/>
      <c r="E23" s="16"/>
    </row>
  </sheetData>
  <mergeCells count="56">
    <mergeCell ref="A22:F22"/>
    <mergeCell ref="B23:E23"/>
    <mergeCell ref="P6:Q7"/>
    <mergeCell ref="P4:Q5"/>
    <mergeCell ref="P2:Q3"/>
    <mergeCell ref="C15:C18"/>
    <mergeCell ref="A21:F21"/>
    <mergeCell ref="J10:J11"/>
    <mergeCell ref="K10:K11"/>
    <mergeCell ref="L10:L11"/>
    <mergeCell ref="M10:N11"/>
    <mergeCell ref="P1:Q1"/>
    <mergeCell ref="P10:Q11"/>
    <mergeCell ref="O8:O11"/>
    <mergeCell ref="P9:Q9"/>
    <mergeCell ref="P8:Q8"/>
    <mergeCell ref="M8:N8"/>
    <mergeCell ref="A10:B11"/>
    <mergeCell ref="C9:D9"/>
    <mergeCell ref="M9:N9"/>
    <mergeCell ref="C10:D11"/>
    <mergeCell ref="K6:K7"/>
    <mergeCell ref="L6:L7"/>
    <mergeCell ref="C5:D5"/>
    <mergeCell ref="M5:N5"/>
    <mergeCell ref="O1:O4"/>
    <mergeCell ref="C8:D8"/>
    <mergeCell ref="C7:D7"/>
    <mergeCell ref="M7:N7"/>
    <mergeCell ref="E6:E7"/>
    <mergeCell ref="F6:F7"/>
    <mergeCell ref="G6:G7"/>
    <mergeCell ref="H6:H7"/>
    <mergeCell ref="I6:I7"/>
    <mergeCell ref="J6:J7"/>
    <mergeCell ref="A13:B13"/>
    <mergeCell ref="E4:E5"/>
    <mergeCell ref="F4:F5"/>
    <mergeCell ref="G4:G5"/>
    <mergeCell ref="H4:H5"/>
    <mergeCell ref="F10:F11"/>
    <mergeCell ref="G10:G11"/>
    <mergeCell ref="H10:H11"/>
    <mergeCell ref="I10:I11"/>
    <mergeCell ref="A9:B9"/>
    <mergeCell ref="E10:E11"/>
    <mergeCell ref="A2:B2"/>
    <mergeCell ref="A3:B3"/>
    <mergeCell ref="A4:B5"/>
    <mergeCell ref="A6:B7"/>
    <mergeCell ref="A8:B8"/>
    <mergeCell ref="I4:I5"/>
    <mergeCell ref="J4:J5"/>
    <mergeCell ref="K4:K5"/>
    <mergeCell ref="L4:L5"/>
    <mergeCell ref="A1:B1"/>
  </mergeCells>
  <pageMargins left="0.7" right="0.7" top="0.75" bottom="0.75" header="0.3" footer="0.3"/>
  <ignoredErrors>
    <ignoredError sqref="C6 M6" formula="1"/>
    <ignoredError sqref="P4 P6 P9:P10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гистограмма</vt:lpstr>
      <vt:lpstr>Эмперическая ф-я распред.</vt:lpstr>
      <vt:lpstr>Мат. ожидание и дисперсия</vt:lpstr>
      <vt:lpstr>Проверка стат-х гипотез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Васильков Дмитрий Алексеевич</dc:creator>
  <cp:lastModifiedBy>Васильков Дмитрий Алексеевич</cp:lastModifiedBy>
  <dcterms:created xsi:type="dcterms:W3CDTF">2024-04-02T09:14:03Z</dcterms:created>
  <dcterms:modified xsi:type="dcterms:W3CDTF">2024-04-02T23:28:22Z</dcterms:modified>
</cp:coreProperties>
</file>