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dmitryvasilkov/Desktop/bimbim/"/>
    </mc:Choice>
  </mc:AlternateContent>
  <xr:revisionPtr revIDLastSave="0" documentId="8_{58884E6F-19F9-7242-A080-63A8729D2105}" xr6:coauthVersionLast="47" xr6:coauthVersionMax="47" xr10:uidLastSave="{00000000-0000-0000-0000-000000000000}"/>
  <bookViews>
    <workbookView xWindow="3120" yWindow="860" windowWidth="30660" windowHeight="18760" xr2:uid="{D5CA9E51-F906-9342-970A-F30740968A24}"/>
  </bookViews>
  <sheets>
    <sheet name="Лист1" sheetId="1" r:id="rId1"/>
    <sheet name="Лист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2" l="1"/>
  <c r="G111" i="2"/>
  <c r="F111" i="2"/>
  <c r="F113" i="2" s="1"/>
  <c r="E110" i="2"/>
  <c r="E111" i="2"/>
  <c r="E112" i="2"/>
  <c r="E113" i="2"/>
  <c r="E114" i="2"/>
  <c r="E109" i="2"/>
  <c r="D110" i="2"/>
  <c r="D111" i="2"/>
  <c r="D112" i="2"/>
  <c r="D113" i="2"/>
  <c r="D114" i="2"/>
  <c r="D109" i="2"/>
  <c r="G109" i="2" l="1"/>
  <c r="F109" i="2"/>
  <c r="H110" i="2" s="1"/>
  <c r="J110" i="2" s="1"/>
  <c r="I4" i="2"/>
  <c r="I2" i="2"/>
  <c r="E2" i="2"/>
  <c r="I8" i="1"/>
  <c r="G2" i="2"/>
  <c r="J6" i="1"/>
  <c r="N6" i="1"/>
  <c r="E3" i="2"/>
  <c r="E4" i="2"/>
  <c r="E5" i="2"/>
  <c r="E6" i="2"/>
  <c r="E7" i="2"/>
  <c r="G3" i="2"/>
  <c r="G4" i="2"/>
  <c r="G5" i="2"/>
  <c r="G6" i="2"/>
  <c r="G7" i="2"/>
  <c r="F3" i="2"/>
  <c r="F4" i="2"/>
  <c r="F5" i="2"/>
  <c r="F6" i="2"/>
  <c r="F7" i="2"/>
  <c r="F2" i="2"/>
  <c r="M5" i="1"/>
  <c r="G9" i="1"/>
  <c r="F5" i="1"/>
  <c r="C3" i="2"/>
  <c r="C4" i="2"/>
  <c r="C5" i="2"/>
  <c r="C6" i="2"/>
  <c r="C7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  <c r="I111" i="2" l="1"/>
  <c r="K111" i="2" s="1"/>
  <c r="I112" i="2"/>
  <c r="K112" i="2" s="1"/>
  <c r="I114" i="2"/>
  <c r="K114" i="2" s="1"/>
  <c r="I110" i="2"/>
  <c r="K110" i="2" s="1"/>
  <c r="I113" i="2"/>
  <c r="K113" i="2" s="1"/>
  <c r="I109" i="2"/>
  <c r="K109" i="2" s="1"/>
  <c r="H109" i="2"/>
  <c r="J109" i="2" s="1"/>
  <c r="H114" i="2"/>
  <c r="J114" i="2" s="1"/>
  <c r="H113" i="2"/>
  <c r="J113" i="2" s="1"/>
  <c r="H112" i="2"/>
  <c r="J112" i="2" s="1"/>
  <c r="H111" i="2"/>
  <c r="J111" i="2" s="1"/>
</calcChain>
</file>

<file path=xl/sharedStrings.xml><?xml version="1.0" encoding="utf-8"?>
<sst xmlns="http://schemas.openxmlformats.org/spreadsheetml/2006/main" count="41" uniqueCount="40">
  <si>
    <t>Ω Кгц</t>
  </si>
  <si>
    <t>U мВ</t>
  </si>
  <si>
    <t>Ω гц</t>
  </si>
  <si>
    <t xml:space="preserve"> амплитуда колебаний напряжения на конденсаторе достигает наибольшего значения при</t>
  </si>
  <si>
    <t>гц</t>
  </si>
  <si>
    <t>мк Ф</t>
  </si>
  <si>
    <t>ОМ</t>
  </si>
  <si>
    <t>мГн</t>
  </si>
  <si>
    <t>Гн</t>
  </si>
  <si>
    <t>разница</t>
  </si>
  <si>
    <t>между Ω эксп и теор</t>
  </si>
  <si>
    <t xml:space="preserve">C </t>
  </si>
  <si>
    <t>R уст</t>
  </si>
  <si>
    <t>L уст</t>
  </si>
  <si>
    <t>по формуле</t>
  </si>
  <si>
    <t>∆Ω</t>
  </si>
  <si>
    <t>по графику</t>
  </si>
  <si>
    <t>С  нФ</t>
  </si>
  <si>
    <t>1/С Ф</t>
  </si>
  <si>
    <t>Ω**2</t>
  </si>
  <si>
    <t>C Ф</t>
  </si>
  <si>
    <t>Ом</t>
  </si>
  <si>
    <t>L [мГН]</t>
  </si>
  <si>
    <t>L [ГН]</t>
  </si>
  <si>
    <t>R [ОМ]</t>
  </si>
  <si>
    <t>x</t>
  </si>
  <si>
    <t>y</t>
  </si>
  <si>
    <t>x_avg</t>
  </si>
  <si>
    <t>y_avg</t>
  </si>
  <si>
    <t>D(x)</t>
  </si>
  <si>
    <t>n</t>
  </si>
  <si>
    <t>(x-x_avg)</t>
  </si>
  <si>
    <t>(y-y_avg)</t>
  </si>
  <si>
    <t>a</t>
  </si>
  <si>
    <t>b</t>
  </si>
  <si>
    <t>(x-x_avg)^2</t>
  </si>
  <si>
    <t>(y-y_avg)^2</t>
  </si>
  <si>
    <t>D(y)</t>
  </si>
  <si>
    <t>SE_a</t>
  </si>
  <si>
    <t>SE_b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</si>
</sst>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164" fontId="0" fillId="0" borderId="0" xfId="0" applyNumberFormat="1"/>
    <xf numFmtId="0" fontId="0" fillId="0" borderId="3" xfId="0" applyBorder="1"/>
    <xf numFmtId="2" fontId="0" fillId="0" borderId="0" xfId="0" applyNumberFormat="1"/>
    <xf numFmtId="2" fontId="0" fillId="0" borderId="1" xfId="0" applyNumberFormat="1" applyBorder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/>
              <a:ea typeface="Arial"/>
              <a:cs typeface="Arial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8025854124431258E-2"/>
          <c:y val="0.16605193565704968"/>
          <c:w val="0.87699435055830433"/>
          <c:h val="0.76246010876265091"/>
        </c:manualLayout>
      </c:layout>
      <c:scatterChart>
        <c:scatterStyle val="lineMarker"/>
        <c:varyColors val="0"/>
        <c:ser>
          <c:idx val="0"/>
          <c:order val="0"/>
          <c:tx>
            <c:v>U(Ω)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Лист1!$C$2:$C$16</c:f>
              <c:numCache>
                <c:formatCode>General</c:formatCode>
                <c:ptCount val="15"/>
                <c:pt idx="0">
                  <c:v>600</c:v>
                </c:pt>
                <c:pt idx="1">
                  <c:v>700</c:v>
                </c:pt>
                <c:pt idx="2">
                  <c:v>800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1900</c:v>
                </c:pt>
                <c:pt idx="14">
                  <c:v>2000</c:v>
                </c:pt>
              </c:numCache>
            </c:numRef>
          </c:xVal>
          <c:yVal>
            <c:numRef>
              <c:f>Лист1!$B$2:$B$16</c:f>
              <c:numCache>
                <c:formatCode>General</c:formatCode>
                <c:ptCount val="15"/>
                <c:pt idx="0">
                  <c:v>288</c:v>
                </c:pt>
                <c:pt idx="1">
                  <c:v>2.16</c:v>
                </c:pt>
                <c:pt idx="2">
                  <c:v>100</c:v>
                </c:pt>
                <c:pt idx="3">
                  <c:v>50</c:v>
                </c:pt>
                <c:pt idx="4">
                  <c:v>400</c:v>
                </c:pt>
                <c:pt idx="5">
                  <c:v>648</c:v>
                </c:pt>
                <c:pt idx="6">
                  <c:v>880</c:v>
                </c:pt>
                <c:pt idx="7">
                  <c:v>832</c:v>
                </c:pt>
                <c:pt idx="8">
                  <c:v>704</c:v>
                </c:pt>
                <c:pt idx="9">
                  <c:v>592</c:v>
                </c:pt>
                <c:pt idx="10">
                  <c:v>496</c:v>
                </c:pt>
                <c:pt idx="11">
                  <c:v>416</c:v>
                </c:pt>
                <c:pt idx="12">
                  <c:v>368</c:v>
                </c:pt>
                <c:pt idx="13">
                  <c:v>320</c:v>
                </c:pt>
                <c:pt idx="14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30-6444-8155-FEDF28FE7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457951"/>
        <c:axId val="810151455"/>
      </c:scatterChart>
      <c:valAx>
        <c:axId val="81045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0151455"/>
        <c:crosses val="autoZero"/>
        <c:crossBetween val="midCat"/>
      </c:valAx>
      <c:valAx>
        <c:axId val="81015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in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0457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5917704490725283E-2"/>
          <c:y val="5.1304326596903843E-2"/>
          <c:w val="0.94605404438081608"/>
          <c:h val="0.90705579610767828"/>
        </c:manualLayout>
      </c:layout>
      <c:scatterChart>
        <c:scatterStyle val="lineMarker"/>
        <c:varyColors val="0"/>
        <c:ser>
          <c:idx val="0"/>
          <c:order val="0"/>
          <c:tx>
            <c:v> U(Ω)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Лист1!$C$2:$C$16</c:f>
              <c:numCache>
                <c:formatCode>General</c:formatCode>
                <c:ptCount val="15"/>
                <c:pt idx="0">
                  <c:v>600</c:v>
                </c:pt>
                <c:pt idx="1">
                  <c:v>700</c:v>
                </c:pt>
                <c:pt idx="2">
                  <c:v>800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1900</c:v>
                </c:pt>
                <c:pt idx="14">
                  <c:v>2000</c:v>
                </c:pt>
              </c:numCache>
            </c:numRef>
          </c:xVal>
          <c:yVal>
            <c:numRef>
              <c:f>Лист1!$B$2:$B$16</c:f>
              <c:numCache>
                <c:formatCode>General</c:formatCode>
                <c:ptCount val="15"/>
                <c:pt idx="0">
                  <c:v>288</c:v>
                </c:pt>
                <c:pt idx="1">
                  <c:v>2.16</c:v>
                </c:pt>
                <c:pt idx="2">
                  <c:v>100</c:v>
                </c:pt>
                <c:pt idx="3">
                  <c:v>50</c:v>
                </c:pt>
                <c:pt idx="4">
                  <c:v>400</c:v>
                </c:pt>
                <c:pt idx="5">
                  <c:v>648</c:v>
                </c:pt>
                <c:pt idx="6">
                  <c:v>880</c:v>
                </c:pt>
                <c:pt idx="7">
                  <c:v>832</c:v>
                </c:pt>
                <c:pt idx="8">
                  <c:v>704</c:v>
                </c:pt>
                <c:pt idx="9">
                  <c:v>592</c:v>
                </c:pt>
                <c:pt idx="10">
                  <c:v>496</c:v>
                </c:pt>
                <c:pt idx="11">
                  <c:v>416</c:v>
                </c:pt>
                <c:pt idx="12">
                  <c:v>368</c:v>
                </c:pt>
                <c:pt idx="13">
                  <c:v>320</c:v>
                </c:pt>
                <c:pt idx="14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E4-CA4B-B38E-F65D05426EB1}"/>
            </c:ext>
          </c:extLst>
        </c:ser>
        <c:ser>
          <c:idx val="1"/>
          <c:order val="1"/>
          <c:tx>
            <c:v>нужно для ∆Ω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2995204721505053E-2"/>
                  <c:y val="0"/>
                </c:manualLayout>
              </c:layout>
              <c:dLblPos val="r"/>
              <c:showLegendKey val="0"/>
              <c:showVal val="0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D3F-8F4C-9958-F47DB5B63E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2"/>
              <c:pt idx="0">
                <c:v>1087</c:v>
              </c:pt>
              <c:pt idx="1">
                <c:v>1478</c:v>
              </c:pt>
            </c:numLit>
          </c:xVal>
          <c:yVal>
            <c:numLit>
              <c:formatCode>General</c:formatCode>
              <c:ptCount val="2"/>
              <c:pt idx="0">
                <c:v>616</c:v>
              </c:pt>
              <c:pt idx="1">
                <c:v>616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4D3F-8F4C-9958-F47DB5B63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27231"/>
        <c:axId val="773044575"/>
      </c:scatterChart>
      <c:valAx>
        <c:axId val="21472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3044575"/>
        <c:crosses val="autoZero"/>
        <c:crossBetween val="midCat"/>
      </c:valAx>
      <c:valAx>
        <c:axId val="77304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72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646295040934453"/>
          <c:y val="0.16708333333333336"/>
          <c:w val="0.78406685091515882"/>
          <c:h val="0.72125801983085447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Лист2!$F$2:$F$7</c:f>
              <c:numCache>
                <c:formatCode>General</c:formatCode>
                <c:ptCount val="6"/>
                <c:pt idx="0">
                  <c:v>999999999.99999988</c:v>
                </c:pt>
                <c:pt idx="1">
                  <c:v>333333333.33333331</c:v>
                </c:pt>
                <c:pt idx="2">
                  <c:v>100000000</c:v>
                </c:pt>
                <c:pt idx="3">
                  <c:v>33333333.333333328</c:v>
                </c:pt>
                <c:pt idx="4">
                  <c:v>10000000</c:v>
                </c:pt>
                <c:pt idx="5">
                  <c:v>3333333.333333333</c:v>
                </c:pt>
              </c:numCache>
            </c:numRef>
          </c:xVal>
          <c:yVal>
            <c:numRef>
              <c:f>Лист2!$G$2:$G$7</c:f>
              <c:numCache>
                <c:formatCode>General</c:formatCode>
                <c:ptCount val="6"/>
                <c:pt idx="0">
                  <c:v>9999859374.9999981</c:v>
                </c:pt>
                <c:pt idx="1">
                  <c:v>3333192708.333333</c:v>
                </c:pt>
                <c:pt idx="2">
                  <c:v>999859374.99999988</c:v>
                </c:pt>
                <c:pt idx="3">
                  <c:v>333192708.33333331</c:v>
                </c:pt>
                <c:pt idx="4">
                  <c:v>99859374.999999985</c:v>
                </c:pt>
                <c:pt idx="5">
                  <c:v>33192708.333333328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CE-C849-B50A-572EBA740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0079"/>
        <c:axId val="11074543"/>
      </c:scatterChart>
      <c:valAx>
        <c:axId val="11200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74543"/>
        <c:crosses val="autoZero"/>
        <c:crossBetween val="midCat"/>
      </c:valAx>
      <c:valAx>
        <c:axId val="1107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00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14407</xdr:colOff>
      <xdr:row>0</xdr:row>
      <xdr:rowOff>22281</xdr:rowOff>
    </xdr:from>
    <xdr:ext cx="772844" cy="17824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04E1C6A-1887-26E8-44C1-A7215CB008FF}"/>
                </a:ext>
              </a:extLst>
            </xdr:cNvPr>
            <xdr:cNvSpPr txBox="1"/>
          </xdr:nvSpPr>
          <xdr:spPr>
            <a:xfrm>
              <a:off x="4136337" y="22281"/>
              <a:ext cx="772844" cy="1782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m:rPr>
                          <m:sty m:val="p"/>
                        </m:rPr>
                        <a:rPr lang="en-US" sz="1100" b="0" i="0">
                          <a:latin typeface="Cambria Math" panose="02040503050406030204" pitchFamily="18" charset="0"/>
                        </a:rPr>
                        <m:t>Ω</m:t>
                      </m:r>
                    </m:e>
                    <m:sub>
                      <m:r>
                        <a:rPr lang="en-US" sz="1100" b="0" i="0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  <m:r>
                    <a:rPr lang="ru-RU" sz="1100" b="0" i="1">
                      <a:latin typeface="Cambria Math" panose="02040503050406030204" pitchFamily="18" charset="0"/>
                    </a:rPr>
                    <m:t> </m:t>
                  </m:r>
                </m:oMath>
              </a14:m>
              <a:r>
                <a:rPr lang="ru-RU" sz="1100" b="0"/>
                <a:t>гц</a:t>
              </a:r>
              <a:endParaRPr lang="en-US" sz="1100" b="0"/>
            </a:p>
            <a:p>
              <a:endParaRPr lang="ru-RU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04E1C6A-1887-26E8-44C1-A7215CB008FF}"/>
                </a:ext>
              </a:extLst>
            </xdr:cNvPr>
            <xdr:cNvSpPr txBox="1"/>
          </xdr:nvSpPr>
          <xdr:spPr>
            <a:xfrm>
              <a:off x="4136337" y="22281"/>
              <a:ext cx="772844" cy="1782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Ω_0</a:t>
              </a:r>
              <a:r>
                <a:rPr lang="ru-RU" sz="1100" b="0" i="0">
                  <a:latin typeface="Cambria Math" panose="02040503050406030204" pitchFamily="18" charset="0"/>
                </a:rPr>
                <a:t>  </a:t>
              </a:r>
              <a:r>
                <a:rPr lang="ru-RU" sz="1100" b="0"/>
                <a:t>гц</a:t>
              </a:r>
              <a:endParaRPr lang="en-US" sz="1100" b="0"/>
            </a:p>
            <a:p>
              <a:endParaRPr lang="ru-RU" sz="1100"/>
            </a:p>
          </xdr:txBody>
        </xdr:sp>
      </mc:Fallback>
    </mc:AlternateContent>
    <xdr:clientData/>
  </xdr:oneCellAnchor>
  <xdr:twoCellAnchor>
    <xdr:from>
      <xdr:col>17</xdr:col>
      <xdr:colOff>637744</xdr:colOff>
      <xdr:row>7</xdr:row>
      <xdr:rowOff>46444</xdr:rowOff>
    </xdr:from>
    <xdr:to>
      <xdr:col>24</xdr:col>
      <xdr:colOff>259913</xdr:colOff>
      <xdr:row>23</xdr:row>
      <xdr:rowOff>17171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3A0D3371-79C2-1DAA-3170-498CD24B563B}"/>
            </a:ext>
            <a:ext uri="{147F2762-F138-4A5C-976F-8EAC2B608ADB}">
              <a16:predDERef xmlns:a16="http://schemas.microsoft.com/office/drawing/2014/main" pred="{C04E1C6A-1887-26E8-44C1-A7215CB00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142240</xdr:rowOff>
    </xdr:from>
    <xdr:to>
      <xdr:col>16</xdr:col>
      <xdr:colOff>563880</xdr:colOff>
      <xdr:row>55</xdr:row>
      <xdr:rowOff>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50920F7-0D73-B69C-CA35-3AED0309A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31751</xdr:colOff>
      <xdr:row>4</xdr:row>
      <xdr:rowOff>57876</xdr:rowOff>
    </xdr:from>
    <xdr:to>
      <xdr:col>8</xdr:col>
      <xdr:colOff>817277</xdr:colOff>
      <xdr:row>6</xdr:row>
      <xdr:rowOff>82550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6386D67-D919-AE1F-2191-2F07D6B18A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35751" y="870676"/>
          <a:ext cx="785526" cy="431074"/>
        </a:xfrm>
        <a:prstGeom prst="rect">
          <a:avLst/>
        </a:prstGeom>
      </xdr:spPr>
    </xdr:pic>
    <xdr:clientData/>
  </xdr:twoCellAnchor>
  <xdr:twoCellAnchor editAs="oneCell">
    <xdr:from>
      <xdr:col>13</xdr:col>
      <xdr:colOff>127000</xdr:colOff>
      <xdr:row>1</xdr:row>
      <xdr:rowOff>69850</xdr:rowOff>
    </xdr:from>
    <xdr:to>
      <xdr:col>16</xdr:col>
      <xdr:colOff>793750</xdr:colOff>
      <xdr:row>4</xdr:row>
      <xdr:rowOff>183876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2803B6B7-FB45-9E5D-86DA-7825717B04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858500" y="273050"/>
          <a:ext cx="3143250" cy="7236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227932</xdr:colOff>
      <xdr:row>0</xdr:row>
      <xdr:rowOff>0</xdr:rowOff>
    </xdr:from>
    <xdr:ext cx="958515" cy="19495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7AB735-5241-DD2B-BB5D-59BC024DDFC9}"/>
                </a:ext>
              </a:extLst>
            </xdr:cNvPr>
            <xdr:cNvSpPr txBox="1"/>
          </xdr:nvSpPr>
          <xdr:spPr>
            <a:xfrm>
              <a:off x="1052318" y="0"/>
              <a:ext cx="958515" cy="1949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m:rPr>
                          <m:sty m:val="p"/>
                        </m:rPr>
                        <a:rPr lang="en-US" sz="1100" b="0" i="0">
                          <a:latin typeface="Cambria Math" panose="02040503050406030204" pitchFamily="18" charset="0"/>
                        </a:rPr>
                        <m:t>Ω</m:t>
                      </m:r>
                    </m:e>
                    <m:sub>
                      <m:r>
                        <a:rPr lang="ru-RU" sz="1100" b="0" i="0">
                          <a:latin typeface="Cambria Math" panose="02040503050406030204" pitchFamily="18" charset="0"/>
                        </a:rPr>
                        <m:t>рез</m:t>
                      </m:r>
                    </m:sub>
                  </m:sSub>
                </m:oMath>
              </a14:m>
              <a:r>
                <a:rPr lang="ru-RU" sz="1100" b="0"/>
                <a:t> при</a:t>
              </a:r>
              <a:r>
                <a:rPr lang="en-US" sz="1100" b="0" baseline="0"/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 baseline="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𝑈</m:t>
                      </m:r>
                    </m:e>
                    <m:sub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𝑚𝑎𝑥</m:t>
                      </m:r>
                    </m:sub>
                  </m:sSub>
                </m:oMath>
              </a14:m>
              <a:endParaRPr lang="en-US" sz="1100" b="0" baseline="0"/>
            </a:p>
            <a:p>
              <a:endParaRPr lang="en-US" sz="1100" b="0" baseline="0"/>
            </a:p>
            <a:p>
              <a:endParaRPr lang="ru-RU" sz="1100" b="0"/>
            </a:p>
            <a:p>
              <a:endParaRPr lang="ru-RU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7AB735-5241-DD2B-BB5D-59BC024DDFC9}"/>
                </a:ext>
              </a:extLst>
            </xdr:cNvPr>
            <xdr:cNvSpPr txBox="1"/>
          </xdr:nvSpPr>
          <xdr:spPr>
            <a:xfrm>
              <a:off x="1052318" y="0"/>
              <a:ext cx="958515" cy="1949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Ω_</a:t>
              </a:r>
              <a:r>
                <a:rPr lang="ru-RU" sz="1100" b="0" i="0">
                  <a:latin typeface="Cambria Math" panose="02040503050406030204" pitchFamily="18" charset="0"/>
                </a:rPr>
                <a:t>рез</a:t>
              </a:r>
              <a:r>
                <a:rPr lang="ru-RU" sz="1100" b="0"/>
                <a:t> при</a:t>
              </a:r>
              <a:r>
                <a:rPr lang="en-US" sz="1100" b="0" baseline="0"/>
                <a:t> </a:t>
              </a:r>
              <a:r>
                <a:rPr lang="en-US" sz="1100" b="0" i="0" baseline="0">
                  <a:latin typeface="Cambria Math" panose="02040503050406030204" pitchFamily="18" charset="0"/>
                </a:rPr>
                <a:t>𝑈_𝑚𝑎𝑥</a:t>
              </a:r>
              <a:endParaRPr lang="en-US" sz="1100" b="0" baseline="0"/>
            </a:p>
            <a:p>
              <a:endParaRPr lang="en-US" sz="1100" b="0" baseline="0"/>
            </a:p>
            <a:p>
              <a:endParaRPr lang="ru-RU" sz="1100" b="0"/>
            </a:p>
            <a:p>
              <a:endParaRPr lang="ru-RU" sz="1100"/>
            </a:p>
          </xdr:txBody>
        </xdr:sp>
      </mc:Fallback>
    </mc:AlternateContent>
    <xdr:clientData/>
  </xdr:oneCellAnchor>
  <xdr:twoCellAnchor editAs="oneCell">
    <xdr:from>
      <xdr:col>5</xdr:col>
      <xdr:colOff>685173</xdr:colOff>
      <xdr:row>7</xdr:row>
      <xdr:rowOff>66923</xdr:rowOff>
    </xdr:from>
    <xdr:to>
      <xdr:col>6</xdr:col>
      <xdr:colOff>432569</xdr:colOff>
      <xdr:row>9</xdr:row>
      <xdr:rowOff>111666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C3A22A4-BB1B-3009-7E13-FE3E7E7062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61082" y="1521650"/>
          <a:ext cx="1513851" cy="46038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11</xdr:row>
      <xdr:rowOff>43792</xdr:rowOff>
    </xdr:from>
    <xdr:to>
      <xdr:col>27</xdr:col>
      <xdr:colOff>328448</xdr:colOff>
      <xdr:row>106</xdr:row>
      <xdr:rowOff>43792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1186344-200C-B562-AEDF-9A558D1E2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0E234-AD4F-B24F-A5AC-B64886A4E2D8}">
  <dimension ref="A1:Q16"/>
  <sheetViews>
    <sheetView tabSelected="1" topLeftCell="A16" zoomScale="125" workbookViewId="0">
      <selection activeCell="H16" sqref="H16"/>
    </sheetView>
  </sheetViews>
  <sheetFormatPr baseColWidth="10" defaultColWidth="11" defaultRowHeight="16" x14ac:dyDescent="0.2"/>
  <cols>
    <col min="9" max="9" width="11.6640625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H1" t="s">
        <v>3</v>
      </c>
      <c r="O1">
        <v>1200</v>
      </c>
      <c r="P1" t="s">
        <v>4</v>
      </c>
    </row>
    <row r="2" spans="1:17" x14ac:dyDescent="0.2">
      <c r="A2" s="1">
        <v>0.6</v>
      </c>
      <c r="B2" s="1">
        <v>288</v>
      </c>
      <c r="C2" s="1">
        <f>A2*1000</f>
        <v>600</v>
      </c>
      <c r="F2">
        <v>1591.5</v>
      </c>
    </row>
    <row r="3" spans="1:17" x14ac:dyDescent="0.2">
      <c r="A3" s="1">
        <v>0.7</v>
      </c>
      <c r="B3" s="1">
        <v>2.16</v>
      </c>
      <c r="C3" s="1">
        <f t="shared" ref="C3:C16" si="0">A3*1000</f>
        <v>700</v>
      </c>
      <c r="J3" t="s">
        <v>5</v>
      </c>
      <c r="K3" t="s">
        <v>6</v>
      </c>
      <c r="L3" t="s">
        <v>7</v>
      </c>
      <c r="M3" t="s">
        <v>8</v>
      </c>
    </row>
    <row r="4" spans="1:17" x14ac:dyDescent="0.2">
      <c r="A4" s="1">
        <v>0.8</v>
      </c>
      <c r="B4" s="1">
        <v>100</v>
      </c>
      <c r="C4" s="1">
        <f t="shared" si="0"/>
        <v>800</v>
      </c>
      <c r="F4" t="s">
        <v>9</v>
      </c>
      <c r="G4" t="s">
        <v>10</v>
      </c>
      <c r="J4" t="s">
        <v>11</v>
      </c>
      <c r="K4" t="s">
        <v>12</v>
      </c>
      <c r="L4" t="s">
        <v>13</v>
      </c>
    </row>
    <row r="5" spans="1:17" x14ac:dyDescent="0.2">
      <c r="A5" s="1">
        <v>0.9</v>
      </c>
      <c r="B5" s="1">
        <v>50</v>
      </c>
      <c r="C5" s="1">
        <f t="shared" si="0"/>
        <v>900</v>
      </c>
      <c r="F5">
        <f>F2-O1</f>
        <v>391.5</v>
      </c>
      <c r="J5">
        <v>0.1</v>
      </c>
      <c r="K5">
        <v>75</v>
      </c>
      <c r="L5">
        <v>100</v>
      </c>
      <c r="M5">
        <f>L5*10^-3</f>
        <v>0.1</v>
      </c>
    </row>
    <row r="6" spans="1:17" x14ac:dyDescent="0.2">
      <c r="A6" s="1">
        <v>1</v>
      </c>
      <c r="B6" s="1">
        <v>400</v>
      </c>
      <c r="C6" s="1">
        <f t="shared" si="0"/>
        <v>1000</v>
      </c>
      <c r="J6">
        <f>J5*10^-6</f>
        <v>9.9999999999999995E-8</v>
      </c>
      <c r="N6" s="7">
        <f>(1/K5)*(SQRT((M5/J6)))</f>
        <v>13.333333333333336</v>
      </c>
      <c r="O6" s="7"/>
      <c r="P6" s="7"/>
      <c r="Q6" s="7"/>
    </row>
    <row r="7" spans="1:17" x14ac:dyDescent="0.2">
      <c r="A7" s="1">
        <v>1.1000000000000001</v>
      </c>
      <c r="B7" s="1">
        <v>648</v>
      </c>
      <c r="C7" s="1">
        <f t="shared" si="0"/>
        <v>1100</v>
      </c>
      <c r="O7" s="8" t="s">
        <v>14</v>
      </c>
      <c r="P7" s="8"/>
    </row>
    <row r="8" spans="1:17" x14ac:dyDescent="0.2">
      <c r="A8" s="1">
        <v>1.2</v>
      </c>
      <c r="B8" s="1">
        <v>880</v>
      </c>
      <c r="C8" s="1">
        <f t="shared" si="0"/>
        <v>1200</v>
      </c>
      <c r="G8" t="s">
        <v>15</v>
      </c>
      <c r="I8" s="3">
        <f>O1/G9</f>
        <v>3.0690537084398977</v>
      </c>
    </row>
    <row r="9" spans="1:17" x14ac:dyDescent="0.2">
      <c r="A9" s="1">
        <v>1.3</v>
      </c>
      <c r="B9" s="1">
        <v>832</v>
      </c>
      <c r="C9" s="1">
        <f t="shared" si="0"/>
        <v>1300</v>
      </c>
      <c r="G9">
        <f>1478-1087</f>
        <v>391</v>
      </c>
      <c r="I9" t="s">
        <v>16</v>
      </c>
    </row>
    <row r="10" spans="1:17" x14ac:dyDescent="0.2">
      <c r="A10" s="1">
        <v>1.4</v>
      </c>
      <c r="B10" s="1">
        <v>704</v>
      </c>
      <c r="C10" s="1">
        <f t="shared" si="0"/>
        <v>1400</v>
      </c>
    </row>
    <row r="11" spans="1:17" x14ac:dyDescent="0.2">
      <c r="A11" s="1">
        <v>1.5</v>
      </c>
      <c r="B11" s="1">
        <v>592</v>
      </c>
      <c r="C11" s="1">
        <f t="shared" si="0"/>
        <v>1500</v>
      </c>
    </row>
    <row r="12" spans="1:17" x14ac:dyDescent="0.2">
      <c r="A12" s="1">
        <v>1.6</v>
      </c>
      <c r="B12" s="1">
        <v>496</v>
      </c>
      <c r="C12" s="1">
        <f t="shared" si="0"/>
        <v>1600</v>
      </c>
    </row>
    <row r="13" spans="1:17" x14ac:dyDescent="0.2">
      <c r="A13" s="1">
        <v>1.7</v>
      </c>
      <c r="B13" s="1">
        <v>416</v>
      </c>
      <c r="C13" s="1">
        <f t="shared" si="0"/>
        <v>1700</v>
      </c>
    </row>
    <row r="14" spans="1:17" x14ac:dyDescent="0.2">
      <c r="A14" s="1">
        <v>1.8</v>
      </c>
      <c r="B14" s="1">
        <v>368</v>
      </c>
      <c r="C14" s="1">
        <f t="shared" si="0"/>
        <v>1800</v>
      </c>
    </row>
    <row r="15" spans="1:17" x14ac:dyDescent="0.2">
      <c r="A15" s="1">
        <v>1.9</v>
      </c>
      <c r="B15" s="1">
        <v>320</v>
      </c>
      <c r="C15" s="1">
        <f t="shared" si="0"/>
        <v>1900</v>
      </c>
    </row>
    <row r="16" spans="1:17" x14ac:dyDescent="0.2">
      <c r="A16" s="1">
        <v>2</v>
      </c>
      <c r="B16" s="1">
        <v>300</v>
      </c>
      <c r="C16" s="1">
        <f t="shared" si="0"/>
        <v>2000</v>
      </c>
    </row>
  </sheetData>
  <mergeCells count="2">
    <mergeCell ref="N6:Q6"/>
    <mergeCell ref="O7:P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0E567-B414-4A4D-9EEB-139749A176C1}">
  <dimension ref="A1:K120"/>
  <sheetViews>
    <sheetView zoomScale="110" zoomScaleNormal="110" zoomScalePageLayoutView="158" workbookViewId="0">
      <selection activeCell="D7" sqref="D7"/>
    </sheetView>
  </sheetViews>
  <sheetFormatPr baseColWidth="10" defaultColWidth="11" defaultRowHeight="16" x14ac:dyDescent="0.2"/>
  <cols>
    <col min="3" max="3" width="12.1640625" bestFit="1" customWidth="1"/>
    <col min="4" max="4" width="16" customWidth="1"/>
    <col min="6" max="6" width="23.1640625" customWidth="1"/>
    <col min="7" max="7" width="25.5" customWidth="1"/>
    <col min="8" max="8" width="11.83203125" bestFit="1" customWidth="1"/>
    <col min="9" max="9" width="12.33203125" bestFit="1" customWidth="1"/>
    <col min="10" max="11" width="12.6640625" bestFit="1" customWidth="1"/>
  </cols>
  <sheetData>
    <row r="1" spans="1:10" x14ac:dyDescent="0.2">
      <c r="A1" s="1" t="s">
        <v>17</v>
      </c>
      <c r="B1" s="9"/>
      <c r="C1" s="10"/>
      <c r="D1" s="1"/>
      <c r="F1" t="s">
        <v>18</v>
      </c>
      <c r="G1" t="s">
        <v>19</v>
      </c>
      <c r="I1" s="1" t="s">
        <v>23</v>
      </c>
      <c r="J1" s="1" t="s">
        <v>24</v>
      </c>
    </row>
    <row r="2" spans="1:10" x14ac:dyDescent="0.2">
      <c r="A2" s="1">
        <v>1</v>
      </c>
      <c r="B2" s="2">
        <v>12.39</v>
      </c>
      <c r="C2" s="1">
        <f>A2*10^(-9)</f>
        <v>1.0000000000000001E-9</v>
      </c>
      <c r="D2" s="1" t="s">
        <v>20</v>
      </c>
      <c r="E2">
        <f>B2*10^3</f>
        <v>12390</v>
      </c>
      <c r="F2">
        <f>1/C2</f>
        <v>999999999.99999988</v>
      </c>
      <c r="G2">
        <f>(1/($C$11*C2))-($B$11^2/(4*$C$11^2))</f>
        <v>9999859374.9999981</v>
      </c>
      <c r="I2" s="1">
        <f>1/10</f>
        <v>0.1</v>
      </c>
      <c r="J2" s="1">
        <f>SQRT(140625*4*I2^2)</f>
        <v>75</v>
      </c>
    </row>
    <row r="3" spans="1:10" x14ac:dyDescent="0.2">
      <c r="A3" s="1">
        <v>3</v>
      </c>
      <c r="B3" s="1">
        <v>7.6</v>
      </c>
      <c r="C3" s="1">
        <f t="shared" ref="C3:C7" si="0">A3*10^(-9)</f>
        <v>3.0000000000000004E-9</v>
      </c>
      <c r="E3">
        <f t="shared" ref="E3:E7" si="1">B3*10^3</f>
        <v>7600</v>
      </c>
      <c r="F3">
        <f t="shared" ref="F3:F7" si="2">1/C3</f>
        <v>333333333.33333331</v>
      </c>
      <c r="G3">
        <f t="shared" ref="G3:G7" si="3">(1/($C$11*C3))-($B$11^2/(4*$C$11^2))</f>
        <v>3333192708.333333</v>
      </c>
      <c r="I3" s="1" t="s">
        <v>22</v>
      </c>
    </row>
    <row r="4" spans="1:10" x14ac:dyDescent="0.2">
      <c r="A4" s="1">
        <v>10</v>
      </c>
      <c r="B4" s="1">
        <v>3.99</v>
      </c>
      <c r="C4" s="1">
        <f t="shared" si="0"/>
        <v>1E-8</v>
      </c>
      <c r="E4">
        <f t="shared" si="1"/>
        <v>3990</v>
      </c>
      <c r="F4">
        <f t="shared" si="2"/>
        <v>100000000</v>
      </c>
      <c r="G4">
        <f t="shared" si="3"/>
        <v>999859374.99999988</v>
      </c>
      <c r="I4" s="1">
        <f>I2*10^3</f>
        <v>100</v>
      </c>
    </row>
    <row r="5" spans="1:10" x14ac:dyDescent="0.2">
      <c r="A5" s="1">
        <v>30</v>
      </c>
      <c r="B5" s="1">
        <v>2.2799999999999998</v>
      </c>
      <c r="C5" s="1">
        <f t="shared" si="0"/>
        <v>3.0000000000000004E-8</v>
      </c>
      <c r="E5">
        <f t="shared" si="1"/>
        <v>2280</v>
      </c>
      <c r="F5">
        <f t="shared" si="2"/>
        <v>33333333.333333328</v>
      </c>
      <c r="G5">
        <f t="shared" si="3"/>
        <v>333192708.33333331</v>
      </c>
    </row>
    <row r="6" spans="1:10" x14ac:dyDescent="0.2">
      <c r="A6" s="1">
        <v>100</v>
      </c>
      <c r="B6" s="1">
        <v>1.22</v>
      </c>
      <c r="C6" s="1">
        <f t="shared" si="0"/>
        <v>1.0000000000000001E-7</v>
      </c>
      <c r="E6">
        <f t="shared" si="1"/>
        <v>1220</v>
      </c>
      <c r="F6">
        <f t="shared" si="2"/>
        <v>10000000</v>
      </c>
      <c r="G6">
        <f t="shared" si="3"/>
        <v>99859374.999999985</v>
      </c>
    </row>
    <row r="7" spans="1:10" x14ac:dyDescent="0.2">
      <c r="A7" s="1">
        <v>300</v>
      </c>
      <c r="B7" s="1">
        <v>0.66</v>
      </c>
      <c r="C7" s="1">
        <f t="shared" si="0"/>
        <v>3.0000000000000004E-7</v>
      </c>
      <c r="E7">
        <f t="shared" si="1"/>
        <v>660</v>
      </c>
      <c r="F7">
        <f t="shared" si="2"/>
        <v>3333333.333333333</v>
      </c>
      <c r="G7">
        <f t="shared" si="3"/>
        <v>33192708.333333328</v>
      </c>
    </row>
    <row r="10" spans="1:10" x14ac:dyDescent="0.2">
      <c r="B10" s="1" t="s">
        <v>21</v>
      </c>
      <c r="C10" s="1" t="s">
        <v>8</v>
      </c>
    </row>
    <row r="11" spans="1:10" x14ac:dyDescent="0.2">
      <c r="B11" s="1">
        <v>75</v>
      </c>
      <c r="C11" s="1">
        <v>0.1</v>
      </c>
    </row>
    <row r="108" spans="1:11" x14ac:dyDescent="0.2">
      <c r="A108" s="1" t="s">
        <v>33</v>
      </c>
      <c r="B108" s="1" t="s">
        <v>34</v>
      </c>
      <c r="C108" s="1" t="s">
        <v>30</v>
      </c>
      <c r="D108" s="1" t="s">
        <v>25</v>
      </c>
      <c r="E108" s="1" t="s">
        <v>26</v>
      </c>
      <c r="F108" s="1" t="s">
        <v>27</v>
      </c>
      <c r="G108" s="4" t="s">
        <v>28</v>
      </c>
      <c r="H108" s="1" t="s">
        <v>31</v>
      </c>
      <c r="I108" s="1" t="s">
        <v>32</v>
      </c>
      <c r="J108" s="1" t="s">
        <v>35</v>
      </c>
      <c r="K108" s="1" t="s">
        <v>36</v>
      </c>
    </row>
    <row r="109" spans="1:11" x14ac:dyDescent="0.2">
      <c r="A109" s="1">
        <v>10</v>
      </c>
      <c r="B109" s="1">
        <v>140625</v>
      </c>
      <c r="C109" s="1">
        <v>100</v>
      </c>
      <c r="D109" s="1">
        <f>1/B115</f>
        <v>3.0000000002999999E-7</v>
      </c>
      <c r="E109" s="1">
        <f>SQRT(C115)</f>
        <v>5761.3113377077616</v>
      </c>
      <c r="F109" s="1">
        <f>AVERAGE(D109:D114)</f>
        <v>7.4000000005550012E-8</v>
      </c>
      <c r="G109" s="4">
        <f>AVERAGE(E109:E114)</f>
        <v>37226.917265117416</v>
      </c>
      <c r="H109" s="1">
        <f>D109-$F$109</f>
        <v>2.2600000002444996E-7</v>
      </c>
      <c r="I109" s="1">
        <f>E109-$G$109</f>
        <v>-31465.605927409655</v>
      </c>
      <c r="J109" s="1">
        <f>H109^2</f>
        <v>5.1076000011051382E-14</v>
      </c>
      <c r="K109" s="1">
        <f>I109^2</f>
        <v>990084356.37903762</v>
      </c>
    </row>
    <row r="110" spans="1:11" x14ac:dyDescent="0.2">
      <c r="D110" s="1">
        <f t="shared" ref="D110:D114" si="4">1/B116</f>
        <v>9.9999999999999995E-8</v>
      </c>
      <c r="E110" s="1">
        <f t="shared" ref="E110:E114" si="5">SQRT(C116)</f>
        <v>9992.9662763365704</v>
      </c>
      <c r="F110" s="1" t="s">
        <v>29</v>
      </c>
      <c r="G110" s="1" t="s">
        <v>37</v>
      </c>
      <c r="H110" s="1">
        <f t="shared" ref="H110:H114" si="6">D110-$F$109</f>
        <v>2.5999999994449983E-8</v>
      </c>
      <c r="I110" s="1">
        <f t="shared" ref="I110:I114" si="7">E110-$G$109</f>
        <v>-27233.950988780845</v>
      </c>
      <c r="J110" s="1">
        <f t="shared" ref="J110:J114" si="8">H110^2</f>
        <v>6.7599999971139912E-16</v>
      </c>
      <c r="K110" s="1">
        <f t="shared" ref="K110:K114" si="9">I110^2</f>
        <v>741688086.45931721</v>
      </c>
    </row>
    <row r="111" spans="1:11" x14ac:dyDescent="0.2">
      <c r="D111" s="1">
        <f t="shared" si="4"/>
        <v>3.0000000003000003E-8</v>
      </c>
      <c r="E111" s="1">
        <f t="shared" si="5"/>
        <v>18253.567002095784</v>
      </c>
      <c r="F111" s="6">
        <f>(1/C109)*SUM(J109:J114)</f>
        <v>6.8154000013253388E-16</v>
      </c>
      <c r="G111" s="6">
        <f>(1/C109)*SUM(K109:K114)</f>
        <v>64840960.352466166</v>
      </c>
      <c r="H111" s="1">
        <f t="shared" si="6"/>
        <v>-4.4000000002550009E-8</v>
      </c>
      <c r="I111" s="1">
        <f t="shared" si="7"/>
        <v>-18973.350263021632</v>
      </c>
      <c r="J111" s="1">
        <f t="shared" si="8"/>
        <v>1.9360000002244009E-15</v>
      </c>
      <c r="K111" s="1">
        <f t="shared" si="9"/>
        <v>359988020.20330304</v>
      </c>
    </row>
    <row r="112" spans="1:11" x14ac:dyDescent="0.2">
      <c r="D112" s="1">
        <f t="shared" si="4"/>
        <v>1E-8</v>
      </c>
      <c r="E112" s="1">
        <f t="shared" si="5"/>
        <v>31620.553047029396</v>
      </c>
      <c r="F112" s="1" t="s">
        <v>38</v>
      </c>
      <c r="G112" s="1" t="s">
        <v>39</v>
      </c>
      <c r="H112" s="1">
        <f t="shared" si="6"/>
        <v>-6.4000000005550015E-8</v>
      </c>
      <c r="I112" s="1">
        <f t="shared" si="7"/>
        <v>-5606.3642180880197</v>
      </c>
      <c r="J112" s="1">
        <f t="shared" si="8"/>
        <v>4.0960000007104019E-15</v>
      </c>
      <c r="K112" s="1">
        <f t="shared" si="9"/>
        <v>31431319.745857693</v>
      </c>
    </row>
    <row r="113" spans="2:11" x14ac:dyDescent="0.2">
      <c r="D113" s="1">
        <f t="shared" si="4"/>
        <v>3.0000000002999998E-9</v>
      </c>
      <c r="E113" s="1">
        <f t="shared" si="5"/>
        <v>57733.809055006932</v>
      </c>
      <c r="F113" s="6">
        <f>SQRT((1/(C109-2))*((F111-B109^2))*-1)</f>
        <v>14205.270157765464</v>
      </c>
      <c r="G113" s="1"/>
      <c r="H113" s="1">
        <f t="shared" si="6"/>
        <v>-7.1000000005250017E-8</v>
      </c>
      <c r="I113" s="1">
        <f t="shared" si="7"/>
        <v>20506.891789889516</v>
      </c>
      <c r="J113" s="1">
        <f t="shared" si="8"/>
        <v>5.0410000007455024E-15</v>
      </c>
      <c r="K113" s="1">
        <f t="shared" si="9"/>
        <v>420532610.88223803</v>
      </c>
    </row>
    <row r="114" spans="2:11" x14ac:dyDescent="0.2">
      <c r="D114" s="1">
        <f t="shared" si="4"/>
        <v>1.0000000000000001E-9</v>
      </c>
      <c r="E114" s="1">
        <f t="shared" si="5"/>
        <v>99999.296872528052</v>
      </c>
      <c r="H114" s="1">
        <f t="shared" si="6"/>
        <v>-7.3000000005550017E-8</v>
      </c>
      <c r="I114" s="1">
        <f t="shared" si="7"/>
        <v>62772.379607410636</v>
      </c>
      <c r="J114" s="1">
        <f t="shared" si="8"/>
        <v>5.3290000008103026E-15</v>
      </c>
      <c r="K114" s="1">
        <f t="shared" si="9"/>
        <v>3940371641.5768628</v>
      </c>
    </row>
    <row r="115" spans="2:11" x14ac:dyDescent="0.2">
      <c r="B115" s="1">
        <v>3333333.3330000001</v>
      </c>
      <c r="C115" s="1">
        <v>33192708.329999998</v>
      </c>
    </row>
    <row r="116" spans="2:11" x14ac:dyDescent="0.2">
      <c r="B116" s="1">
        <v>10000000</v>
      </c>
      <c r="C116" s="1">
        <v>99859375</v>
      </c>
    </row>
    <row r="117" spans="2:11" x14ac:dyDescent="0.2">
      <c r="B117" s="1">
        <v>33333333.329999998</v>
      </c>
      <c r="C117" s="1">
        <v>333192708.30000001</v>
      </c>
    </row>
    <row r="118" spans="2:11" x14ac:dyDescent="0.2">
      <c r="B118" s="1">
        <v>100000000</v>
      </c>
      <c r="C118" s="1">
        <v>999859375</v>
      </c>
      <c r="D118" s="5"/>
    </row>
    <row r="119" spans="2:11" x14ac:dyDescent="0.2">
      <c r="B119" s="1">
        <v>333333333.30000001</v>
      </c>
      <c r="C119" s="1">
        <v>3333192708</v>
      </c>
      <c r="E119" s="5"/>
    </row>
    <row r="120" spans="2:11" x14ac:dyDescent="0.2">
      <c r="B120" s="1">
        <v>1000000000</v>
      </c>
      <c r="C120" s="1">
        <v>9999859375</v>
      </c>
    </row>
  </sheetData>
  <mergeCells count="1">
    <mergeCell ref="B1:C1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Васильков Дмитрий Алексеевич</dc:creator>
  <cp:keywords/>
  <dc:description/>
  <cp:lastModifiedBy>Васильков Дмитрий Алексеевич</cp:lastModifiedBy>
  <cp:revision/>
  <dcterms:created xsi:type="dcterms:W3CDTF">2024-03-12T08:52:00Z</dcterms:created>
  <dcterms:modified xsi:type="dcterms:W3CDTF">2024-04-12T20:31:17Z</dcterms:modified>
  <cp:category/>
  <cp:contentStatus/>
</cp:coreProperties>
</file>