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dmitryvasilkov/Desktop/bimbim/"/>
    </mc:Choice>
  </mc:AlternateContent>
  <xr:revisionPtr revIDLastSave="0" documentId="8_{9B5A2C27-967B-3846-BDAC-CDAE152E6A5B}" xr6:coauthVersionLast="47" xr6:coauthVersionMax="47" xr10:uidLastSave="{00000000-0000-0000-0000-000000000000}"/>
  <bookViews>
    <workbookView xWindow="1320" yWindow="500" windowWidth="31180" windowHeight="19220" firstSheet="1" activeTab="1" xr2:uid="{F6F9E07B-BB9A-DC4F-8794-D935EA614417}"/>
  </bookViews>
  <sheets>
    <sheet name="первые замеры при 3 рисках" sheetId="1" r:id="rId1"/>
    <sheet name="вторые замеры (затухающие)" sheetId="3" r:id="rId2"/>
    <sheet name="замеры при 1 - 6 рисках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H26" i="2"/>
  <c r="G36" i="2"/>
  <c r="F25" i="2"/>
  <c r="G27" i="2"/>
  <c r="F27" i="2"/>
  <c r="E27" i="2"/>
  <c r="D27" i="2"/>
  <c r="C27" i="2"/>
  <c r="B27" i="2"/>
  <c r="K40" i="2"/>
  <c r="G26" i="2"/>
  <c r="F26" i="2"/>
  <c r="E26" i="2"/>
  <c r="D26" i="2"/>
  <c r="C26" i="2"/>
  <c r="B26" i="2"/>
  <c r="F36" i="2"/>
  <c r="H9" i="2"/>
  <c r="H8" i="2"/>
  <c r="H7" i="2"/>
  <c r="H6" i="2"/>
  <c r="H5" i="2"/>
  <c r="H4" i="2"/>
  <c r="F5" i="2"/>
  <c r="F8" i="2"/>
  <c r="F11" i="2"/>
  <c r="F14" i="2"/>
  <c r="F17" i="2"/>
  <c r="F2" i="2"/>
  <c r="E2" i="2"/>
  <c r="C25" i="2"/>
  <c r="D25" i="2"/>
  <c r="E25" i="2"/>
  <c r="G25" i="2"/>
  <c r="B25" i="2"/>
  <c r="H2" i="2"/>
  <c r="G24" i="2"/>
  <c r="C24" i="2"/>
  <c r="D24" i="2"/>
  <c r="E24" i="2"/>
  <c r="F24" i="2"/>
  <c r="B24" i="2"/>
  <c r="G23" i="2"/>
  <c r="F23" i="2"/>
  <c r="E23" i="2"/>
  <c r="D23" i="2"/>
  <c r="C23" i="2"/>
  <c r="B23" i="2"/>
  <c r="B22" i="2"/>
  <c r="B21" i="2"/>
  <c r="A8" i="3"/>
  <c r="E21" i="3" l="1"/>
  <c r="C23" i="3"/>
  <c r="C22" i="3"/>
  <c r="A9" i="3" l="1"/>
  <c r="A10" i="3"/>
  <c r="A11" i="3"/>
  <c r="A12" i="3"/>
  <c r="E5" i="2" l="1"/>
  <c r="E8" i="2"/>
  <c r="E11" i="2"/>
  <c r="E14" i="2"/>
  <c r="E17" i="2"/>
  <c r="D5" i="2"/>
  <c r="D8" i="2"/>
  <c r="D11" i="2"/>
  <c r="D14" i="2"/>
  <c r="D17" i="2"/>
  <c r="D2" i="2"/>
  <c r="F3" i="3"/>
  <c r="F4" i="3"/>
  <c r="F5" i="3"/>
  <c r="F6" i="3"/>
  <c r="E3" i="3"/>
  <c r="E4" i="3"/>
  <c r="E5" i="3"/>
  <c r="E6" i="3"/>
  <c r="E2" i="3"/>
  <c r="F2" i="3" s="1"/>
  <c r="D3" i="1"/>
  <c r="D4" i="1"/>
  <c r="D2" i="1"/>
  <c r="C3" i="1"/>
  <c r="C4" i="1"/>
  <c r="C2" i="1"/>
  <c r="D6" i="3"/>
  <c r="D5" i="3"/>
  <c r="D4" i="3"/>
  <c r="D3" i="3"/>
  <c r="C6" i="3"/>
  <c r="C5" i="3"/>
  <c r="C4" i="3"/>
  <c r="C3" i="3"/>
  <c r="B6" i="3"/>
  <c r="B5" i="3"/>
  <c r="B4" i="3"/>
  <c r="B3" i="3"/>
</calcChain>
</file>

<file path=xl/sharedStrings.xml><?xml version="1.0" encoding="utf-8"?>
<sst xmlns="http://schemas.openxmlformats.org/spreadsheetml/2006/main" count="39" uniqueCount="34">
  <si>
    <t>t, c</t>
  </si>
  <si>
    <t>N</t>
  </si>
  <si>
    <t>&lt;t&gt; ср, с</t>
  </si>
  <si>
    <t>и для чего я все это переносил 🐒</t>
  </si>
  <si>
    <t>отступ от 0</t>
  </si>
  <si>
    <t>t_1, c</t>
  </si>
  <si>
    <t>t_2, c</t>
  </si>
  <si>
    <t>t_3, c</t>
  </si>
  <si>
    <t>n</t>
  </si>
  <si>
    <t>Ln(A)</t>
  </si>
  <si>
    <t>Ну судя по графику у нас вязкое трение (а)</t>
  </si>
  <si>
    <t xml:space="preserve">наша -ß </t>
  </si>
  <si>
    <t>риска</t>
  </si>
  <si>
    <t>T^2</t>
  </si>
  <si>
    <t>I_0</t>
  </si>
  <si>
    <t>m</t>
  </si>
  <si>
    <t>l1</t>
  </si>
  <si>
    <t>l0</t>
  </si>
  <si>
    <t>b</t>
  </si>
  <si>
    <t>Rверх</t>
  </si>
  <si>
    <t>Rниж</t>
  </si>
  <si>
    <t>Rбок</t>
  </si>
  <si>
    <t>Iгр</t>
  </si>
  <si>
    <t>I</t>
  </si>
  <si>
    <t>Iпр эксп</t>
  </si>
  <si>
    <t>Iпр теор</t>
  </si>
  <si>
    <t>g</t>
  </si>
  <si>
    <t>ml</t>
  </si>
  <si>
    <t>T^2 = 4 pi^2 * 21,259*I</t>
  </si>
  <si>
    <t>если я не макака, то у нас это вроде как          =</t>
  </si>
  <si>
    <t>y</t>
  </si>
  <si>
    <t>x</t>
  </si>
  <si>
    <t>I_теор</t>
  </si>
  <si>
    <t xml:space="preserve"> 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</si>
</sst>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/>
    <xf numFmtId="2" fontId="0" fillId="2" borderId="3" xfId="0" applyNumberFormat="1" applyFill="1" applyBorder="1"/>
    <xf numFmtId="164" fontId="0" fillId="0" borderId="1" xfId="0" applyNumberFormat="1" applyBorder="1"/>
    <xf numFmtId="0" fontId="0" fillId="3" borderId="0" xfId="0" applyFill="1"/>
    <xf numFmtId="164" fontId="0" fillId="0" borderId="0" xfId="0" applyNumberFormat="1"/>
    <xf numFmtId="0" fontId="0" fillId="3" borderId="1" xfId="0" applyFill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А(</a:t>
            </a:r>
            <a:r>
              <a:rPr lang="en-US"/>
              <a:t>t</a:t>
            </a:r>
            <a:r>
              <a:rPr lang="ru-RU"/>
              <a:t>)</a:t>
            </a:r>
            <a:r>
              <a:rPr lang="en-US"/>
              <a:t>, A [º], t [c]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'вторые замеры (затухающие)'!$E$2:$E$6</c:f>
              <c:numCache>
                <c:formatCode>0.00</c:formatCode>
                <c:ptCount val="5"/>
                <c:pt idx="0">
                  <c:v>36.17</c:v>
                </c:pt>
                <c:pt idx="1">
                  <c:v>81.673333333333332</c:v>
                </c:pt>
                <c:pt idx="2">
                  <c:v>140.52666666666667</c:v>
                </c:pt>
                <c:pt idx="3">
                  <c:v>216.67999999999998</c:v>
                </c:pt>
                <c:pt idx="4">
                  <c:v>316.31</c:v>
                </c:pt>
              </c:numCache>
            </c:numRef>
          </c:xVal>
          <c:yVal>
            <c:numRef>
              <c:f>'вторые замеры (затухающие)'!$A$2:$A$6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F-5A4E-AE82-B54B264C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52623"/>
        <c:axId val="2081554623"/>
      </c:scatterChart>
      <c:valAx>
        <c:axId val="20815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1554623"/>
        <c:crosses val="autoZero"/>
        <c:crossBetween val="midCat"/>
      </c:valAx>
      <c:valAx>
        <c:axId val="20815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155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Ln(A)(t)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12570638212073E-2"/>
                  <c:y val="3.3405275500484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'вторые замеры (затухающие)'!$E$2:$E$6</c:f>
              <c:numCache>
                <c:formatCode>0.00</c:formatCode>
                <c:ptCount val="5"/>
                <c:pt idx="0">
                  <c:v>36.17</c:v>
                </c:pt>
                <c:pt idx="1">
                  <c:v>81.673333333333332</c:v>
                </c:pt>
                <c:pt idx="2">
                  <c:v>140.52666666666667</c:v>
                </c:pt>
                <c:pt idx="3">
                  <c:v>216.67999999999998</c:v>
                </c:pt>
                <c:pt idx="4">
                  <c:v>316.31</c:v>
                </c:pt>
              </c:numCache>
            </c:numRef>
          </c:xVal>
          <c:yVal>
            <c:numRef>
              <c:f>'вторые замеры (затухающие)'!$A$8:$A$12</c:f>
              <c:numCache>
                <c:formatCode>0.000</c:formatCode>
                <c:ptCount val="5"/>
                <c:pt idx="0">
                  <c:v>3.2188758248682006</c:v>
                </c:pt>
                <c:pt idx="1">
                  <c:v>2.9957322735539909</c:v>
                </c:pt>
                <c:pt idx="2">
                  <c:v>2.7080502011022101</c:v>
                </c:pt>
                <c:pt idx="3">
                  <c:v>2.3025850929940459</c:v>
                </c:pt>
                <c:pt idx="4">
                  <c:v>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1-634F-840A-E1EB11E5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859519"/>
        <c:axId val="2081543967"/>
      </c:scatterChart>
      <c:valAx>
        <c:axId val="14508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1543967"/>
        <c:crosses val="autoZero"/>
        <c:crossBetween val="midCat"/>
      </c:valAx>
      <c:valAx>
        <c:axId val="20815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5085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амплитуды колебаний от времени А (</a:t>
            </a:r>
            <a:r>
              <a:rPr lang="en-US"/>
              <a:t>t), A [º], t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650607610492862"/>
                  <c:y val="1.8017454008135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'вторые замеры (затухающие)'!$E$2:$E$6</c:f>
              <c:numCache>
                <c:formatCode>0.00</c:formatCode>
                <c:ptCount val="5"/>
                <c:pt idx="0">
                  <c:v>36.17</c:v>
                </c:pt>
                <c:pt idx="1">
                  <c:v>81.673333333333332</c:v>
                </c:pt>
                <c:pt idx="2">
                  <c:v>140.52666666666667</c:v>
                </c:pt>
                <c:pt idx="3">
                  <c:v>216.67999999999998</c:v>
                </c:pt>
                <c:pt idx="4">
                  <c:v>316.31</c:v>
                </c:pt>
              </c:numCache>
            </c:numRef>
          </c:xVal>
          <c:yVal>
            <c:numRef>
              <c:f>'вторые замеры (затухающие)'!$A$2:$A$6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5-414E-B231-4A75A34A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52623"/>
        <c:axId val="2081554623"/>
      </c:scatterChart>
      <c:valAx>
        <c:axId val="20815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az-Cyrl-AZ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1554623"/>
        <c:crosses val="autoZero"/>
        <c:crossBetween val="midCat"/>
      </c:valAx>
      <c:valAx>
        <c:axId val="20815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 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155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квадрата периода от момента инерции   </a:t>
            </a:r>
            <a:r>
              <a:rPr lang="en-US"/>
              <a:t>T^2(I)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'замеры при 1 - 6 рисках'!$B$25:$G$25</c:f>
              <c:numCache>
                <c:formatCode>0.000</c:formatCode>
                <c:ptCount val="6"/>
                <c:pt idx="0">
                  <c:v>3.1905127999999998E-2</c:v>
                </c:pt>
                <c:pt idx="1">
                  <c:v>3.5556727999999996E-2</c:v>
                </c:pt>
                <c:pt idx="2">
                  <c:v>4.0228328000000001E-2</c:v>
                </c:pt>
                <c:pt idx="3">
                  <c:v>4.5919927999999999E-2</c:v>
                </c:pt>
                <c:pt idx="4">
                  <c:v>5.263152799999999E-2</c:v>
                </c:pt>
                <c:pt idx="5">
                  <c:v>6.0363127999999988E-2</c:v>
                </c:pt>
              </c:numCache>
            </c:numRef>
          </c:xVal>
          <c:yVal>
            <c:numRef>
              <c:f>'замеры при 1 - 6 рисках'!$H$4:$H$9</c:f>
              <c:numCache>
                <c:formatCode>0.000</c:formatCode>
                <c:ptCount val="6"/>
                <c:pt idx="0">
                  <c:v>0.65124900000000008</c:v>
                </c:pt>
                <c:pt idx="1">
                  <c:v>0.73330677777777786</c:v>
                </c:pt>
                <c:pt idx="2">
                  <c:v>0.83661511111111142</c:v>
                </c:pt>
                <c:pt idx="3">
                  <c:v>0.93058177777777784</c:v>
                </c:pt>
                <c:pt idx="4">
                  <c:v>1.0934187777777775</c:v>
                </c:pt>
                <c:pt idx="5">
                  <c:v>1.2618777777777781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5-1D43-BB39-E1FDDC1E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2128"/>
        <c:axId val="1540376176"/>
      </c:scatterChart>
      <c:valAx>
        <c:axId val="15413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az-Cyrl-AZ"/>
                  <a:t>кг*м^2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40376176"/>
        <c:crosses val="autoZero"/>
        <c:crossBetween val="midCat"/>
      </c:valAx>
      <c:valAx>
        <c:axId val="15403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T^2, </a:t>
                </a:r>
                <a:r>
                  <a:rPr lang="az-Cyrl-AZ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4136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40968</xdr:colOff>
      <xdr:row>0</xdr:row>
      <xdr:rowOff>27311</xdr:rowOff>
    </xdr:from>
    <xdr:to>
      <xdr:col>3</xdr:col>
      <xdr:colOff>641828</xdr:colOff>
      <xdr:row>0</xdr:row>
      <xdr:rowOff>191182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9B8404-C1B7-18AE-86FD-943496DE0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9516" y="27311"/>
          <a:ext cx="600860" cy="1638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105833</xdr:colOff>
      <xdr:row>0</xdr:row>
      <xdr:rowOff>45357</xdr:rowOff>
    </xdr:from>
    <xdr:to>
      <xdr:col>5</xdr:col>
      <xdr:colOff>706693</xdr:colOff>
      <xdr:row>1</xdr:row>
      <xdr:rowOff>5121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CBDEDF-C644-6541-9B60-1FCD1CE6B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5773" y="45357"/>
          <a:ext cx="600860" cy="163871"/>
        </a:xfrm>
        <a:prstGeom prst="rect">
          <a:avLst/>
        </a:prstGeom>
      </xdr:spPr>
    </xdr:pic>
    <xdr:clientData/>
  </xdr:twoCellAnchor>
  <xdr:twoCellAnchor>
    <xdr:from>
      <xdr:col>7</xdr:col>
      <xdr:colOff>352273</xdr:colOff>
      <xdr:row>0</xdr:row>
      <xdr:rowOff>91167</xdr:rowOff>
    </xdr:from>
    <xdr:to>
      <xdr:col>12</xdr:col>
      <xdr:colOff>804333</xdr:colOff>
      <xdr:row>13</xdr:row>
      <xdr:rowOff>180974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98DC3C1-9AFD-3229-1CDF-111682A3A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35077</xdr:colOff>
      <xdr:row>0</xdr:row>
      <xdr:rowOff>176892</xdr:rowOff>
    </xdr:from>
    <xdr:to>
      <xdr:col>22</xdr:col>
      <xdr:colOff>389165</xdr:colOff>
      <xdr:row>15</xdr:row>
      <xdr:rowOff>51690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A69CA12-4960-8A99-C397-F506E0FF0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79277" y="176892"/>
          <a:ext cx="7783588" cy="2922798"/>
        </a:xfrm>
        <a:prstGeom prst="rect">
          <a:avLst/>
        </a:prstGeom>
      </xdr:spPr>
    </xdr:pic>
    <xdr:clientData/>
  </xdr:twoCellAnchor>
  <xdr:twoCellAnchor>
    <xdr:from>
      <xdr:col>1</xdr:col>
      <xdr:colOff>86784</xdr:colOff>
      <xdr:row>6</xdr:row>
      <xdr:rowOff>49193</xdr:rowOff>
    </xdr:from>
    <xdr:to>
      <xdr:col>6</xdr:col>
      <xdr:colOff>539897</xdr:colOff>
      <xdr:row>19</xdr:row>
      <xdr:rowOff>88169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3CEE14C-0A4F-6398-C9AC-3114FBD8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333375</xdr:colOff>
      <xdr:row>21</xdr:row>
      <xdr:rowOff>133350</xdr:rowOff>
    </xdr:from>
    <xdr:to>
      <xdr:col>15</xdr:col>
      <xdr:colOff>190500</xdr:colOff>
      <xdr:row>40</xdr:row>
      <xdr:rowOff>57150</xdr:rowOff>
    </xdr:to>
    <xdr:graphicFrame macro="">
      <xdr:nvGraphicFramePr>
        <xdr:cNvPr id="27" name="Диаграмма 20">
          <a:extLst>
            <a:ext uri="{FF2B5EF4-FFF2-40B4-BE49-F238E27FC236}">
              <a16:creationId xmlns:a16="http://schemas.microsoft.com/office/drawing/2014/main" id="{15816229-30E2-5B43-ABC7-30FA6F0CC1C7}"/>
            </a:ext>
            <a:ext uri="{147F2762-F138-4A5C-976F-8EAC2B608ADB}">
              <a16:predDERef xmlns:a16="http://schemas.microsoft.com/office/drawing/2014/main" pred="{73CEE14C-0A4F-6398-C9AC-3114FBD85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67734</xdr:colOff>
      <xdr:row>20</xdr:row>
      <xdr:rowOff>8466</xdr:rowOff>
    </xdr:from>
    <xdr:to>
      <xdr:col>3</xdr:col>
      <xdr:colOff>647328</xdr:colOff>
      <xdr:row>22</xdr:row>
      <xdr:rowOff>16933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F027FD17-2536-F9AC-B485-26A65DFB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56934" y="4072466"/>
          <a:ext cx="579594" cy="4148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109752</xdr:colOff>
      <xdr:row>0</xdr:row>
      <xdr:rowOff>1</xdr:rowOff>
    </xdr:from>
    <xdr:to>
      <xdr:col>4</xdr:col>
      <xdr:colOff>710612</xdr:colOff>
      <xdr:row>0</xdr:row>
      <xdr:rowOff>163872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D8D2F0-BB8D-1E41-ADE7-82193BE6C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2345" y="1"/>
          <a:ext cx="600860" cy="163871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3</xdr:row>
      <xdr:rowOff>76200</xdr:rowOff>
    </xdr:from>
    <xdr:to>
      <xdr:col>21</xdr:col>
      <xdr:colOff>152400</xdr:colOff>
      <xdr:row>33</xdr:row>
      <xdr:rowOff>180975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4F5D44C5-479F-F352-E7D5-04F87DC0FAD6}"/>
            </a:ext>
            <a:ext uri="{147F2762-F138-4A5C-976F-8EAC2B608ADB}">
              <a16:predDERef xmlns:a16="http://schemas.microsoft.com/office/drawing/2014/main" pred="{54D8D2F0-BB8D-1E41-ADE7-82193BE6C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635000</xdr:colOff>
      <xdr:row>27</xdr:row>
      <xdr:rowOff>151606</xdr:rowOff>
    </xdr:from>
    <xdr:to>
      <xdr:col>4</xdr:col>
      <xdr:colOff>749300</xdr:colOff>
      <xdr:row>33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10FC1-FAAF-9EAE-F083-97125BC55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0" y="5726906"/>
          <a:ext cx="3416300" cy="1067594"/>
        </a:xfrm>
        <a:prstGeom prst="rect">
          <a:avLst/>
        </a:prstGeom>
      </xdr:spPr>
    </xdr:pic>
    <xdr:clientData/>
  </xdr:twoCellAnchor>
  <xdr:twoCellAnchor editAs="oneCell">
    <xdr:from>
      <xdr:col>0</xdr:col>
      <xdr:colOff>774700</xdr:colOff>
      <xdr:row>36</xdr:row>
      <xdr:rowOff>165100</xdr:rowOff>
    </xdr:from>
    <xdr:to>
      <xdr:col>4</xdr:col>
      <xdr:colOff>723900</xdr:colOff>
      <xdr:row>41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E78E10-221E-5327-5ED5-10E98D454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700" y="7569200"/>
          <a:ext cx="32512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2E26-B63B-0346-929A-7FA0B486D6FB}">
  <dimension ref="A1:D7"/>
  <sheetViews>
    <sheetView zoomScale="186" workbookViewId="0">
      <selection activeCell="B7" sqref="B7:D7"/>
    </sheetView>
  </sheetViews>
  <sheetFormatPr baseColWidth="10" defaultColWidth="11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/>
    </row>
    <row r="2" spans="1:4" x14ac:dyDescent="0.2">
      <c r="A2" s="1">
        <v>9.15</v>
      </c>
      <c r="B2" s="1">
        <v>10</v>
      </c>
      <c r="C2" s="1">
        <f>A2</f>
        <v>9.15</v>
      </c>
      <c r="D2" s="1">
        <f>C2/B2</f>
        <v>0.91500000000000004</v>
      </c>
    </row>
    <row r="3" spans="1:4" x14ac:dyDescent="0.2">
      <c r="A3" s="1">
        <v>9.01</v>
      </c>
      <c r="B3" s="1">
        <v>10</v>
      </c>
      <c r="C3" s="1">
        <f t="shared" ref="C3:C4" si="0">A3</f>
        <v>9.01</v>
      </c>
      <c r="D3" s="1">
        <f t="shared" ref="D3:D4" si="1">C3/B3</f>
        <v>0.90100000000000002</v>
      </c>
    </row>
    <row r="4" spans="1:4" x14ac:dyDescent="0.2">
      <c r="A4" s="1">
        <v>9.16</v>
      </c>
      <c r="B4" s="1">
        <v>10</v>
      </c>
      <c r="C4" s="1">
        <f t="shared" si="0"/>
        <v>9.16</v>
      </c>
      <c r="D4" s="1">
        <f t="shared" si="1"/>
        <v>0.91600000000000004</v>
      </c>
    </row>
    <row r="7" spans="1:4" x14ac:dyDescent="0.2">
      <c r="B7" s="10" t="s">
        <v>3</v>
      </c>
      <c r="C7" s="10"/>
      <c r="D7" s="10"/>
    </row>
  </sheetData>
  <mergeCells count="1">
    <mergeCell ref="B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39E1-49B8-B04D-A57F-A8C6F9E6EBBF}">
  <dimension ref="A1:R23"/>
  <sheetViews>
    <sheetView tabSelected="1" topLeftCell="F1" zoomScale="150" workbookViewId="0">
      <selection activeCell="R30" sqref="R30"/>
    </sheetView>
  </sheetViews>
  <sheetFormatPr baseColWidth="10" defaultColWidth="11" defaultRowHeight="16" x14ac:dyDescent="0.2"/>
  <cols>
    <col min="6" max="6" width="11" customWidth="1"/>
  </cols>
  <sheetData>
    <row r="1" spans="1:7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2</v>
      </c>
      <c r="F1" s="1"/>
      <c r="G1" s="1" t="s">
        <v>8</v>
      </c>
    </row>
    <row r="2" spans="1:7" x14ac:dyDescent="0.2">
      <c r="A2" s="1">
        <v>25</v>
      </c>
      <c r="B2" s="2">
        <v>29.9</v>
      </c>
      <c r="C2" s="2">
        <v>38.409999999999997</v>
      </c>
      <c r="D2" s="2">
        <v>40.200000000000003</v>
      </c>
      <c r="E2" s="2">
        <f>AVERAGE(B2:D2)</f>
        <v>36.17</v>
      </c>
      <c r="F2" s="6">
        <f>E2/$G$2</f>
        <v>12.056666666666667</v>
      </c>
      <c r="G2" s="2">
        <v>3</v>
      </c>
    </row>
    <row r="3" spans="1:7" x14ac:dyDescent="0.2">
      <c r="A3" s="1">
        <v>20</v>
      </c>
      <c r="B3" s="2">
        <f>1*60+16.81</f>
        <v>76.81</v>
      </c>
      <c r="C3" s="2">
        <f>1*60+24.15</f>
        <v>84.15</v>
      </c>
      <c r="D3" s="2">
        <f>1*60+24.06</f>
        <v>84.06</v>
      </c>
      <c r="E3" s="2">
        <f t="shared" ref="E3:E6" si="0">AVERAGE(B3:D3)</f>
        <v>81.673333333333332</v>
      </c>
      <c r="F3" s="6">
        <f t="shared" ref="F3:F6" si="1">E3/$G$2</f>
        <v>27.224444444444444</v>
      </c>
    </row>
    <row r="4" spans="1:7" x14ac:dyDescent="0.2">
      <c r="A4" s="1">
        <v>15</v>
      </c>
      <c r="B4" s="2">
        <f>2*60+20.65</f>
        <v>140.65</v>
      </c>
      <c r="C4" s="2">
        <f>2*60+18.69</f>
        <v>138.69</v>
      </c>
      <c r="D4" s="2">
        <f>2*60+22.24</f>
        <v>142.24</v>
      </c>
      <c r="E4" s="2">
        <f t="shared" si="0"/>
        <v>140.52666666666667</v>
      </c>
      <c r="F4" s="6">
        <f t="shared" si="1"/>
        <v>46.842222222222226</v>
      </c>
    </row>
    <row r="5" spans="1:7" x14ac:dyDescent="0.2">
      <c r="A5" s="1">
        <v>10</v>
      </c>
      <c r="B5" s="2">
        <f>3*60+34.83</f>
        <v>214.82999999999998</v>
      </c>
      <c r="C5" s="2">
        <f>3*60+38.55</f>
        <v>218.55</v>
      </c>
      <c r="D5" s="2">
        <f>3*60+36.66</f>
        <v>216.66</v>
      </c>
      <c r="E5" s="2">
        <f t="shared" si="0"/>
        <v>216.67999999999998</v>
      </c>
      <c r="F5" s="6">
        <f t="shared" si="1"/>
        <v>72.226666666666659</v>
      </c>
    </row>
    <row r="6" spans="1:7" x14ac:dyDescent="0.2">
      <c r="A6" s="1">
        <v>5</v>
      </c>
      <c r="B6" s="2">
        <f>5*60+16.14</f>
        <v>316.14</v>
      </c>
      <c r="C6" s="2">
        <f>5*60+14.77</f>
        <v>314.77</v>
      </c>
      <c r="D6" s="2">
        <f>5*60+18.02</f>
        <v>318.02</v>
      </c>
      <c r="E6" s="2">
        <f t="shared" si="0"/>
        <v>316.31</v>
      </c>
      <c r="F6" s="6">
        <f t="shared" si="1"/>
        <v>105.43666666666667</v>
      </c>
    </row>
    <row r="7" spans="1:7" x14ac:dyDescent="0.2">
      <c r="A7" s="1" t="s">
        <v>9</v>
      </c>
    </row>
    <row r="8" spans="1:7" x14ac:dyDescent="0.2">
      <c r="A8" s="6">
        <f>LN(A2)</f>
        <v>3.2188758248682006</v>
      </c>
    </row>
    <row r="9" spans="1:7" x14ac:dyDescent="0.2">
      <c r="A9" s="6">
        <f t="shared" ref="A9:A12" si="2">LN(A3)</f>
        <v>2.9957322735539909</v>
      </c>
    </row>
    <row r="10" spans="1:7" x14ac:dyDescent="0.2">
      <c r="A10" s="6">
        <f t="shared" si="2"/>
        <v>2.7080502011022101</v>
      </c>
    </row>
    <row r="11" spans="1:7" x14ac:dyDescent="0.2">
      <c r="A11" s="6">
        <f t="shared" si="2"/>
        <v>2.3025850929940459</v>
      </c>
    </row>
    <row r="12" spans="1:7" x14ac:dyDescent="0.2">
      <c r="A12" s="6">
        <f t="shared" si="2"/>
        <v>1.6094379124341003</v>
      </c>
    </row>
    <row r="18" spans="3:18" x14ac:dyDescent="0.2">
      <c r="O18" s="10" t="s">
        <v>10</v>
      </c>
      <c r="P18" s="10"/>
      <c r="Q18" s="10"/>
      <c r="R18" s="10"/>
    </row>
    <row r="21" spans="3:18" x14ac:dyDescent="0.2">
      <c r="C21" s="1" t="s">
        <v>11</v>
      </c>
      <c r="D21" s="1"/>
      <c r="E21" s="11">
        <f>1/C23</f>
        <v>175.43859649122805</v>
      </c>
    </row>
    <row r="22" spans="3:18" x14ac:dyDescent="0.2">
      <c r="C22" s="1">
        <f>-0.0057</f>
        <v>-5.7000000000000002E-3</v>
      </c>
      <c r="D22" s="1"/>
      <c r="E22" s="11"/>
    </row>
    <row r="23" spans="3:18" x14ac:dyDescent="0.2">
      <c r="C23" s="1">
        <f>C22*-1</f>
        <v>5.7000000000000002E-3</v>
      </c>
      <c r="D23" s="1"/>
      <c r="E23" s="1"/>
    </row>
  </sheetData>
  <mergeCells count="2">
    <mergeCell ref="O18:R18"/>
    <mergeCell ref="E21:E22"/>
  </mergeCells>
  <pageMargins left="0.7" right="0.7" top="0.75" bottom="0.75" header="0.3" footer="0.3"/>
  <ignoredErrors>
    <ignoredError sqref="E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531A-2F64-CB4A-9FFD-56E6CF48E9A9}">
  <dimension ref="A1:L40"/>
  <sheetViews>
    <sheetView workbookViewId="0">
      <selection activeCell="I19" sqref="I19"/>
    </sheetView>
  </sheetViews>
  <sheetFormatPr baseColWidth="10" defaultColWidth="11" defaultRowHeight="16" x14ac:dyDescent="0.2"/>
  <cols>
    <col min="11" max="11" width="12.6640625" bestFit="1" customWidth="1"/>
  </cols>
  <sheetData>
    <row r="1" spans="1:12" ht="17" thickBot="1" x14ac:dyDescent="0.25">
      <c r="A1" s="1" t="s">
        <v>12</v>
      </c>
      <c r="B1" s="4" t="s">
        <v>0</v>
      </c>
      <c r="C1" s="1" t="s">
        <v>1</v>
      </c>
      <c r="D1" s="1" t="s">
        <v>2</v>
      </c>
      <c r="E1" s="1"/>
      <c r="F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</row>
    <row r="2" spans="1:12" x14ac:dyDescent="0.2">
      <c r="A2" s="12">
        <v>1</v>
      </c>
      <c r="B2" s="5">
        <v>7.9</v>
      </c>
      <c r="C2" s="12">
        <v>10</v>
      </c>
      <c r="D2" s="13">
        <f>AVERAGE(B2:B4)</f>
        <v>8.07</v>
      </c>
      <c r="E2" s="13">
        <f>D2/$C$2</f>
        <v>0.80700000000000005</v>
      </c>
      <c r="F2" s="11">
        <f>E2^2</f>
        <v>0.65124900000000008</v>
      </c>
      <c r="H2" s="1">
        <f>8*10^-3</f>
        <v>8.0000000000000002E-3</v>
      </c>
      <c r="I2" s="1">
        <v>0.40799999999999997</v>
      </c>
      <c r="J2" s="1">
        <v>5.7000000000000002E-2</v>
      </c>
      <c r="K2" s="1">
        <v>2.5000000000000001E-2</v>
      </c>
      <c r="L2" s="1">
        <v>0.04</v>
      </c>
    </row>
    <row r="3" spans="1:12" x14ac:dyDescent="0.2">
      <c r="A3" s="12"/>
      <c r="B3" s="2">
        <v>8.1300000000000008</v>
      </c>
      <c r="C3" s="12"/>
      <c r="D3" s="14"/>
      <c r="E3" s="14"/>
      <c r="F3" s="16"/>
      <c r="G3" t="s">
        <v>30</v>
      </c>
      <c r="H3" t="s">
        <v>13</v>
      </c>
    </row>
    <row r="4" spans="1:12" ht="17" thickBot="1" x14ac:dyDescent="0.25">
      <c r="A4" s="12"/>
      <c r="B4" s="3">
        <v>8.18</v>
      </c>
      <c r="C4" s="12"/>
      <c r="D4" s="15"/>
      <c r="E4" s="15"/>
      <c r="F4" s="16"/>
      <c r="H4" s="6">
        <f>F2</f>
        <v>0.65124900000000008</v>
      </c>
    </row>
    <row r="5" spans="1:12" x14ac:dyDescent="0.2">
      <c r="A5" s="12">
        <v>2</v>
      </c>
      <c r="B5" s="5">
        <v>8.4600000000000009</v>
      </c>
      <c r="C5" s="12"/>
      <c r="D5" s="13">
        <f t="shared" ref="D5" si="0">AVERAGE(B5:B7)</f>
        <v>8.5633333333333344</v>
      </c>
      <c r="E5" s="13">
        <f t="shared" ref="E5" si="1">D5/$C$2</f>
        <v>0.85633333333333339</v>
      </c>
      <c r="F5" s="11">
        <f t="shared" ref="F5" si="2">E5^2</f>
        <v>0.73330677777777786</v>
      </c>
      <c r="H5" s="6">
        <f>F5</f>
        <v>0.73330677777777786</v>
      </c>
    </row>
    <row r="6" spans="1:12" x14ac:dyDescent="0.2">
      <c r="A6" s="12"/>
      <c r="B6" s="2">
        <v>8.6</v>
      </c>
      <c r="C6" s="12"/>
      <c r="D6" s="14"/>
      <c r="E6" s="14"/>
      <c r="F6" s="16"/>
      <c r="H6" s="6">
        <f>F8</f>
        <v>0.83661511111111142</v>
      </c>
    </row>
    <row r="7" spans="1:12" ht="17" thickBot="1" x14ac:dyDescent="0.25">
      <c r="A7" s="12"/>
      <c r="B7" s="3">
        <v>8.6300000000000008</v>
      </c>
      <c r="C7" s="12"/>
      <c r="D7" s="15"/>
      <c r="E7" s="15"/>
      <c r="F7" s="16"/>
      <c r="H7" s="6">
        <f>F11</f>
        <v>0.93058177777777784</v>
      </c>
    </row>
    <row r="8" spans="1:12" x14ac:dyDescent="0.2">
      <c r="A8" s="12">
        <v>3</v>
      </c>
      <c r="B8" s="5">
        <v>9.15</v>
      </c>
      <c r="C8" s="12"/>
      <c r="D8" s="13">
        <f t="shared" ref="D8" si="3">AVERAGE(B8:B10)</f>
        <v>9.1466666666666683</v>
      </c>
      <c r="E8" s="13">
        <f t="shared" ref="E8" si="4">D8/$C$2</f>
        <v>0.91466666666666685</v>
      </c>
      <c r="F8" s="11">
        <f t="shared" ref="F8" si="5">E8^2</f>
        <v>0.83661511111111142</v>
      </c>
      <c r="H8" s="6">
        <f>F14</f>
        <v>1.0934187777777775</v>
      </c>
    </row>
    <row r="9" spans="1:12" x14ac:dyDescent="0.2">
      <c r="A9" s="12"/>
      <c r="B9" s="2">
        <v>9.16</v>
      </c>
      <c r="C9" s="12"/>
      <c r="D9" s="14"/>
      <c r="E9" s="14"/>
      <c r="F9" s="16"/>
      <c r="H9" s="6">
        <f>F17</f>
        <v>1.2618777777777781</v>
      </c>
    </row>
    <row r="10" spans="1:12" ht="17" thickBot="1" x14ac:dyDescent="0.25">
      <c r="A10" s="12"/>
      <c r="B10" s="3">
        <v>9.1300000000000008</v>
      </c>
      <c r="C10" s="12"/>
      <c r="D10" s="15"/>
      <c r="E10" s="15"/>
      <c r="F10" s="16"/>
    </row>
    <row r="11" spans="1:12" x14ac:dyDescent="0.2">
      <c r="A11" s="12">
        <v>4</v>
      </c>
      <c r="B11" s="5">
        <v>9.6199999999999992</v>
      </c>
      <c r="C11" s="12"/>
      <c r="D11" s="13">
        <f t="shared" ref="D11" si="6">AVERAGE(B11:B13)</f>
        <v>9.6466666666666665</v>
      </c>
      <c r="E11" s="13">
        <f t="shared" ref="E11" si="7">D11/$C$2</f>
        <v>0.96466666666666667</v>
      </c>
      <c r="F11" s="11">
        <f t="shared" ref="F11" si="8">E11^2</f>
        <v>0.93058177777777784</v>
      </c>
    </row>
    <row r="12" spans="1:12" x14ac:dyDescent="0.2">
      <c r="A12" s="12"/>
      <c r="B12" s="2">
        <v>9.65</v>
      </c>
      <c r="C12" s="12"/>
      <c r="D12" s="14"/>
      <c r="E12" s="14"/>
      <c r="F12" s="16"/>
    </row>
    <row r="13" spans="1:12" ht="17" thickBot="1" x14ac:dyDescent="0.25">
      <c r="A13" s="12"/>
      <c r="B13" s="3">
        <v>9.67</v>
      </c>
      <c r="C13" s="12"/>
      <c r="D13" s="15"/>
      <c r="E13" s="15"/>
      <c r="F13" s="16"/>
    </row>
    <row r="14" spans="1:12" x14ac:dyDescent="0.2">
      <c r="A14" s="12">
        <v>5</v>
      </c>
      <c r="B14" s="5">
        <v>10.53</v>
      </c>
      <c r="C14" s="12"/>
      <c r="D14" s="13">
        <f t="shared" ref="D14" si="9">AVERAGE(B14:B16)</f>
        <v>10.456666666666665</v>
      </c>
      <c r="E14" s="13">
        <f t="shared" ref="E14" si="10">D14/$C$2</f>
        <v>1.0456666666666665</v>
      </c>
      <c r="F14" s="11">
        <f t="shared" ref="F14" si="11">E14^2</f>
        <v>1.0934187777777775</v>
      </c>
    </row>
    <row r="15" spans="1:12" x14ac:dyDescent="0.2">
      <c r="A15" s="12"/>
      <c r="B15" s="2">
        <v>10.4</v>
      </c>
      <c r="C15" s="12"/>
      <c r="D15" s="14"/>
      <c r="E15" s="14"/>
      <c r="F15" s="16"/>
    </row>
    <row r="16" spans="1:12" ht="17" thickBot="1" x14ac:dyDescent="0.25">
      <c r="A16" s="12"/>
      <c r="B16" s="3">
        <v>10.44</v>
      </c>
      <c r="C16" s="12"/>
      <c r="D16" s="15"/>
      <c r="E16" s="15"/>
      <c r="F16" s="16"/>
    </row>
    <row r="17" spans="1:8" x14ac:dyDescent="0.2">
      <c r="A17" s="12">
        <v>6</v>
      </c>
      <c r="B17" s="5">
        <v>11.26</v>
      </c>
      <c r="C17" s="12"/>
      <c r="D17" s="13">
        <f t="shared" ref="D17" si="12">AVERAGE(B17:B19)</f>
        <v>11.233333333333334</v>
      </c>
      <c r="E17" s="13">
        <f t="shared" ref="E17" si="13">D17/$C$2</f>
        <v>1.1233333333333335</v>
      </c>
      <c r="F17" s="11">
        <f t="shared" ref="F17" si="14">E17^2</f>
        <v>1.2618777777777781</v>
      </c>
    </row>
    <row r="18" spans="1:8" x14ac:dyDescent="0.2">
      <c r="A18" s="12"/>
      <c r="B18" s="2">
        <v>11.2</v>
      </c>
      <c r="C18" s="12"/>
      <c r="D18" s="14"/>
      <c r="E18" s="14"/>
      <c r="F18" s="16"/>
    </row>
    <row r="19" spans="1:8" ht="17" thickBot="1" x14ac:dyDescent="0.25">
      <c r="A19" s="12"/>
      <c r="B19" s="3">
        <v>11.24</v>
      </c>
      <c r="C19" s="12"/>
      <c r="D19" s="15"/>
      <c r="E19" s="15"/>
      <c r="F19" s="16"/>
    </row>
    <row r="20" spans="1:8" x14ac:dyDescent="0.2">
      <c r="A20" s="7"/>
      <c r="B20" s="7"/>
      <c r="C20" s="7"/>
      <c r="D20" s="7"/>
      <c r="E20" s="7"/>
      <c r="F20" s="7"/>
      <c r="G20" s="7"/>
    </row>
    <row r="21" spans="1:8" x14ac:dyDescent="0.2">
      <c r="A21" s="1" t="s">
        <v>19</v>
      </c>
      <c r="B21" s="16">
        <f>J2+L2/2</f>
        <v>7.6999999999999999E-2</v>
      </c>
      <c r="C21" s="16"/>
      <c r="D21" s="16"/>
      <c r="E21" s="16"/>
      <c r="F21" s="16"/>
      <c r="G21" s="16"/>
    </row>
    <row r="22" spans="1:8" x14ac:dyDescent="0.2">
      <c r="A22" s="1" t="s">
        <v>20</v>
      </c>
      <c r="B22" s="16">
        <f>J2+5*K2+L2/2</f>
        <v>0.20199999999999999</v>
      </c>
      <c r="C22" s="16"/>
      <c r="D22" s="16"/>
      <c r="E22" s="16"/>
      <c r="F22" s="16"/>
      <c r="G22" s="16"/>
    </row>
    <row r="23" spans="1:8" x14ac:dyDescent="0.2">
      <c r="A23" s="1" t="s">
        <v>21</v>
      </c>
      <c r="B23" s="6">
        <f>$J$2+(A2-1)*$K$2+$L$2/2</f>
        <v>7.6999999999999999E-2</v>
      </c>
      <c r="C23" s="6">
        <f>$J$2+(A5-1)*$K$2+$L$2/2</f>
        <v>0.10200000000000001</v>
      </c>
      <c r="D23" s="6">
        <f>$J$2+(A8-1)*$K$2+$L$2/2</f>
        <v>0.127</v>
      </c>
      <c r="E23" s="6">
        <f>$J$2+(A11-1)*$K$2+$L$2/2</f>
        <v>0.152</v>
      </c>
      <c r="F23" s="6">
        <f>$J$2+(A14-1)*$K$2+$L$2/2</f>
        <v>0.17699999999999999</v>
      </c>
      <c r="G23" s="6">
        <f>$J$2+(A17-1)*$K$2+$L$2/2</f>
        <v>0.20199999999999999</v>
      </c>
    </row>
    <row r="24" spans="1:8" x14ac:dyDescent="0.2">
      <c r="A24" s="1" t="s">
        <v>22</v>
      </c>
      <c r="B24" s="6">
        <f>$I$2*($B$21^2+$B$22^2+(2*B23^2))</f>
        <v>2.3905127999999998E-2</v>
      </c>
      <c r="C24" s="6">
        <f t="shared" ref="C24:F24" si="15">$I$2*($B$21^2+$B$22^2+(2*C23^2))</f>
        <v>2.7556727999999999E-2</v>
      </c>
      <c r="D24" s="6">
        <f t="shared" si="15"/>
        <v>3.2228328000000001E-2</v>
      </c>
      <c r="E24" s="6">
        <f t="shared" si="15"/>
        <v>3.7919927999999999E-2</v>
      </c>
      <c r="F24" s="6">
        <f t="shared" si="15"/>
        <v>4.463152799999999E-2</v>
      </c>
      <c r="G24" s="6">
        <f>$I$2*($B$21^2+$B$22^2+(2*G23^2))</f>
        <v>5.2363127999999988E-2</v>
      </c>
    </row>
    <row r="25" spans="1:8" x14ac:dyDescent="0.2">
      <c r="A25" s="1" t="s">
        <v>23</v>
      </c>
      <c r="B25" s="6">
        <f>B24+$H$2</f>
        <v>3.1905127999999998E-2</v>
      </c>
      <c r="C25" s="6">
        <f t="shared" ref="C25:G25" si="16">C24+$H$2</f>
        <v>3.5556727999999996E-2</v>
      </c>
      <c r="D25" s="6">
        <f t="shared" si="16"/>
        <v>4.0228328000000001E-2</v>
      </c>
      <c r="E25" s="6">
        <f t="shared" si="16"/>
        <v>4.5919927999999999E-2</v>
      </c>
      <c r="F25" s="6">
        <f t="shared" si="16"/>
        <v>5.263152799999999E-2</v>
      </c>
      <c r="G25" s="6">
        <f t="shared" si="16"/>
        <v>6.0363127999999988E-2</v>
      </c>
      <c r="H25" t="s">
        <v>31</v>
      </c>
    </row>
    <row r="26" spans="1:8" x14ac:dyDescent="0.2">
      <c r="A26" s="1" t="s">
        <v>24</v>
      </c>
      <c r="B26" s="6">
        <f>$C$2*H4/4/PI()^2</f>
        <v>0.1649632988147221</v>
      </c>
      <c r="C26" s="6">
        <f>$C$2*H5/4/PI()^2</f>
        <v>0.18574877674348303</v>
      </c>
      <c r="D26" s="6">
        <f>$C$2*H6/4/PI()^2</f>
        <v>0.21191708327710934</v>
      </c>
      <c r="E26" s="6">
        <f>$C$2*H7/4/PI()^2</f>
        <v>0.2357191180010885</v>
      </c>
      <c r="F26" s="6">
        <f>$C$2*H8/4/PI()^2</f>
        <v>0.2769662119530068</v>
      </c>
      <c r="G26" s="6">
        <f>$C$2*H9/4/PI()^2</f>
        <v>0.31963737514101842</v>
      </c>
      <c r="H26" s="8">
        <f>AVERAGE(B26:G26)</f>
        <v>0.23249197732173801</v>
      </c>
    </row>
    <row r="27" spans="1:8" x14ac:dyDescent="0.2">
      <c r="A27" s="1" t="s">
        <v>25</v>
      </c>
      <c r="B27" s="6">
        <f>B25/K40</f>
        <v>0.52507396182736299</v>
      </c>
      <c r="C27" s="6">
        <f>C25/K40</f>
        <v>0.58516963293731117</v>
      </c>
      <c r="D27" s="6">
        <f>D25/K40</f>
        <v>0.66205180435730082</v>
      </c>
      <c r="E27" s="6">
        <f>E25/K40</f>
        <v>0.75572047608733173</v>
      </c>
      <c r="F27" s="6">
        <f>F25/K40</f>
        <v>0.866175648127404</v>
      </c>
      <c r="G27" s="6">
        <f>G25/K40</f>
        <v>0.99341732047751774</v>
      </c>
      <c r="H27" s="8">
        <f>AVERAGE(B27:G27)</f>
        <v>0.73126814063570478</v>
      </c>
    </row>
    <row r="35" spans="2:11" x14ac:dyDescent="0.2">
      <c r="B35" s="17"/>
      <c r="C35" s="18"/>
      <c r="D35" s="19"/>
      <c r="E35" s="1" t="s">
        <v>26</v>
      </c>
      <c r="F35" s="1" t="s">
        <v>27</v>
      </c>
      <c r="G35" s="20" t="s">
        <v>32</v>
      </c>
      <c r="H35" s="21"/>
    </row>
    <row r="36" spans="2:11" x14ac:dyDescent="0.2">
      <c r="B36" s="16" t="s">
        <v>28</v>
      </c>
      <c r="C36" s="16"/>
      <c r="D36" s="9"/>
      <c r="E36" s="1">
        <v>10</v>
      </c>
      <c r="F36" s="1">
        <f>21.259/10</f>
        <v>2.1259000000000001</v>
      </c>
      <c r="G36" s="22">
        <f>K40</f>
        <v>6.0763112093701492E-2</v>
      </c>
      <c r="H36" s="21"/>
    </row>
    <row r="39" spans="2:11" x14ac:dyDescent="0.2">
      <c r="G39" t="s">
        <v>33</v>
      </c>
    </row>
    <row r="40" spans="2:11" x14ac:dyDescent="0.2">
      <c r="G40" s="10" t="s">
        <v>29</v>
      </c>
      <c r="H40" s="10"/>
      <c r="I40" s="10"/>
      <c r="J40" s="10"/>
      <c r="K40" s="8">
        <f>H2/F36 + J2</f>
        <v>6.0763112093701492E-2</v>
      </c>
    </row>
  </sheetData>
  <mergeCells count="32">
    <mergeCell ref="G40:J40"/>
    <mergeCell ref="B36:C36"/>
    <mergeCell ref="B35:D35"/>
    <mergeCell ref="G36:H36"/>
    <mergeCell ref="G35:H35"/>
    <mergeCell ref="B21:G21"/>
    <mergeCell ref="B22:G22"/>
    <mergeCell ref="F2:F4"/>
    <mergeCell ref="F5:F7"/>
    <mergeCell ref="F8:F10"/>
    <mergeCell ref="F11:F13"/>
    <mergeCell ref="F14:F16"/>
    <mergeCell ref="F17:F19"/>
    <mergeCell ref="D17:D19"/>
    <mergeCell ref="E2:E4"/>
    <mergeCell ref="E5:E7"/>
    <mergeCell ref="E8:E10"/>
    <mergeCell ref="E11:E13"/>
    <mergeCell ref="E14:E16"/>
    <mergeCell ref="E17:E19"/>
    <mergeCell ref="D2:D4"/>
    <mergeCell ref="D5:D7"/>
    <mergeCell ref="D8:D10"/>
    <mergeCell ref="D11:D13"/>
    <mergeCell ref="D14:D16"/>
    <mergeCell ref="C2:C19"/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ignoredErrors>
    <ignoredError sqref="D2 D5 D8 D11 D14 D1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первые замеры при 3 рисках</vt:lpstr>
      <vt:lpstr>вторые замеры (затухающие)</vt:lpstr>
      <vt:lpstr>замеры при 1 - 6 рисках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 Алексеевич</dc:creator>
  <cp:keywords/>
  <dc:description/>
  <cp:lastModifiedBy>Васильков Дмитрий Алексеевич</cp:lastModifiedBy>
  <cp:revision/>
  <dcterms:created xsi:type="dcterms:W3CDTF">2024-03-18T16:00:30Z</dcterms:created>
  <dcterms:modified xsi:type="dcterms:W3CDTF">2024-05-19T00:09:11Z</dcterms:modified>
  <cp:category/>
  <cp:contentStatus/>
</cp:coreProperties>
</file>