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EFD9BC4D-AEF0-684B-BF56-874526D6F16A}" xr6:coauthVersionLast="47" xr6:coauthVersionMax="47" xr10:uidLastSave="{00000000-0000-0000-0000-000000000000}"/>
  <bookViews>
    <workbookView xWindow="10220" yWindow="920" windowWidth="19860" windowHeight="16960" xr2:uid="{BB137560-BEE9-5E40-8495-A31366DFF3C1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N7" i="3"/>
  <c r="L3" i="2"/>
  <c r="E8" i="3"/>
  <c r="C8" i="3"/>
  <c r="D4" i="3"/>
  <c r="D3" i="2"/>
  <c r="AH16" i="1"/>
  <c r="AA16" i="1"/>
  <c r="F13" i="3"/>
  <c r="F11" i="3"/>
  <c r="F10" i="3"/>
  <c r="P7" i="3"/>
  <c r="V51" i="1"/>
  <c r="V33" i="1"/>
  <c r="V15" i="1"/>
  <c r="V16" i="1"/>
  <c r="V13" i="1"/>
  <c r="AA51" i="1"/>
  <c r="AH51" i="1" s="1"/>
  <c r="AA33" i="1"/>
  <c r="AH33" i="1" s="1"/>
  <c r="V12" i="1"/>
  <c r="M7" i="3"/>
  <c r="R3" i="1"/>
  <c r="P14" i="3"/>
  <c r="P13" i="3"/>
  <c r="P12" i="3"/>
  <c r="P11" i="3"/>
  <c r="P10" i="3"/>
  <c r="P9" i="3"/>
  <c r="P8" i="3"/>
  <c r="Q8" i="3"/>
  <c r="Q9" i="3"/>
  <c r="Q10" i="3"/>
  <c r="Q11" i="3"/>
  <c r="Q12" i="3"/>
  <c r="Q13" i="3"/>
  <c r="Q14" i="3"/>
  <c r="Q7" i="3"/>
  <c r="M14" i="3"/>
  <c r="M13" i="3"/>
  <c r="M12" i="3"/>
  <c r="M11" i="3"/>
  <c r="M10" i="3"/>
  <c r="M9" i="3"/>
  <c r="M8" i="3"/>
  <c r="N14" i="3"/>
  <c r="N13" i="3"/>
  <c r="N12" i="3"/>
  <c r="N11" i="3"/>
  <c r="N10" i="3"/>
  <c r="N9" i="3"/>
  <c r="N8" i="3"/>
  <c r="M27" i="2"/>
  <c r="M3" i="2"/>
  <c r="L20" i="2"/>
  <c r="L21" i="2"/>
  <c r="L22" i="2"/>
  <c r="L23" i="2"/>
  <c r="L24" i="2"/>
  <c r="L25" i="2"/>
  <c r="L26" i="2"/>
  <c r="L27" i="2"/>
  <c r="L28" i="2"/>
  <c r="L29" i="2"/>
  <c r="L30" i="2"/>
  <c r="L19" i="2"/>
  <c r="L4" i="2"/>
  <c r="L5" i="2"/>
  <c r="L6" i="2"/>
  <c r="L7" i="2"/>
  <c r="L8" i="2"/>
  <c r="L9" i="2"/>
  <c r="L10" i="2"/>
  <c r="L11" i="2"/>
  <c r="L12" i="2"/>
  <c r="L13" i="2"/>
  <c r="L14" i="2"/>
  <c r="V38" i="1"/>
  <c r="V39" i="1"/>
  <c r="V40" i="1"/>
  <c r="V41" i="1"/>
  <c r="V42" i="1"/>
  <c r="V43" i="1"/>
  <c r="V37" i="1"/>
  <c r="U38" i="1"/>
  <c r="U39" i="1"/>
  <c r="U40" i="1"/>
  <c r="U41" i="1"/>
  <c r="U42" i="1"/>
  <c r="U43" i="1"/>
  <c r="U37" i="1"/>
  <c r="S38" i="1"/>
  <c r="S39" i="1"/>
  <c r="S40" i="1"/>
  <c r="S41" i="1"/>
  <c r="S42" i="1"/>
  <c r="S43" i="1"/>
  <c r="S44" i="1"/>
  <c r="S45" i="1"/>
  <c r="S46" i="1"/>
  <c r="S47" i="1"/>
  <c r="S48" i="1"/>
  <c r="S49" i="1"/>
  <c r="S37" i="1"/>
  <c r="R38" i="1"/>
  <c r="R39" i="1"/>
  <c r="R40" i="1"/>
  <c r="R41" i="1"/>
  <c r="R42" i="1"/>
  <c r="R43" i="1"/>
  <c r="R44" i="1"/>
  <c r="R45" i="1"/>
  <c r="R46" i="1"/>
  <c r="R47" i="1"/>
  <c r="R48" i="1"/>
  <c r="R49" i="1"/>
  <c r="R37" i="1"/>
  <c r="V21" i="1"/>
  <c r="V22" i="1"/>
  <c r="V23" i="1"/>
  <c r="V24" i="1"/>
  <c r="V25" i="1"/>
  <c r="V26" i="1"/>
  <c r="V20" i="1"/>
  <c r="U21" i="1"/>
  <c r="U22" i="1"/>
  <c r="U23" i="1"/>
  <c r="U24" i="1"/>
  <c r="U25" i="1"/>
  <c r="U26" i="1"/>
  <c r="U20" i="1"/>
  <c r="S21" i="1"/>
  <c r="S22" i="1"/>
  <c r="S23" i="1"/>
  <c r="S24" i="1"/>
  <c r="S25" i="1"/>
  <c r="S26" i="1"/>
  <c r="S27" i="1"/>
  <c r="S28" i="1"/>
  <c r="S29" i="1"/>
  <c r="S30" i="1"/>
  <c r="S31" i="1"/>
  <c r="S32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U4" i="1"/>
  <c r="U5" i="1"/>
  <c r="U6" i="1"/>
  <c r="U7" i="1"/>
  <c r="U8" i="1"/>
  <c r="U9" i="1"/>
  <c r="U3" i="1"/>
  <c r="E4" i="3"/>
  <c r="F4" i="3"/>
  <c r="G4" i="3"/>
  <c r="H4" i="3"/>
  <c r="I4" i="3"/>
  <c r="J4" i="3"/>
  <c r="K4" i="3"/>
  <c r="O3" i="3"/>
  <c r="K5" i="3"/>
  <c r="E5" i="3"/>
  <c r="F5" i="3"/>
  <c r="G5" i="3"/>
  <c r="H5" i="3"/>
  <c r="I5" i="3"/>
  <c r="J5" i="3"/>
  <c r="D5" i="3"/>
  <c r="D20" i="2"/>
  <c r="M20" i="2" s="1"/>
  <c r="D21" i="2"/>
  <c r="M21" i="2" s="1"/>
  <c r="D22" i="2"/>
  <c r="M22" i="2" s="1"/>
  <c r="D23" i="2"/>
  <c r="M23" i="2" s="1"/>
  <c r="D24" i="2"/>
  <c r="M24" i="2" s="1"/>
  <c r="D25" i="2"/>
  <c r="M25" i="2" s="1"/>
  <c r="D26" i="2"/>
  <c r="M26" i="2" s="1"/>
  <c r="D27" i="2"/>
  <c r="D28" i="2"/>
  <c r="M28" i="2" s="1"/>
  <c r="D29" i="2"/>
  <c r="M29" i="2" s="1"/>
  <c r="D30" i="2"/>
  <c r="M30" i="2" s="1"/>
  <c r="D19" i="2"/>
  <c r="M19" i="2" s="1"/>
  <c r="D12" i="2"/>
  <c r="M12" i="2" s="1"/>
  <c r="D4" i="2"/>
  <c r="M4" i="2" s="1"/>
  <c r="D5" i="2"/>
  <c r="M5" i="2" s="1"/>
  <c r="D6" i="2"/>
  <c r="M6" i="2" s="1"/>
  <c r="D7" i="2"/>
  <c r="M7" i="2" s="1"/>
  <c r="D8" i="2"/>
  <c r="M8" i="2" s="1"/>
  <c r="D9" i="2"/>
  <c r="M9" i="2" s="1"/>
  <c r="D10" i="2"/>
  <c r="M10" i="2" s="1"/>
  <c r="D11" i="2"/>
  <c r="M11" i="2" s="1"/>
  <c r="D13" i="2"/>
  <c r="M13" i="2" s="1"/>
  <c r="D14" i="2"/>
  <c r="M14" i="2" s="1"/>
  <c r="O38" i="1"/>
  <c r="O39" i="1"/>
  <c r="O40" i="1"/>
  <c r="O41" i="1"/>
  <c r="O42" i="1"/>
  <c r="O43" i="1"/>
  <c r="O37" i="1"/>
  <c r="O21" i="1"/>
  <c r="O22" i="1"/>
  <c r="O23" i="1"/>
  <c r="O24" i="1"/>
  <c r="O25" i="1"/>
  <c r="O26" i="1"/>
  <c r="O20" i="1"/>
  <c r="O9" i="1"/>
  <c r="V9" i="1" s="1"/>
  <c r="O4" i="1"/>
  <c r="V4" i="1" s="1"/>
  <c r="O5" i="1"/>
  <c r="V5" i="1" s="1"/>
  <c r="O6" i="1"/>
  <c r="V6" i="1" s="1"/>
  <c r="O7" i="1"/>
  <c r="V7" i="1" s="1"/>
  <c r="O8" i="1"/>
  <c r="V8" i="1" s="1"/>
  <c r="O3" i="1"/>
  <c r="V3" i="1" s="1"/>
  <c r="G4" i="1"/>
  <c r="S4" i="1" s="1"/>
  <c r="G5" i="1"/>
  <c r="S5" i="1" s="1"/>
  <c r="G6" i="1"/>
  <c r="S6" i="1" s="1"/>
  <c r="G7" i="1"/>
  <c r="S7" i="1" s="1"/>
  <c r="G8" i="1"/>
  <c r="S8" i="1" s="1"/>
  <c r="G9" i="1"/>
  <c r="S9" i="1" s="1"/>
  <c r="G10" i="1"/>
  <c r="S10" i="1" s="1"/>
  <c r="G11" i="1"/>
  <c r="S11" i="1" s="1"/>
  <c r="G12" i="1"/>
  <c r="S12" i="1" s="1"/>
  <c r="G13" i="1"/>
  <c r="S13" i="1" s="1"/>
  <c r="G14" i="1"/>
  <c r="S14" i="1" s="1"/>
  <c r="G15" i="1"/>
  <c r="S15" i="1" s="1"/>
  <c r="G3" i="1"/>
  <c r="S3" i="1" s="1"/>
  <c r="G38" i="1"/>
  <c r="G39" i="1"/>
  <c r="G40" i="1"/>
  <c r="G41" i="1"/>
  <c r="G42" i="1"/>
  <c r="G43" i="1"/>
  <c r="G44" i="1"/>
  <c r="G45" i="1"/>
  <c r="G46" i="1"/>
  <c r="G47" i="1"/>
  <c r="G48" i="1"/>
  <c r="G49" i="1"/>
  <c r="G37" i="1"/>
  <c r="G21" i="1"/>
  <c r="G22" i="1"/>
  <c r="G23" i="1"/>
  <c r="G24" i="1"/>
  <c r="G25" i="1"/>
  <c r="G26" i="1"/>
  <c r="G27" i="1"/>
  <c r="G28" i="1"/>
  <c r="G29" i="1"/>
  <c r="G30" i="1"/>
  <c r="G31" i="1"/>
  <c r="G32" i="1"/>
  <c r="G20" i="1"/>
</calcChain>
</file>

<file path=xl/sharedStrings.xml><?xml version="1.0" encoding="utf-8"?>
<sst xmlns="http://schemas.openxmlformats.org/spreadsheetml/2006/main" count="159" uniqueCount="51">
  <si>
    <t>Измерить</t>
  </si>
  <si>
    <t>Вычислить</t>
  </si>
  <si>
    <t>Прямое</t>
  </si>
  <si>
    <t>Обратное</t>
  </si>
  <si>
    <t>U прямое, B</t>
  </si>
  <si>
    <t>I_свет, мкА</t>
  </si>
  <si>
    <t>I_темн, мкА</t>
  </si>
  <si>
    <t>I_фото, мкА</t>
  </si>
  <si>
    <t>U_обратное, B</t>
  </si>
  <si>
    <t>x</t>
  </si>
  <si>
    <t>y</t>
  </si>
  <si>
    <t>J/J_0_светл</t>
  </si>
  <si>
    <t>=</t>
  </si>
  <si>
    <t>J/J_0_темн</t>
  </si>
  <si>
    <t>лямбда_2</t>
  </si>
  <si>
    <t>нм</t>
  </si>
  <si>
    <t>лямбда = с/ню</t>
  </si>
  <si>
    <t>e</t>
  </si>
  <si>
    <t>с</t>
  </si>
  <si>
    <t>ню = с/лямбда</t>
  </si>
  <si>
    <t>h</t>
  </si>
  <si>
    <t>ню</t>
  </si>
  <si>
    <t>U_B</t>
  </si>
  <si>
    <t>E_max_1</t>
  </si>
  <si>
    <t>U_A</t>
  </si>
  <si>
    <t>v_0</t>
  </si>
  <si>
    <t>J/J_0</t>
  </si>
  <si>
    <t>лямбда_3</t>
  </si>
  <si>
    <t>E_max_2</t>
  </si>
  <si>
    <t>лямбда_4</t>
  </si>
  <si>
    <t>E_max_3</t>
  </si>
  <si>
    <t>Изменить</t>
  </si>
  <si>
    <t>U</t>
  </si>
  <si>
    <t>B</t>
  </si>
  <si>
    <t>при 520</t>
  </si>
  <si>
    <t>I_темн</t>
  </si>
  <si>
    <t>при 565</t>
  </si>
  <si>
    <t>лямбда, нм</t>
  </si>
  <si>
    <t>I_ свет, мкА</t>
  </si>
  <si>
    <t>I_ темн, мкА</t>
  </si>
  <si>
    <t>c</t>
  </si>
  <si>
    <t>v, с^-1</t>
  </si>
  <si>
    <t>I_ фото, мкА</t>
  </si>
  <si>
    <t>для лямбда</t>
  </si>
  <si>
    <t>для частоты</t>
  </si>
  <si>
    <t>это</t>
  </si>
  <si>
    <t>т.е</t>
  </si>
  <si>
    <t>6,98 на 10 в 14 степени</t>
  </si>
  <si>
    <t>A</t>
  </si>
  <si>
    <t>Дж</t>
  </si>
  <si>
    <t>Эв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</si>
</sst>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Sheet1!$R$3:$R$15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Sheet1!$S$3:$S$15</c:f>
              <c:numCache>
                <c:formatCode>0.00</c:formatCode>
                <c:ptCount val="13"/>
                <c:pt idx="0">
                  <c:v>0.43</c:v>
                </c:pt>
                <c:pt idx="1">
                  <c:v>1.3900000000000001</c:v>
                </c:pt>
                <c:pt idx="2">
                  <c:v>1.9700000000000002</c:v>
                </c:pt>
                <c:pt idx="3">
                  <c:v>2.2800000000000002</c:v>
                </c:pt>
                <c:pt idx="4">
                  <c:v>2.5300000000000002</c:v>
                </c:pt>
                <c:pt idx="5">
                  <c:v>2.62</c:v>
                </c:pt>
                <c:pt idx="6">
                  <c:v>2.79</c:v>
                </c:pt>
                <c:pt idx="7">
                  <c:v>2.83</c:v>
                </c:pt>
                <c:pt idx="8">
                  <c:v>2.9099999999999997</c:v>
                </c:pt>
                <c:pt idx="9">
                  <c:v>2.98</c:v>
                </c:pt>
                <c:pt idx="10">
                  <c:v>3.01</c:v>
                </c:pt>
                <c:pt idx="11">
                  <c:v>3.0199999999999996</c:v>
                </c:pt>
                <c:pt idx="12">
                  <c:v>3.0300000000000002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A-1242-8ABD-7ECA42D7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9727"/>
        <c:axId val="616897167"/>
      </c:scatterChart>
      <c:valAx>
        <c:axId val="11163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897167"/>
        <c:crosses val="autoZero"/>
        <c:crossBetween val="midCat"/>
      </c:valAx>
      <c:valAx>
        <c:axId val="616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1634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Sheet2!$L$19:$L$30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Sheet2!$M$19:$M$30</c:f>
              <c:numCache>
                <c:formatCode>0.00</c:formatCode>
                <c:ptCount val="12"/>
                <c:pt idx="0">
                  <c:v>7.0000000000000062E-2</c:v>
                </c:pt>
                <c:pt idx="1">
                  <c:v>0.24000000000000021</c:v>
                </c:pt>
                <c:pt idx="2">
                  <c:v>0.43999999999999995</c:v>
                </c:pt>
                <c:pt idx="3">
                  <c:v>0.7200000000000002</c:v>
                </c:pt>
                <c:pt idx="4">
                  <c:v>0.94</c:v>
                </c:pt>
                <c:pt idx="5">
                  <c:v>1.1600000000000001</c:v>
                </c:pt>
                <c:pt idx="6">
                  <c:v>1.3200000000000003</c:v>
                </c:pt>
                <c:pt idx="7">
                  <c:v>1.58</c:v>
                </c:pt>
                <c:pt idx="8">
                  <c:v>1.8000000000000003</c:v>
                </c:pt>
                <c:pt idx="9">
                  <c:v>2.02</c:v>
                </c:pt>
                <c:pt idx="10">
                  <c:v>2.2700000000000005</c:v>
                </c:pt>
                <c:pt idx="11">
                  <c:v>2.4699999999999998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6-A54C-A5FC-BAB12F62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05967"/>
        <c:axId val="778427519"/>
      </c:scatterChart>
      <c:valAx>
        <c:axId val="7784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8427519"/>
        <c:crosses val="autoZero"/>
        <c:crossBetween val="midCat"/>
      </c:valAx>
      <c:valAx>
        <c:axId val="7784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84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</a:t>
            </a:r>
            <a:r>
              <a:rPr lang="ru-RU"/>
              <a:t>фото</a:t>
            </a:r>
            <a:r>
              <a:rPr lang="ru-RU" baseline="0"/>
              <a:t> от интенсивности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Sheet2!$M$3:$M$14</c:f>
              <c:numCache>
                <c:formatCode>0.00</c:formatCode>
                <c:ptCount val="12"/>
                <c:pt idx="0">
                  <c:v>0.12000000000000011</c:v>
                </c:pt>
                <c:pt idx="1">
                  <c:v>0.39999999999999991</c:v>
                </c:pt>
                <c:pt idx="2">
                  <c:v>0.70000000000000018</c:v>
                </c:pt>
                <c:pt idx="3">
                  <c:v>0.95000000000000018</c:v>
                </c:pt>
                <c:pt idx="4">
                  <c:v>1.21</c:v>
                </c:pt>
                <c:pt idx="5">
                  <c:v>1.56</c:v>
                </c:pt>
                <c:pt idx="6">
                  <c:v>1.7400000000000002</c:v>
                </c:pt>
                <c:pt idx="7">
                  <c:v>2.06</c:v>
                </c:pt>
                <c:pt idx="8">
                  <c:v>2.3500000000000005</c:v>
                </c:pt>
                <c:pt idx="9">
                  <c:v>2.6399999999999997</c:v>
                </c:pt>
                <c:pt idx="10">
                  <c:v>2.87</c:v>
                </c:pt>
                <c:pt idx="1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4-1E44-9416-6F06661ED5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Sheet2!$L$19:$L$30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Sheet2!$M$19:$M$30</c:f>
              <c:numCache>
                <c:formatCode>0.00</c:formatCode>
                <c:ptCount val="12"/>
                <c:pt idx="0">
                  <c:v>7.0000000000000062E-2</c:v>
                </c:pt>
                <c:pt idx="1">
                  <c:v>0.24000000000000021</c:v>
                </c:pt>
                <c:pt idx="2">
                  <c:v>0.43999999999999995</c:v>
                </c:pt>
                <c:pt idx="3">
                  <c:v>0.7200000000000002</c:v>
                </c:pt>
                <c:pt idx="4">
                  <c:v>0.94</c:v>
                </c:pt>
                <c:pt idx="5">
                  <c:v>1.1600000000000001</c:v>
                </c:pt>
                <c:pt idx="6">
                  <c:v>1.3200000000000003</c:v>
                </c:pt>
                <c:pt idx="7">
                  <c:v>1.58</c:v>
                </c:pt>
                <c:pt idx="8">
                  <c:v>1.8000000000000003</c:v>
                </c:pt>
                <c:pt idx="9">
                  <c:v>2.02</c:v>
                </c:pt>
                <c:pt idx="10">
                  <c:v>2.2700000000000005</c:v>
                </c:pt>
                <c:pt idx="11">
                  <c:v>2.4699999999999998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4-1E44-9416-6F06661E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8415"/>
        <c:axId val="616981519"/>
      </c:scatterChart>
      <c:valAx>
        <c:axId val="6171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981519"/>
        <c:crosses val="autoZero"/>
        <c:crossBetween val="midCat"/>
      </c:valAx>
      <c:valAx>
        <c:axId val="6169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1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</a:t>
            </a:r>
            <a:r>
              <a:rPr lang="ru-DE">
                <a:effectLst/>
              </a:rPr>
              <a:t>𝜆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6708333333333336"/>
          <c:w val="0.87114129483814529"/>
          <c:h val="0.72125801983085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Sheet3!$M$7:$M$14</c:f>
              <c:numCache>
                <c:formatCode>General</c:formatCode>
                <c:ptCount val="8"/>
                <c:pt idx="0">
                  <c:v>430</c:v>
                </c:pt>
                <c:pt idx="1">
                  <c:v>470</c:v>
                </c:pt>
                <c:pt idx="2">
                  <c:v>520</c:v>
                </c:pt>
                <c:pt idx="3">
                  <c:v>565</c:v>
                </c:pt>
                <c:pt idx="4">
                  <c:v>590</c:v>
                </c:pt>
                <c:pt idx="5">
                  <c:v>660</c:v>
                </c:pt>
                <c:pt idx="6">
                  <c:v>700</c:v>
                </c:pt>
                <c:pt idx="7">
                  <c:v>860</c:v>
                </c:pt>
              </c:numCache>
            </c:numRef>
          </c:xVal>
          <c:yVal>
            <c:numRef>
              <c:f>Sheet3!$N$7:$N$14</c:f>
              <c:numCache>
                <c:formatCode>General</c:formatCode>
                <c:ptCount val="8"/>
                <c:pt idx="0">
                  <c:v>3.75</c:v>
                </c:pt>
                <c:pt idx="1">
                  <c:v>4.6099999999999994</c:v>
                </c:pt>
                <c:pt idx="2">
                  <c:v>3.1100000000000003</c:v>
                </c:pt>
                <c:pt idx="3">
                  <c:v>2.4900000000000002</c:v>
                </c:pt>
                <c:pt idx="4">
                  <c:v>2.4499999999999997</c:v>
                </c:pt>
                <c:pt idx="5">
                  <c:v>1.49</c:v>
                </c:pt>
                <c:pt idx="6">
                  <c:v>0.67000000000000015</c:v>
                </c:pt>
                <c:pt idx="7">
                  <c:v>0.1100000000000001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0-9040-854D-B6A26BE3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75311"/>
        <c:axId val="852936719"/>
      </c:scatterChart>
      <c:valAx>
        <c:axId val="7580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2936719"/>
        <c:crosses val="autoZero"/>
        <c:crossBetween val="midCat"/>
      </c:valAx>
      <c:valAx>
        <c:axId val="8529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5807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I(v)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6.6083387359302581E-2"/>
          <c:y val="0.17235294074600424"/>
          <c:w val="0.84593546540498787"/>
          <c:h val="0.720219142675449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0473470088004867"/>
                  <c:y val="-1.394065306654127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8D-B84E-A983-0834F8D689A7}"/>
                </c:ext>
              </c:extLst>
            </c:dLbl>
            <c:dLbl>
              <c:idx val="3"/>
              <c:layout>
                <c:manualLayout>
                  <c:x val="-0.21714366137442065"/>
                  <c:y val="-2.78813061330823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8D-B84E-A983-0834F8D689A7}"/>
                </c:ext>
              </c:extLst>
            </c:dLbl>
            <c:dLbl>
              <c:idx val="4"/>
              <c:layout>
                <c:manualLayout>
                  <c:x val="2.9206137235157803E-2"/>
                  <c:y val="1.394065306654118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8D-B84E-A983-0834F8D68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Sheet3!$P$7:$P$14</c:f>
              <c:numCache>
                <c:formatCode>0.00E+00</c:formatCode>
                <c:ptCount val="8"/>
                <c:pt idx="0">
                  <c:v>697674418604651.12</c:v>
                </c:pt>
                <c:pt idx="1">
                  <c:v>638297872340425.5</c:v>
                </c:pt>
                <c:pt idx="2">
                  <c:v>576923076923076.88</c:v>
                </c:pt>
                <c:pt idx="3">
                  <c:v>530973451327433.62</c:v>
                </c:pt>
                <c:pt idx="4">
                  <c:v>508474576271186.38</c:v>
                </c:pt>
                <c:pt idx="5">
                  <c:v>454545454545454.5</c:v>
                </c:pt>
                <c:pt idx="6">
                  <c:v>428571428571428.5</c:v>
                </c:pt>
                <c:pt idx="7">
                  <c:v>348837209302325.56</c:v>
                </c:pt>
              </c:numCache>
            </c:numRef>
          </c:xVal>
          <c:yVal>
            <c:numRef>
              <c:f>Sheet3!$Q$7:$Q$14</c:f>
              <c:numCache>
                <c:formatCode>General</c:formatCode>
                <c:ptCount val="8"/>
                <c:pt idx="0">
                  <c:v>3.75</c:v>
                </c:pt>
                <c:pt idx="1">
                  <c:v>4.6099999999999994</c:v>
                </c:pt>
                <c:pt idx="2">
                  <c:v>3.1100000000000003</c:v>
                </c:pt>
                <c:pt idx="3">
                  <c:v>2.4900000000000002</c:v>
                </c:pt>
                <c:pt idx="4">
                  <c:v>2.4499999999999997</c:v>
                </c:pt>
                <c:pt idx="5">
                  <c:v>1.49</c:v>
                </c:pt>
                <c:pt idx="6">
                  <c:v>0.67000000000000015</c:v>
                </c:pt>
                <c:pt idx="7">
                  <c:v>0.1100000000000001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8-AD41-A193-468AAD59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45231"/>
        <c:axId val="852574063"/>
      </c:scatterChart>
      <c:valAx>
        <c:axId val="5089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2574063"/>
        <c:crosses val="autoZero"/>
        <c:crossBetween val="midCat"/>
      </c:valAx>
      <c:valAx>
        <c:axId val="8525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089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Sheet1!$U$3:$U$9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Sheet1!$V$3:$V$9</c:f>
              <c:numCache>
                <c:formatCode>0.00</c:formatCode>
                <c:ptCount val="7"/>
                <c:pt idx="0">
                  <c:v>0.42</c:v>
                </c:pt>
                <c:pt idx="1">
                  <c:v>-9.999999999999995E-3</c:v>
                </c:pt>
                <c:pt idx="2">
                  <c:v>-1.9999999999999997E-2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E-E84B-A8A7-5656AAED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34271"/>
        <c:axId val="824311439"/>
      </c:scatterChart>
      <c:valAx>
        <c:axId val="11670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24311439"/>
        <c:crosses val="autoZero"/>
        <c:crossBetween val="midCat"/>
      </c:valAx>
      <c:valAx>
        <c:axId val="824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670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Sheet1!$R$20:$R$32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Sheet1!$S$20:$S$32</c:f>
              <c:numCache>
                <c:formatCode>0.00</c:formatCode>
                <c:ptCount val="13"/>
                <c:pt idx="0">
                  <c:v>0.33</c:v>
                </c:pt>
                <c:pt idx="1">
                  <c:v>1.1300000000000001</c:v>
                </c:pt>
                <c:pt idx="2">
                  <c:v>1.6199999999999999</c:v>
                </c:pt>
                <c:pt idx="3">
                  <c:v>1.85</c:v>
                </c:pt>
                <c:pt idx="4">
                  <c:v>1.99</c:v>
                </c:pt>
                <c:pt idx="5">
                  <c:v>2.1</c:v>
                </c:pt>
                <c:pt idx="6">
                  <c:v>2.25</c:v>
                </c:pt>
                <c:pt idx="7">
                  <c:v>2.27</c:v>
                </c:pt>
                <c:pt idx="8">
                  <c:v>2.33</c:v>
                </c:pt>
                <c:pt idx="9">
                  <c:v>2.3499999999999996</c:v>
                </c:pt>
                <c:pt idx="10">
                  <c:v>2.41</c:v>
                </c:pt>
                <c:pt idx="11">
                  <c:v>2.42</c:v>
                </c:pt>
                <c:pt idx="12">
                  <c:v>2.4400000000000004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0-9A45-8F1B-39EF8967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023"/>
        <c:axId val="617569199"/>
      </c:scatterChart>
      <c:valAx>
        <c:axId val="8199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569199"/>
        <c:crosses val="autoZero"/>
        <c:crossBetween val="midCat"/>
      </c:valAx>
      <c:valAx>
        <c:axId val="617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99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Sheet1!$U$20:$U$26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Sheet1!$V$20:$V$26</c:f>
              <c:numCache>
                <c:formatCode>0.00</c:formatCode>
                <c:ptCount val="7"/>
                <c:pt idx="0">
                  <c:v>0.31</c:v>
                </c:pt>
                <c:pt idx="1">
                  <c:v>-2.0000000000000004E-2</c:v>
                </c:pt>
                <c:pt idx="2">
                  <c:v>-9.999999999999995E-3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6-5042-A6B9-7792E26B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33327"/>
        <c:axId val="771789215"/>
      </c:scatterChart>
      <c:valAx>
        <c:axId val="7726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1789215"/>
        <c:crosses val="autoZero"/>
        <c:crossBetween val="midCat"/>
      </c:valAx>
      <c:valAx>
        <c:axId val="771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263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Sheet1!$R$37:$R$49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Sheet1!$S$37:$S$49</c:f>
              <c:numCache>
                <c:formatCode>0.00</c:formatCode>
                <c:ptCount val="13"/>
                <c:pt idx="0">
                  <c:v>0.3</c:v>
                </c:pt>
                <c:pt idx="1">
                  <c:v>1.1500000000000001</c:v>
                </c:pt>
                <c:pt idx="2">
                  <c:v>1.6199999999999999</c:v>
                </c:pt>
                <c:pt idx="3">
                  <c:v>1.8899999999999997</c:v>
                </c:pt>
                <c:pt idx="4">
                  <c:v>2.0300000000000002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2.2700000000000005</c:v>
                </c:pt>
                <c:pt idx="8">
                  <c:v>2.2399999999999998</c:v>
                </c:pt>
                <c:pt idx="9">
                  <c:v>2.33</c:v>
                </c:pt>
                <c:pt idx="10">
                  <c:v>2.4000000000000004</c:v>
                </c:pt>
                <c:pt idx="11">
                  <c:v>2.33</c:v>
                </c:pt>
                <c:pt idx="1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0-C049-8A61-BB651A99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8943"/>
        <c:axId val="558976847"/>
      </c:scatterChart>
      <c:valAx>
        <c:axId val="74942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58976847"/>
        <c:crosses val="autoZero"/>
        <c:crossBetween val="midCat"/>
      </c:valAx>
      <c:valAx>
        <c:axId val="5589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4942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Sheet1!$U$37:$U$43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Sheet1!$V$37:$V$43</c:f>
              <c:numCache>
                <c:formatCode>0.00</c:formatCode>
                <c:ptCount val="7"/>
                <c:pt idx="0">
                  <c:v>0.3</c:v>
                </c:pt>
                <c:pt idx="1">
                  <c:v>-2.0000000000000004E-2</c:v>
                </c:pt>
                <c:pt idx="2">
                  <c:v>1.0000000000000009E-2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5-D240-A3B1-C64F12DA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03455"/>
        <c:axId val="487552047"/>
      </c:scatterChart>
      <c:valAx>
        <c:axId val="487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7552047"/>
        <c:crosses val="autoZero"/>
        <c:crossBetween val="midCat"/>
      </c:valAx>
      <c:valAx>
        <c:axId val="4875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7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Sheet1!$R$20:$R$32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Sheet1!$S$20:$S$32</c:f>
              <c:numCache>
                <c:formatCode>0.00</c:formatCode>
                <c:ptCount val="13"/>
                <c:pt idx="0">
                  <c:v>0.33</c:v>
                </c:pt>
                <c:pt idx="1">
                  <c:v>1.1300000000000001</c:v>
                </c:pt>
                <c:pt idx="2">
                  <c:v>1.6199999999999999</c:v>
                </c:pt>
                <c:pt idx="3">
                  <c:v>1.85</c:v>
                </c:pt>
                <c:pt idx="4">
                  <c:v>1.99</c:v>
                </c:pt>
                <c:pt idx="5">
                  <c:v>2.1</c:v>
                </c:pt>
                <c:pt idx="6">
                  <c:v>2.25</c:v>
                </c:pt>
                <c:pt idx="7">
                  <c:v>2.27</c:v>
                </c:pt>
                <c:pt idx="8">
                  <c:v>2.33</c:v>
                </c:pt>
                <c:pt idx="9">
                  <c:v>2.3499999999999996</c:v>
                </c:pt>
                <c:pt idx="10">
                  <c:v>2.41</c:v>
                </c:pt>
                <c:pt idx="11">
                  <c:v>2.42</c:v>
                </c:pt>
                <c:pt idx="12">
                  <c:v>2.4400000000000004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D-F441-B463-C19347EC6C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Sheet1!$R$3:$R$15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Sheet1!$S$3:$S$15</c:f>
              <c:numCache>
                <c:formatCode>0.00</c:formatCode>
                <c:ptCount val="13"/>
                <c:pt idx="0">
                  <c:v>0.43</c:v>
                </c:pt>
                <c:pt idx="1">
                  <c:v>1.3900000000000001</c:v>
                </c:pt>
                <c:pt idx="2">
                  <c:v>1.9700000000000002</c:v>
                </c:pt>
                <c:pt idx="3">
                  <c:v>2.2800000000000002</c:v>
                </c:pt>
                <c:pt idx="4">
                  <c:v>2.5300000000000002</c:v>
                </c:pt>
                <c:pt idx="5">
                  <c:v>2.62</c:v>
                </c:pt>
                <c:pt idx="6">
                  <c:v>2.79</c:v>
                </c:pt>
                <c:pt idx="7">
                  <c:v>2.83</c:v>
                </c:pt>
                <c:pt idx="8">
                  <c:v>2.9099999999999997</c:v>
                </c:pt>
                <c:pt idx="9">
                  <c:v>2.98</c:v>
                </c:pt>
                <c:pt idx="10">
                  <c:v>3.01</c:v>
                </c:pt>
                <c:pt idx="11">
                  <c:v>3.0199999999999996</c:v>
                </c:pt>
                <c:pt idx="12">
                  <c:v>3.0300000000000002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D-F441-B463-C19347EC6C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Sheet1!$R$37:$R$49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Sheet1!$S$37:$S$49</c:f>
              <c:numCache>
                <c:formatCode>0.00</c:formatCode>
                <c:ptCount val="13"/>
                <c:pt idx="0">
                  <c:v>0.3</c:v>
                </c:pt>
                <c:pt idx="1">
                  <c:v>1.1500000000000001</c:v>
                </c:pt>
                <c:pt idx="2">
                  <c:v>1.6199999999999999</c:v>
                </c:pt>
                <c:pt idx="3">
                  <c:v>1.8899999999999997</c:v>
                </c:pt>
                <c:pt idx="4">
                  <c:v>2.0300000000000002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2.2700000000000005</c:v>
                </c:pt>
                <c:pt idx="8">
                  <c:v>2.2399999999999998</c:v>
                </c:pt>
                <c:pt idx="9">
                  <c:v>2.33</c:v>
                </c:pt>
                <c:pt idx="10">
                  <c:v>2.4000000000000004</c:v>
                </c:pt>
                <c:pt idx="11">
                  <c:v>2.33</c:v>
                </c:pt>
                <c:pt idx="1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D-F441-B463-C19347E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023"/>
        <c:axId val="617569199"/>
      </c:scatterChart>
      <c:valAx>
        <c:axId val="8199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569199"/>
        <c:crosses val="autoZero"/>
        <c:crossBetween val="midCat"/>
      </c:valAx>
      <c:valAx>
        <c:axId val="617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99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4.259367870058417E-2"/>
          <c:y val="7.1753642116974881E-2"/>
          <c:w val="0.9361882243161822"/>
          <c:h val="0.906965957147335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Sheet1!$U$20:$U$26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Sheet1!$V$20:$V$26</c:f>
              <c:numCache>
                <c:formatCode>0.00</c:formatCode>
                <c:ptCount val="7"/>
                <c:pt idx="0">
                  <c:v>0.31</c:v>
                </c:pt>
                <c:pt idx="1">
                  <c:v>-2.0000000000000004E-2</c:v>
                </c:pt>
                <c:pt idx="2">
                  <c:v>-9.999999999999995E-3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6-2F4F-9E27-45B745F61A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Sheet1!$U$3:$U$9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Sheet1!$V$3:$V$9</c:f>
              <c:numCache>
                <c:formatCode>0.00</c:formatCode>
                <c:ptCount val="7"/>
                <c:pt idx="0">
                  <c:v>0.42</c:v>
                </c:pt>
                <c:pt idx="1">
                  <c:v>-9.999999999999995E-3</c:v>
                </c:pt>
                <c:pt idx="2">
                  <c:v>-1.9999999999999997E-2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6-2F4F-9E27-45B745F61A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Sheet1!$U$37:$U$43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Sheet1!$V$37:$V$43</c:f>
              <c:numCache>
                <c:formatCode>0.00</c:formatCode>
                <c:ptCount val="7"/>
                <c:pt idx="0">
                  <c:v>0.3</c:v>
                </c:pt>
                <c:pt idx="1">
                  <c:v>-2.0000000000000004E-2</c:v>
                </c:pt>
                <c:pt idx="2">
                  <c:v>1.0000000000000009E-2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06-2F4F-9E27-45B745F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33327"/>
        <c:axId val="771789215"/>
      </c:scatterChart>
      <c:valAx>
        <c:axId val="7726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1789215"/>
        <c:crosses val="autoZero"/>
        <c:crossBetween val="midCat"/>
      </c:valAx>
      <c:valAx>
        <c:axId val="771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263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Sheet2!$M$3:$M$14</c:f>
              <c:numCache>
                <c:formatCode>0.00</c:formatCode>
                <c:ptCount val="12"/>
                <c:pt idx="0">
                  <c:v>0.12000000000000011</c:v>
                </c:pt>
                <c:pt idx="1">
                  <c:v>0.39999999999999991</c:v>
                </c:pt>
                <c:pt idx="2">
                  <c:v>0.70000000000000018</c:v>
                </c:pt>
                <c:pt idx="3">
                  <c:v>0.95000000000000018</c:v>
                </c:pt>
                <c:pt idx="4">
                  <c:v>1.21</c:v>
                </c:pt>
                <c:pt idx="5">
                  <c:v>1.56</c:v>
                </c:pt>
                <c:pt idx="6">
                  <c:v>1.7400000000000002</c:v>
                </c:pt>
                <c:pt idx="7">
                  <c:v>2.06</c:v>
                </c:pt>
                <c:pt idx="8">
                  <c:v>2.3500000000000005</c:v>
                </c:pt>
                <c:pt idx="9">
                  <c:v>2.6399999999999997</c:v>
                </c:pt>
                <c:pt idx="10">
                  <c:v>2.87</c:v>
                </c:pt>
                <c:pt idx="1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C-9E46-A428-C49E67F4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8415"/>
        <c:axId val="616981519"/>
      </c:scatterChart>
      <c:valAx>
        <c:axId val="6171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981519"/>
        <c:crosses val="autoZero"/>
        <c:crossBetween val="midCat"/>
      </c:valAx>
      <c:valAx>
        <c:axId val="6169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1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0</xdr:row>
      <xdr:rowOff>82550</xdr:rowOff>
    </xdr:from>
    <xdr:to>
      <xdr:col>27</xdr:col>
      <xdr:colOff>596900</xdr:colOff>
      <xdr:row>13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51601-5E9B-4B9D-4C90-01866E0F1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25400</xdr:colOff>
      <xdr:row>0</xdr:row>
      <xdr:rowOff>196850</xdr:rowOff>
    </xdr:from>
    <xdr:to>
      <xdr:col>33</xdr:col>
      <xdr:colOff>469900</xdr:colOff>
      <xdr:row>14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362BF-ADB3-3F46-615C-76375667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17</xdr:row>
      <xdr:rowOff>95250</xdr:rowOff>
    </xdr:from>
    <xdr:to>
      <xdr:col>28</xdr:col>
      <xdr:colOff>228600</xdr:colOff>
      <xdr:row>30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FDA5B-58DC-2797-D7DD-EE17B73F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673100</xdr:colOff>
      <xdr:row>17</xdr:row>
      <xdr:rowOff>158750</xdr:rowOff>
    </xdr:from>
    <xdr:to>
      <xdr:col>34</xdr:col>
      <xdr:colOff>292100</xdr:colOff>
      <xdr:row>31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9A9271-C6E3-9F98-104E-CD7AAA4B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34</xdr:row>
      <xdr:rowOff>140970</xdr:rowOff>
    </xdr:from>
    <xdr:to>
      <xdr:col>28</xdr:col>
      <xdr:colOff>96520</xdr:colOff>
      <xdr:row>48</xdr:row>
      <xdr:rowOff>39370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4E3A5-C495-256D-1AE9-817C04A5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247650</xdr:colOff>
      <xdr:row>34</xdr:row>
      <xdr:rowOff>107950</xdr:rowOff>
    </xdr:from>
    <xdr:to>
      <xdr:col>34</xdr:col>
      <xdr:colOff>692150</xdr:colOff>
      <xdr:row>48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037E1-A79C-5668-A4A7-C9E530842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443703</xdr:colOff>
      <xdr:row>0</xdr:row>
      <xdr:rowOff>128273</xdr:rowOff>
    </xdr:from>
    <xdr:to>
      <xdr:col>47</xdr:col>
      <xdr:colOff>316702</xdr:colOff>
      <xdr:row>28</xdr:row>
      <xdr:rowOff>100051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AA93CB-D92C-1049-B607-48326DDF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582789</xdr:colOff>
      <xdr:row>29</xdr:row>
      <xdr:rowOff>42334</xdr:rowOff>
    </xdr:from>
    <xdr:to>
      <xdr:col>47</xdr:col>
      <xdr:colOff>578556</xdr:colOff>
      <xdr:row>61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2A0113-FA72-2F43-9F31-428A4D2B1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365760</xdr:colOff>
      <xdr:row>27</xdr:row>
      <xdr:rowOff>20319</xdr:rowOff>
    </xdr:from>
    <xdr:to>
      <xdr:col>22</xdr:col>
      <xdr:colOff>233680</xdr:colOff>
      <xdr:row>31</xdr:row>
      <xdr:rowOff>14984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210EB-0861-6964-7CD5-D40369D4A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88080" y="5506719"/>
          <a:ext cx="2519680" cy="807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95250</xdr:rowOff>
    </xdr:from>
    <xdr:to>
      <xdr:col>19</xdr:col>
      <xdr:colOff>25400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2E82A-1518-31F0-55A5-8B31BD2B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16</xdr:row>
      <xdr:rowOff>184150</xdr:rowOff>
    </xdr:from>
    <xdr:to>
      <xdr:col>18</xdr:col>
      <xdr:colOff>787400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94B8-A45A-8345-BD17-7395372F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546100</xdr:colOff>
      <xdr:row>8</xdr:row>
      <xdr:rowOff>88900</xdr:rowOff>
    </xdr:from>
    <xdr:to>
      <xdr:col>25</xdr:col>
      <xdr:colOff>165100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1CA0F-E9AE-954F-A169-9CB47619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3</xdr:row>
      <xdr:rowOff>44450</xdr:rowOff>
    </xdr:from>
    <xdr:to>
      <xdr:col>22</xdr:col>
      <xdr:colOff>787400</xdr:colOff>
      <xdr:row>16</xdr:row>
      <xdr:rowOff>146050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C7A1BB0-031E-8207-7F46-347168E8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3</xdr:row>
      <xdr:rowOff>95250</xdr:rowOff>
    </xdr:from>
    <xdr:to>
      <xdr:col>28</xdr:col>
      <xdr:colOff>603250</xdr:colOff>
      <xdr:row>16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522EE-3820-E4AC-B7DF-149620EB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607864</xdr:colOff>
      <xdr:row>8</xdr:row>
      <xdr:rowOff>173675</xdr:rowOff>
    </xdr:from>
    <xdr:to>
      <xdr:col>3</xdr:col>
      <xdr:colOff>314786</xdr:colOff>
      <xdr:row>13</xdr:row>
      <xdr:rowOff>41377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B5BB7-71D7-49CC-EE0A-162201AF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864" y="1823590"/>
          <a:ext cx="2214358" cy="898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392A-5000-2143-908C-F3B39B10A877}">
  <dimension ref="A1:AV51"/>
  <sheetViews>
    <sheetView tabSelected="1" zoomScale="116" zoomScaleNormal="125" workbookViewId="0">
      <selection activeCell="AZ8" sqref="AZ8"/>
    </sheetView>
  </sheetViews>
  <sheetFormatPr baseColWidth="10" defaultColWidth="11" defaultRowHeight="16" x14ac:dyDescent="0.2"/>
  <cols>
    <col min="22" max="22" width="12.6640625" bestFit="1" customWidth="1"/>
    <col min="34" max="34" width="13.33203125" bestFit="1" customWidth="1"/>
  </cols>
  <sheetData>
    <row r="1" spans="1:48" x14ac:dyDescent="0.2">
      <c r="A1" s="15" t="s">
        <v>0</v>
      </c>
      <c r="B1" s="15"/>
      <c r="C1" s="15"/>
      <c r="D1" s="15"/>
      <c r="E1" s="15"/>
      <c r="F1" s="15"/>
      <c r="G1" s="15" t="s">
        <v>1</v>
      </c>
      <c r="H1" s="15"/>
      <c r="I1" s="15" t="s">
        <v>0</v>
      </c>
      <c r="J1" s="15"/>
      <c r="K1" s="15"/>
      <c r="L1" s="15"/>
      <c r="M1" s="15"/>
      <c r="N1" s="15"/>
      <c r="O1" s="15" t="s">
        <v>1</v>
      </c>
      <c r="P1" s="15"/>
      <c r="R1" s="22" t="s">
        <v>2</v>
      </c>
      <c r="S1" s="22"/>
      <c r="U1" s="15" t="s">
        <v>3</v>
      </c>
      <c r="V1" s="15"/>
    </row>
    <row r="2" spans="1:48" ht="16" customHeight="1" x14ac:dyDescent="0.2">
      <c r="A2" s="5" t="s">
        <v>4</v>
      </c>
      <c r="B2" s="5"/>
      <c r="C2" s="5" t="s">
        <v>5</v>
      </c>
      <c r="D2" s="5"/>
      <c r="E2" s="5" t="s">
        <v>6</v>
      </c>
      <c r="F2" s="5"/>
      <c r="G2" s="5" t="s">
        <v>7</v>
      </c>
      <c r="H2" s="5"/>
      <c r="I2" s="5" t="s">
        <v>8</v>
      </c>
      <c r="J2" s="5"/>
      <c r="K2" s="5" t="s">
        <v>5</v>
      </c>
      <c r="L2" s="5"/>
      <c r="M2" s="5" t="s">
        <v>6</v>
      </c>
      <c r="N2" s="5"/>
      <c r="O2" s="5" t="s">
        <v>7</v>
      </c>
      <c r="P2" s="5"/>
      <c r="R2" s="5" t="s">
        <v>9</v>
      </c>
      <c r="S2" s="5" t="s">
        <v>10</v>
      </c>
      <c r="U2" s="5" t="s">
        <v>9</v>
      </c>
      <c r="V2" s="5" t="s">
        <v>10</v>
      </c>
    </row>
    <row r="3" spans="1:48" ht="16" customHeight="1" x14ac:dyDescent="0.2">
      <c r="A3" s="5">
        <v>0</v>
      </c>
      <c r="B3" s="5"/>
      <c r="C3" s="7">
        <v>0.48</v>
      </c>
      <c r="D3" s="7"/>
      <c r="E3" s="7">
        <v>0.05</v>
      </c>
      <c r="F3" s="7"/>
      <c r="G3" s="7">
        <f>C3-E3</f>
        <v>0.43</v>
      </c>
      <c r="H3" s="7"/>
      <c r="I3" s="6">
        <v>0</v>
      </c>
      <c r="J3" s="6"/>
      <c r="K3" s="7">
        <v>0.5</v>
      </c>
      <c r="L3" s="7"/>
      <c r="M3" s="7">
        <v>0.08</v>
      </c>
      <c r="N3" s="7"/>
      <c r="O3" s="7">
        <f>K3-M3</f>
        <v>0.42</v>
      </c>
      <c r="P3" s="7"/>
      <c r="R3" s="7">
        <f>A3</f>
        <v>0</v>
      </c>
      <c r="S3" s="7">
        <f>G3</f>
        <v>0.43</v>
      </c>
      <c r="U3" s="6">
        <f>I3</f>
        <v>0</v>
      </c>
      <c r="V3" s="7">
        <f>O3</f>
        <v>0.42</v>
      </c>
    </row>
    <row r="4" spans="1:48" ht="16" customHeight="1" x14ac:dyDescent="0.2">
      <c r="A4" s="5">
        <v>1</v>
      </c>
      <c r="B4" s="5"/>
      <c r="C4" s="7">
        <v>1.6</v>
      </c>
      <c r="D4" s="7"/>
      <c r="E4" s="7">
        <v>0.21</v>
      </c>
      <c r="F4" s="7"/>
      <c r="G4" s="7">
        <f t="shared" ref="G4:G15" si="0">C4-E4</f>
        <v>1.3900000000000001</v>
      </c>
      <c r="H4" s="7"/>
      <c r="I4" s="6">
        <v>0.5</v>
      </c>
      <c r="J4" s="6"/>
      <c r="K4" s="7">
        <v>7.0000000000000007E-2</v>
      </c>
      <c r="L4" s="7"/>
      <c r="M4" s="7">
        <v>0.08</v>
      </c>
      <c r="N4" s="7"/>
      <c r="O4" s="7">
        <f t="shared" ref="O4:O8" si="1">K4-M4</f>
        <v>-9.999999999999995E-3</v>
      </c>
      <c r="P4" s="7"/>
      <c r="R4" s="7">
        <f t="shared" ref="R4:R15" si="2">A4</f>
        <v>1</v>
      </c>
      <c r="S4" s="7">
        <f t="shared" ref="S4:S15" si="3">G4</f>
        <v>1.3900000000000001</v>
      </c>
      <c r="U4" s="6">
        <f t="shared" ref="U4:U9" si="4">I4</f>
        <v>0.5</v>
      </c>
      <c r="V4" s="7">
        <f t="shared" ref="V4:V9" si="5">O4</f>
        <v>-9.999999999999995E-3</v>
      </c>
    </row>
    <row r="5" spans="1:48" ht="16" customHeight="1" x14ac:dyDescent="0.2">
      <c r="A5" s="5">
        <v>2</v>
      </c>
      <c r="B5" s="5"/>
      <c r="C5" s="7">
        <v>2.2200000000000002</v>
      </c>
      <c r="D5" s="7"/>
      <c r="E5" s="7">
        <v>0.25</v>
      </c>
      <c r="F5" s="7"/>
      <c r="G5" s="7">
        <f t="shared" si="0"/>
        <v>1.9700000000000002</v>
      </c>
      <c r="H5" s="7"/>
      <c r="I5" s="6">
        <v>1</v>
      </c>
      <c r="J5" s="6"/>
      <c r="K5" s="7">
        <v>0.04</v>
      </c>
      <c r="L5" s="7"/>
      <c r="M5" s="7">
        <v>0.06</v>
      </c>
      <c r="N5" s="7"/>
      <c r="O5" s="7">
        <f t="shared" si="1"/>
        <v>-1.9999999999999997E-2</v>
      </c>
      <c r="P5" s="7"/>
      <c r="R5" s="7">
        <f t="shared" si="2"/>
        <v>2</v>
      </c>
      <c r="S5" s="7">
        <f t="shared" si="3"/>
        <v>1.9700000000000002</v>
      </c>
      <c r="U5" s="6">
        <f t="shared" si="4"/>
        <v>1</v>
      </c>
      <c r="V5" s="7">
        <f t="shared" si="5"/>
        <v>-1.9999999999999997E-2</v>
      </c>
    </row>
    <row r="6" spans="1:48" ht="16" customHeight="1" x14ac:dyDescent="0.2">
      <c r="A6" s="5">
        <v>3</v>
      </c>
      <c r="B6" s="5"/>
      <c r="C6" s="7">
        <v>2.68</v>
      </c>
      <c r="D6" s="7"/>
      <c r="E6" s="7">
        <v>0.4</v>
      </c>
      <c r="F6" s="7"/>
      <c r="G6" s="7">
        <f t="shared" si="0"/>
        <v>2.2800000000000002</v>
      </c>
      <c r="H6" s="7"/>
      <c r="I6" s="6">
        <v>1.5</v>
      </c>
      <c r="J6" s="6"/>
      <c r="K6" s="7">
        <v>0.04</v>
      </c>
      <c r="L6" s="7"/>
      <c r="M6" s="7">
        <v>0.04</v>
      </c>
      <c r="N6" s="7"/>
      <c r="O6" s="7">
        <f t="shared" si="1"/>
        <v>0</v>
      </c>
      <c r="P6" s="7"/>
      <c r="R6" s="7">
        <f t="shared" si="2"/>
        <v>3</v>
      </c>
      <c r="S6" s="7">
        <f t="shared" si="3"/>
        <v>2.2800000000000002</v>
      </c>
      <c r="U6" s="6">
        <f t="shared" si="4"/>
        <v>1.5</v>
      </c>
      <c r="V6" s="7">
        <f t="shared" si="5"/>
        <v>0</v>
      </c>
    </row>
    <row r="7" spans="1:48" ht="16" customHeight="1" x14ac:dyDescent="0.2">
      <c r="A7" s="5">
        <v>4</v>
      </c>
      <c r="B7" s="5"/>
      <c r="C7" s="7">
        <v>2.99</v>
      </c>
      <c r="D7" s="7"/>
      <c r="E7" s="7">
        <v>0.46</v>
      </c>
      <c r="F7" s="7"/>
      <c r="G7" s="7">
        <f t="shared" si="0"/>
        <v>2.5300000000000002</v>
      </c>
      <c r="H7" s="7"/>
      <c r="I7" s="6">
        <v>2</v>
      </c>
      <c r="J7" s="6"/>
      <c r="K7" s="7">
        <v>0.01</v>
      </c>
      <c r="L7" s="7"/>
      <c r="M7" s="7">
        <v>0</v>
      </c>
      <c r="N7" s="7"/>
      <c r="O7" s="7">
        <f t="shared" si="1"/>
        <v>0.01</v>
      </c>
      <c r="P7" s="7"/>
      <c r="R7" s="7">
        <f t="shared" si="2"/>
        <v>4</v>
      </c>
      <c r="S7" s="7">
        <f t="shared" si="3"/>
        <v>2.5300000000000002</v>
      </c>
      <c r="U7" s="6">
        <f t="shared" si="4"/>
        <v>2</v>
      </c>
      <c r="V7" s="7">
        <f t="shared" si="5"/>
        <v>0.01</v>
      </c>
    </row>
    <row r="8" spans="1:48" ht="16" customHeight="1" x14ac:dyDescent="0.2">
      <c r="A8" s="5">
        <v>5</v>
      </c>
      <c r="B8" s="5"/>
      <c r="C8" s="7">
        <v>3.22</v>
      </c>
      <c r="D8" s="7"/>
      <c r="E8" s="7">
        <v>0.6</v>
      </c>
      <c r="F8" s="7"/>
      <c r="G8" s="7">
        <f t="shared" si="0"/>
        <v>2.62</v>
      </c>
      <c r="H8" s="7"/>
      <c r="I8" s="6">
        <v>2.5</v>
      </c>
      <c r="J8" s="6"/>
      <c r="K8" s="7">
        <v>-0.05</v>
      </c>
      <c r="L8" s="7"/>
      <c r="M8" s="7">
        <v>-0.02</v>
      </c>
      <c r="N8" s="7"/>
      <c r="O8" s="7">
        <f t="shared" si="1"/>
        <v>-3.0000000000000002E-2</v>
      </c>
      <c r="P8" s="7"/>
      <c r="R8" s="7">
        <f t="shared" si="2"/>
        <v>5</v>
      </c>
      <c r="S8" s="7">
        <f t="shared" si="3"/>
        <v>2.62</v>
      </c>
      <c r="U8" s="6">
        <f t="shared" si="4"/>
        <v>2.5</v>
      </c>
      <c r="V8" s="7">
        <f t="shared" si="5"/>
        <v>-3.0000000000000002E-2</v>
      </c>
    </row>
    <row r="9" spans="1:48" ht="16" customHeight="1" x14ac:dyDescent="0.2">
      <c r="A9" s="5">
        <v>6</v>
      </c>
      <c r="B9" s="5"/>
      <c r="C9" s="7">
        <v>3.45</v>
      </c>
      <c r="D9" s="7"/>
      <c r="E9" s="7">
        <v>0.66</v>
      </c>
      <c r="F9" s="7"/>
      <c r="G9" s="7">
        <f t="shared" si="0"/>
        <v>2.79</v>
      </c>
      <c r="H9" s="7"/>
      <c r="I9" s="6">
        <v>3</v>
      </c>
      <c r="J9" s="6"/>
      <c r="K9" s="7">
        <v>-7.0000000000000007E-2</v>
      </c>
      <c r="L9" s="7"/>
      <c r="M9" s="7">
        <v>-0.05</v>
      </c>
      <c r="N9" s="7"/>
      <c r="O9" s="7">
        <f>K9-M9</f>
        <v>-2.0000000000000004E-2</v>
      </c>
      <c r="P9" s="7"/>
      <c r="R9" s="7">
        <f t="shared" si="2"/>
        <v>6</v>
      </c>
      <c r="S9" s="7">
        <f t="shared" si="3"/>
        <v>2.79</v>
      </c>
      <c r="U9" s="6">
        <f t="shared" si="4"/>
        <v>3</v>
      </c>
      <c r="V9" s="7">
        <f t="shared" si="5"/>
        <v>-2.0000000000000004E-2</v>
      </c>
    </row>
    <row r="10" spans="1:48" ht="16" customHeight="1" x14ac:dyDescent="0.2">
      <c r="A10" s="5">
        <v>7</v>
      </c>
      <c r="B10" s="5"/>
      <c r="C10" s="7">
        <v>3.6</v>
      </c>
      <c r="D10" s="7"/>
      <c r="E10" s="7">
        <v>0.77</v>
      </c>
      <c r="F10" s="7"/>
      <c r="G10" s="7">
        <f t="shared" si="0"/>
        <v>2.83</v>
      </c>
      <c r="H10" s="7"/>
      <c r="I10" s="5" t="s">
        <v>11</v>
      </c>
      <c r="J10" s="5" t="s">
        <v>12</v>
      </c>
      <c r="K10" s="5">
        <v>1.115</v>
      </c>
      <c r="L10" s="5" t="s">
        <v>13</v>
      </c>
      <c r="M10" s="5" t="s">
        <v>12</v>
      </c>
      <c r="N10" s="5">
        <v>0.11</v>
      </c>
      <c r="O10" s="3"/>
      <c r="P10" s="3"/>
      <c r="R10" s="7">
        <f t="shared" si="2"/>
        <v>7</v>
      </c>
      <c r="S10" s="7">
        <f t="shared" si="3"/>
        <v>2.83</v>
      </c>
      <c r="U10" s="11"/>
    </row>
    <row r="11" spans="1:48" ht="16" customHeight="1" x14ac:dyDescent="0.2">
      <c r="A11" s="5">
        <v>8</v>
      </c>
      <c r="B11" s="5"/>
      <c r="C11" s="7">
        <v>3.76</v>
      </c>
      <c r="D11" s="7"/>
      <c r="E11" s="7">
        <v>0.85</v>
      </c>
      <c r="F11" s="7"/>
      <c r="G11" s="7">
        <f t="shared" si="0"/>
        <v>2.9099999999999997</v>
      </c>
      <c r="H11" s="7"/>
      <c r="I11" s="5" t="s">
        <v>14</v>
      </c>
      <c r="J11" s="5" t="s">
        <v>12</v>
      </c>
      <c r="K11" s="5">
        <v>520</v>
      </c>
      <c r="L11" s="5" t="s">
        <v>15</v>
      </c>
      <c r="M11" s="3"/>
      <c r="N11" s="3"/>
      <c r="O11" s="3"/>
      <c r="P11" s="3"/>
      <c r="R11" s="7">
        <f t="shared" si="2"/>
        <v>8</v>
      </c>
      <c r="S11" s="7">
        <f t="shared" si="3"/>
        <v>2.9099999999999997</v>
      </c>
    </row>
    <row r="12" spans="1:48" ht="16" customHeight="1" x14ac:dyDescent="0.2">
      <c r="A12" s="5">
        <v>9</v>
      </c>
      <c r="B12" s="5"/>
      <c r="C12" s="7">
        <v>3.9</v>
      </c>
      <c r="D12" s="7"/>
      <c r="E12" s="7">
        <v>0.92</v>
      </c>
      <c r="F12" s="7"/>
      <c r="G12" s="7">
        <f t="shared" si="0"/>
        <v>2.98</v>
      </c>
      <c r="H12" s="7"/>
      <c r="I12" s="5" t="s">
        <v>16</v>
      </c>
      <c r="J12" s="5"/>
      <c r="K12" s="3"/>
      <c r="L12" s="3"/>
      <c r="M12" s="3"/>
      <c r="N12" s="3"/>
      <c r="O12" s="3"/>
      <c r="P12" s="3"/>
      <c r="R12" s="7">
        <f t="shared" si="2"/>
        <v>9</v>
      </c>
      <c r="S12" s="7">
        <f t="shared" si="3"/>
        <v>2.98</v>
      </c>
      <c r="U12" s="2" t="s">
        <v>17</v>
      </c>
      <c r="V12" s="2">
        <f>1.6*10^-19</f>
        <v>1.6000000000000002E-19</v>
      </c>
    </row>
    <row r="13" spans="1:48" ht="16" customHeight="1" x14ac:dyDescent="0.2">
      <c r="A13" s="5">
        <v>10</v>
      </c>
      <c r="B13" s="5"/>
      <c r="C13" s="7">
        <v>4.0599999999999996</v>
      </c>
      <c r="D13" s="7"/>
      <c r="E13" s="7">
        <v>1.05</v>
      </c>
      <c r="F13" s="7"/>
      <c r="G13" s="7">
        <f t="shared" si="0"/>
        <v>3.01</v>
      </c>
      <c r="H13" s="7"/>
      <c r="I13" s="3"/>
      <c r="J13" s="3"/>
      <c r="K13" s="3"/>
      <c r="L13" s="3"/>
      <c r="M13" s="3"/>
      <c r="N13" s="3"/>
      <c r="O13" s="3"/>
      <c r="P13" s="3"/>
      <c r="R13" s="7">
        <f t="shared" si="2"/>
        <v>10</v>
      </c>
      <c r="S13" s="7">
        <f t="shared" si="3"/>
        <v>3.01</v>
      </c>
      <c r="U13" s="2" t="s">
        <v>18</v>
      </c>
      <c r="V13" s="2">
        <f xml:space="preserve"> 3*10^8</f>
        <v>300000000</v>
      </c>
      <c r="AV13" s="12"/>
    </row>
    <row r="14" spans="1:48" ht="16" customHeight="1" x14ac:dyDescent="0.2">
      <c r="A14" s="5">
        <v>11</v>
      </c>
      <c r="B14" s="5"/>
      <c r="C14" s="7">
        <v>4.18</v>
      </c>
      <c r="D14" s="7"/>
      <c r="E14" s="7">
        <v>1.1599999999999999</v>
      </c>
      <c r="F14" s="7"/>
      <c r="G14" s="7">
        <f t="shared" si="0"/>
        <v>3.0199999999999996</v>
      </c>
      <c r="H14" s="7"/>
      <c r="I14" s="5" t="s">
        <v>19</v>
      </c>
      <c r="J14" s="5"/>
      <c r="K14" s="3"/>
      <c r="L14" s="3"/>
      <c r="M14" s="3"/>
      <c r="N14" s="3"/>
      <c r="O14" s="3"/>
      <c r="P14" s="3"/>
      <c r="R14" s="7">
        <f t="shared" si="2"/>
        <v>11</v>
      </c>
      <c r="S14" s="7">
        <f t="shared" si="3"/>
        <v>3.0199999999999996</v>
      </c>
      <c r="U14" s="23"/>
      <c r="V14" s="23"/>
    </row>
    <row r="15" spans="1:48" ht="16" customHeight="1" x14ac:dyDescent="0.2">
      <c r="A15" s="5">
        <v>12</v>
      </c>
      <c r="B15" s="5"/>
      <c r="C15" s="7">
        <v>4.28</v>
      </c>
      <c r="D15" s="7"/>
      <c r="E15" s="7">
        <v>1.25</v>
      </c>
      <c r="F15" s="7"/>
      <c r="G15" s="7">
        <f t="shared" si="0"/>
        <v>3.0300000000000002</v>
      </c>
      <c r="H15" s="7"/>
      <c r="I15" s="3"/>
      <c r="J15" s="3"/>
      <c r="K15" s="3"/>
      <c r="L15" s="3"/>
      <c r="M15" s="3"/>
      <c r="N15" s="3"/>
      <c r="O15" s="3"/>
      <c r="P15" s="3"/>
      <c r="R15" s="7">
        <f t="shared" si="2"/>
        <v>12</v>
      </c>
      <c r="S15" s="7">
        <f t="shared" si="3"/>
        <v>3.0300000000000002</v>
      </c>
      <c r="U15" s="2" t="s">
        <v>20</v>
      </c>
      <c r="V15" s="2">
        <f>6.62*10^-34</f>
        <v>6.620000000000001E-34</v>
      </c>
    </row>
    <row r="16" spans="1:48" x14ac:dyDescent="0.2">
      <c r="U16" s="2" t="s">
        <v>21</v>
      </c>
      <c r="V16" s="2">
        <f>V13/(K11*10^-9)</f>
        <v>576923076923076.88</v>
      </c>
      <c r="W16" s="2" t="s">
        <v>22</v>
      </c>
      <c r="X16" s="2">
        <v>4</v>
      </c>
      <c r="Z16" s="2" t="s">
        <v>23</v>
      </c>
      <c r="AA16" s="2">
        <f>V12*(X16-AE16)</f>
        <v>2.4000000000000002E-19</v>
      </c>
      <c r="AD16" s="2" t="s">
        <v>24</v>
      </c>
      <c r="AE16" s="2">
        <v>2.5</v>
      </c>
      <c r="AG16" s="2" t="s">
        <v>25</v>
      </c>
      <c r="AH16" s="2">
        <f>V16-(AA16/V15)</f>
        <v>214385312572623.75</v>
      </c>
    </row>
    <row r="18" spans="1:22" x14ac:dyDescent="0.2">
      <c r="A18" s="15" t="s">
        <v>0</v>
      </c>
      <c r="B18" s="15"/>
      <c r="C18" s="15"/>
      <c r="D18" s="15"/>
      <c r="E18" s="15"/>
      <c r="F18" s="15"/>
      <c r="G18" s="15" t="s">
        <v>1</v>
      </c>
      <c r="H18" s="15"/>
      <c r="I18" s="15" t="s">
        <v>0</v>
      </c>
      <c r="J18" s="15"/>
      <c r="K18" s="15"/>
      <c r="L18" s="15"/>
      <c r="M18" s="15"/>
      <c r="N18" s="15"/>
      <c r="O18" s="15" t="s">
        <v>1</v>
      </c>
      <c r="P18" s="15"/>
      <c r="R18" s="22" t="s">
        <v>2</v>
      </c>
      <c r="S18" s="22"/>
      <c r="U18" s="15" t="s">
        <v>3</v>
      </c>
      <c r="V18" s="15"/>
    </row>
    <row r="19" spans="1:22" x14ac:dyDescent="0.2">
      <c r="A19" s="15" t="s">
        <v>4</v>
      </c>
      <c r="B19" s="15"/>
      <c r="C19" s="15" t="s">
        <v>5</v>
      </c>
      <c r="D19" s="15"/>
      <c r="E19" s="20" t="s">
        <v>6</v>
      </c>
      <c r="F19" s="21"/>
      <c r="G19" s="15" t="s">
        <v>7</v>
      </c>
      <c r="H19" s="15"/>
      <c r="I19" s="15" t="s">
        <v>8</v>
      </c>
      <c r="J19" s="15"/>
      <c r="K19" s="15" t="s">
        <v>5</v>
      </c>
      <c r="L19" s="15"/>
      <c r="M19" s="15" t="s">
        <v>6</v>
      </c>
      <c r="N19" s="15"/>
      <c r="O19" s="15" t="s">
        <v>7</v>
      </c>
      <c r="P19" s="15"/>
      <c r="R19" s="5" t="s">
        <v>9</v>
      </c>
      <c r="S19" s="5" t="s">
        <v>10</v>
      </c>
      <c r="U19" s="5" t="s">
        <v>9</v>
      </c>
      <c r="V19" s="5" t="s">
        <v>10</v>
      </c>
    </row>
    <row r="20" spans="1:22" x14ac:dyDescent="0.2">
      <c r="A20" s="15">
        <v>0</v>
      </c>
      <c r="B20" s="15"/>
      <c r="C20" s="16">
        <v>0.38</v>
      </c>
      <c r="D20" s="16"/>
      <c r="E20" s="16">
        <v>0.05</v>
      </c>
      <c r="F20" s="16"/>
      <c r="G20" s="16">
        <f>C20-E20</f>
        <v>0.33</v>
      </c>
      <c r="H20" s="16"/>
      <c r="I20" s="19">
        <v>0</v>
      </c>
      <c r="J20" s="19"/>
      <c r="K20" s="16">
        <v>0.39</v>
      </c>
      <c r="L20" s="16"/>
      <c r="M20" s="16">
        <v>0.08</v>
      </c>
      <c r="N20" s="16"/>
      <c r="O20" s="16">
        <f>K20-M20</f>
        <v>0.31</v>
      </c>
      <c r="P20" s="16"/>
      <c r="R20" s="7">
        <f>A20</f>
        <v>0</v>
      </c>
      <c r="S20" s="7">
        <f>G20</f>
        <v>0.33</v>
      </c>
      <c r="U20" s="6">
        <f>I20</f>
        <v>0</v>
      </c>
      <c r="V20" s="7">
        <f>O20</f>
        <v>0.31</v>
      </c>
    </row>
    <row r="21" spans="1:22" x14ac:dyDescent="0.2">
      <c r="A21" s="15">
        <v>1</v>
      </c>
      <c r="B21" s="15"/>
      <c r="C21" s="16">
        <v>1.3</v>
      </c>
      <c r="D21" s="16"/>
      <c r="E21" s="16">
        <v>0.17</v>
      </c>
      <c r="F21" s="16"/>
      <c r="G21" s="16">
        <f t="shared" ref="G21:G32" si="6">C21-E21</f>
        <v>1.1300000000000001</v>
      </c>
      <c r="H21" s="16"/>
      <c r="I21" s="19">
        <v>0.5</v>
      </c>
      <c r="J21" s="19"/>
      <c r="K21" s="16">
        <v>0.06</v>
      </c>
      <c r="L21" s="16"/>
      <c r="M21" s="16">
        <v>0.08</v>
      </c>
      <c r="N21" s="16"/>
      <c r="O21" s="16">
        <f t="shared" ref="O21:O26" si="7">K21-M21</f>
        <v>-2.0000000000000004E-2</v>
      </c>
      <c r="P21" s="16"/>
      <c r="R21" s="7">
        <f t="shared" ref="R21:R32" si="8">A21</f>
        <v>1</v>
      </c>
      <c r="S21" s="7">
        <f t="shared" ref="S21:S32" si="9">G21</f>
        <v>1.1300000000000001</v>
      </c>
      <c r="U21" s="6">
        <f t="shared" ref="U21:U26" si="10">I21</f>
        <v>0.5</v>
      </c>
      <c r="V21" s="7">
        <f t="shared" ref="V21:V26" si="11">O21</f>
        <v>-2.0000000000000004E-2</v>
      </c>
    </row>
    <row r="22" spans="1:22" x14ac:dyDescent="0.2">
      <c r="A22" s="15">
        <v>2</v>
      </c>
      <c r="B22" s="15"/>
      <c r="C22" s="16">
        <v>1.9</v>
      </c>
      <c r="D22" s="16"/>
      <c r="E22" s="16">
        <v>0.28000000000000003</v>
      </c>
      <c r="F22" s="16"/>
      <c r="G22" s="16">
        <f t="shared" si="6"/>
        <v>1.6199999999999999</v>
      </c>
      <c r="H22" s="16"/>
      <c r="I22" s="19">
        <v>1</v>
      </c>
      <c r="J22" s="19"/>
      <c r="K22" s="16">
        <v>0.05</v>
      </c>
      <c r="L22" s="16"/>
      <c r="M22" s="16">
        <v>0.06</v>
      </c>
      <c r="N22" s="16"/>
      <c r="O22" s="16">
        <f t="shared" si="7"/>
        <v>-9.999999999999995E-3</v>
      </c>
      <c r="P22" s="16"/>
      <c r="R22" s="7">
        <f t="shared" si="8"/>
        <v>2</v>
      </c>
      <c r="S22" s="7">
        <f t="shared" si="9"/>
        <v>1.6199999999999999</v>
      </c>
      <c r="U22" s="6">
        <f t="shared" si="10"/>
        <v>1</v>
      </c>
      <c r="V22" s="7">
        <f t="shared" si="11"/>
        <v>-9.999999999999995E-3</v>
      </c>
    </row>
    <row r="23" spans="1:22" x14ac:dyDescent="0.2">
      <c r="A23" s="15">
        <v>3</v>
      </c>
      <c r="B23" s="15"/>
      <c r="C23" s="16">
        <v>2.2400000000000002</v>
      </c>
      <c r="D23" s="16"/>
      <c r="E23" s="16">
        <v>0.39</v>
      </c>
      <c r="F23" s="16"/>
      <c r="G23" s="16">
        <f t="shared" si="6"/>
        <v>1.85</v>
      </c>
      <c r="H23" s="16"/>
      <c r="I23" s="19">
        <v>1.5</v>
      </c>
      <c r="J23" s="19"/>
      <c r="K23" s="16">
        <v>0.04</v>
      </c>
      <c r="L23" s="16"/>
      <c r="M23" s="16">
        <v>0.04</v>
      </c>
      <c r="N23" s="16"/>
      <c r="O23" s="16">
        <f t="shared" si="7"/>
        <v>0</v>
      </c>
      <c r="P23" s="16"/>
      <c r="R23" s="7">
        <f t="shared" si="8"/>
        <v>3</v>
      </c>
      <c r="S23" s="7">
        <f t="shared" si="9"/>
        <v>1.85</v>
      </c>
      <c r="U23" s="6">
        <f t="shared" si="10"/>
        <v>1.5</v>
      </c>
      <c r="V23" s="7">
        <f t="shared" si="11"/>
        <v>0</v>
      </c>
    </row>
    <row r="24" spans="1:22" x14ac:dyDescent="0.2">
      <c r="A24" s="15">
        <v>4</v>
      </c>
      <c r="B24" s="15"/>
      <c r="C24" s="16">
        <v>2.48</v>
      </c>
      <c r="D24" s="16"/>
      <c r="E24" s="16">
        <v>0.49</v>
      </c>
      <c r="F24" s="16"/>
      <c r="G24" s="16">
        <f t="shared" si="6"/>
        <v>1.99</v>
      </c>
      <c r="H24" s="16"/>
      <c r="I24" s="19">
        <v>2</v>
      </c>
      <c r="J24" s="19"/>
      <c r="K24" s="16">
        <v>0.01</v>
      </c>
      <c r="L24" s="16"/>
      <c r="M24" s="16">
        <v>0</v>
      </c>
      <c r="N24" s="16"/>
      <c r="O24" s="16">
        <f t="shared" si="7"/>
        <v>0.01</v>
      </c>
      <c r="P24" s="16"/>
      <c r="R24" s="7">
        <f t="shared" si="8"/>
        <v>4</v>
      </c>
      <c r="S24" s="7">
        <f t="shared" si="9"/>
        <v>1.99</v>
      </c>
      <c r="U24" s="6">
        <f t="shared" si="10"/>
        <v>2</v>
      </c>
      <c r="V24" s="7">
        <f t="shared" si="11"/>
        <v>0.01</v>
      </c>
    </row>
    <row r="25" spans="1:22" x14ac:dyDescent="0.2">
      <c r="A25" s="15">
        <v>5</v>
      </c>
      <c r="B25" s="15"/>
      <c r="C25" s="16">
        <v>2.69</v>
      </c>
      <c r="D25" s="16"/>
      <c r="E25" s="16">
        <v>0.59</v>
      </c>
      <c r="F25" s="16"/>
      <c r="G25" s="16">
        <f t="shared" si="6"/>
        <v>2.1</v>
      </c>
      <c r="H25" s="16"/>
      <c r="I25" s="19">
        <v>2.5</v>
      </c>
      <c r="J25" s="19"/>
      <c r="K25" s="16">
        <v>-0.05</v>
      </c>
      <c r="L25" s="16"/>
      <c r="M25" s="16">
        <v>-0.02</v>
      </c>
      <c r="N25" s="16"/>
      <c r="O25" s="16">
        <f t="shared" si="7"/>
        <v>-3.0000000000000002E-2</v>
      </c>
      <c r="P25" s="16"/>
      <c r="R25" s="7">
        <f t="shared" si="8"/>
        <v>5</v>
      </c>
      <c r="S25" s="7">
        <f t="shared" si="9"/>
        <v>2.1</v>
      </c>
      <c r="U25" s="6">
        <f t="shared" si="10"/>
        <v>2.5</v>
      </c>
      <c r="V25" s="7">
        <f t="shared" si="11"/>
        <v>-3.0000000000000002E-2</v>
      </c>
    </row>
    <row r="26" spans="1:22" x14ac:dyDescent="0.2">
      <c r="A26" s="15">
        <v>6</v>
      </c>
      <c r="B26" s="15"/>
      <c r="C26" s="16">
        <v>2.87</v>
      </c>
      <c r="D26" s="16"/>
      <c r="E26" s="16">
        <v>0.62</v>
      </c>
      <c r="F26" s="16"/>
      <c r="G26" s="16">
        <f t="shared" si="6"/>
        <v>2.25</v>
      </c>
      <c r="H26" s="16"/>
      <c r="I26" s="19">
        <v>3</v>
      </c>
      <c r="J26" s="19"/>
      <c r="K26" s="16">
        <v>-7.0000000000000007E-2</v>
      </c>
      <c r="L26" s="16"/>
      <c r="M26" s="16">
        <v>-0.05</v>
      </c>
      <c r="N26" s="16"/>
      <c r="O26" s="16">
        <f t="shared" si="7"/>
        <v>-2.0000000000000004E-2</v>
      </c>
      <c r="P26" s="16"/>
      <c r="R26" s="7">
        <f t="shared" si="8"/>
        <v>6</v>
      </c>
      <c r="S26" s="7">
        <f t="shared" si="9"/>
        <v>2.25</v>
      </c>
      <c r="U26" s="6">
        <f t="shared" si="10"/>
        <v>3</v>
      </c>
      <c r="V26" s="7">
        <f t="shared" si="11"/>
        <v>-2.0000000000000004E-2</v>
      </c>
    </row>
    <row r="27" spans="1:22" x14ac:dyDescent="0.2">
      <c r="A27" s="15">
        <v>7</v>
      </c>
      <c r="B27" s="15"/>
      <c r="C27" s="16">
        <v>3</v>
      </c>
      <c r="D27" s="16"/>
      <c r="E27" s="16">
        <v>0.73</v>
      </c>
      <c r="F27" s="16"/>
      <c r="G27" s="16">
        <f t="shared" si="6"/>
        <v>2.27</v>
      </c>
      <c r="H27" s="16"/>
      <c r="I27" s="5" t="s">
        <v>26</v>
      </c>
      <c r="J27" s="5" t="s">
        <v>12</v>
      </c>
      <c r="K27" s="5">
        <v>1.115</v>
      </c>
      <c r="L27" s="5" t="s">
        <v>13</v>
      </c>
      <c r="M27" s="5" t="s">
        <v>12</v>
      </c>
      <c r="N27" s="5">
        <v>0.11</v>
      </c>
      <c r="O27" s="3"/>
      <c r="P27" s="3"/>
      <c r="R27" s="7">
        <f t="shared" si="8"/>
        <v>7</v>
      </c>
      <c r="S27" s="7">
        <f t="shared" si="9"/>
        <v>2.27</v>
      </c>
    </row>
    <row r="28" spans="1:22" x14ac:dyDescent="0.2">
      <c r="A28" s="15">
        <v>8</v>
      </c>
      <c r="B28" s="15"/>
      <c r="C28" s="16">
        <v>3.18</v>
      </c>
      <c r="D28" s="16"/>
      <c r="E28" s="16">
        <v>0.85</v>
      </c>
      <c r="F28" s="16"/>
      <c r="G28" s="16">
        <f t="shared" si="6"/>
        <v>2.33</v>
      </c>
      <c r="H28" s="16"/>
      <c r="I28" s="5" t="s">
        <v>27</v>
      </c>
      <c r="J28" s="5" t="s">
        <v>12</v>
      </c>
      <c r="K28" s="5">
        <v>565</v>
      </c>
      <c r="L28" s="5" t="s">
        <v>15</v>
      </c>
      <c r="M28" s="3"/>
      <c r="N28" s="3"/>
      <c r="O28" s="3"/>
      <c r="P28" s="3"/>
      <c r="R28" s="7">
        <f t="shared" si="8"/>
        <v>8</v>
      </c>
      <c r="S28" s="7">
        <f t="shared" si="9"/>
        <v>2.33</v>
      </c>
    </row>
    <row r="29" spans="1:22" x14ac:dyDescent="0.2">
      <c r="A29" s="15">
        <v>9</v>
      </c>
      <c r="B29" s="15"/>
      <c r="C29" s="16">
        <v>3.3</v>
      </c>
      <c r="D29" s="16"/>
      <c r="E29" s="16">
        <v>0.95</v>
      </c>
      <c r="F29" s="16"/>
      <c r="G29" s="16">
        <f t="shared" si="6"/>
        <v>2.3499999999999996</v>
      </c>
      <c r="H29" s="16"/>
      <c r="I29" s="3"/>
      <c r="J29" s="3"/>
      <c r="K29" s="3"/>
      <c r="L29" s="3"/>
      <c r="M29" s="3"/>
      <c r="N29" s="3"/>
      <c r="O29" s="3"/>
      <c r="P29" s="3"/>
      <c r="R29" s="7">
        <f t="shared" si="8"/>
        <v>9</v>
      </c>
      <c r="S29" s="7">
        <f t="shared" si="9"/>
        <v>2.3499999999999996</v>
      </c>
    </row>
    <row r="30" spans="1:22" x14ac:dyDescent="0.2">
      <c r="A30" s="15">
        <v>10</v>
      </c>
      <c r="B30" s="15"/>
      <c r="C30" s="16">
        <v>3.46</v>
      </c>
      <c r="D30" s="16"/>
      <c r="E30" s="16">
        <v>1.05</v>
      </c>
      <c r="F30" s="16"/>
      <c r="G30" s="16">
        <f t="shared" si="6"/>
        <v>2.41</v>
      </c>
      <c r="H30" s="16"/>
      <c r="I30" s="3"/>
      <c r="J30" s="3"/>
      <c r="K30" s="3"/>
      <c r="L30" s="3"/>
      <c r="M30" s="3"/>
      <c r="N30" s="3"/>
      <c r="O30" s="3"/>
      <c r="P30" s="3"/>
      <c r="R30" s="7">
        <f t="shared" si="8"/>
        <v>10</v>
      </c>
      <c r="S30" s="7">
        <f t="shared" si="9"/>
        <v>2.41</v>
      </c>
    </row>
    <row r="31" spans="1:22" x14ac:dyDescent="0.2">
      <c r="A31" s="15">
        <v>11</v>
      </c>
      <c r="B31" s="15"/>
      <c r="C31" s="16">
        <v>3.57</v>
      </c>
      <c r="D31" s="16"/>
      <c r="E31" s="16">
        <v>1.1499999999999999</v>
      </c>
      <c r="F31" s="16"/>
      <c r="G31" s="16">
        <f t="shared" si="6"/>
        <v>2.42</v>
      </c>
      <c r="H31" s="16"/>
      <c r="I31" s="3"/>
      <c r="J31" s="3"/>
      <c r="K31" s="3"/>
      <c r="L31" s="3"/>
      <c r="M31" s="3"/>
      <c r="N31" s="3"/>
      <c r="O31" s="3"/>
      <c r="P31" s="3"/>
      <c r="R31" s="7">
        <f t="shared" si="8"/>
        <v>11</v>
      </c>
      <c r="S31" s="7">
        <f t="shared" si="9"/>
        <v>2.42</v>
      </c>
    </row>
    <row r="32" spans="1:22" x14ac:dyDescent="0.2">
      <c r="A32" s="15">
        <v>12</v>
      </c>
      <c r="B32" s="15"/>
      <c r="C32" s="16">
        <v>3.64</v>
      </c>
      <c r="D32" s="16"/>
      <c r="E32" s="16">
        <v>1.2</v>
      </c>
      <c r="F32" s="16"/>
      <c r="G32" s="16">
        <f t="shared" si="6"/>
        <v>2.4400000000000004</v>
      </c>
      <c r="H32" s="16"/>
      <c r="I32" s="3"/>
      <c r="J32" s="3"/>
      <c r="K32" s="3"/>
      <c r="L32" s="3"/>
      <c r="M32" s="3"/>
      <c r="N32" s="3"/>
      <c r="O32" s="3"/>
      <c r="P32" s="3"/>
      <c r="R32" s="7">
        <f t="shared" si="8"/>
        <v>12</v>
      </c>
      <c r="S32" s="7">
        <f t="shared" si="9"/>
        <v>2.4400000000000004</v>
      </c>
    </row>
    <row r="33" spans="1:34" x14ac:dyDescent="0.2">
      <c r="U33" s="2" t="s">
        <v>21</v>
      </c>
      <c r="V33" s="2">
        <f>V13/(K28*10^-9)</f>
        <v>530973451327433.62</v>
      </c>
      <c r="W33" s="2" t="s">
        <v>22</v>
      </c>
      <c r="X33" s="2">
        <v>3</v>
      </c>
      <c r="Z33" s="2" t="s">
        <v>28</v>
      </c>
      <c r="AA33" s="2">
        <f>V12*(X33-AE33)</f>
        <v>9.6000000000000021E-20</v>
      </c>
      <c r="AD33" s="2" t="s">
        <v>24</v>
      </c>
      <c r="AE33" s="2">
        <v>2.4</v>
      </c>
      <c r="AG33" s="2" t="s">
        <v>25</v>
      </c>
      <c r="AH33" s="2">
        <f>V33-(AA33/V15)</f>
        <v>385958345587252.38</v>
      </c>
    </row>
    <row r="35" spans="1:34" x14ac:dyDescent="0.2">
      <c r="A35" s="15" t="s">
        <v>0</v>
      </c>
      <c r="B35" s="15"/>
      <c r="C35" s="15"/>
      <c r="D35" s="15"/>
      <c r="E35" s="15"/>
      <c r="F35" s="15"/>
      <c r="G35" s="15" t="s">
        <v>1</v>
      </c>
      <c r="H35" s="15"/>
      <c r="I35" s="15" t="s">
        <v>0</v>
      </c>
      <c r="J35" s="15"/>
      <c r="K35" s="15"/>
      <c r="L35" s="15"/>
      <c r="M35" s="15"/>
      <c r="N35" s="15"/>
      <c r="O35" s="15" t="s">
        <v>1</v>
      </c>
      <c r="P35" s="15"/>
      <c r="R35" s="22" t="s">
        <v>2</v>
      </c>
      <c r="S35" s="22"/>
      <c r="U35" s="15" t="s">
        <v>3</v>
      </c>
      <c r="V35" s="15"/>
    </row>
    <row r="36" spans="1:34" x14ac:dyDescent="0.2">
      <c r="A36" s="15" t="s">
        <v>4</v>
      </c>
      <c r="B36" s="15"/>
      <c r="C36" s="15" t="s">
        <v>5</v>
      </c>
      <c r="D36" s="15"/>
      <c r="E36" s="20" t="s">
        <v>6</v>
      </c>
      <c r="F36" s="21"/>
      <c r="G36" s="15" t="s">
        <v>7</v>
      </c>
      <c r="H36" s="15"/>
      <c r="I36" s="15" t="s">
        <v>8</v>
      </c>
      <c r="J36" s="15"/>
      <c r="K36" s="15" t="s">
        <v>5</v>
      </c>
      <c r="L36" s="15"/>
      <c r="M36" s="15" t="s">
        <v>6</v>
      </c>
      <c r="N36" s="15"/>
      <c r="O36" s="15" t="s">
        <v>7</v>
      </c>
      <c r="P36" s="15"/>
      <c r="R36" s="5" t="s">
        <v>9</v>
      </c>
      <c r="S36" s="5" t="s">
        <v>10</v>
      </c>
      <c r="U36" s="5" t="s">
        <v>9</v>
      </c>
      <c r="V36" s="5" t="s">
        <v>10</v>
      </c>
    </row>
    <row r="37" spans="1:34" x14ac:dyDescent="0.2">
      <c r="A37" s="15">
        <v>0</v>
      </c>
      <c r="B37" s="15"/>
      <c r="C37" s="16">
        <v>0.38</v>
      </c>
      <c r="D37" s="16"/>
      <c r="E37" s="16">
        <v>0.08</v>
      </c>
      <c r="F37" s="16"/>
      <c r="G37" s="16">
        <f>C37-E37</f>
        <v>0.3</v>
      </c>
      <c r="H37" s="16"/>
      <c r="I37" s="19">
        <v>0</v>
      </c>
      <c r="J37" s="19"/>
      <c r="K37" s="15">
        <v>0.38</v>
      </c>
      <c r="L37" s="15"/>
      <c r="M37" s="15">
        <v>0.08</v>
      </c>
      <c r="N37" s="15"/>
      <c r="O37" s="15">
        <f>K37-M37</f>
        <v>0.3</v>
      </c>
      <c r="P37" s="15"/>
      <c r="R37" s="7">
        <f>A37</f>
        <v>0</v>
      </c>
      <c r="S37" s="7">
        <f>G37</f>
        <v>0.3</v>
      </c>
      <c r="U37" s="6">
        <f>I37</f>
        <v>0</v>
      </c>
      <c r="V37" s="7">
        <f>O37</f>
        <v>0.3</v>
      </c>
    </row>
    <row r="38" spans="1:34" x14ac:dyDescent="0.2">
      <c r="A38" s="15">
        <v>1</v>
      </c>
      <c r="B38" s="15"/>
      <c r="C38" s="16">
        <v>1.35</v>
      </c>
      <c r="D38" s="16"/>
      <c r="E38" s="16">
        <v>0.2</v>
      </c>
      <c r="F38" s="16"/>
      <c r="G38" s="16">
        <f t="shared" ref="G38:G49" si="12">C38-E38</f>
        <v>1.1500000000000001</v>
      </c>
      <c r="H38" s="16"/>
      <c r="I38" s="19">
        <v>0.5</v>
      </c>
      <c r="J38" s="19"/>
      <c r="K38" s="15">
        <v>0.06</v>
      </c>
      <c r="L38" s="15"/>
      <c r="M38" s="15">
        <v>0.08</v>
      </c>
      <c r="N38" s="15"/>
      <c r="O38" s="15">
        <f t="shared" ref="O38:O43" si="13">K38-M38</f>
        <v>-2.0000000000000004E-2</v>
      </c>
      <c r="P38" s="15"/>
      <c r="R38" s="7">
        <f t="shared" ref="R38:R49" si="14">A38</f>
        <v>1</v>
      </c>
      <c r="S38" s="7">
        <f t="shared" ref="S38:S49" si="15">G38</f>
        <v>1.1500000000000001</v>
      </c>
      <c r="U38" s="6">
        <f t="shared" ref="U38:U43" si="16">I38</f>
        <v>0.5</v>
      </c>
      <c r="V38" s="7">
        <f t="shared" ref="V38:V43" si="17">O38</f>
        <v>-2.0000000000000004E-2</v>
      </c>
    </row>
    <row r="39" spans="1:34" x14ac:dyDescent="0.2">
      <c r="A39" s="15">
        <v>2</v>
      </c>
      <c r="B39" s="15"/>
      <c r="C39" s="16">
        <v>1.9</v>
      </c>
      <c r="D39" s="16"/>
      <c r="E39" s="16">
        <v>0.28000000000000003</v>
      </c>
      <c r="F39" s="16"/>
      <c r="G39" s="16">
        <f t="shared" si="12"/>
        <v>1.6199999999999999</v>
      </c>
      <c r="H39" s="16"/>
      <c r="I39" s="19">
        <v>1</v>
      </c>
      <c r="J39" s="19"/>
      <c r="K39" s="17">
        <v>7.0000000000000007E-2</v>
      </c>
      <c r="L39" s="18"/>
      <c r="M39" s="15">
        <v>0.06</v>
      </c>
      <c r="N39" s="15"/>
      <c r="O39" s="15">
        <f t="shared" si="13"/>
        <v>1.0000000000000009E-2</v>
      </c>
      <c r="P39" s="15"/>
      <c r="R39" s="7">
        <f t="shared" si="14"/>
        <v>2</v>
      </c>
      <c r="S39" s="7">
        <f t="shared" si="15"/>
        <v>1.6199999999999999</v>
      </c>
      <c r="U39" s="6">
        <f t="shared" si="16"/>
        <v>1</v>
      </c>
      <c r="V39" s="7">
        <f t="shared" si="17"/>
        <v>1.0000000000000009E-2</v>
      </c>
    </row>
    <row r="40" spans="1:34" x14ac:dyDescent="0.2">
      <c r="A40" s="15">
        <v>3</v>
      </c>
      <c r="B40" s="15"/>
      <c r="C40" s="16">
        <v>2.2799999999999998</v>
      </c>
      <c r="D40" s="16"/>
      <c r="E40" s="16">
        <v>0.39</v>
      </c>
      <c r="F40" s="16"/>
      <c r="G40" s="16">
        <f t="shared" si="12"/>
        <v>1.8899999999999997</v>
      </c>
      <c r="H40" s="16"/>
      <c r="I40" s="19">
        <v>1.5</v>
      </c>
      <c r="J40" s="19"/>
      <c r="K40" s="15">
        <v>0.04</v>
      </c>
      <c r="L40" s="15"/>
      <c r="M40" s="15">
        <v>0.04</v>
      </c>
      <c r="N40" s="15"/>
      <c r="O40" s="15">
        <f t="shared" si="13"/>
        <v>0</v>
      </c>
      <c r="P40" s="15"/>
      <c r="R40" s="7">
        <f t="shared" si="14"/>
        <v>3</v>
      </c>
      <c r="S40" s="7">
        <f t="shared" si="15"/>
        <v>1.8899999999999997</v>
      </c>
      <c r="U40" s="6">
        <f t="shared" si="16"/>
        <v>1.5</v>
      </c>
      <c r="V40" s="7">
        <f t="shared" si="17"/>
        <v>0</v>
      </c>
    </row>
    <row r="41" spans="1:34" x14ac:dyDescent="0.2">
      <c r="A41" s="15">
        <v>4</v>
      </c>
      <c r="B41" s="15"/>
      <c r="C41" s="16">
        <v>2.52</v>
      </c>
      <c r="D41" s="16"/>
      <c r="E41" s="16">
        <v>0.49</v>
      </c>
      <c r="F41" s="16"/>
      <c r="G41" s="16">
        <f t="shared" si="12"/>
        <v>2.0300000000000002</v>
      </c>
      <c r="H41" s="16"/>
      <c r="I41" s="19">
        <v>2</v>
      </c>
      <c r="J41" s="19"/>
      <c r="K41" s="15">
        <v>0.01</v>
      </c>
      <c r="L41" s="15"/>
      <c r="M41" s="16">
        <v>0</v>
      </c>
      <c r="N41" s="16"/>
      <c r="O41" s="15">
        <f t="shared" si="13"/>
        <v>0.01</v>
      </c>
      <c r="P41" s="15"/>
      <c r="R41" s="7">
        <f t="shared" si="14"/>
        <v>4</v>
      </c>
      <c r="S41" s="7">
        <f t="shared" si="15"/>
        <v>2.0300000000000002</v>
      </c>
      <c r="U41" s="6">
        <f t="shared" si="16"/>
        <v>2</v>
      </c>
      <c r="V41" s="7">
        <f t="shared" si="17"/>
        <v>0.01</v>
      </c>
    </row>
    <row r="42" spans="1:34" x14ac:dyDescent="0.2">
      <c r="A42" s="15">
        <v>5</v>
      </c>
      <c r="B42" s="15"/>
      <c r="C42" s="16">
        <v>2.74</v>
      </c>
      <c r="D42" s="16"/>
      <c r="E42" s="16">
        <v>0.56000000000000005</v>
      </c>
      <c r="F42" s="16"/>
      <c r="G42" s="16">
        <f t="shared" si="12"/>
        <v>2.1800000000000002</v>
      </c>
      <c r="H42" s="16"/>
      <c r="I42" s="19">
        <v>2.5</v>
      </c>
      <c r="J42" s="19"/>
      <c r="K42" s="15">
        <v>-0.05</v>
      </c>
      <c r="L42" s="15"/>
      <c r="M42" s="15">
        <v>-0.02</v>
      </c>
      <c r="N42" s="15"/>
      <c r="O42" s="15">
        <f t="shared" si="13"/>
        <v>-3.0000000000000002E-2</v>
      </c>
      <c r="P42" s="15"/>
      <c r="R42" s="7">
        <f t="shared" si="14"/>
        <v>5</v>
      </c>
      <c r="S42" s="7">
        <f t="shared" si="15"/>
        <v>2.1800000000000002</v>
      </c>
      <c r="U42" s="6">
        <f t="shared" si="16"/>
        <v>2.5</v>
      </c>
      <c r="V42" s="7">
        <f t="shared" si="17"/>
        <v>-3.0000000000000002E-2</v>
      </c>
    </row>
    <row r="43" spans="1:34" x14ac:dyDescent="0.2">
      <c r="A43" s="15">
        <v>6</v>
      </c>
      <c r="B43" s="15"/>
      <c r="C43" s="16">
        <v>2.87</v>
      </c>
      <c r="D43" s="16"/>
      <c r="E43" s="16">
        <v>0.65</v>
      </c>
      <c r="F43" s="16"/>
      <c r="G43" s="16">
        <f t="shared" si="12"/>
        <v>2.2200000000000002</v>
      </c>
      <c r="H43" s="16"/>
      <c r="I43" s="19">
        <v>3</v>
      </c>
      <c r="J43" s="19"/>
      <c r="K43" s="15">
        <v>-7.0000000000000007E-2</v>
      </c>
      <c r="L43" s="15"/>
      <c r="M43" s="15">
        <v>-0.05</v>
      </c>
      <c r="N43" s="15"/>
      <c r="O43" s="15">
        <f t="shared" si="13"/>
        <v>-2.0000000000000004E-2</v>
      </c>
      <c r="P43" s="15"/>
      <c r="R43" s="7">
        <f t="shared" si="14"/>
        <v>6</v>
      </c>
      <c r="S43" s="7">
        <f t="shared" si="15"/>
        <v>2.2200000000000002</v>
      </c>
      <c r="U43" s="6">
        <f t="shared" si="16"/>
        <v>3</v>
      </c>
      <c r="V43" s="7">
        <f t="shared" si="17"/>
        <v>-2.0000000000000004E-2</v>
      </c>
    </row>
    <row r="44" spans="1:34" x14ac:dyDescent="0.2">
      <c r="A44" s="15">
        <v>7</v>
      </c>
      <c r="B44" s="15"/>
      <c r="C44" s="16">
        <v>2.99</v>
      </c>
      <c r="D44" s="16"/>
      <c r="E44" s="16">
        <v>0.72</v>
      </c>
      <c r="F44" s="16"/>
      <c r="G44" s="16">
        <f t="shared" si="12"/>
        <v>2.2700000000000005</v>
      </c>
      <c r="H44" s="16"/>
      <c r="I44" s="5" t="s">
        <v>26</v>
      </c>
      <c r="J44" s="5" t="s">
        <v>12</v>
      </c>
      <c r="K44" s="5">
        <v>1.115</v>
      </c>
      <c r="L44" s="5" t="s">
        <v>13</v>
      </c>
      <c r="M44" s="5" t="s">
        <v>12</v>
      </c>
      <c r="N44" s="5">
        <v>0.11</v>
      </c>
      <c r="O44" s="3"/>
      <c r="P44" s="3"/>
      <c r="R44" s="7">
        <f t="shared" si="14"/>
        <v>7</v>
      </c>
      <c r="S44" s="7">
        <f t="shared" si="15"/>
        <v>2.2700000000000005</v>
      </c>
    </row>
    <row r="45" spans="1:34" x14ac:dyDescent="0.2">
      <c r="A45" s="15">
        <v>8</v>
      </c>
      <c r="B45" s="15"/>
      <c r="C45" s="16">
        <v>3.09</v>
      </c>
      <c r="D45" s="16"/>
      <c r="E45" s="16">
        <v>0.85</v>
      </c>
      <c r="F45" s="16"/>
      <c r="G45" s="16">
        <f t="shared" si="12"/>
        <v>2.2399999999999998</v>
      </c>
      <c r="H45" s="16"/>
      <c r="I45" s="5" t="s">
        <v>29</v>
      </c>
      <c r="J45" s="5" t="s">
        <v>12</v>
      </c>
      <c r="K45" s="5">
        <v>590</v>
      </c>
      <c r="L45" s="5" t="s">
        <v>15</v>
      </c>
      <c r="M45" s="3"/>
      <c r="N45" s="3"/>
      <c r="O45" s="3"/>
      <c r="P45" s="3"/>
      <c r="R45" s="7">
        <f t="shared" si="14"/>
        <v>8</v>
      </c>
      <c r="S45" s="7">
        <f t="shared" si="15"/>
        <v>2.2399999999999998</v>
      </c>
    </row>
    <row r="46" spans="1:34" x14ac:dyDescent="0.2">
      <c r="A46" s="15">
        <v>9</v>
      </c>
      <c r="B46" s="15"/>
      <c r="C46" s="16">
        <v>3.28</v>
      </c>
      <c r="D46" s="16"/>
      <c r="E46" s="16">
        <v>0.95</v>
      </c>
      <c r="F46" s="16"/>
      <c r="G46" s="16">
        <f t="shared" si="12"/>
        <v>2.33</v>
      </c>
      <c r="H46" s="16"/>
      <c r="I46" s="3"/>
      <c r="J46" s="3"/>
      <c r="K46" s="3"/>
      <c r="L46" s="3"/>
      <c r="M46" s="3"/>
      <c r="N46" s="3"/>
      <c r="O46" s="3"/>
      <c r="P46" s="3"/>
      <c r="R46" s="7">
        <f t="shared" si="14"/>
        <v>9</v>
      </c>
      <c r="S46" s="7">
        <f t="shared" si="15"/>
        <v>2.33</v>
      </c>
    </row>
    <row r="47" spans="1:34" x14ac:dyDescent="0.2">
      <c r="A47" s="15">
        <v>10</v>
      </c>
      <c r="B47" s="15"/>
      <c r="C47" s="16">
        <v>3.39</v>
      </c>
      <c r="D47" s="16"/>
      <c r="E47" s="16">
        <v>0.99</v>
      </c>
      <c r="F47" s="16"/>
      <c r="G47" s="16">
        <f t="shared" si="12"/>
        <v>2.4000000000000004</v>
      </c>
      <c r="H47" s="16"/>
      <c r="I47" s="3"/>
      <c r="J47" s="3"/>
      <c r="K47" s="3"/>
      <c r="L47" s="3"/>
      <c r="M47" s="3"/>
      <c r="N47" s="3"/>
      <c r="O47" s="3"/>
      <c r="P47" s="3"/>
      <c r="R47" s="7">
        <f t="shared" si="14"/>
        <v>10</v>
      </c>
      <c r="S47" s="7">
        <f t="shared" si="15"/>
        <v>2.4000000000000004</v>
      </c>
    </row>
    <row r="48" spans="1:34" x14ac:dyDescent="0.2">
      <c r="A48" s="15">
        <v>11</v>
      </c>
      <c r="B48" s="15"/>
      <c r="C48" s="16">
        <v>3.48</v>
      </c>
      <c r="D48" s="16"/>
      <c r="E48" s="16">
        <v>1.1499999999999999</v>
      </c>
      <c r="F48" s="16"/>
      <c r="G48" s="16">
        <f t="shared" si="12"/>
        <v>2.33</v>
      </c>
      <c r="H48" s="16"/>
      <c r="I48" s="3"/>
      <c r="J48" s="3"/>
      <c r="K48" s="3"/>
      <c r="L48" s="3"/>
      <c r="M48" s="3"/>
      <c r="N48" s="3"/>
      <c r="O48" s="3"/>
      <c r="P48" s="3"/>
      <c r="R48" s="7">
        <f t="shared" si="14"/>
        <v>11</v>
      </c>
      <c r="S48" s="7">
        <f t="shared" si="15"/>
        <v>2.33</v>
      </c>
    </row>
    <row r="49" spans="1:34" x14ac:dyDescent="0.2">
      <c r="A49" s="15">
        <v>12</v>
      </c>
      <c r="B49" s="15"/>
      <c r="C49" s="16">
        <v>3.58</v>
      </c>
      <c r="D49" s="16"/>
      <c r="E49" s="16">
        <v>1.2</v>
      </c>
      <c r="F49" s="16"/>
      <c r="G49" s="16">
        <f t="shared" si="12"/>
        <v>2.38</v>
      </c>
      <c r="H49" s="16"/>
      <c r="I49" s="3"/>
      <c r="J49" s="3"/>
      <c r="K49" s="3"/>
      <c r="L49" s="3"/>
      <c r="M49" s="3"/>
      <c r="N49" s="3"/>
      <c r="O49" s="3"/>
      <c r="P49" s="3"/>
      <c r="R49" s="7">
        <f t="shared" si="14"/>
        <v>12</v>
      </c>
      <c r="S49" s="7">
        <f t="shared" si="15"/>
        <v>2.38</v>
      </c>
    </row>
    <row r="51" spans="1:34" x14ac:dyDescent="0.2">
      <c r="U51" s="2" t="s">
        <v>21</v>
      </c>
      <c r="V51" s="2">
        <f>V13/(K45*10^-9)</f>
        <v>508474576271186.38</v>
      </c>
      <c r="W51" s="2" t="s">
        <v>22</v>
      </c>
      <c r="X51" s="2">
        <v>4</v>
      </c>
      <c r="Z51" s="2" t="s">
        <v>30</v>
      </c>
      <c r="AA51" s="2">
        <f>V12*(X51-AE51)</f>
        <v>2.7200000000000007E-19</v>
      </c>
      <c r="AD51" s="2" t="s">
        <v>24</v>
      </c>
      <c r="AE51" s="2">
        <v>2.2999999999999998</v>
      </c>
      <c r="AG51" s="2" t="s">
        <v>25</v>
      </c>
      <c r="AH51" s="2">
        <f>V51-(AA51/V15)</f>
        <v>97598443340672.75</v>
      </c>
    </row>
  </sheetData>
  <mergeCells count="195">
    <mergeCell ref="R35:S35"/>
    <mergeCell ref="U35:V35"/>
    <mergeCell ref="O1:P1"/>
    <mergeCell ref="U14:V14"/>
    <mergeCell ref="I1:N1"/>
    <mergeCell ref="K21:L21"/>
    <mergeCell ref="M21:N21"/>
    <mergeCell ref="O21:P21"/>
    <mergeCell ref="K23:L23"/>
    <mergeCell ref="M23:N23"/>
    <mergeCell ref="O23:P23"/>
    <mergeCell ref="M25:N25"/>
    <mergeCell ref="O25:P25"/>
    <mergeCell ref="O18:P18"/>
    <mergeCell ref="A1:F1"/>
    <mergeCell ref="K19:L19"/>
    <mergeCell ref="M19:N19"/>
    <mergeCell ref="O19:P19"/>
    <mergeCell ref="R1:S1"/>
    <mergeCell ref="U1:V1"/>
    <mergeCell ref="R18:S18"/>
    <mergeCell ref="U18:V18"/>
    <mergeCell ref="A19:B19"/>
    <mergeCell ref="C19:D19"/>
    <mergeCell ref="E19:F19"/>
    <mergeCell ref="G19:H19"/>
    <mergeCell ref="I19:J19"/>
    <mergeCell ref="G1:H1"/>
    <mergeCell ref="A18:F18"/>
    <mergeCell ref="G18:H18"/>
    <mergeCell ref="I18:N18"/>
    <mergeCell ref="K22:L22"/>
    <mergeCell ref="M22:N22"/>
    <mergeCell ref="O22:P22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  <mergeCell ref="K20:L20"/>
    <mergeCell ref="M20:N20"/>
    <mergeCell ref="O20:P20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  <mergeCell ref="M26:N26"/>
    <mergeCell ref="O26:P26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  <mergeCell ref="K24:L24"/>
    <mergeCell ref="M24:N24"/>
    <mergeCell ref="O24:P24"/>
    <mergeCell ref="A27:B27"/>
    <mergeCell ref="C27:D27"/>
    <mergeCell ref="E27:F27"/>
    <mergeCell ref="G27:H27"/>
    <mergeCell ref="A28:B28"/>
    <mergeCell ref="C28:D28"/>
    <mergeCell ref="E28:F28"/>
    <mergeCell ref="G28:H28"/>
    <mergeCell ref="K25:L25"/>
    <mergeCell ref="A26:B26"/>
    <mergeCell ref="C26:D26"/>
    <mergeCell ref="E26:F26"/>
    <mergeCell ref="G26:H26"/>
    <mergeCell ref="I26:J26"/>
    <mergeCell ref="K26:L26"/>
    <mergeCell ref="A31:B31"/>
    <mergeCell ref="C31:D31"/>
    <mergeCell ref="E31:F31"/>
    <mergeCell ref="G31:H31"/>
    <mergeCell ref="A32:B32"/>
    <mergeCell ref="C32:D32"/>
    <mergeCell ref="E32:F32"/>
    <mergeCell ref="G32:H32"/>
    <mergeCell ref="A29:B29"/>
    <mergeCell ref="C29:D29"/>
    <mergeCell ref="E29:F29"/>
    <mergeCell ref="G29:H29"/>
    <mergeCell ref="A30:B30"/>
    <mergeCell ref="C30:D30"/>
    <mergeCell ref="E30:F30"/>
    <mergeCell ref="G30:H30"/>
    <mergeCell ref="A35:F35"/>
    <mergeCell ref="G35:H35"/>
    <mergeCell ref="I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K37:L37"/>
    <mergeCell ref="M37:N37"/>
    <mergeCell ref="O37:P37"/>
    <mergeCell ref="A38:B38"/>
    <mergeCell ref="C38:D38"/>
    <mergeCell ref="E38:F38"/>
    <mergeCell ref="G38:H38"/>
    <mergeCell ref="I38:J38"/>
    <mergeCell ref="M38:N38"/>
    <mergeCell ref="O38:P38"/>
    <mergeCell ref="A37:B37"/>
    <mergeCell ref="C37:D37"/>
    <mergeCell ref="E37:F37"/>
    <mergeCell ref="G37:H37"/>
    <mergeCell ref="I37:J37"/>
    <mergeCell ref="K38:L38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M43:N43"/>
    <mergeCell ref="O43:P43"/>
    <mergeCell ref="A44:B44"/>
    <mergeCell ref="C44:D44"/>
    <mergeCell ref="E44:F44"/>
    <mergeCell ref="G44:H44"/>
    <mergeCell ref="A43:B43"/>
    <mergeCell ref="C43:D43"/>
    <mergeCell ref="E43:F43"/>
    <mergeCell ref="G43:H43"/>
    <mergeCell ref="I43:J43"/>
    <mergeCell ref="A49:B49"/>
    <mergeCell ref="C49:D49"/>
    <mergeCell ref="E49:F49"/>
    <mergeCell ref="G49:H49"/>
    <mergeCell ref="K39:L39"/>
    <mergeCell ref="A47:B47"/>
    <mergeCell ref="C47:D47"/>
    <mergeCell ref="E47:F47"/>
    <mergeCell ref="G47:H47"/>
    <mergeCell ref="A48:B48"/>
    <mergeCell ref="C48:D48"/>
    <mergeCell ref="E48:F48"/>
    <mergeCell ref="G48:H48"/>
    <mergeCell ref="A45:B45"/>
    <mergeCell ref="C45:D45"/>
    <mergeCell ref="E45:F45"/>
    <mergeCell ref="G45:H45"/>
    <mergeCell ref="A46:B46"/>
    <mergeCell ref="C46:D46"/>
    <mergeCell ref="E46:F46"/>
    <mergeCell ref="G46:H46"/>
    <mergeCell ref="K43:L43"/>
    <mergeCell ref="K41:L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6F43-625F-AF49-9DDA-5A149CCF73F8}">
  <dimension ref="A1:M30"/>
  <sheetViews>
    <sheetView topLeftCell="S8" zoomScale="267" workbookViewId="0">
      <selection activeCell="X29" sqref="X29"/>
    </sheetView>
  </sheetViews>
  <sheetFormatPr baseColWidth="10" defaultColWidth="11" defaultRowHeight="16" x14ac:dyDescent="0.2"/>
  <sheetData>
    <row r="1" spans="1:13" x14ac:dyDescent="0.2">
      <c r="A1" s="26" t="s">
        <v>31</v>
      </c>
      <c r="B1" s="26"/>
      <c r="C1" s="26"/>
      <c r="D1" s="26" t="s">
        <v>1</v>
      </c>
      <c r="E1" s="26"/>
      <c r="G1" s="5" t="s">
        <v>32</v>
      </c>
      <c r="H1" s="5" t="s">
        <v>12</v>
      </c>
      <c r="I1" s="5">
        <v>18</v>
      </c>
      <c r="J1" s="5" t="s">
        <v>33</v>
      </c>
      <c r="L1" s="15" t="s">
        <v>34</v>
      </c>
      <c r="M1" s="15"/>
    </row>
    <row r="2" spans="1:13" x14ac:dyDescent="0.2">
      <c r="A2" s="2" t="s">
        <v>26</v>
      </c>
      <c r="B2" s="26" t="s">
        <v>5</v>
      </c>
      <c r="C2" s="26"/>
      <c r="D2" s="26" t="s">
        <v>7</v>
      </c>
      <c r="E2" s="26"/>
      <c r="G2" s="5" t="s">
        <v>35</v>
      </c>
      <c r="H2" s="5" t="s">
        <v>12</v>
      </c>
      <c r="I2" s="5">
        <v>1.88</v>
      </c>
      <c r="L2" s="5" t="s">
        <v>9</v>
      </c>
      <c r="M2" s="5" t="s">
        <v>10</v>
      </c>
    </row>
    <row r="3" spans="1:13" x14ac:dyDescent="0.2">
      <c r="A3" s="2">
        <v>0.1</v>
      </c>
      <c r="B3" s="22">
        <v>2</v>
      </c>
      <c r="C3" s="22"/>
      <c r="D3" s="24">
        <f>B3-$I$2</f>
        <v>0.12000000000000011</v>
      </c>
      <c r="E3" s="25"/>
      <c r="G3" s="5" t="s">
        <v>14</v>
      </c>
      <c r="H3" s="5" t="s">
        <v>12</v>
      </c>
      <c r="I3" s="5">
        <v>520</v>
      </c>
      <c r="J3" s="5" t="s">
        <v>15</v>
      </c>
      <c r="L3" s="5">
        <f>A3</f>
        <v>0.1</v>
      </c>
      <c r="M3" s="7">
        <f>D3</f>
        <v>0.12000000000000011</v>
      </c>
    </row>
    <row r="4" spans="1:13" x14ac:dyDescent="0.2">
      <c r="A4" s="2">
        <v>0.2</v>
      </c>
      <c r="B4" s="22">
        <v>2.2799999999999998</v>
      </c>
      <c r="C4" s="22"/>
      <c r="D4" s="24">
        <f t="shared" ref="D4:D14" si="0">B4-$I$2</f>
        <v>0.39999999999999991</v>
      </c>
      <c r="E4" s="25"/>
      <c r="L4" s="5">
        <f t="shared" ref="L4:L14" si="1">A4</f>
        <v>0.2</v>
      </c>
      <c r="M4" s="7">
        <f t="shared" ref="M4:M14" si="2">D4</f>
        <v>0.39999999999999991</v>
      </c>
    </row>
    <row r="5" spans="1:13" x14ac:dyDescent="0.2">
      <c r="A5" s="2">
        <v>0.3</v>
      </c>
      <c r="B5" s="22">
        <v>2.58</v>
      </c>
      <c r="C5" s="22"/>
      <c r="D5" s="24">
        <f t="shared" si="0"/>
        <v>0.70000000000000018</v>
      </c>
      <c r="E5" s="25"/>
      <c r="L5" s="5">
        <f t="shared" si="1"/>
        <v>0.3</v>
      </c>
      <c r="M5" s="7">
        <f t="shared" si="2"/>
        <v>0.70000000000000018</v>
      </c>
    </row>
    <row r="6" spans="1:13" x14ac:dyDescent="0.2">
      <c r="A6" s="2">
        <v>0.4</v>
      </c>
      <c r="B6" s="22">
        <v>2.83</v>
      </c>
      <c r="C6" s="22"/>
      <c r="D6" s="24">
        <f t="shared" si="0"/>
        <v>0.95000000000000018</v>
      </c>
      <c r="E6" s="25"/>
      <c r="L6" s="5">
        <f t="shared" si="1"/>
        <v>0.4</v>
      </c>
      <c r="M6" s="7">
        <f t="shared" si="2"/>
        <v>0.95000000000000018</v>
      </c>
    </row>
    <row r="7" spans="1:13" x14ac:dyDescent="0.2">
      <c r="A7" s="2">
        <v>0.5</v>
      </c>
      <c r="B7" s="22">
        <v>3.09</v>
      </c>
      <c r="C7" s="22"/>
      <c r="D7" s="24">
        <f t="shared" si="0"/>
        <v>1.21</v>
      </c>
      <c r="E7" s="25"/>
      <c r="L7" s="5">
        <f t="shared" si="1"/>
        <v>0.5</v>
      </c>
      <c r="M7" s="7">
        <f t="shared" si="2"/>
        <v>1.21</v>
      </c>
    </row>
    <row r="8" spans="1:13" x14ac:dyDescent="0.2">
      <c r="A8" s="2">
        <v>0.6</v>
      </c>
      <c r="B8" s="22">
        <v>3.44</v>
      </c>
      <c r="C8" s="22"/>
      <c r="D8" s="24">
        <f t="shared" si="0"/>
        <v>1.56</v>
      </c>
      <c r="E8" s="25"/>
      <c r="L8" s="5">
        <f t="shared" si="1"/>
        <v>0.6</v>
      </c>
      <c r="M8" s="7">
        <f t="shared" si="2"/>
        <v>1.56</v>
      </c>
    </row>
    <row r="9" spans="1:13" x14ac:dyDescent="0.2">
      <c r="A9" s="2">
        <v>0.7</v>
      </c>
      <c r="B9" s="22">
        <v>3.62</v>
      </c>
      <c r="C9" s="22"/>
      <c r="D9" s="24">
        <f t="shared" si="0"/>
        <v>1.7400000000000002</v>
      </c>
      <c r="E9" s="25"/>
      <c r="L9" s="5">
        <f t="shared" si="1"/>
        <v>0.7</v>
      </c>
      <c r="M9" s="7">
        <f t="shared" si="2"/>
        <v>1.7400000000000002</v>
      </c>
    </row>
    <row r="10" spans="1:13" x14ac:dyDescent="0.2">
      <c r="A10" s="2">
        <v>0.8</v>
      </c>
      <c r="B10" s="22">
        <v>3.94</v>
      </c>
      <c r="C10" s="22"/>
      <c r="D10" s="24">
        <f t="shared" si="0"/>
        <v>2.06</v>
      </c>
      <c r="E10" s="25"/>
      <c r="L10" s="5">
        <f t="shared" si="1"/>
        <v>0.8</v>
      </c>
      <c r="M10" s="7">
        <f>D10</f>
        <v>2.06</v>
      </c>
    </row>
    <row r="11" spans="1:13" x14ac:dyDescent="0.2">
      <c r="A11" s="2">
        <v>0.9</v>
      </c>
      <c r="B11" s="22">
        <v>4.2300000000000004</v>
      </c>
      <c r="C11" s="22"/>
      <c r="D11" s="24">
        <f t="shared" si="0"/>
        <v>2.3500000000000005</v>
      </c>
      <c r="E11" s="25"/>
      <c r="L11" s="5">
        <f t="shared" si="1"/>
        <v>0.9</v>
      </c>
      <c r="M11" s="7">
        <f t="shared" si="2"/>
        <v>2.3500000000000005</v>
      </c>
    </row>
    <row r="12" spans="1:13" x14ac:dyDescent="0.2">
      <c r="A12" s="4">
        <v>1</v>
      </c>
      <c r="B12" s="22">
        <v>4.5199999999999996</v>
      </c>
      <c r="C12" s="22"/>
      <c r="D12" s="24">
        <f>B12-$I$2</f>
        <v>2.6399999999999997</v>
      </c>
      <c r="E12" s="25"/>
      <c r="L12" s="5">
        <f t="shared" si="1"/>
        <v>1</v>
      </c>
      <c r="M12" s="7">
        <f t="shared" si="2"/>
        <v>2.6399999999999997</v>
      </c>
    </row>
    <row r="13" spans="1:13" x14ac:dyDescent="0.2">
      <c r="A13" s="2">
        <v>1.1000000000000001</v>
      </c>
      <c r="B13" s="22">
        <v>4.75</v>
      </c>
      <c r="C13" s="22"/>
      <c r="D13" s="24">
        <f t="shared" si="0"/>
        <v>2.87</v>
      </c>
      <c r="E13" s="25"/>
      <c r="L13" s="5">
        <f t="shared" si="1"/>
        <v>1.1000000000000001</v>
      </c>
      <c r="M13" s="7">
        <f t="shared" si="2"/>
        <v>2.87</v>
      </c>
    </row>
    <row r="14" spans="1:13" x14ac:dyDescent="0.2">
      <c r="A14" s="2">
        <v>1.2</v>
      </c>
      <c r="B14" s="22">
        <v>5.05</v>
      </c>
      <c r="C14" s="22"/>
      <c r="D14" s="24">
        <f t="shared" si="0"/>
        <v>3.17</v>
      </c>
      <c r="E14" s="25"/>
      <c r="L14" s="5">
        <f t="shared" si="1"/>
        <v>1.2</v>
      </c>
      <c r="M14" s="7">
        <f t="shared" si="2"/>
        <v>3.17</v>
      </c>
    </row>
    <row r="15" spans="1:13" x14ac:dyDescent="0.2">
      <c r="L15" s="3"/>
      <c r="M15" s="3"/>
    </row>
    <row r="16" spans="1:13" x14ac:dyDescent="0.2">
      <c r="L16" s="3"/>
      <c r="M16" s="3"/>
    </row>
    <row r="17" spans="1:13" x14ac:dyDescent="0.2">
      <c r="A17" s="26" t="s">
        <v>31</v>
      </c>
      <c r="B17" s="26"/>
      <c r="C17" s="26"/>
      <c r="D17" s="26" t="s">
        <v>1</v>
      </c>
      <c r="E17" s="26"/>
      <c r="G17" s="5" t="s">
        <v>32</v>
      </c>
      <c r="H17" s="5" t="s">
        <v>12</v>
      </c>
      <c r="I17" s="5">
        <v>18</v>
      </c>
      <c r="J17" s="5" t="s">
        <v>33</v>
      </c>
      <c r="L17" s="15" t="s">
        <v>36</v>
      </c>
      <c r="M17" s="15"/>
    </row>
    <row r="18" spans="1:13" x14ac:dyDescent="0.2">
      <c r="A18" s="2" t="s">
        <v>26</v>
      </c>
      <c r="B18" s="26" t="s">
        <v>5</v>
      </c>
      <c r="C18" s="26"/>
      <c r="D18" s="26" t="s">
        <v>7</v>
      </c>
      <c r="E18" s="26"/>
      <c r="G18" s="5" t="s">
        <v>35</v>
      </c>
      <c r="H18" s="5" t="s">
        <v>12</v>
      </c>
      <c r="I18" s="5">
        <v>1.88</v>
      </c>
      <c r="L18" s="5" t="s">
        <v>9</v>
      </c>
      <c r="M18" s="5" t="s">
        <v>10</v>
      </c>
    </row>
    <row r="19" spans="1:13" x14ac:dyDescent="0.2">
      <c r="A19" s="2">
        <v>0.1</v>
      </c>
      <c r="B19" s="22">
        <v>1.95</v>
      </c>
      <c r="C19" s="22"/>
      <c r="D19" s="24">
        <f>B19-$I$18</f>
        <v>7.0000000000000062E-2</v>
      </c>
      <c r="E19" s="25"/>
      <c r="G19" s="5" t="s">
        <v>27</v>
      </c>
      <c r="H19" s="5" t="s">
        <v>12</v>
      </c>
      <c r="I19" s="5">
        <v>565</v>
      </c>
      <c r="J19" s="1" t="s">
        <v>15</v>
      </c>
      <c r="L19" s="5">
        <f>A19</f>
        <v>0.1</v>
      </c>
      <c r="M19" s="7">
        <f>D19</f>
        <v>7.0000000000000062E-2</v>
      </c>
    </row>
    <row r="20" spans="1:13" x14ac:dyDescent="0.2">
      <c r="A20" s="2">
        <v>0.2</v>
      </c>
      <c r="B20" s="22">
        <v>2.12</v>
      </c>
      <c r="C20" s="22"/>
      <c r="D20" s="24">
        <f t="shared" ref="D20:D30" si="3">B20-$I$18</f>
        <v>0.24000000000000021</v>
      </c>
      <c r="E20" s="25"/>
      <c r="L20" s="5">
        <f t="shared" ref="L20:L30" si="4">A20</f>
        <v>0.2</v>
      </c>
      <c r="M20" s="7">
        <f t="shared" ref="M20:M30" si="5">D20</f>
        <v>0.24000000000000021</v>
      </c>
    </row>
    <row r="21" spans="1:13" x14ac:dyDescent="0.2">
      <c r="A21" s="2">
        <v>0.3</v>
      </c>
      <c r="B21" s="22">
        <v>2.3199999999999998</v>
      </c>
      <c r="C21" s="22"/>
      <c r="D21" s="24">
        <f t="shared" si="3"/>
        <v>0.43999999999999995</v>
      </c>
      <c r="E21" s="25"/>
      <c r="L21" s="5">
        <f t="shared" si="4"/>
        <v>0.3</v>
      </c>
      <c r="M21" s="7">
        <f t="shared" si="5"/>
        <v>0.43999999999999995</v>
      </c>
    </row>
    <row r="22" spans="1:13" x14ac:dyDescent="0.2">
      <c r="A22" s="2">
        <v>0.4</v>
      </c>
      <c r="B22" s="22">
        <v>2.6</v>
      </c>
      <c r="C22" s="22"/>
      <c r="D22" s="24">
        <f t="shared" si="3"/>
        <v>0.7200000000000002</v>
      </c>
      <c r="E22" s="25"/>
      <c r="L22" s="5">
        <f t="shared" si="4"/>
        <v>0.4</v>
      </c>
      <c r="M22" s="7">
        <f t="shared" si="5"/>
        <v>0.7200000000000002</v>
      </c>
    </row>
    <row r="23" spans="1:13" x14ac:dyDescent="0.2">
      <c r="A23" s="2">
        <v>0.5</v>
      </c>
      <c r="B23" s="22">
        <v>2.82</v>
      </c>
      <c r="C23" s="22"/>
      <c r="D23" s="24">
        <f t="shared" si="3"/>
        <v>0.94</v>
      </c>
      <c r="E23" s="25"/>
      <c r="L23" s="5">
        <f t="shared" si="4"/>
        <v>0.5</v>
      </c>
      <c r="M23" s="7">
        <f>D23</f>
        <v>0.94</v>
      </c>
    </row>
    <row r="24" spans="1:13" x14ac:dyDescent="0.2">
      <c r="A24" s="2">
        <v>0.6</v>
      </c>
      <c r="B24" s="22">
        <v>3.04</v>
      </c>
      <c r="C24" s="22"/>
      <c r="D24" s="24">
        <f t="shared" si="3"/>
        <v>1.1600000000000001</v>
      </c>
      <c r="E24" s="25"/>
      <c r="L24" s="5">
        <f t="shared" si="4"/>
        <v>0.6</v>
      </c>
      <c r="M24" s="7">
        <f t="shared" si="5"/>
        <v>1.1600000000000001</v>
      </c>
    </row>
    <row r="25" spans="1:13" x14ac:dyDescent="0.2">
      <c r="A25" s="2">
        <v>0.7</v>
      </c>
      <c r="B25" s="22">
        <v>3.2</v>
      </c>
      <c r="C25" s="22"/>
      <c r="D25" s="24">
        <f t="shared" si="3"/>
        <v>1.3200000000000003</v>
      </c>
      <c r="E25" s="25"/>
      <c r="L25" s="5">
        <f t="shared" si="4"/>
        <v>0.7</v>
      </c>
      <c r="M25" s="7">
        <f t="shared" si="5"/>
        <v>1.3200000000000003</v>
      </c>
    </row>
    <row r="26" spans="1:13" x14ac:dyDescent="0.2">
      <c r="A26" s="2">
        <v>0.8</v>
      </c>
      <c r="B26" s="22">
        <v>3.46</v>
      </c>
      <c r="C26" s="22"/>
      <c r="D26" s="24">
        <f t="shared" si="3"/>
        <v>1.58</v>
      </c>
      <c r="E26" s="25"/>
      <c r="L26" s="5">
        <f t="shared" si="4"/>
        <v>0.8</v>
      </c>
      <c r="M26" s="7">
        <f t="shared" si="5"/>
        <v>1.58</v>
      </c>
    </row>
    <row r="27" spans="1:13" x14ac:dyDescent="0.2">
      <c r="A27" s="2">
        <v>0.9</v>
      </c>
      <c r="B27" s="22">
        <v>3.68</v>
      </c>
      <c r="C27" s="22"/>
      <c r="D27" s="24">
        <f t="shared" si="3"/>
        <v>1.8000000000000003</v>
      </c>
      <c r="E27" s="25"/>
      <c r="L27" s="5">
        <f t="shared" si="4"/>
        <v>0.9</v>
      </c>
      <c r="M27" s="7">
        <f t="shared" si="5"/>
        <v>1.8000000000000003</v>
      </c>
    </row>
    <row r="28" spans="1:13" x14ac:dyDescent="0.2">
      <c r="A28" s="4">
        <v>1</v>
      </c>
      <c r="B28" s="22">
        <v>3.9</v>
      </c>
      <c r="C28" s="22"/>
      <c r="D28" s="24">
        <f t="shared" si="3"/>
        <v>2.02</v>
      </c>
      <c r="E28" s="25"/>
      <c r="L28" s="5">
        <f t="shared" si="4"/>
        <v>1</v>
      </c>
      <c r="M28" s="7">
        <f t="shared" si="5"/>
        <v>2.02</v>
      </c>
    </row>
    <row r="29" spans="1:13" x14ac:dyDescent="0.2">
      <c r="A29" s="2">
        <v>1.1000000000000001</v>
      </c>
      <c r="B29" s="22">
        <v>4.1500000000000004</v>
      </c>
      <c r="C29" s="22"/>
      <c r="D29" s="24">
        <f t="shared" si="3"/>
        <v>2.2700000000000005</v>
      </c>
      <c r="E29" s="25"/>
      <c r="L29" s="5">
        <f t="shared" si="4"/>
        <v>1.1000000000000001</v>
      </c>
      <c r="M29" s="7">
        <f t="shared" si="5"/>
        <v>2.2700000000000005</v>
      </c>
    </row>
    <row r="30" spans="1:13" x14ac:dyDescent="0.2">
      <c r="A30" s="2">
        <v>1.2</v>
      </c>
      <c r="B30" s="22">
        <v>4.3499999999999996</v>
      </c>
      <c r="C30" s="22"/>
      <c r="D30" s="24">
        <f t="shared" si="3"/>
        <v>2.4699999999999998</v>
      </c>
      <c r="E30" s="25"/>
      <c r="L30" s="5">
        <f t="shared" si="4"/>
        <v>1.2</v>
      </c>
      <c r="M30" s="7">
        <f t="shared" si="5"/>
        <v>2.4699999999999998</v>
      </c>
    </row>
  </sheetData>
  <mergeCells count="58">
    <mergeCell ref="L1:M1"/>
    <mergeCell ref="L17:M17"/>
    <mergeCell ref="D6:E6"/>
    <mergeCell ref="D7:E7"/>
    <mergeCell ref="D14:E14"/>
    <mergeCell ref="B11:C11"/>
    <mergeCell ref="B12:C12"/>
    <mergeCell ref="B13:C13"/>
    <mergeCell ref="B14:C14"/>
    <mergeCell ref="D9:E9"/>
    <mergeCell ref="D10:E10"/>
    <mergeCell ref="D11:E11"/>
    <mergeCell ref="D12:E12"/>
    <mergeCell ref="D13:E13"/>
    <mergeCell ref="B9:C9"/>
    <mergeCell ref="B10:C10"/>
    <mergeCell ref="A1:C1"/>
    <mergeCell ref="D1:E1"/>
    <mergeCell ref="B2:C2"/>
    <mergeCell ref="D2:E2"/>
    <mergeCell ref="B3:C3"/>
    <mergeCell ref="D3:E3"/>
    <mergeCell ref="B4:C4"/>
    <mergeCell ref="D8:E8"/>
    <mergeCell ref="B5:C5"/>
    <mergeCell ref="B6:C6"/>
    <mergeCell ref="B7:C7"/>
    <mergeCell ref="B8:C8"/>
    <mergeCell ref="D4:E4"/>
    <mergeCell ref="D5:E5"/>
    <mergeCell ref="A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9:C29"/>
    <mergeCell ref="D29:E29"/>
    <mergeCell ref="B30:C30"/>
    <mergeCell ref="D30:E30"/>
    <mergeCell ref="B26:C26"/>
    <mergeCell ref="D26:E26"/>
    <mergeCell ref="B27:C27"/>
    <mergeCell ref="D27:E27"/>
    <mergeCell ref="B28:C28"/>
    <mergeCell ref="D28:E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2428-B41F-904A-B5C7-BA56FF18B2DF}">
  <dimension ref="A1:R14"/>
  <sheetViews>
    <sheetView topLeftCell="K1" zoomScale="175" workbookViewId="0">
      <selection activeCell="F13" sqref="F13"/>
    </sheetView>
  </sheetViews>
  <sheetFormatPr baseColWidth="10" defaultColWidth="11" defaultRowHeight="16" x14ac:dyDescent="0.2"/>
  <cols>
    <col min="4" max="5" width="8.6640625" bestFit="1" customWidth="1"/>
    <col min="6" max="6" width="9.1640625" bestFit="1" customWidth="1"/>
    <col min="7" max="11" width="8.6640625" bestFit="1" customWidth="1"/>
  </cols>
  <sheetData>
    <row r="1" spans="1:18" x14ac:dyDescent="0.2">
      <c r="A1" s="15" t="s">
        <v>0</v>
      </c>
      <c r="B1" s="15" t="s">
        <v>37</v>
      </c>
      <c r="C1" s="15"/>
      <c r="D1" s="2">
        <v>430</v>
      </c>
      <c r="E1" s="2">
        <v>470</v>
      </c>
      <c r="F1" s="2">
        <v>520</v>
      </c>
      <c r="G1" s="2">
        <v>565</v>
      </c>
      <c r="H1" s="2">
        <v>590</v>
      </c>
      <c r="I1" s="2">
        <v>660</v>
      </c>
      <c r="J1" s="2">
        <v>700</v>
      </c>
      <c r="K1" s="2">
        <v>860</v>
      </c>
      <c r="M1" s="5" t="s">
        <v>11</v>
      </c>
      <c r="N1" s="5" t="s">
        <v>12</v>
      </c>
      <c r="O1" s="5">
        <v>1.1499999999999999</v>
      </c>
      <c r="P1" s="5" t="s">
        <v>13</v>
      </c>
      <c r="Q1" s="5" t="s">
        <v>12</v>
      </c>
      <c r="R1" s="5">
        <v>0.01</v>
      </c>
    </row>
    <row r="2" spans="1:18" x14ac:dyDescent="0.2">
      <c r="A2" s="15"/>
      <c r="B2" s="15" t="s">
        <v>38</v>
      </c>
      <c r="C2" s="15"/>
      <c r="D2" s="2">
        <v>5.53</v>
      </c>
      <c r="E2" s="2">
        <v>6.35</v>
      </c>
      <c r="F2" s="2">
        <v>4.9000000000000004</v>
      </c>
      <c r="G2" s="2">
        <v>4.28</v>
      </c>
      <c r="H2" s="2">
        <v>4.18</v>
      </c>
      <c r="I2" s="2">
        <v>3.25</v>
      </c>
      <c r="J2" s="2">
        <v>2.4500000000000002</v>
      </c>
      <c r="K2" s="2">
        <v>1.85</v>
      </c>
      <c r="M2" s="5" t="s">
        <v>32</v>
      </c>
      <c r="N2" s="5" t="s">
        <v>12</v>
      </c>
      <c r="O2" s="5">
        <v>18</v>
      </c>
      <c r="P2" s="1" t="s">
        <v>33</v>
      </c>
    </row>
    <row r="3" spans="1:18" x14ac:dyDescent="0.2">
      <c r="A3" s="15"/>
      <c r="B3" s="15" t="s">
        <v>39</v>
      </c>
      <c r="C3" s="15"/>
      <c r="D3" s="2">
        <v>1.78</v>
      </c>
      <c r="E3" s="2">
        <v>1.74</v>
      </c>
      <c r="F3" s="2">
        <v>1.79</v>
      </c>
      <c r="G3" s="2">
        <v>1.79</v>
      </c>
      <c r="H3" s="2">
        <v>1.73</v>
      </c>
      <c r="I3" s="2">
        <v>1.76</v>
      </c>
      <c r="J3" s="2">
        <v>1.78</v>
      </c>
      <c r="K3" s="2">
        <v>1.74</v>
      </c>
      <c r="M3" s="5" t="s">
        <v>40</v>
      </c>
      <c r="N3" s="5" t="s">
        <v>12</v>
      </c>
      <c r="O3" s="5">
        <f>3*10^8</f>
        <v>300000000</v>
      </c>
    </row>
    <row r="4" spans="1:18" x14ac:dyDescent="0.2">
      <c r="A4" s="15" t="s">
        <v>1</v>
      </c>
      <c r="B4" s="15" t="s">
        <v>41</v>
      </c>
      <c r="C4" s="15"/>
      <c r="D4" s="9">
        <f>$O$3/(D1 * 10^(-9))</f>
        <v>697674418604651.12</v>
      </c>
      <c r="E4" s="9">
        <f t="shared" ref="E4:K4" si="0">$O$3/(E1 * 10^(-9))</f>
        <v>638297872340425.5</v>
      </c>
      <c r="F4" s="9">
        <f t="shared" si="0"/>
        <v>576923076923076.88</v>
      </c>
      <c r="G4" s="9">
        <f t="shared" si="0"/>
        <v>530973451327433.62</v>
      </c>
      <c r="H4" s="9">
        <f t="shared" si="0"/>
        <v>508474576271186.38</v>
      </c>
      <c r="I4" s="9">
        <f t="shared" si="0"/>
        <v>454545454545454.5</v>
      </c>
      <c r="J4" s="9">
        <f t="shared" si="0"/>
        <v>428571428571428.5</v>
      </c>
      <c r="K4" s="9">
        <f t="shared" si="0"/>
        <v>348837209302325.56</v>
      </c>
    </row>
    <row r="5" spans="1:18" x14ac:dyDescent="0.2">
      <c r="A5" s="15"/>
      <c r="B5" s="15" t="s">
        <v>42</v>
      </c>
      <c r="C5" s="15"/>
      <c r="D5" s="2">
        <f>D2-D3</f>
        <v>3.75</v>
      </c>
      <c r="E5" s="2">
        <f t="shared" ref="E5:J5" si="1">E2-E3</f>
        <v>4.6099999999999994</v>
      </c>
      <c r="F5" s="2">
        <f t="shared" si="1"/>
        <v>3.1100000000000003</v>
      </c>
      <c r="G5" s="2">
        <f t="shared" si="1"/>
        <v>2.4900000000000002</v>
      </c>
      <c r="H5" s="2">
        <f t="shared" si="1"/>
        <v>2.4499999999999997</v>
      </c>
      <c r="I5" s="2">
        <f t="shared" si="1"/>
        <v>1.49</v>
      </c>
      <c r="J5" s="2">
        <f t="shared" si="1"/>
        <v>0.67000000000000015</v>
      </c>
      <c r="K5" s="2">
        <f>K2-K3</f>
        <v>0.1100000000000001</v>
      </c>
      <c r="M5" s="26" t="s">
        <v>43</v>
      </c>
      <c r="N5" s="26"/>
      <c r="P5" s="26" t="s">
        <v>44</v>
      </c>
      <c r="Q5" s="26"/>
    </row>
    <row r="6" spans="1:18" x14ac:dyDescent="0.2">
      <c r="M6" s="5" t="s">
        <v>9</v>
      </c>
      <c r="N6" s="5" t="s">
        <v>10</v>
      </c>
      <c r="P6" s="5" t="s">
        <v>9</v>
      </c>
      <c r="Q6" s="5" t="s">
        <v>10</v>
      </c>
    </row>
    <row r="7" spans="1:18" x14ac:dyDescent="0.2">
      <c r="M7" s="2">
        <f>D1</f>
        <v>430</v>
      </c>
      <c r="N7" s="2">
        <f>D5</f>
        <v>3.75</v>
      </c>
      <c r="P7" s="9">
        <f>D4</f>
        <v>697674418604651.12</v>
      </c>
      <c r="Q7" s="2">
        <f>N7</f>
        <v>3.75</v>
      </c>
    </row>
    <row r="8" spans="1:18" x14ac:dyDescent="0.2">
      <c r="B8" s="5" t="s">
        <v>45</v>
      </c>
      <c r="C8" s="10">
        <f>D4</f>
        <v>697674418604651.12</v>
      </c>
      <c r="D8" s="7" t="s">
        <v>12</v>
      </c>
      <c r="E8" s="16">
        <f>C8</f>
        <v>697674418604651.12</v>
      </c>
      <c r="F8" s="16"/>
      <c r="G8" s="16"/>
      <c r="H8" s="8" t="s">
        <v>46</v>
      </c>
      <c r="I8" s="15" t="s">
        <v>47</v>
      </c>
      <c r="J8" s="15"/>
      <c r="K8" s="15"/>
      <c r="M8" s="2">
        <f>E1</f>
        <v>470</v>
      </c>
      <c r="N8" s="2">
        <f>E5</f>
        <v>4.6099999999999994</v>
      </c>
      <c r="P8" s="9">
        <f>E4</f>
        <v>638297872340425.5</v>
      </c>
      <c r="Q8" s="2">
        <f t="shared" ref="Q8:Q14" si="2">N8</f>
        <v>4.6099999999999994</v>
      </c>
    </row>
    <row r="9" spans="1:18" x14ac:dyDescent="0.2">
      <c r="M9" s="2">
        <f>F1</f>
        <v>520</v>
      </c>
      <c r="N9" s="2">
        <f>F5</f>
        <v>3.1100000000000003</v>
      </c>
      <c r="P9" s="9">
        <f>F4</f>
        <v>576923076923076.88</v>
      </c>
      <c r="Q9" s="2">
        <f t="shared" si="2"/>
        <v>3.1100000000000003</v>
      </c>
    </row>
    <row r="10" spans="1:18" x14ac:dyDescent="0.2">
      <c r="E10" s="2" t="s">
        <v>20</v>
      </c>
      <c r="F10" s="2">
        <f>6.62*10^-34</f>
        <v>6.620000000000001E-34</v>
      </c>
      <c r="M10" s="2">
        <f>G1</f>
        <v>565</v>
      </c>
      <c r="N10" s="2">
        <f>G5</f>
        <v>2.4900000000000002</v>
      </c>
      <c r="P10" s="9">
        <f>G4</f>
        <v>530973451327433.62</v>
      </c>
      <c r="Q10" s="2">
        <f t="shared" si="2"/>
        <v>2.4900000000000002</v>
      </c>
    </row>
    <row r="11" spans="1:18" x14ac:dyDescent="0.2">
      <c r="E11" s="2" t="s">
        <v>25</v>
      </c>
      <c r="F11" s="2">
        <f>3.49*10^14</f>
        <v>349000000000000</v>
      </c>
      <c r="M11" s="2">
        <f>H1</f>
        <v>590</v>
      </c>
      <c r="N11" s="2">
        <f>H5</f>
        <v>2.4499999999999997</v>
      </c>
      <c r="P11" s="9">
        <f>H4</f>
        <v>508474576271186.38</v>
      </c>
      <c r="Q11" s="2">
        <f t="shared" si="2"/>
        <v>2.4499999999999997</v>
      </c>
    </row>
    <row r="12" spans="1:18" x14ac:dyDescent="0.2">
      <c r="E12" s="13" t="s">
        <v>48</v>
      </c>
      <c r="F12" s="14">
        <f>F10*F11</f>
        <v>2.3103800000000005E-19</v>
      </c>
      <c r="G12" s="13" t="s">
        <v>49</v>
      </c>
      <c r="M12" s="2">
        <f>I1</f>
        <v>660</v>
      </c>
      <c r="N12" s="2">
        <f>I5</f>
        <v>1.49</v>
      </c>
      <c r="P12" s="9">
        <f>I4</f>
        <v>454545454545454.5</v>
      </c>
      <c r="Q12" s="2">
        <f t="shared" si="2"/>
        <v>1.49</v>
      </c>
    </row>
    <row r="13" spans="1:18" x14ac:dyDescent="0.2">
      <c r="E13" s="2" t="s">
        <v>48</v>
      </c>
      <c r="F13" s="2">
        <f>F12/(1.6*10^-19)</f>
        <v>1.4439875000000002</v>
      </c>
      <c r="G13" s="2" t="s">
        <v>50</v>
      </c>
      <c r="M13" s="2">
        <f>J1</f>
        <v>700</v>
      </c>
      <c r="N13" s="2">
        <f>J5</f>
        <v>0.67000000000000015</v>
      </c>
      <c r="P13" s="9">
        <f>J4</f>
        <v>428571428571428.5</v>
      </c>
      <c r="Q13" s="2">
        <f t="shared" si="2"/>
        <v>0.67000000000000015</v>
      </c>
    </row>
    <row r="14" spans="1:18" x14ac:dyDescent="0.2">
      <c r="M14" s="2">
        <f>K1</f>
        <v>860</v>
      </c>
      <c r="N14" s="2">
        <f>K5</f>
        <v>0.1100000000000001</v>
      </c>
      <c r="P14" s="9">
        <f>K4</f>
        <v>348837209302325.56</v>
      </c>
      <c r="Q14" s="2">
        <f t="shared" si="2"/>
        <v>0.1100000000000001</v>
      </c>
    </row>
  </sheetData>
  <mergeCells count="11">
    <mergeCell ref="E8:G8"/>
    <mergeCell ref="I8:K8"/>
    <mergeCell ref="M5:N5"/>
    <mergeCell ref="P5:Q5"/>
    <mergeCell ref="A1:A3"/>
    <mergeCell ref="A4:A5"/>
    <mergeCell ref="B1:C1"/>
    <mergeCell ref="B2:C2"/>
    <mergeCell ref="B3:C3"/>
    <mergeCell ref="B4:C4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2024-10-06T18:24:18Z</dcterms:created>
  <dcterms:modified xsi:type="dcterms:W3CDTF">2024-10-27T15:54:01Z</dcterms:modified>
  <cp:category/>
  <cp:contentStatus/>
</cp:coreProperties>
</file>