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mitryvasilkov/Desktop/bimbim/"/>
    </mc:Choice>
  </mc:AlternateContent>
  <xr:revisionPtr revIDLastSave="0" documentId="8_{B26D2EBA-DE82-D24C-AAC1-9B31230C6A6F}" xr6:coauthVersionLast="47" xr6:coauthVersionMax="47" xr10:uidLastSave="{00000000-0000-0000-0000-000000000000}"/>
  <bookViews>
    <workbookView xWindow="2060" yWindow="2020" windowWidth="28040" windowHeight="17440" xr2:uid="{01BB7E17-CF71-B54F-A458-4640A0072A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6" i="1" l="1"/>
  <c r="K12" i="1"/>
  <c r="K11" i="1"/>
  <c r="D7" i="1"/>
  <c r="D8" i="1"/>
  <c r="E2" i="1"/>
  <c r="E3" i="1" l="1"/>
  <c r="E4" i="1"/>
  <c r="E5" i="1"/>
  <c r="L2" i="1"/>
  <c r="J2" i="1"/>
  <c r="F8" i="1" l="1"/>
  <c r="K79" i="1"/>
  <c r="M79" i="1" s="1"/>
  <c r="K44" i="1"/>
  <c r="K10" i="1"/>
  <c r="K28" i="1" l="1"/>
  <c r="L68" i="1" s="1"/>
  <c r="L69" i="1" s="1"/>
  <c r="L52" i="1"/>
  <c r="L51" i="1" l="1"/>
</calcChain>
</file>

<file path=xl/sharedStrings.xml><?xml version="1.0" encoding="utf-8"?>
<sst xmlns="http://schemas.openxmlformats.org/spreadsheetml/2006/main" count="30" uniqueCount="26">
  <si>
    <t>fi1</t>
  </si>
  <si>
    <t>fi2</t>
  </si>
  <si>
    <t>fi3</t>
  </si>
  <si>
    <t>fi СР</t>
  </si>
  <si>
    <t>m</t>
  </si>
  <si>
    <t>N1 зел</t>
  </si>
  <si>
    <t>N1 син</t>
  </si>
  <si>
    <t>N2 зел</t>
  </si>
  <si>
    <t>N2 син</t>
  </si>
  <si>
    <t>∆d</t>
  </si>
  <si>
    <t>ширина решетки d</t>
  </si>
  <si>
    <t>Угол дифракции для синего</t>
  </si>
  <si>
    <t>Угол дифракции для зеленого</t>
  </si>
  <si>
    <t>d</t>
  </si>
  <si>
    <t>ср угол</t>
  </si>
  <si>
    <t>[m]</t>
  </si>
  <si>
    <t>[mm]</t>
  </si>
  <si>
    <t>n</t>
  </si>
  <si>
    <t>D</t>
  </si>
  <si>
    <t>длина волны для зеленого</t>
  </si>
  <si>
    <t>∆D</t>
  </si>
  <si>
    <t>тут просто разность</t>
  </si>
  <si>
    <t>а тут то же самое но с ABS</t>
  </si>
  <si>
    <t>L</t>
  </si>
  <si>
    <t>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</si>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</sst>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0000000000000000000000000000000000000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6" fontId="0" fillId="0" borderId="0" xfId="0" applyNumberFormat="1"/>
    <xf numFmtId="0" fontId="0" fillId="0" borderId="5" xfId="0" applyBorder="1"/>
    <xf numFmtId="165" fontId="0" fillId="2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38485</xdr:colOff>
      <xdr:row>8</xdr:row>
      <xdr:rowOff>123150</xdr:rowOff>
    </xdr:from>
    <xdr:to>
      <xdr:col>9</xdr:col>
      <xdr:colOff>252461</xdr:colOff>
      <xdr:row>24</xdr:row>
      <xdr:rowOff>78458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673203-CEE7-8F52-166D-D7F7A67BE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5" y="1724120"/>
          <a:ext cx="7772400" cy="3157247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127000</xdr:colOff>
      <xdr:row>25</xdr:row>
      <xdr:rowOff>165100</xdr:rowOff>
    </xdr:from>
    <xdr:to>
      <xdr:col>9</xdr:col>
      <xdr:colOff>330200</xdr:colOff>
      <xdr:row>32</xdr:row>
      <xdr:rowOff>175222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DE0B15F-5924-7FAF-F923-EFCB65B7B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5245100"/>
          <a:ext cx="7772400" cy="1432522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34</xdr:row>
      <xdr:rowOff>152400</xdr:rowOff>
    </xdr:from>
    <xdr:to>
      <xdr:col>9</xdr:col>
      <xdr:colOff>304800</xdr:colOff>
      <xdr:row>63</xdr:row>
      <xdr:rowOff>173593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2DDEFB-5483-F6E8-BD4D-FF47353F3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0" y="7061200"/>
          <a:ext cx="7772400" cy="591399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32</xdr:row>
      <xdr:rowOff>0</xdr:rowOff>
    </xdr:from>
    <xdr:to>
      <xdr:col>22</xdr:col>
      <xdr:colOff>482600</xdr:colOff>
      <xdr:row>36</xdr:row>
      <xdr:rowOff>101600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B00C96-3BBA-98EA-BF6D-8775EC230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25300" y="6502400"/>
          <a:ext cx="70866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106641</xdr:colOff>
      <xdr:row>65</xdr:row>
      <xdr:rowOff>19389</xdr:rowOff>
    </xdr:from>
    <xdr:to>
      <xdr:col>9</xdr:col>
      <xdr:colOff>317209</xdr:colOff>
      <xdr:row>69</xdr:row>
      <xdr:rowOff>123942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1D167-B8C6-473F-C3CD-12397BE64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41" y="13252595"/>
          <a:ext cx="7772400" cy="918904"/>
        </a:xfrm>
        <a:prstGeom prst="rect">
          <a:avLst/>
        </a:prstGeom>
      </xdr:spPr>
    </xdr:pic>
    <xdr:clientData/>
  </xdr:twoCellAnchor>
  <xdr:twoCellAnchor editAs="oneCell">
    <xdr:from>
      <xdr:col>10</xdr:col>
      <xdr:colOff>979160</xdr:colOff>
      <xdr:row>57</xdr:row>
      <xdr:rowOff>145420</xdr:rowOff>
    </xdr:from>
    <xdr:to>
      <xdr:col>17</xdr:col>
      <xdr:colOff>533691</xdr:colOff>
      <xdr:row>62</xdr:row>
      <xdr:rowOff>168881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6D06164-196B-C622-29A1-09628A459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65038" y="11749924"/>
          <a:ext cx="5778500" cy="1041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38778</xdr:rowOff>
    </xdr:from>
    <xdr:to>
      <xdr:col>9</xdr:col>
      <xdr:colOff>210568</xdr:colOff>
      <xdr:row>90</xdr:row>
      <xdr:rowOff>191412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D75A41-1652-4A0B-82C4-E39E968BB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697099"/>
          <a:ext cx="7772400" cy="381721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5B7D-6EE8-3146-B6E0-5F6CDEAF79DE}">
  <dimension ref="A1:N79"/>
  <sheetViews>
    <sheetView tabSelected="1" zoomScale="85" workbookViewId="0">
      <selection activeCell="K18" sqref="K18"/>
    </sheetView>
  </sheetViews>
  <sheetFormatPr baseColWidth="10" defaultRowHeight="16" x14ac:dyDescent="0.2"/>
  <cols>
    <col min="4" max="4" width="11.6640625" bestFit="1" customWidth="1"/>
    <col min="6" max="6" width="11.83203125" customWidth="1"/>
    <col min="11" max="11" width="13.33203125" customWidth="1"/>
    <col min="12" max="12" width="12.83203125" bestFit="1" customWidth="1"/>
    <col min="13" max="13" width="12.1640625" bestFit="1" customWidth="1"/>
  </cols>
  <sheetData>
    <row r="1" spans="1:12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7" t="s">
        <v>10</v>
      </c>
      <c r="K1" s="8"/>
      <c r="L1" s="1" t="s">
        <v>9</v>
      </c>
    </row>
    <row r="2" spans="1:12" x14ac:dyDescent="0.2">
      <c r="A2" s="1" t="s">
        <v>5</v>
      </c>
      <c r="B2" s="2">
        <v>19.2</v>
      </c>
      <c r="C2" s="2">
        <v>19.2</v>
      </c>
      <c r="D2" s="2">
        <v>19.399999999999999</v>
      </c>
      <c r="E2" s="2">
        <f>AVERAGE(B2:D2)</f>
        <v>19.266666666666666</v>
      </c>
      <c r="F2" s="1">
        <v>2</v>
      </c>
      <c r="J2" s="1">
        <f>4*10^-2</f>
        <v>0.04</v>
      </c>
      <c r="K2" s="1"/>
      <c r="L2" s="1">
        <f>0.5*10^-3</f>
        <v>5.0000000000000001E-4</v>
      </c>
    </row>
    <row r="3" spans="1:12" x14ac:dyDescent="0.2">
      <c r="A3" s="1" t="s">
        <v>6</v>
      </c>
      <c r="B3" s="2">
        <v>15.4</v>
      </c>
      <c r="C3" s="2">
        <v>15.2</v>
      </c>
      <c r="D3" s="2">
        <v>15.2</v>
      </c>
      <c r="E3" s="2">
        <f t="shared" ref="E3:E5" si="0">AVERAGE(B3:D3)</f>
        <v>15.266666666666666</v>
      </c>
      <c r="F3" s="1">
        <v>1</v>
      </c>
      <c r="G3" s="10"/>
    </row>
    <row r="4" spans="1:12" x14ac:dyDescent="0.2">
      <c r="A4" s="1" t="s">
        <v>7</v>
      </c>
      <c r="B4" s="2">
        <v>42.2</v>
      </c>
      <c r="C4" s="2">
        <v>42</v>
      </c>
      <c r="D4" s="2">
        <v>42</v>
      </c>
      <c r="E4" s="2">
        <f t="shared" si="0"/>
        <v>42.06666666666667</v>
      </c>
      <c r="F4" s="1">
        <v>4</v>
      </c>
      <c r="G4" s="10"/>
      <c r="J4" s="9" t="s">
        <v>19</v>
      </c>
      <c r="K4" s="9"/>
      <c r="L4" s="9"/>
    </row>
    <row r="5" spans="1:12" x14ac:dyDescent="0.2">
      <c r="A5" s="1" t="s">
        <v>8</v>
      </c>
      <c r="B5" s="2">
        <v>32.200000000000003</v>
      </c>
      <c r="C5" s="2">
        <v>32.200000000000003</v>
      </c>
      <c r="D5" s="2">
        <v>32.200000000000003</v>
      </c>
      <c r="E5" s="2">
        <f t="shared" si="0"/>
        <v>32.200000000000003</v>
      </c>
      <c r="F5" s="1">
        <v>3</v>
      </c>
      <c r="J5" s="9">
        <v>546</v>
      </c>
      <c r="K5" s="9"/>
      <c r="L5" s="9"/>
    </row>
    <row r="7" spans="1:12" x14ac:dyDescent="0.2">
      <c r="A7" s="9" t="s">
        <v>11</v>
      </c>
      <c r="B7" s="9"/>
      <c r="C7" s="9"/>
      <c r="D7" s="2">
        <f>(E5-E3)/2</f>
        <v>8.4666666666666686</v>
      </c>
      <c r="F7" t="s">
        <v>14</v>
      </c>
    </row>
    <row r="8" spans="1:12" x14ac:dyDescent="0.2">
      <c r="A8" s="9" t="s">
        <v>12</v>
      </c>
      <c r="B8" s="9"/>
      <c r="C8" s="9"/>
      <c r="D8" s="2">
        <f>(E4-E2)/2</f>
        <v>11.400000000000002</v>
      </c>
      <c r="F8" s="3">
        <f>(D7+D8)/2</f>
        <v>9.9333333333333353</v>
      </c>
    </row>
    <row r="9" spans="1:12" x14ac:dyDescent="0.2">
      <c r="K9" s="1" t="s">
        <v>13</v>
      </c>
      <c r="L9" s="2"/>
    </row>
    <row r="10" spans="1:12" x14ac:dyDescent="0.2">
      <c r="K10" s="6">
        <f>(F2*546*10^-9)/SIN(RADIANS(D8))</f>
        <v>5.5247126056914293E-6</v>
      </c>
      <c r="L10" s="1" t="s">
        <v>15</v>
      </c>
    </row>
    <row r="11" spans="1:12" x14ac:dyDescent="0.2">
      <c r="K11" s="2">
        <f>K10*10^3</f>
        <v>5.5247126056914295E-3</v>
      </c>
      <c r="L11" s="1" t="s">
        <v>16</v>
      </c>
    </row>
    <row r="12" spans="1:12" x14ac:dyDescent="0.2">
      <c r="K12">
        <f>K11*10^3</f>
        <v>5.5247126056914295</v>
      </c>
    </row>
    <row r="27" spans="11:11" x14ac:dyDescent="0.2">
      <c r="K27" s="1" t="s">
        <v>17</v>
      </c>
    </row>
    <row r="28" spans="11:11" x14ac:dyDescent="0.2">
      <c r="K28" s="2">
        <f>1/K11</f>
        <v>181.00489045707525</v>
      </c>
    </row>
    <row r="43" spans="11:11" x14ac:dyDescent="0.2">
      <c r="K43" s="1" t="s">
        <v>18</v>
      </c>
    </row>
    <row r="44" spans="11:11" x14ac:dyDescent="0.2">
      <c r="K44" s="2">
        <f>(ABS(TAN(RADIANS(D8))))/(J5*10^-9)</f>
        <v>369295.54829952732</v>
      </c>
    </row>
    <row r="50" spans="11:14" x14ac:dyDescent="0.2">
      <c r="L50" s="5" t="s">
        <v>20</v>
      </c>
    </row>
    <row r="51" spans="11:14" x14ac:dyDescent="0.2">
      <c r="K51" s="4"/>
      <c r="L51" s="2">
        <f>K44-K56</f>
        <v>0</v>
      </c>
      <c r="M51" s="1" t="s">
        <v>21</v>
      </c>
      <c r="N51" s="1"/>
    </row>
    <row r="52" spans="11:14" x14ac:dyDescent="0.2">
      <c r="L52" s="1">
        <f>ABS(K44-K56)</f>
        <v>5.8207660913467407E-11</v>
      </c>
      <c r="M52" s="1" t="s">
        <v>22</v>
      </c>
      <c r="N52" s="1"/>
    </row>
    <row r="55" spans="11:14" x14ac:dyDescent="0.2">
      <c r="K55" s="1" t="s">
        <v>18</v>
      </c>
    </row>
    <row r="56" spans="11:14" x14ac:dyDescent="0.2">
      <c r="K56" s="2">
        <f>F2/(K10*ABS(COS(RADIANS(D8))))</f>
        <v>369295.54829952738</v>
      </c>
    </row>
    <row r="67" spans="11:13" x14ac:dyDescent="0.2">
      <c r="K67" s="1" t="s">
        <v>23</v>
      </c>
      <c r="L67" s="1">
        <v>36</v>
      </c>
      <c r="M67" s="1" t="s">
        <v>16</v>
      </c>
    </row>
    <row r="68" spans="11:13" x14ac:dyDescent="0.2">
      <c r="K68" s="1" t="s">
        <v>24</v>
      </c>
      <c r="L68" s="1">
        <f>L67*K28</f>
        <v>6516.1760564547094</v>
      </c>
      <c r="M68" s="1" t="s">
        <v>16</v>
      </c>
    </row>
    <row r="69" spans="11:13" x14ac:dyDescent="0.2">
      <c r="K69" s="1" t="s">
        <v>25</v>
      </c>
      <c r="L69" s="1">
        <f>F2*L68</f>
        <v>13032.352112909419</v>
      </c>
      <c r="M69" s="1" t="s">
        <v>16</v>
      </c>
    </row>
    <row r="79" spans="11:13" x14ac:dyDescent="0.2">
      <c r="K79">
        <f>(J5*10^-9 * ((SIN(RADIANS(D8)) * COS(RADIANS(D8))) / SIN(RADIANS(D8))^2))</f>
        <v>2.7078582577142856E-6</v>
      </c>
      <c r="M79">
        <f>K79/K10 * 100</f>
        <v>49.013558731086093</v>
      </c>
    </row>
  </sheetData>
  <mergeCells count="6">
    <mergeCell ref="J1:K1"/>
    <mergeCell ref="A7:C7"/>
    <mergeCell ref="A8:C8"/>
    <mergeCell ref="J4:L4"/>
    <mergeCell ref="J5:L5"/>
    <mergeCell ref="G3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Васильков Дмитрий Алексеевич</dc:creator>
  <cp:lastModifiedBy>Васильков Дмитрий Алексеевич</cp:lastModifiedBy>
  <dcterms:created xsi:type="dcterms:W3CDTF">2024-05-20T12:32:03Z</dcterms:created>
  <dcterms:modified xsi:type="dcterms:W3CDTF">2024-05-26T20:43:25Z</dcterms:modified>
</cp:coreProperties>
</file>