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13_ncr:1_{7EA616F3-AD58-724E-B6CD-DFAAAEE7F3D7}" xr6:coauthVersionLast="47" xr6:coauthVersionMax="47" xr10:uidLastSave="{00000000-0000-0000-0000-000000000000}"/>
  <bookViews>
    <workbookView xWindow="3720" yWindow="500" windowWidth="32120" windowHeight="20260" xr2:uid="{075F10A5-3869-254F-9234-1C17E1A82D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7" i="1"/>
  <c r="L7" i="1" s="1"/>
  <c r="K6" i="1"/>
  <c r="K5" i="1"/>
  <c r="AB7" i="1"/>
  <c r="AB6" i="1"/>
  <c r="AB5" i="1"/>
  <c r="Y7" i="1"/>
  <c r="Y6" i="1"/>
  <c r="Y5" i="1"/>
  <c r="V7" i="1"/>
  <c r="V6" i="1"/>
  <c r="V5" i="1"/>
  <c r="S7" i="1"/>
  <c r="S6" i="1"/>
  <c r="S5" i="1"/>
  <c r="P7" i="1"/>
  <c r="P6" i="1"/>
  <c r="P5" i="1"/>
  <c r="M7" i="1"/>
  <c r="M6" i="1"/>
  <c r="M5" i="1"/>
  <c r="J26" i="1"/>
  <c r="K15" i="1" s="1"/>
  <c r="N20" i="1"/>
  <c r="K14" i="1" s="1"/>
  <c r="K13" i="1"/>
  <c r="J23" i="1"/>
  <c r="L20" i="1"/>
  <c r="J20" i="1"/>
  <c r="Z7" i="1"/>
  <c r="AA7" i="1" s="1"/>
  <c r="Z6" i="1"/>
  <c r="AA6" i="1" s="1"/>
  <c r="Z5" i="1"/>
  <c r="AA5" i="1" s="1"/>
  <c r="Z4" i="1"/>
  <c r="AB4" i="1" s="1"/>
  <c r="AA4" i="1"/>
  <c r="W7" i="1"/>
  <c r="W6" i="1"/>
  <c r="X6" i="1" s="1"/>
  <c r="W5" i="1"/>
  <c r="X5" i="1" s="1"/>
  <c r="W4" i="1"/>
  <c r="X4" i="1" s="1"/>
  <c r="Y4" i="1"/>
  <c r="X7" i="1"/>
  <c r="T7" i="1"/>
  <c r="U7" i="1" s="1"/>
  <c r="T6" i="1"/>
  <c r="U6" i="1" s="1"/>
  <c r="T5" i="1"/>
  <c r="T4" i="1"/>
  <c r="U4" i="1"/>
  <c r="V4" i="1"/>
  <c r="U5" i="1"/>
  <c r="Q7" i="1"/>
  <c r="Q6" i="1"/>
  <c r="R6" i="1" s="1"/>
  <c r="Q5" i="1"/>
  <c r="Q4" i="1"/>
  <c r="R4" i="1" s="1"/>
  <c r="R5" i="1"/>
  <c r="R7" i="1"/>
  <c r="N7" i="1"/>
  <c r="O7" i="1" s="1"/>
  <c r="N4" i="1"/>
  <c r="O4" i="1" s="1"/>
  <c r="N5" i="1"/>
  <c r="N6" i="1"/>
  <c r="O5" i="1"/>
  <c r="O6" i="1"/>
  <c r="P4" i="1"/>
  <c r="L6" i="1"/>
  <c r="M4" i="1"/>
  <c r="L5" i="1"/>
  <c r="C18" i="1"/>
  <c r="D18" i="1"/>
  <c r="E18" i="1"/>
  <c r="F18" i="1"/>
  <c r="G18" i="1"/>
  <c r="B18" i="1"/>
  <c r="G14" i="1"/>
  <c r="C14" i="1"/>
  <c r="D14" i="1"/>
  <c r="E14" i="1"/>
  <c r="F14" i="1"/>
  <c r="B14" i="1"/>
  <c r="C10" i="1"/>
  <c r="D10" i="1"/>
  <c r="E10" i="1"/>
  <c r="F10" i="1"/>
  <c r="G10" i="1"/>
  <c r="B10" i="1"/>
  <c r="C6" i="1"/>
  <c r="D6" i="1"/>
  <c r="E6" i="1"/>
  <c r="F6" i="1"/>
  <c r="G6" i="1"/>
  <c r="B6" i="1"/>
  <c r="S4" i="1" l="1"/>
  <c r="L4" i="1"/>
</calcChain>
</file>

<file path=xl/sharedStrings.xml><?xml version="1.0" encoding="utf-8"?>
<sst xmlns="http://schemas.openxmlformats.org/spreadsheetml/2006/main" count="59" uniqueCount="24">
  <si>
    <t>Масса груза, г</t>
  </si>
  <si>
    <t>Положение утяжелителей</t>
  </si>
  <si>
    <t>1 риска</t>
  </si>
  <si>
    <t>2 риска</t>
  </si>
  <si>
    <t>3 риска</t>
  </si>
  <si>
    <t>4 риска</t>
  </si>
  <si>
    <t>5 риска</t>
  </si>
  <si>
    <t>6 риска</t>
  </si>
  <si>
    <t>m1</t>
  </si>
  <si>
    <t>m2</t>
  </si>
  <si>
    <t>m3</t>
  </si>
  <si>
    <t>m4</t>
  </si>
  <si>
    <t>t1</t>
  </si>
  <si>
    <t>t2</t>
  </si>
  <si>
    <t>t3</t>
  </si>
  <si>
    <t>tср</t>
  </si>
  <si>
    <t>положение утяжелителей</t>
  </si>
  <si>
    <t>m = 220 г</t>
  </si>
  <si>
    <t>a</t>
  </si>
  <si>
    <t>M</t>
  </si>
  <si>
    <t>d</t>
  </si>
  <si>
    <t>m - масса шайбы (кг)</t>
  </si>
  <si>
    <t>g - ускорение свободного падения в спб</t>
  </si>
  <si>
    <t>Погрешности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</si>
</sst>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rgb="FF6A8759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164" fontId="0" fillId="0" borderId="1" xfId="0" applyNumberFormat="1" applyBorder="1"/>
    <xf numFmtId="0" fontId="0" fillId="0" borderId="5" xfId="0" applyBorder="1"/>
    <xf numFmtId="164" fontId="0" fillId="0" borderId="5" xfId="0" applyNumberFormat="1" applyBorder="1"/>
    <xf numFmtId="164" fontId="0" fillId="0" borderId="11" xfId="0" applyNumberFormat="1" applyBorder="1"/>
    <xf numFmtId="0" fontId="0" fillId="0" borderId="12" xfId="0" applyBorder="1"/>
    <xf numFmtId="164" fontId="0" fillId="0" borderId="0" xfId="0" applyNumberFormat="1"/>
    <xf numFmtId="0" fontId="2" fillId="0" borderId="14" xfId="0" applyFont="1" applyBorder="1"/>
    <xf numFmtId="0" fontId="0" fillId="0" borderId="2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7" xfId="0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301712</xdr:colOff>
      <xdr:row>2</xdr:row>
      <xdr:rowOff>28066</xdr:rowOff>
    </xdr:from>
    <xdr:to>
      <xdr:col>11</xdr:col>
      <xdr:colOff>431377</xdr:colOff>
      <xdr:row>2</xdr:row>
      <xdr:rowOff>169519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F40DDA2-44D2-8CC3-6410-F2445AE83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435027"/>
          <a:ext cx="129665" cy="141453"/>
        </a:xfrm>
        <a:prstGeom prst="rect">
          <a:avLst/>
        </a:prstGeom>
      </xdr:spPr>
    </xdr:pic>
    <xdr:clientData/>
  </xdr:twoCellAnchor>
  <xdr:oneCellAnchor>
    <xdr:from>
      <xdr:col>14</xdr:col>
      <xdr:colOff>301712</xdr:colOff>
      <xdr:row>2</xdr:row>
      <xdr:rowOff>28066</xdr:rowOff>
    </xdr:from>
    <xdr:ext cx="129665" cy="141453"/>
    <xdr:pic>
      <xdr:nvPicPr>
        <xdr:cNvPr id="4" name="Рисунок 3">
          <a:extLst>
            <a:ext uri="{FF2B5EF4-FFF2-40B4-BE49-F238E27FC236}">
              <a16:creationId xmlns:a16="http://schemas.microsoft.com/office/drawing/2014/main" id="{757C3E1C-026F-3443-9D36-20798F21E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435027"/>
          <a:ext cx="129665" cy="141453"/>
        </a:xfrm>
        <a:prstGeom prst="rect">
          <a:avLst/>
        </a:prstGeom>
      </xdr:spPr>
    </xdr:pic>
    <xdr:clientData/>
  </xdr:oneCellAnchor>
  <xdr:oneCellAnchor>
    <xdr:from>
      <xdr:col>17</xdr:col>
      <xdr:colOff>301712</xdr:colOff>
      <xdr:row>2</xdr:row>
      <xdr:rowOff>28066</xdr:rowOff>
    </xdr:from>
    <xdr:ext cx="129665" cy="141453"/>
    <xdr:pic>
      <xdr:nvPicPr>
        <xdr:cNvPr id="5" name="Рисунок 4">
          <a:extLst>
            <a:ext uri="{FF2B5EF4-FFF2-40B4-BE49-F238E27FC236}">
              <a16:creationId xmlns:a16="http://schemas.microsoft.com/office/drawing/2014/main" id="{A8E5B02E-C6FA-4F40-93DB-53B6DBBC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435027"/>
          <a:ext cx="129665" cy="141453"/>
        </a:xfrm>
        <a:prstGeom prst="rect">
          <a:avLst/>
        </a:prstGeom>
      </xdr:spPr>
    </xdr:pic>
    <xdr:clientData/>
  </xdr:oneCellAnchor>
  <xdr:oneCellAnchor>
    <xdr:from>
      <xdr:col>20</xdr:col>
      <xdr:colOff>301712</xdr:colOff>
      <xdr:row>2</xdr:row>
      <xdr:rowOff>28066</xdr:rowOff>
    </xdr:from>
    <xdr:ext cx="129665" cy="141453"/>
    <xdr:pic>
      <xdr:nvPicPr>
        <xdr:cNvPr id="6" name="Рисунок 5">
          <a:extLst>
            <a:ext uri="{FF2B5EF4-FFF2-40B4-BE49-F238E27FC236}">
              <a16:creationId xmlns:a16="http://schemas.microsoft.com/office/drawing/2014/main" id="{8026B542-3672-2A4A-B064-858F2F79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2596" y="435027"/>
          <a:ext cx="129665" cy="141453"/>
        </a:xfrm>
        <a:prstGeom prst="rect">
          <a:avLst/>
        </a:prstGeom>
      </xdr:spPr>
    </xdr:pic>
    <xdr:clientData/>
  </xdr:oneCellAnchor>
  <xdr:oneCellAnchor>
    <xdr:from>
      <xdr:col>23</xdr:col>
      <xdr:colOff>301712</xdr:colOff>
      <xdr:row>2</xdr:row>
      <xdr:rowOff>28066</xdr:rowOff>
    </xdr:from>
    <xdr:ext cx="129665" cy="141453"/>
    <xdr:pic>
      <xdr:nvPicPr>
        <xdr:cNvPr id="7" name="Рисунок 6">
          <a:extLst>
            <a:ext uri="{FF2B5EF4-FFF2-40B4-BE49-F238E27FC236}">
              <a16:creationId xmlns:a16="http://schemas.microsoft.com/office/drawing/2014/main" id="{C9A9420F-9D7D-2842-B75F-03CAEB471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435027"/>
          <a:ext cx="129665" cy="141453"/>
        </a:xfrm>
        <a:prstGeom prst="rect">
          <a:avLst/>
        </a:prstGeom>
      </xdr:spPr>
    </xdr:pic>
    <xdr:clientData/>
  </xdr:oneCellAnchor>
  <xdr:oneCellAnchor>
    <xdr:from>
      <xdr:col>26</xdr:col>
      <xdr:colOff>301712</xdr:colOff>
      <xdr:row>2</xdr:row>
      <xdr:rowOff>28066</xdr:rowOff>
    </xdr:from>
    <xdr:ext cx="129665" cy="141453"/>
    <xdr:pic>
      <xdr:nvPicPr>
        <xdr:cNvPr id="8" name="Рисунок 7">
          <a:extLst>
            <a:ext uri="{FF2B5EF4-FFF2-40B4-BE49-F238E27FC236}">
              <a16:creationId xmlns:a16="http://schemas.microsoft.com/office/drawing/2014/main" id="{DD577C14-A642-064C-BD9B-78C01BAE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2596" y="435027"/>
          <a:ext cx="129665" cy="141453"/>
        </a:xfrm>
        <a:prstGeom prst="rect">
          <a:avLst/>
        </a:prstGeom>
      </xdr:spPr>
    </xdr:pic>
    <xdr:clientData/>
  </xdr:oneCellAnchor>
  <xdr:twoCellAnchor editAs="oneCell">
    <xdr:from>
      <xdr:col>9</xdr:col>
      <xdr:colOff>7017</xdr:colOff>
      <xdr:row>13</xdr:row>
      <xdr:rowOff>35083</xdr:rowOff>
    </xdr:from>
    <xdr:to>
      <xdr:col>9</xdr:col>
      <xdr:colOff>136682</xdr:colOff>
      <xdr:row>13</xdr:row>
      <xdr:rowOff>176536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9C7E9FE-8712-204C-9717-5D70B6FE8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741" y="2708398"/>
          <a:ext cx="129665" cy="141453"/>
        </a:xfrm>
        <a:prstGeom prst="rect">
          <a:avLst/>
        </a:prstGeom>
      </xdr:spPr>
    </xdr:pic>
    <xdr:clientData/>
  </xdr:twoCellAnchor>
  <xdr:twoCellAnchor editAs="oneCell">
    <xdr:from>
      <xdr:col>9</xdr:col>
      <xdr:colOff>7017</xdr:colOff>
      <xdr:row>16</xdr:row>
      <xdr:rowOff>196464</xdr:rowOff>
    </xdr:from>
    <xdr:to>
      <xdr:col>11</xdr:col>
      <xdr:colOff>0</xdr:colOff>
      <xdr:row>18</xdr:row>
      <xdr:rowOff>175414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D498A3A-6E1D-7346-80C8-D379E2029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741" y="3480221"/>
          <a:ext cx="2097955" cy="413978"/>
        </a:xfrm>
        <a:prstGeom prst="rect">
          <a:avLst/>
        </a:prstGeom>
      </xdr:spPr>
    </xdr:pic>
    <xdr:clientData/>
  </xdr:twoCellAnchor>
  <xdr:twoCellAnchor editAs="oneCell">
    <xdr:from>
      <xdr:col>11</xdr:col>
      <xdr:colOff>14033</xdr:colOff>
      <xdr:row>16</xdr:row>
      <xdr:rowOff>196464</xdr:rowOff>
    </xdr:from>
    <xdr:to>
      <xdr:col>13</xdr:col>
      <xdr:colOff>32122</xdr:colOff>
      <xdr:row>18</xdr:row>
      <xdr:rowOff>182429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7B4D4846-D3E5-51C5-17D8-066E40E6B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3480221"/>
          <a:ext cx="2073945" cy="420993"/>
        </a:xfrm>
        <a:prstGeom prst="rect">
          <a:avLst/>
        </a:prstGeom>
      </xdr:spPr>
    </xdr:pic>
    <xdr:clientData/>
  </xdr:twoCellAnchor>
  <xdr:twoCellAnchor editAs="oneCell">
    <xdr:from>
      <xdr:col>8</xdr:col>
      <xdr:colOff>813923</xdr:colOff>
      <xdr:row>20</xdr:row>
      <xdr:rowOff>7016</xdr:rowOff>
    </xdr:from>
    <xdr:to>
      <xdr:col>13</xdr:col>
      <xdr:colOff>1</xdr:colOff>
      <xdr:row>21</xdr:row>
      <xdr:rowOff>147036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F248D68D-7A4A-8A66-AF9F-5A1CF1A86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5691" y="4118729"/>
          <a:ext cx="4174862" cy="343501"/>
        </a:xfrm>
        <a:prstGeom prst="rect">
          <a:avLst/>
        </a:prstGeom>
      </xdr:spPr>
    </xdr:pic>
    <xdr:clientData/>
  </xdr:twoCellAnchor>
  <xdr:twoCellAnchor editAs="oneCell">
    <xdr:from>
      <xdr:col>13</xdr:col>
      <xdr:colOff>42099</xdr:colOff>
      <xdr:row>16</xdr:row>
      <xdr:rowOff>168625</xdr:rowOff>
    </xdr:from>
    <xdr:to>
      <xdr:col>18</xdr:col>
      <xdr:colOff>14033</xdr:colOff>
      <xdr:row>18</xdr:row>
      <xdr:rowOff>190957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5D7D879-1083-3C17-E634-1CD5A396C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2651" y="3452382"/>
          <a:ext cx="4111713" cy="457360"/>
        </a:xfrm>
        <a:prstGeom prst="rect">
          <a:avLst/>
        </a:prstGeom>
      </xdr:spPr>
    </xdr:pic>
    <xdr:clientData/>
  </xdr:twoCellAnchor>
  <xdr:twoCellAnchor editAs="oneCell">
    <xdr:from>
      <xdr:col>9</xdr:col>
      <xdr:colOff>14034</xdr:colOff>
      <xdr:row>23</xdr:row>
      <xdr:rowOff>4149</xdr:rowOff>
    </xdr:from>
    <xdr:to>
      <xdr:col>14</xdr:col>
      <xdr:colOff>687625</xdr:colOff>
      <xdr:row>25</xdr:row>
      <xdr:rowOff>3738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DF895C20-0170-4E2E-6BD3-404A9DEF2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3758" y="4754370"/>
          <a:ext cx="5662375" cy="40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85F7-50E0-F946-8758-9ED491A8526F}">
  <dimension ref="A1:AB26"/>
  <sheetViews>
    <sheetView tabSelected="1" topLeftCell="B1" zoomScale="142" workbookViewId="0">
      <selection activeCell="I24" sqref="I24"/>
    </sheetView>
  </sheetViews>
  <sheetFormatPr baseColWidth="10" defaultRowHeight="16" x14ac:dyDescent="0.2"/>
  <cols>
    <col min="1" max="1" width="13.83203125" customWidth="1"/>
    <col min="8" max="8" width="3" customWidth="1"/>
    <col min="10" max="10" width="13" customWidth="1"/>
    <col min="11" max="12" width="14.6640625" bestFit="1" customWidth="1"/>
    <col min="13" max="13" width="12.33203125" bestFit="1" customWidth="1"/>
  </cols>
  <sheetData>
    <row r="1" spans="1:28" x14ac:dyDescent="0.2">
      <c r="A1" s="22" t="s">
        <v>0</v>
      </c>
      <c r="B1" s="22" t="s">
        <v>1</v>
      </c>
      <c r="C1" s="22"/>
      <c r="D1" s="22"/>
      <c r="E1" s="22"/>
      <c r="F1" s="22"/>
      <c r="G1" s="22"/>
      <c r="H1" s="1"/>
      <c r="J1" s="22" t="s">
        <v>0</v>
      </c>
      <c r="K1" s="31" t="s">
        <v>16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3"/>
    </row>
    <row r="2" spans="1:28" x14ac:dyDescent="0.2">
      <c r="A2" s="22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  <c r="J2" s="22"/>
      <c r="K2" s="22" t="s">
        <v>2</v>
      </c>
      <c r="L2" s="22"/>
      <c r="M2" s="22"/>
      <c r="N2" s="22" t="s">
        <v>3</v>
      </c>
      <c r="O2" s="22"/>
      <c r="P2" s="22"/>
      <c r="Q2" s="22" t="s">
        <v>4</v>
      </c>
      <c r="R2" s="22"/>
      <c r="S2" s="22"/>
      <c r="T2" s="22" t="s">
        <v>5</v>
      </c>
      <c r="U2" s="22"/>
      <c r="V2" s="22"/>
      <c r="W2" s="22" t="s">
        <v>6</v>
      </c>
      <c r="X2" s="22"/>
      <c r="Y2" s="22"/>
      <c r="Z2" s="22" t="s">
        <v>7</v>
      </c>
      <c r="AA2" s="22"/>
      <c r="AB2" s="22"/>
    </row>
    <row r="3" spans="1:28" x14ac:dyDescent="0.2">
      <c r="A3" s="22" t="s">
        <v>8</v>
      </c>
      <c r="B3" s="2">
        <v>4.99</v>
      </c>
      <c r="C3" s="2">
        <v>5.21</v>
      </c>
      <c r="D3" s="2">
        <v>6.2</v>
      </c>
      <c r="E3" s="2">
        <v>7.39</v>
      </c>
      <c r="F3" s="2">
        <v>7.86</v>
      </c>
      <c r="G3" s="2">
        <v>8.91</v>
      </c>
      <c r="H3" s="1" t="s">
        <v>12</v>
      </c>
      <c r="J3" s="1" t="s">
        <v>17</v>
      </c>
      <c r="K3" s="1" t="s">
        <v>18</v>
      </c>
      <c r="L3" s="1"/>
      <c r="M3" s="1" t="s">
        <v>19</v>
      </c>
      <c r="N3" s="1" t="s">
        <v>18</v>
      </c>
      <c r="O3" s="1"/>
      <c r="P3" s="1" t="s">
        <v>19</v>
      </c>
      <c r="Q3" s="1" t="s">
        <v>18</v>
      </c>
      <c r="R3" s="1"/>
      <c r="S3" s="1" t="s">
        <v>19</v>
      </c>
      <c r="T3" s="1" t="s">
        <v>18</v>
      </c>
      <c r="U3" s="1"/>
      <c r="V3" s="1" t="s">
        <v>19</v>
      </c>
      <c r="W3" s="1" t="s">
        <v>18</v>
      </c>
      <c r="X3" s="1"/>
      <c r="Y3" s="1" t="s">
        <v>19</v>
      </c>
      <c r="Z3" s="1" t="s">
        <v>18</v>
      </c>
      <c r="AA3" s="1"/>
      <c r="AB3" s="1" t="s">
        <v>19</v>
      </c>
    </row>
    <row r="4" spans="1:28" x14ac:dyDescent="0.2">
      <c r="A4" s="22"/>
      <c r="B4" s="2">
        <v>4.74</v>
      </c>
      <c r="C4" s="2">
        <v>5.45</v>
      </c>
      <c r="D4" s="2">
        <v>6.45</v>
      </c>
      <c r="E4" s="2">
        <v>7.28</v>
      </c>
      <c r="F4" s="2">
        <v>8.0299999999999994</v>
      </c>
      <c r="G4" s="2">
        <v>9.0500000000000007</v>
      </c>
      <c r="H4" s="1" t="s">
        <v>13</v>
      </c>
      <c r="J4" s="1" t="s">
        <v>8</v>
      </c>
      <c r="K4" s="5">
        <f>(2*0.7)/((B6)^2)</f>
        <v>5.9191583896318893E-2</v>
      </c>
      <c r="L4" s="5">
        <f>(2*K4)/$J$10</f>
        <v>2.5735471259269085</v>
      </c>
      <c r="M4" s="5">
        <f>(($K$10*$J$10)/2)*($L$10-K4)</f>
        <v>4.9389690585484633E-2</v>
      </c>
      <c r="N4" s="5">
        <f>(2*0.7)/((C6)^2)</f>
        <v>4.684711481261155E-2</v>
      </c>
      <c r="O4" s="5">
        <f>(2*N4)/$J$10</f>
        <v>2.0368310788091977</v>
      </c>
      <c r="P4" s="5">
        <f>(($K$10*$J$10)/2)*($L$10-N4)</f>
        <v>4.9452153599048185E-2</v>
      </c>
      <c r="Q4" s="5">
        <f>(2*0.7)/((D6)^2)</f>
        <v>3.5839999999999997E-2</v>
      </c>
      <c r="R4" s="5">
        <f>(2*Q4)/$J$10</f>
        <v>1.5582608695652174</v>
      </c>
      <c r="S4" s="5">
        <f>(($K$10*$J$10)/2)*($L$10-Q4)</f>
        <v>4.9507849600000001E-2</v>
      </c>
      <c r="T4" s="5">
        <f>(2*0.7)/((E6)^2)</f>
        <v>2.6223426927380247E-2</v>
      </c>
      <c r="U4" s="5">
        <f>(2*T4)/$J$10</f>
        <v>1.1401489968426195</v>
      </c>
      <c r="V4" s="5">
        <f>(($K$10*$J$10)/2)*($L$10-T4)</f>
        <v>4.9556509459747461E-2</v>
      </c>
      <c r="W4" s="5">
        <f>(2*0.7)/((F6)^2)</f>
        <v>2.2206853669523945E-2</v>
      </c>
      <c r="X4" s="5">
        <f>(2*W4)/$J$10</f>
        <v>0.96551537693582368</v>
      </c>
      <c r="Y4" s="5">
        <f>(($K$10*$J$10)/2)*($L$10-W4)</f>
        <v>4.9576833320432216E-2</v>
      </c>
      <c r="Z4" s="5">
        <f>(2*0.7)/((G6)^2)</f>
        <v>1.7634884825307569E-2</v>
      </c>
      <c r="AA4" s="5">
        <f>(2*Z4)/$J$10</f>
        <v>0.76673412283945952</v>
      </c>
      <c r="AB4" s="5">
        <f>(($K$10*$J$10)/2)*($L$10-Z4)</f>
        <v>4.9599967482783947E-2</v>
      </c>
    </row>
    <row r="5" spans="1:28" x14ac:dyDescent="0.2">
      <c r="A5" s="22"/>
      <c r="B5" s="2">
        <v>4.8600000000000003</v>
      </c>
      <c r="C5" s="2">
        <v>5.74</v>
      </c>
      <c r="D5" s="2">
        <v>6.1</v>
      </c>
      <c r="E5" s="2">
        <v>7.25</v>
      </c>
      <c r="F5" s="2">
        <v>7.93</v>
      </c>
      <c r="G5" s="2">
        <v>8.77</v>
      </c>
      <c r="H5" s="1" t="s">
        <v>14</v>
      </c>
      <c r="J5" s="1" t="s">
        <v>9</v>
      </c>
      <c r="K5" s="5">
        <f>(2*0.7)/((B10)^2)</f>
        <v>0.1328166834620039</v>
      </c>
      <c r="L5" s="5">
        <f t="shared" ref="L5:L7" si="0">(2*K5)/$J$10</f>
        <v>5.7746384113914742</v>
      </c>
      <c r="M5" s="5">
        <f>(($K$10*2*$J$10)/2)*($L$10-K5)</f>
        <v>9.8034295163364538E-2</v>
      </c>
      <c r="N5" s="5">
        <f>(2*0.7)/((C10)^2)</f>
        <v>8.9427091724516267E-2</v>
      </c>
      <c r="O5" s="5">
        <f t="shared" ref="O5:O7" si="1">(2*N5)/$J$10</f>
        <v>3.8881344228050549</v>
      </c>
      <c r="P5" s="5">
        <f>(($K$10*2*$J$10)/2)*($L$10-N5)</f>
        <v>9.8473397831747897E-2</v>
      </c>
      <c r="Q5" s="5">
        <f>(2*0.7)/((D10)^2)</f>
        <v>6.832364149826152E-2</v>
      </c>
      <c r="R5" s="5">
        <f t="shared" ref="R5:R7" si="2">(2*Q5)/$J$10</f>
        <v>2.9705931086200663</v>
      </c>
      <c r="S5" s="5">
        <f>(($K$10*2*$J$10)/2)*($L$10-Q5)</f>
        <v>9.8686964748037592E-2</v>
      </c>
      <c r="T5" s="5">
        <f>(2*0.7)/((E10)^2)</f>
        <v>4.9652256872404349E-2</v>
      </c>
      <c r="U5" s="5">
        <f t="shared" ref="U5:U7" si="3">(2*T5)/$J$10</f>
        <v>2.1587937770610588</v>
      </c>
      <c r="V5" s="5">
        <f>(($K$10*2*$J$10)/2)*($L$10-T5)</f>
        <v>9.887591916045127E-2</v>
      </c>
      <c r="W5" s="5">
        <f>(2*0.7)/((F10)^2)</f>
        <v>4.0127593006843348E-2</v>
      </c>
      <c r="X5" s="5">
        <f t="shared" ref="X5:X7" si="4">(2*W5)/$J$10</f>
        <v>1.7446779568192761</v>
      </c>
      <c r="Y5" s="5">
        <f>(($K$10*2*$J$10)/2)*($L$10-W5)</f>
        <v>9.897230875877075E-2</v>
      </c>
      <c r="Z5" s="5">
        <f>(2*0.7)/((G10)^2)</f>
        <v>3.153152364075984E-2</v>
      </c>
      <c r="AA5" s="5">
        <f t="shared" ref="AA5:AA7" si="5">(2*Z5)/$J$10</f>
        <v>1.3709358104678191</v>
      </c>
      <c r="AB5" s="5">
        <f>(($K$10*2*$J$10)/2)*($L$10-Z5)</f>
        <v>9.9059300980755507E-2</v>
      </c>
    </row>
    <row r="6" spans="1:28" x14ac:dyDescent="0.2">
      <c r="A6" s="22"/>
      <c r="B6" s="3">
        <f>AVERAGE(B3:B5)</f>
        <v>4.8633333333333333</v>
      </c>
      <c r="C6" s="3">
        <f t="shared" ref="C6:G6" si="6">AVERAGE(C3:C5)</f>
        <v>5.4666666666666659</v>
      </c>
      <c r="D6" s="3">
        <f t="shared" si="6"/>
        <v>6.25</v>
      </c>
      <c r="E6" s="3">
        <f t="shared" si="6"/>
        <v>7.3066666666666675</v>
      </c>
      <c r="F6" s="3">
        <f t="shared" si="6"/>
        <v>7.94</v>
      </c>
      <c r="G6" s="3">
        <f t="shared" si="6"/>
        <v>8.91</v>
      </c>
      <c r="H6" s="4" t="s">
        <v>15</v>
      </c>
      <c r="J6" s="1" t="s">
        <v>10</v>
      </c>
      <c r="K6" s="5">
        <f>(2*0.7)/((B14)^2)</f>
        <v>0.17942481530636079</v>
      </c>
      <c r="L6" s="5">
        <f t="shared" si="0"/>
        <v>7.8010789263635125</v>
      </c>
      <c r="M6" s="5">
        <f>(($K$10*3*$J$10)/2)*($L$10-K6)</f>
        <v>0.14634393130364948</v>
      </c>
      <c r="N6" s="5">
        <f>(2*0.7)/(((C14)^2))</f>
        <v>0.13990657349925212</v>
      </c>
      <c r="O6" s="5">
        <f t="shared" si="1"/>
        <v>6.0828944999674839</v>
      </c>
      <c r="P6" s="5">
        <f>(($K$10*3*$J$10)/2)*($L$10-N6)</f>
        <v>0.14694381821428137</v>
      </c>
      <c r="Q6" s="5">
        <f>(2*0.7)/(((D14)^2))</f>
        <v>9.4451003541912618E-2</v>
      </c>
      <c r="R6" s="5">
        <f t="shared" si="2"/>
        <v>4.1065653713875054</v>
      </c>
      <c r="S6" s="5">
        <f>(($K$10*3*$J$10)/2)*($L$10-Q6)</f>
        <v>0.14763383376623376</v>
      </c>
      <c r="T6" s="5">
        <f>(2*0.7)/(((E14)^2))</f>
        <v>7.1877766723560388E-2</v>
      </c>
      <c r="U6" s="5">
        <f t="shared" si="3"/>
        <v>3.1251202923287127</v>
      </c>
      <c r="V6" s="5">
        <f>(($K$10*3*$J$10)/2)*($L$10-T6)</f>
        <v>0.14797649550113637</v>
      </c>
      <c r="W6" s="5">
        <f>(2*0.7)/(((F14)^2))</f>
        <v>5.5480969367019378E-2</v>
      </c>
      <c r="X6" s="5">
        <f t="shared" si="4"/>
        <v>2.4122160594356252</v>
      </c>
      <c r="Y6" s="5">
        <f>(($K$10*3*$J$10)/2)*($L$10-W6)</f>
        <v>0.14822539888500866</v>
      </c>
      <c r="Z6" s="5">
        <f>(2*0.7)/(((G14)^2))</f>
        <v>4.3039827895342171E-2</v>
      </c>
      <c r="AA6" s="5">
        <f t="shared" si="5"/>
        <v>1.8712968650148771</v>
      </c>
      <c r="AB6" s="5">
        <f>(($K$10*3*$J$10)/2)*($L$10-Z6)</f>
        <v>0.14841425541254871</v>
      </c>
    </row>
    <row r="7" spans="1:28" ht="17" thickBot="1" x14ac:dyDescent="0.25">
      <c r="A7" s="22" t="s">
        <v>9</v>
      </c>
      <c r="B7" s="2">
        <v>3.22</v>
      </c>
      <c r="C7" s="2">
        <v>4.04</v>
      </c>
      <c r="D7" s="2">
        <v>4.41</v>
      </c>
      <c r="E7" s="2">
        <v>5.26</v>
      </c>
      <c r="F7" s="2">
        <v>5.92</v>
      </c>
      <c r="G7" s="2">
        <v>6.57</v>
      </c>
      <c r="H7" s="1" t="s">
        <v>12</v>
      </c>
      <c r="J7" s="6" t="s">
        <v>11</v>
      </c>
      <c r="K7" s="5">
        <f>(2*0.7)/((B18)^2)</f>
        <v>0.22580280963210267</v>
      </c>
      <c r="L7" s="7">
        <f t="shared" si="0"/>
        <v>9.8175134622653335</v>
      </c>
      <c r="M7" s="5">
        <f>(($K$10*4*$J$10)/2)*($L$10-K7)</f>
        <v>0.19418655113304625</v>
      </c>
      <c r="N7" s="5">
        <f>(2*0.7)/((C18)^2)</f>
        <v>0.1798538045503012</v>
      </c>
      <c r="O7" s="5">
        <f t="shared" si="1"/>
        <v>7.8197306326217912</v>
      </c>
      <c r="P7" s="5">
        <f>(($K$10*4*$J$10)/2)*($L$10-N7)</f>
        <v>0.19511655899590191</v>
      </c>
      <c r="Q7" s="5">
        <f>(2*0.7)/((D18)^2)</f>
        <v>0.12599999999999997</v>
      </c>
      <c r="R7" s="5">
        <f t="shared" si="2"/>
        <v>5.478260869565216</v>
      </c>
      <c r="S7" s="5">
        <f>(($K$10*4*$J$10)/2)*($L$10-Q7)</f>
        <v>0.19620656000000003</v>
      </c>
      <c r="T7" s="5">
        <f>(2*0.7)/((E18)^2)</f>
        <v>9.902670891806245E-2</v>
      </c>
      <c r="U7" s="5">
        <f t="shared" si="3"/>
        <v>4.3055090833940195</v>
      </c>
      <c r="V7" s="5">
        <f>(($K$10*4*$J$10)/2)*($L$10-T7)</f>
        <v>0.19675249941149844</v>
      </c>
      <c r="W7" s="5">
        <f>(2*0.7)/((F18)^2)</f>
        <v>7.4213294899485138E-2</v>
      </c>
      <c r="X7" s="5">
        <f t="shared" si="4"/>
        <v>3.2266649956297888</v>
      </c>
      <c r="Y7" s="5">
        <f>(($K$10*4*$J$10)/2)*($L$10-W7)</f>
        <v>0.19725472291123444</v>
      </c>
      <c r="Z7" s="5">
        <f>(2*0.7)/((G18)^2)</f>
        <v>6.0344105075370268E-2</v>
      </c>
      <c r="AA7" s="5">
        <f t="shared" si="5"/>
        <v>2.6236567424074031</v>
      </c>
      <c r="AB7" s="5">
        <f>(($K$10*4*$J$10)/2)*($L$10-Z7)</f>
        <v>0.19753543531327453</v>
      </c>
    </row>
    <row r="8" spans="1:28" ht="16" customHeight="1" x14ac:dyDescent="0.2">
      <c r="A8" s="22"/>
      <c r="B8" s="2">
        <v>3.29</v>
      </c>
      <c r="C8" s="2">
        <v>3.91</v>
      </c>
      <c r="D8" s="2">
        <v>4.53</v>
      </c>
      <c r="E8" s="2">
        <v>5.31</v>
      </c>
      <c r="F8" s="2">
        <v>5.9</v>
      </c>
      <c r="G8" s="2">
        <v>6.77</v>
      </c>
      <c r="H8" s="1" t="s">
        <v>13</v>
      </c>
      <c r="J8" s="29" t="s">
        <v>20</v>
      </c>
      <c r="K8" s="23" t="s">
        <v>21</v>
      </c>
      <c r="L8" s="23" t="s">
        <v>22</v>
      </c>
      <c r="M8" s="25"/>
    </row>
    <row r="9" spans="1:28" x14ac:dyDescent="0.2">
      <c r="A9" s="22"/>
      <c r="B9" s="2">
        <v>3.23</v>
      </c>
      <c r="C9" s="2">
        <v>3.92</v>
      </c>
      <c r="D9" s="2">
        <v>4.6399999999999997</v>
      </c>
      <c r="E9" s="2">
        <v>5.36</v>
      </c>
      <c r="F9" s="2">
        <v>5.9</v>
      </c>
      <c r="G9" s="2">
        <v>6.65</v>
      </c>
      <c r="H9" s="1" t="s">
        <v>14</v>
      </c>
      <c r="J9" s="30"/>
      <c r="K9" s="24"/>
      <c r="L9" s="24"/>
      <c r="M9" s="26"/>
    </row>
    <row r="10" spans="1:28" ht="17" thickBot="1" x14ac:dyDescent="0.25">
      <c r="A10" s="22"/>
      <c r="B10" s="3">
        <f>AVERAGE(B7:B9)</f>
        <v>3.2466666666666666</v>
      </c>
      <c r="C10" s="3">
        <f t="shared" ref="C10:G10" si="7">AVERAGE(C7:C9)</f>
        <v>3.956666666666667</v>
      </c>
      <c r="D10" s="3">
        <f t="shared" si="7"/>
        <v>4.5266666666666673</v>
      </c>
      <c r="E10" s="3">
        <f t="shared" si="7"/>
        <v>5.31</v>
      </c>
      <c r="F10" s="3">
        <f t="shared" si="7"/>
        <v>5.9066666666666663</v>
      </c>
      <c r="G10" s="3">
        <f t="shared" si="7"/>
        <v>6.663333333333334</v>
      </c>
      <c r="H10" s="4" t="s">
        <v>15</v>
      </c>
      <c r="J10" s="8">
        <v>4.5999999999999999E-2</v>
      </c>
      <c r="K10" s="9">
        <v>0.22</v>
      </c>
      <c r="L10" s="27">
        <v>9.82</v>
      </c>
      <c r="M10" s="28"/>
    </row>
    <row r="11" spans="1:28" x14ac:dyDescent="0.2">
      <c r="A11" s="22" t="s">
        <v>10</v>
      </c>
      <c r="B11" s="2">
        <v>2.75</v>
      </c>
      <c r="C11" s="2">
        <v>3.16</v>
      </c>
      <c r="D11" s="2">
        <v>3.89</v>
      </c>
      <c r="E11" s="2">
        <v>4.49</v>
      </c>
      <c r="F11" s="2">
        <v>4.96</v>
      </c>
      <c r="G11" s="2">
        <v>5.78</v>
      </c>
      <c r="H11" s="1" t="s">
        <v>12</v>
      </c>
    </row>
    <row r="12" spans="1:28" x14ac:dyDescent="0.2">
      <c r="A12" s="22"/>
      <c r="B12" s="2">
        <v>2.83</v>
      </c>
      <c r="C12" s="2">
        <v>3.18</v>
      </c>
      <c r="D12" s="2">
        <v>3.81</v>
      </c>
      <c r="E12" s="2">
        <v>4.3499999999999996</v>
      </c>
      <c r="F12" s="2">
        <v>5.15</v>
      </c>
      <c r="G12" s="2">
        <v>5.74</v>
      </c>
      <c r="H12" s="1" t="s">
        <v>13</v>
      </c>
      <c r="J12" s="22" t="s">
        <v>23</v>
      </c>
      <c r="K12" s="22"/>
    </row>
    <row r="13" spans="1:28" x14ac:dyDescent="0.2">
      <c r="A13" s="22"/>
      <c r="B13" s="2">
        <v>2.8</v>
      </c>
      <c r="C13" s="2">
        <v>3.15</v>
      </c>
      <c r="D13" s="2">
        <v>3.85</v>
      </c>
      <c r="E13" s="2">
        <v>4.4000000000000004</v>
      </c>
      <c r="F13" s="2">
        <v>4.96</v>
      </c>
      <c r="G13" s="2">
        <v>5.59</v>
      </c>
      <c r="H13" s="1" t="s">
        <v>14</v>
      </c>
      <c r="J13" s="1" t="s">
        <v>18</v>
      </c>
      <c r="K13" s="5">
        <f>J23</f>
        <v>7.5578188269781431E-3</v>
      </c>
    </row>
    <row r="14" spans="1:28" x14ac:dyDescent="0.2">
      <c r="A14" s="22"/>
      <c r="B14" s="3">
        <f>AVERAGE(B11:B13)</f>
        <v>2.793333333333333</v>
      </c>
      <c r="C14" s="3">
        <f t="shared" ref="C14:F14" si="8">AVERAGE(C11:C13)</f>
        <v>3.1633333333333336</v>
      </c>
      <c r="D14" s="3">
        <f t="shared" si="8"/>
        <v>3.85</v>
      </c>
      <c r="E14" s="3">
        <f t="shared" si="8"/>
        <v>4.4133333333333331</v>
      </c>
      <c r="F14" s="3">
        <f t="shared" si="8"/>
        <v>5.0233333333333334</v>
      </c>
      <c r="G14" s="3">
        <f>AVERAGE(G11:G13)</f>
        <v>5.7033333333333331</v>
      </c>
      <c r="H14" s="4" t="s">
        <v>15</v>
      </c>
      <c r="J14" s="1"/>
      <c r="K14" s="5">
        <f>N20</f>
        <v>0.32978933520986947</v>
      </c>
    </row>
    <row r="15" spans="1:28" x14ac:dyDescent="0.2">
      <c r="A15" s="22" t="s">
        <v>11</v>
      </c>
      <c r="B15" s="2">
        <v>2.39</v>
      </c>
      <c r="C15" s="2">
        <v>2.8</v>
      </c>
      <c r="D15" s="2">
        <v>3.29</v>
      </c>
      <c r="E15" s="2">
        <v>3.59</v>
      </c>
      <c r="F15" s="2">
        <v>4.43</v>
      </c>
      <c r="G15" s="2">
        <v>4.78</v>
      </c>
      <c r="H15" s="1" t="s">
        <v>12</v>
      </c>
      <c r="J15" s="1" t="s">
        <v>19</v>
      </c>
      <c r="K15" s="5">
        <f>J26</f>
        <v>5.4978575427601665E-4</v>
      </c>
    </row>
    <row r="16" spans="1:28" x14ac:dyDescent="0.2">
      <c r="A16" s="22"/>
      <c r="B16" s="2">
        <v>2.65</v>
      </c>
      <c r="C16" s="2">
        <v>2.78</v>
      </c>
      <c r="D16" s="2">
        <v>3.42</v>
      </c>
      <c r="E16" s="2">
        <v>3.89</v>
      </c>
      <c r="F16" s="2">
        <v>4.32</v>
      </c>
      <c r="G16" s="2">
        <v>4.88</v>
      </c>
      <c r="H16" s="1" t="s">
        <v>13</v>
      </c>
    </row>
    <row r="17" spans="1:18" ht="17" thickBot="1" x14ac:dyDescent="0.25">
      <c r="A17" s="22"/>
      <c r="B17" s="2">
        <v>2.4300000000000002</v>
      </c>
      <c r="C17" s="2">
        <v>2.79</v>
      </c>
      <c r="D17" s="2">
        <v>3.29</v>
      </c>
      <c r="E17" s="2">
        <v>3.8</v>
      </c>
      <c r="F17" s="2">
        <v>4.28</v>
      </c>
      <c r="G17" s="2">
        <v>4.79</v>
      </c>
      <c r="H17" s="1" t="s">
        <v>14</v>
      </c>
    </row>
    <row r="18" spans="1:18" ht="17" x14ac:dyDescent="0.25">
      <c r="A18" s="22"/>
      <c r="B18" s="3">
        <f>AVERAGE(B15:B17)</f>
        <v>2.4900000000000002</v>
      </c>
      <c r="C18" s="3">
        <f t="shared" ref="C18:G18" si="9">AVERAGE(C15:C17)</f>
        <v>2.7900000000000005</v>
      </c>
      <c r="D18" s="3">
        <f t="shared" si="9"/>
        <v>3.3333333333333335</v>
      </c>
      <c r="E18" s="3">
        <f t="shared" si="9"/>
        <v>3.7600000000000002</v>
      </c>
      <c r="F18" s="3">
        <f t="shared" si="9"/>
        <v>4.3433333333333337</v>
      </c>
      <c r="G18" s="3">
        <f t="shared" si="9"/>
        <v>4.8166666666666664</v>
      </c>
      <c r="H18" s="4" t="s">
        <v>15</v>
      </c>
      <c r="J18" s="11"/>
      <c r="K18" s="13"/>
      <c r="L18" s="14"/>
      <c r="M18" s="16"/>
      <c r="N18" s="1"/>
      <c r="O18" s="1"/>
      <c r="P18" s="1"/>
      <c r="Q18" s="1"/>
      <c r="R18" s="1"/>
    </row>
    <row r="19" spans="1:18" x14ac:dyDescent="0.2">
      <c r="J19" s="1"/>
      <c r="K19" s="12"/>
      <c r="L19" s="15"/>
      <c r="M19" s="12"/>
      <c r="N19" s="1"/>
      <c r="O19" s="1"/>
      <c r="P19" s="1"/>
      <c r="Q19" s="1"/>
      <c r="R19" s="1"/>
    </row>
    <row r="20" spans="1:18" ht="17" thickBot="1" x14ac:dyDescent="0.25">
      <c r="J20" s="17">
        <f>4.3*SQRT(((B3-B6)^2+(B4-B6)^2+(B5-B6)^2)/6)</f>
        <v>0.31040851219714394</v>
      </c>
      <c r="K20" s="18"/>
      <c r="L20" s="19">
        <f>SQRT(J20^2 + ((2/3)*0.01)^2)</f>
        <v>0.31048009419105904</v>
      </c>
      <c r="M20" s="20"/>
      <c r="N20" s="17">
        <f>SQRT(((2/J10)*K13)^2 + (-((2*K4)/(J10)^2)*0.0005)^2)</f>
        <v>0.32978933520986947</v>
      </c>
      <c r="O20" s="18"/>
      <c r="P20" s="18"/>
      <c r="Q20" s="18"/>
      <c r="R20" s="21"/>
    </row>
    <row r="23" spans="1:18" x14ac:dyDescent="0.2">
      <c r="J23" s="10">
        <f>SQRT((2/B6^2 * 0.0005)^2+(-(4*0.7/B6^3)*L20)^2)</f>
        <v>7.5578188269781431E-3</v>
      </c>
    </row>
    <row r="26" spans="1:18" x14ac:dyDescent="0.2">
      <c r="J26" s="10">
        <f>SQRT(((J10*(L10-K4))/2*0.0005)^2+((0.22*(L10-K4))/2 * 0.0005)^2 + (-(0.22*J10)/2 * K13)^2)</f>
        <v>5.4978575427601665E-4</v>
      </c>
    </row>
  </sheetData>
  <mergeCells count="22">
    <mergeCell ref="K1:AB1"/>
    <mergeCell ref="J12:K12"/>
    <mergeCell ref="Q2:S2"/>
    <mergeCell ref="T2:V2"/>
    <mergeCell ref="W2:Y2"/>
    <mergeCell ref="Z2:AB2"/>
    <mergeCell ref="J20:K20"/>
    <mergeCell ref="L20:M20"/>
    <mergeCell ref="N20:R20"/>
    <mergeCell ref="A15:A18"/>
    <mergeCell ref="J1:J2"/>
    <mergeCell ref="K2:M2"/>
    <mergeCell ref="N2:P2"/>
    <mergeCell ref="A1:A2"/>
    <mergeCell ref="B1:G1"/>
    <mergeCell ref="A3:A6"/>
    <mergeCell ref="A7:A10"/>
    <mergeCell ref="A11:A14"/>
    <mergeCell ref="K8:K9"/>
    <mergeCell ref="L8:M9"/>
    <mergeCell ref="L10:M10"/>
    <mergeCell ref="J8:J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Васильков Дмитрий</dc:creator>
  <cp:lastModifiedBy>Васильков Дмитрий</cp:lastModifiedBy>
  <dcterms:created xsi:type="dcterms:W3CDTF">2023-09-13T14:35:01Z</dcterms:created>
  <dcterms:modified xsi:type="dcterms:W3CDTF">2023-09-25T14:11:17Z</dcterms:modified>
</cp:coreProperties>
</file>