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sh\Documents\EAL\2017\1-Forår\Markens pleje\Virksomhedsprojekt\"/>
    </mc:Choice>
  </mc:AlternateContent>
  <bookViews>
    <workbookView xWindow="0" yWindow="0" windowWidth="15360" windowHeight="7230" tabRatio="854" firstSheet="11" activeTab="13"/>
  </bookViews>
  <sheets>
    <sheet name="Sortsforsøg-Vårsæd-Data-A1" sheetId="13" r:id="rId1"/>
    <sheet name="Sortsforsøg-Vårsæd-Opstil-A1" sheetId="6" r:id="rId2"/>
    <sheet name="Frøgræs-datadefinition-B1" sheetId="9" r:id="rId3"/>
    <sheet name="Frøgræs-Forsøgsopstilling-B1" sheetId="10" r:id="rId4"/>
    <sheet name="Ukrudt - Datadefinition-C1" sheetId="3" r:id="rId5"/>
    <sheet name="Ukrudt - forsøgsopstilling-C1" sheetId="4" r:id="rId6"/>
    <sheet name="Sortsforsøg-Vintersæd - D1" sheetId="7" r:id="rId7"/>
    <sheet name="Sort-Vintersæd-opstilling-D1" sheetId="12" r:id="rId8"/>
    <sheet name="Vintersæd-Datadefinition-E1" sheetId="8" r:id="rId9"/>
    <sheet name="Vintersæd-Forsøgsopstilling-E1" sheetId="11" r:id="rId10"/>
    <sheet name="Sortsforsøg-Raps-Data-B2" sheetId="16" r:id="rId11"/>
    <sheet name="Sortsforsøg-Raps-opstill-B2" sheetId="17" r:id="rId12"/>
    <sheet name="Sortsforsøg-Raps-Data-D2" sheetId="5" r:id="rId13"/>
    <sheet name="Sortsforsøg-Raps-Opstilling-D2" sheetId="15" r:id="rId14"/>
    <sheet name="Datasæt" sheetId="1" r:id="rId15"/>
    <sheet name="Interface" sheetId="2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5" i="6" l="1"/>
  <c r="AD25" i="6"/>
  <c r="AH24" i="6"/>
  <c r="AD24" i="6"/>
  <c r="AH23" i="6"/>
  <c r="AD23" i="6"/>
  <c r="AH22" i="6"/>
  <c r="AD22" i="6"/>
  <c r="AH21" i="6"/>
  <c r="AD21" i="6"/>
  <c r="AH20" i="6"/>
  <c r="AD20" i="6"/>
  <c r="AH19" i="6"/>
  <c r="AD19" i="6"/>
  <c r="AH18" i="6"/>
  <c r="AD18" i="6"/>
  <c r="AH17" i="6"/>
  <c r="AD17" i="6"/>
  <c r="AH16" i="6"/>
  <c r="AD16" i="6"/>
  <c r="AH15" i="6"/>
  <c r="AD15" i="6"/>
  <c r="AH14" i="6"/>
  <c r="AD14" i="6"/>
  <c r="AH13" i="6"/>
  <c r="AD13" i="6"/>
  <c r="AH12" i="6"/>
  <c r="AD12" i="6"/>
  <c r="AH11" i="6"/>
  <c r="AD11" i="6"/>
  <c r="AH10" i="6"/>
  <c r="AD10" i="6"/>
  <c r="AH9" i="6"/>
  <c r="AD9" i="6"/>
  <c r="AH8" i="6"/>
  <c r="AD8" i="6"/>
  <c r="AH7" i="6"/>
  <c r="AD7" i="6"/>
  <c r="AH6" i="6"/>
  <c r="AD6" i="6"/>
  <c r="AD5" i="6"/>
  <c r="AH5" i="6" s="1"/>
  <c r="AH4" i="6"/>
  <c r="AD4" i="6"/>
  <c r="AH3" i="6"/>
  <c r="AF3" i="6"/>
  <c r="AD3" i="6"/>
  <c r="J63" i="12" l="1"/>
  <c r="H63" i="12"/>
  <c r="H62" i="12"/>
  <c r="J62" i="12" s="1"/>
  <c r="J61" i="12"/>
  <c r="H61" i="12"/>
  <c r="H60" i="12"/>
  <c r="J60" i="12" s="1"/>
  <c r="J59" i="12"/>
  <c r="H59" i="12"/>
  <c r="H58" i="12"/>
  <c r="J58" i="12" s="1"/>
  <c r="J57" i="12"/>
  <c r="H57" i="12"/>
  <c r="H56" i="12"/>
  <c r="J56" i="12" s="1"/>
  <c r="J55" i="12"/>
  <c r="H55" i="12"/>
  <c r="H54" i="12"/>
  <c r="J54" i="12" s="1"/>
  <c r="J53" i="12"/>
  <c r="H53" i="12"/>
  <c r="H52" i="12"/>
  <c r="J52" i="12" s="1"/>
  <c r="J51" i="12"/>
  <c r="H51" i="12"/>
  <c r="H50" i="12"/>
  <c r="J50" i="12" s="1"/>
  <c r="J49" i="12"/>
  <c r="H49" i="12"/>
  <c r="H48" i="12"/>
  <c r="J48" i="12" s="1"/>
  <c r="J47" i="12"/>
  <c r="H47" i="12"/>
  <c r="H46" i="12"/>
  <c r="J46" i="12" s="1"/>
  <c r="J45" i="12"/>
  <c r="H45" i="12"/>
  <c r="H44" i="12"/>
  <c r="J44" i="12" s="1"/>
  <c r="J43" i="12"/>
  <c r="H43" i="12"/>
  <c r="E223" i="4" l="1"/>
  <c r="E221" i="4"/>
  <c r="E218" i="4"/>
  <c r="E215" i="4"/>
  <c r="E216" i="4" s="1"/>
  <c r="E209" i="4"/>
  <c r="E210" i="4" s="1"/>
  <c r="E211" i="4" s="1"/>
  <c r="E205" i="4"/>
  <c r="E206" i="4" s="1"/>
  <c r="E203" i="4"/>
  <c r="E199" i="4"/>
  <c r="E200" i="4" s="1"/>
  <c r="E197" i="4"/>
  <c r="E194" i="4"/>
  <c r="E195" i="4" s="1"/>
  <c r="E191" i="4"/>
  <c r="E185" i="4"/>
  <c r="G183" i="4"/>
  <c r="E183" i="4"/>
  <c r="G177" i="4"/>
  <c r="E179" i="4"/>
  <c r="E180" i="4" s="1"/>
  <c r="E177" i="4"/>
  <c r="E174" i="4"/>
  <c r="E172" i="4"/>
  <c r="E170" i="4"/>
  <c r="E167" i="4"/>
  <c r="E163" i="4"/>
  <c r="E164" i="4" s="1"/>
  <c r="E159" i="4"/>
  <c r="E160" i="4" s="1"/>
  <c r="E161" i="4" s="1"/>
  <c r="E156" i="4"/>
  <c r="E154" i="4"/>
  <c r="E146" i="4"/>
  <c r="E149" i="4"/>
  <c r="E150" i="4" s="1"/>
  <c r="E143" i="4"/>
  <c r="E144" i="4" s="1"/>
  <c r="E140" i="4"/>
  <c r="E136" i="4"/>
  <c r="E134" i="4"/>
  <c r="E131" i="4"/>
  <c r="E128" i="4"/>
  <c r="E124" i="4"/>
  <c r="E120" i="4"/>
  <c r="E121" i="4" s="1"/>
  <c r="E122" i="4" s="1"/>
  <c r="E112" i="4"/>
  <c r="E113" i="4" s="1"/>
  <c r="E114" i="4" s="1"/>
  <c r="E107" i="4"/>
  <c r="E108" i="4" s="1"/>
  <c r="E109" i="4" s="1"/>
  <c r="E102" i="4"/>
  <c r="E100" i="4"/>
  <c r="E96" i="4"/>
  <c r="E94" i="4"/>
  <c r="E92" i="4"/>
  <c r="E89" i="4"/>
  <c r="E88" i="4"/>
  <c r="E86" i="4"/>
  <c r="E83" i="4"/>
  <c r="E81" i="4"/>
  <c r="E79" i="4"/>
  <c r="E76" i="4"/>
  <c r="E74" i="4"/>
  <c r="E71" i="4"/>
  <c r="E69" i="4"/>
  <c r="E65" i="4"/>
  <c r="E63" i="4"/>
  <c r="E61" i="4"/>
  <c r="E56" i="4"/>
  <c r="E53" i="4"/>
  <c r="E51" i="4"/>
  <c r="E48" i="4"/>
  <c r="E45" i="4"/>
  <c r="E43" i="4"/>
  <c r="E38" i="4"/>
  <c r="E35" i="4"/>
  <c r="E33" i="4"/>
  <c r="E29" i="4"/>
  <c r="E26" i="4"/>
  <c r="E24" i="4"/>
  <c r="E21" i="4"/>
  <c r="E19" i="4"/>
  <c r="E16" i="4"/>
  <c r="E14" i="4"/>
  <c r="E11" i="4"/>
  <c r="E9" i="4"/>
  <c r="L227" i="4"/>
  <c r="L226" i="4"/>
  <c r="M223" i="4"/>
  <c r="K222" i="4"/>
  <c r="K221" i="4"/>
  <c r="K220" i="4"/>
  <c r="M218" i="4"/>
  <c r="K217" i="4"/>
  <c r="M216" i="4"/>
  <c r="M215" i="4"/>
  <c r="K214" i="4"/>
  <c r="M212" i="4"/>
  <c r="M211" i="4"/>
  <c r="M210" i="4"/>
  <c r="M209" i="4"/>
  <c r="M208" i="4"/>
  <c r="M206" i="4"/>
  <c r="M205" i="4"/>
  <c r="K204" i="4"/>
  <c r="M203" i="4"/>
  <c r="M200" i="4"/>
  <c r="M199" i="4"/>
  <c r="K198" i="4"/>
  <c r="M197" i="4"/>
  <c r="K196" i="4"/>
  <c r="M195" i="4"/>
  <c r="M194" i="4"/>
  <c r="M193" i="4"/>
  <c r="M191" i="4"/>
  <c r="K190" i="4"/>
  <c r="M189" i="4"/>
  <c r="M187" i="4"/>
  <c r="M185" i="4"/>
  <c r="K184" i="4"/>
  <c r="K183" i="4"/>
  <c r="K182" i="4"/>
  <c r="M180" i="4"/>
  <c r="K179" i="4"/>
  <c r="K178" i="4"/>
  <c r="K177" i="4"/>
  <c r="K176" i="4"/>
  <c r="M174" i="4"/>
  <c r="K173" i="4"/>
  <c r="K172" i="4"/>
  <c r="M171" i="4"/>
  <c r="M170" i="4"/>
  <c r="M169" i="4"/>
  <c r="M167" i="4"/>
  <c r="K166" i="4"/>
  <c r="M164" i="4"/>
  <c r="K163" i="4"/>
  <c r="K162" i="4"/>
  <c r="M161" i="4"/>
  <c r="M160" i="4"/>
  <c r="M159" i="4"/>
  <c r="K158" i="4"/>
  <c r="M156" i="4"/>
  <c r="K155" i="4"/>
  <c r="K154" i="4"/>
  <c r="K153" i="4"/>
  <c r="M151" i="4"/>
  <c r="M150" i="4"/>
  <c r="M149" i="4"/>
  <c r="M146" i="4"/>
  <c r="K145" i="4"/>
  <c r="M144" i="4"/>
  <c r="M143" i="4"/>
  <c r="K142" i="4"/>
  <c r="M140" i="4"/>
  <c r="K139" i="4"/>
  <c r="M138" i="4"/>
  <c r="M136" i="4"/>
  <c r="K135" i="4"/>
  <c r="M134" i="4"/>
  <c r="K133" i="4"/>
  <c r="K131" i="4"/>
  <c r="K130" i="4"/>
  <c r="M128" i="4"/>
  <c r="K127" i="4"/>
  <c r="M126" i="4"/>
  <c r="K124" i="4"/>
  <c r="M123" i="4"/>
  <c r="M122" i="4"/>
  <c r="M121" i="4"/>
  <c r="M120" i="4"/>
  <c r="M117" i="4"/>
  <c r="M114" i="4"/>
  <c r="K113" i="4"/>
  <c r="K112" i="4"/>
  <c r="K111" i="4"/>
  <c r="M109" i="4"/>
  <c r="M108" i="4"/>
  <c r="M107" i="4"/>
  <c r="K106" i="4"/>
  <c r="M103" i="4"/>
  <c r="K102" i="4"/>
  <c r="M101" i="4"/>
  <c r="K100" i="4"/>
  <c r="K99" i="4"/>
  <c r="M97" i="4"/>
  <c r="K96" i="4"/>
  <c r="M95" i="4"/>
  <c r="K94" i="4"/>
  <c r="K93" i="4"/>
  <c r="K92" i="4"/>
  <c r="K91" i="4"/>
  <c r="M89" i="4"/>
  <c r="K88" i="4"/>
  <c r="M87" i="4"/>
  <c r="K86" i="4"/>
  <c r="K85" i="4"/>
  <c r="M83" i="4"/>
  <c r="K82" i="4"/>
  <c r="K81" i="4"/>
  <c r="K80" i="4"/>
  <c r="K79" i="4"/>
  <c r="K78" i="4"/>
  <c r="K76" i="4"/>
  <c r="K75" i="4"/>
  <c r="K74" i="4"/>
  <c r="K73" i="4"/>
  <c r="M71" i="4"/>
  <c r="K70" i="4"/>
  <c r="K69" i="4"/>
  <c r="K68" i="4"/>
  <c r="K67" i="4"/>
  <c r="M65" i="4"/>
  <c r="K64" i="4"/>
  <c r="K63" i="4"/>
  <c r="K62" i="4"/>
  <c r="K61" i="4"/>
  <c r="K60" i="4"/>
  <c r="M57" i="4"/>
  <c r="K56" i="4"/>
  <c r="K55" i="4"/>
  <c r="M53" i="4"/>
  <c r="K52" i="4"/>
  <c r="K51" i="4"/>
  <c r="K50" i="4"/>
  <c r="M48" i="4"/>
  <c r="K47" i="4"/>
  <c r="M45" i="4"/>
  <c r="K44" i="4"/>
  <c r="K43" i="4"/>
  <c r="K42" i="4"/>
  <c r="M39" i="4"/>
  <c r="K38" i="4"/>
  <c r="K37" i="4"/>
  <c r="M35" i="4"/>
  <c r="K34" i="4"/>
  <c r="K33" i="4"/>
  <c r="K32" i="4"/>
  <c r="K30" i="4"/>
  <c r="M29" i="4"/>
  <c r="K28" i="4"/>
  <c r="M26" i="4"/>
  <c r="K25" i="4"/>
  <c r="K24" i="4"/>
  <c r="K23" i="4"/>
  <c r="M21" i="4"/>
  <c r="K20" i="4"/>
  <c r="K19" i="4"/>
  <c r="K18" i="4"/>
  <c r="M16" i="4"/>
  <c r="K15" i="4"/>
  <c r="K14" i="4"/>
  <c r="K13" i="4"/>
  <c r="M11" i="4"/>
  <c r="K10" i="4"/>
  <c r="K9" i="4"/>
  <c r="K8" i="4"/>
</calcChain>
</file>

<file path=xl/sharedStrings.xml><?xml version="1.0" encoding="utf-8"?>
<sst xmlns="http://schemas.openxmlformats.org/spreadsheetml/2006/main" count="2454" uniqueCount="574">
  <si>
    <t>Datasæt til markforsøg på Bramstrup</t>
  </si>
  <si>
    <t>I forsøget indgår forskellige ukrudtsarter, enten i blanding eller som enkeltarter</t>
  </si>
  <si>
    <t>Der indgår også forskellige midler til bekæmpelse af ukrudtet</t>
  </si>
  <si>
    <t>Sprøjtningen er en logaritmisk sprøjtning, hvor der gives fuld dose, halv dose, kvart dose og en ottendedel dose.</t>
  </si>
  <si>
    <t>Data:</t>
  </si>
  <si>
    <t>Ukrudt</t>
  </si>
  <si>
    <t>Koncentration</t>
  </si>
  <si>
    <t>Bekæmpelsesmiddel</t>
  </si>
  <si>
    <t>Forsøgsparameter</t>
  </si>
  <si>
    <t>Registrering</t>
  </si>
  <si>
    <t>Parameter</t>
  </si>
  <si>
    <t>Data</t>
  </si>
  <si>
    <t>Enhed</t>
  </si>
  <si>
    <t>Tekst</t>
  </si>
  <si>
    <t>%</t>
  </si>
  <si>
    <t>Sprøjtetidspunkt</t>
  </si>
  <si>
    <t>Dato</t>
  </si>
  <si>
    <t>Billede</t>
  </si>
  <si>
    <t>Led</t>
  </si>
  <si>
    <t>JPG</t>
  </si>
  <si>
    <t>Interface</t>
  </si>
  <si>
    <t>Der er brug for et interface hvor man kan etablere/indtaste forsøgsdata</t>
  </si>
  <si>
    <t>Der er brug for et interface hvor man kan registrere forsøgsdata i marken på en mobil enhed</t>
  </si>
  <si>
    <t>Der er brug for forskellige interfaces der dækker både mobile og stationære enheder.</t>
  </si>
  <si>
    <t>Platform til input</t>
  </si>
  <si>
    <t>Platform til output</t>
  </si>
  <si>
    <t>1-4</t>
  </si>
  <si>
    <t>Vækstreguleringsforsøg</t>
  </si>
  <si>
    <t>Kommentar</t>
  </si>
  <si>
    <t>Forsøgs-ID</t>
  </si>
  <si>
    <t>ID</t>
  </si>
  <si>
    <t>Sort</t>
  </si>
  <si>
    <t>Planteantal</t>
  </si>
  <si>
    <t>Gødningsniveau</t>
  </si>
  <si>
    <t>Lejesæd</t>
  </si>
  <si>
    <t>Stråhøjde</t>
  </si>
  <si>
    <t>Vækststadie</t>
  </si>
  <si>
    <t>Tal</t>
  </si>
  <si>
    <t>Tekst/Tal?</t>
  </si>
  <si>
    <t>1-flere</t>
  </si>
  <si>
    <t>cm.</t>
  </si>
  <si>
    <t>Billede ?</t>
  </si>
  <si>
    <t>Forsøget skal registrere hvorledes man kan optimere en kombination af planteantal, gødningsniveau og vækstregulering</t>
  </si>
  <si>
    <t>Sortsforsøg</t>
  </si>
  <si>
    <t>Sortsforsøgenes formål er at vise hvorledes de enkelte sorter klarer sig op mod valgte målesort(er)</t>
  </si>
  <si>
    <t>Sygdomsbedømmelse</t>
  </si>
  <si>
    <t>1 eller flere sygdomme</t>
  </si>
  <si>
    <t>Billeder</t>
  </si>
  <si>
    <t>Vintersæd</t>
  </si>
  <si>
    <t>Forsøget skal vise hvorledes forskellige sorter reagerer over forskellige behandlinger med både vækstregulering og svampemidler.</t>
  </si>
  <si>
    <t>Forsøget skal undersøge de forskellige sorters tålsomhed over for behandlingen.</t>
  </si>
  <si>
    <t>?</t>
  </si>
  <si>
    <t>Sygdomme</t>
  </si>
  <si>
    <t>Frøgræs</t>
  </si>
  <si>
    <t>Forsøget skal undersøge hvorledes man kan kombinere gødningsniveau og vækstregulering for at optimere på dette.</t>
  </si>
  <si>
    <t>Vækstregulering</t>
  </si>
  <si>
    <t>Højde</t>
  </si>
  <si>
    <t>Historiske data</t>
  </si>
  <si>
    <t>Det vil være hensigtsmæssigt, hvis det kan lade sig gøre at kombinere forsøgsdata med historiske data</t>
  </si>
  <si>
    <t>Tekst?</t>
  </si>
  <si>
    <t>Forekomst af ukrudt/effekt</t>
  </si>
  <si>
    <t>Udbytte</t>
  </si>
  <si>
    <t>Olieindhold</t>
  </si>
  <si>
    <t>Behandling(er) Pris(er)</t>
  </si>
  <si>
    <t>Valuta</t>
  </si>
  <si>
    <t>I Raps</t>
  </si>
  <si>
    <t>Vækstregulering og Svampemiddel</t>
  </si>
  <si>
    <t>ton/ha</t>
  </si>
  <si>
    <t xml:space="preserve">ton/ha </t>
  </si>
  <si>
    <t>Behandling (vækst.) pris</t>
  </si>
  <si>
    <t>Behandling(er) pris(er)</t>
  </si>
  <si>
    <t>Behandling pris</t>
  </si>
  <si>
    <t>1-flere??</t>
  </si>
  <si>
    <t>Seges???</t>
  </si>
  <si>
    <t>FREDDIE!!!</t>
  </si>
  <si>
    <t>Behandlinger</t>
  </si>
  <si>
    <t>Sort(er)</t>
  </si>
  <si>
    <t>Sorter</t>
  </si>
  <si>
    <t>????????</t>
  </si>
  <si>
    <t>Hvad vil vi vise, hvad skal kunden se?</t>
  </si>
  <si>
    <t>Hentes fra landsforsøgene</t>
  </si>
  <si>
    <t xml:space="preserve">Baggrundsfortælling
Udbytte (Søjlediagram)
Lejesæd (Søjlediagram)
Sygdomsbedømmelse (søjlediagram)
</t>
  </si>
  <si>
    <t>1-3</t>
  </si>
  <si>
    <t>Raps</t>
  </si>
  <si>
    <t>Art</t>
  </si>
  <si>
    <t>Hvede</t>
  </si>
  <si>
    <t>Behandling(er)/Dato</t>
  </si>
  <si>
    <t>Ønskes</t>
  </si>
  <si>
    <r>
      <rPr>
        <b/>
        <sz val="11"/>
        <color theme="1"/>
        <rFont val="Calibri"/>
        <family val="2"/>
        <scheme val="minor"/>
      </rPr>
      <t>Baggrundsfortælling (henvisning til firma)</t>
    </r>
    <r>
      <rPr>
        <sz val="11"/>
        <color theme="1"/>
        <rFont val="Calibri"/>
        <family val="2"/>
        <scheme val="minor"/>
      </rPr>
      <t xml:space="preserve">
95% Effekt af behandling &gt;&lt; behandlings pris (søjlediagram) (ØNSKE)
</t>
    </r>
    <r>
      <rPr>
        <b/>
        <sz val="11"/>
        <color theme="1"/>
        <rFont val="Calibri"/>
        <family val="2"/>
        <scheme val="minor"/>
      </rPr>
      <t>Effekt af behandling &gt;&lt; Middel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Effekt af behandling &gt;&lt; Art </t>
    </r>
  </si>
  <si>
    <t>Punkter til afklaring</t>
  </si>
  <si>
    <t>Hvordan måles højde - på hvad?</t>
  </si>
  <si>
    <t>Hvorledes skelnes mellem behandlinger (antal eller koncentration)?</t>
  </si>
  <si>
    <t>Ønske</t>
  </si>
  <si>
    <t>Antal/koncentration?</t>
  </si>
  <si>
    <t>Hvorledes er forsøgsopstillingen i forhold til sorter/behandlinger.</t>
  </si>
  <si>
    <t>Middel</t>
  </si>
  <si>
    <t>% effekt (0-100)</t>
  </si>
  <si>
    <t>Koncentration (12,5%, 25%, 50%, 100%)</t>
  </si>
  <si>
    <t>Ukrudtsforsøg - Græsukrudt</t>
  </si>
  <si>
    <t>Behandling</t>
  </si>
  <si>
    <t>BBCH-stadie/dato</t>
  </si>
  <si>
    <t>Art/artsblandinger</t>
  </si>
  <si>
    <t>1-Flere</t>
  </si>
  <si>
    <t>Ikke defineret i plan. I plan rummer  et forsøgs-ID flere midler og behandlingselementer. Et forsøg-ID dækker over en ukrudtsart/blanding</t>
  </si>
  <si>
    <t>Tal/Tekst</t>
  </si>
  <si>
    <t>Alle LOG sprøjtninger starter 4 m inde</t>
  </si>
  <si>
    <t>Alle T</t>
  </si>
  <si>
    <t>Vejr</t>
  </si>
  <si>
    <t>Bland Fast</t>
  </si>
  <si>
    <t>l</t>
  </si>
  <si>
    <t>LOG:</t>
  </si>
  <si>
    <t>Til log blandes den faste blanding i 2 L.</t>
  </si>
  <si>
    <t>Bland log</t>
  </si>
  <si>
    <t>0,5 l tages ud og log middle til 2 l blandes i de 0,5 l blanding.</t>
  </si>
  <si>
    <t>Vand</t>
  </si>
  <si>
    <t>l/ha</t>
  </si>
  <si>
    <t>Log blanding i lille flaske, resten 1,5 liter fast blanding i stor flaske</t>
  </si>
  <si>
    <t>BAYER</t>
  </si>
  <si>
    <t>Dosis</t>
  </si>
  <si>
    <t>Blandes i 2 l</t>
  </si>
  <si>
    <t>Mix til log</t>
  </si>
  <si>
    <t>Enårig og naturlig bestand</t>
  </si>
  <si>
    <t>BBCH 10-11</t>
  </si>
  <si>
    <t>Fast</t>
  </si>
  <si>
    <t>Boxer</t>
  </si>
  <si>
    <t>ml</t>
  </si>
  <si>
    <t>T2</t>
  </si>
  <si>
    <t>DFF</t>
  </si>
  <si>
    <t>BBCH 25-29</t>
  </si>
  <si>
    <t>Mero</t>
  </si>
  <si>
    <t>T6</t>
  </si>
  <si>
    <t>Log</t>
  </si>
  <si>
    <t>Cossak</t>
  </si>
  <si>
    <t>Start 2 m inde</t>
  </si>
  <si>
    <t>Vindaks</t>
  </si>
  <si>
    <t>BBCH 11</t>
  </si>
  <si>
    <t>Hussar Plus</t>
  </si>
  <si>
    <t>Alm rajgræs 1</t>
  </si>
  <si>
    <t>Forår April</t>
  </si>
  <si>
    <t>T4</t>
  </si>
  <si>
    <t>Cossack</t>
  </si>
  <si>
    <t>Alm Rajgræs 2</t>
  </si>
  <si>
    <t>Alm. Rajgræs 2</t>
  </si>
  <si>
    <t>15 Marts, vækst</t>
  </si>
  <si>
    <t>Alm rajgræs 3</t>
  </si>
  <si>
    <t>BBCH 13-14</t>
  </si>
  <si>
    <t>Othello</t>
  </si>
  <si>
    <t>T3</t>
  </si>
  <si>
    <t>Forår</t>
  </si>
  <si>
    <t>Mustang forte</t>
  </si>
  <si>
    <t xml:space="preserve">Agerrævehale </t>
  </si>
  <si>
    <t>Forår vækst</t>
  </si>
  <si>
    <t>Atlantis OD</t>
  </si>
  <si>
    <t>Væselhale 1</t>
  </si>
  <si>
    <t>BBCH 10</t>
  </si>
  <si>
    <t xml:space="preserve">Start 2 m inde </t>
  </si>
  <si>
    <t>DOW</t>
  </si>
  <si>
    <t>Enårig + alm rapgræs</t>
  </si>
  <si>
    <t>BBCH 11-12</t>
  </si>
  <si>
    <r>
      <t>Boxer</t>
    </r>
    <r>
      <rPr>
        <b/>
        <sz val="9"/>
        <rFont val="Arial"/>
        <family val="2"/>
      </rPr>
      <t/>
    </r>
  </si>
  <si>
    <r>
      <t>DFF</t>
    </r>
    <r>
      <rPr>
        <b/>
        <sz val="9"/>
        <rFont val="Arial"/>
        <family val="2"/>
      </rPr>
      <t/>
    </r>
  </si>
  <si>
    <t>April</t>
  </si>
  <si>
    <t>PG26N</t>
  </si>
  <si>
    <t>Broadway Star</t>
  </si>
  <si>
    <t>g</t>
  </si>
  <si>
    <t>ml st</t>
  </si>
  <si>
    <t>stam 40g /500ml</t>
  </si>
  <si>
    <t xml:space="preserve">Vindaks </t>
  </si>
  <si>
    <t>Alm. rajgræs</t>
  </si>
  <si>
    <t>Naturlig bestand</t>
  </si>
  <si>
    <t>BBCH 31-32</t>
  </si>
  <si>
    <t>Zypar</t>
  </si>
  <si>
    <t>T7</t>
  </si>
  <si>
    <t>SYNGENTA</t>
  </si>
  <si>
    <t>Alm. Rajgræs 1</t>
  </si>
  <si>
    <t>BBCH 12-13</t>
  </si>
  <si>
    <t>Topik</t>
  </si>
  <si>
    <t>Startet 2 m inde</t>
  </si>
  <si>
    <t>Renol</t>
  </si>
  <si>
    <t>Alm Rapgræs 3</t>
  </si>
  <si>
    <t>Agerrævehale 1</t>
  </si>
  <si>
    <t>Agerrævehale 2</t>
  </si>
  <si>
    <t>Serrate</t>
  </si>
  <si>
    <t>stam 25g /500ml</t>
  </si>
  <si>
    <t>Atlantis</t>
  </si>
  <si>
    <t>plus 10 dage</t>
  </si>
  <si>
    <t>start 2 m inde</t>
  </si>
  <si>
    <t>Forår + en uge</t>
  </si>
  <si>
    <t>Monitor</t>
  </si>
  <si>
    <t>T5</t>
  </si>
  <si>
    <t>stam 2g /500ml</t>
  </si>
  <si>
    <t>start 4 m inde</t>
  </si>
  <si>
    <t>Væselhale 2</t>
  </si>
  <si>
    <t>DUPONT</t>
  </si>
  <si>
    <t>Blandes i 2 l (log i 0,5 L)</t>
  </si>
  <si>
    <t>Mix til log 0,5 L</t>
  </si>
  <si>
    <t>Agropol</t>
  </si>
  <si>
    <t>Lexus</t>
  </si>
  <si>
    <t>stam 2g/500ml</t>
  </si>
  <si>
    <t>PS egne</t>
  </si>
  <si>
    <t>Enårig rapgræs + Naturlig</t>
  </si>
  <si>
    <t>Ved såning</t>
  </si>
  <si>
    <t>T1</t>
  </si>
  <si>
    <t>Xinca</t>
  </si>
  <si>
    <t>Stomp</t>
  </si>
  <si>
    <t>Start April</t>
  </si>
  <si>
    <t>Broadway</t>
  </si>
  <si>
    <t>stam 10g /500ml</t>
  </si>
  <si>
    <t>BBCH 13</t>
  </si>
  <si>
    <t xml:space="preserve">Fast </t>
  </si>
  <si>
    <t>Vindaks 1</t>
  </si>
  <si>
    <t>Vindaks 2</t>
  </si>
  <si>
    <t>Alm. Rajgræs 3</t>
  </si>
  <si>
    <t>2 gram Stamopløsning</t>
  </si>
  <si>
    <t>Agerrævehale 3</t>
  </si>
  <si>
    <t>NS 27-4</t>
  </si>
  <si>
    <t>15 kgN 27-4</t>
  </si>
  <si>
    <t>vægtfylde 1,29</t>
  </si>
  <si>
    <t>Agerrævehale 4</t>
  </si>
  <si>
    <t>Agerrævehale 5</t>
  </si>
  <si>
    <t>Ved Såning</t>
  </si>
  <si>
    <t>Agerrævehale 6</t>
  </si>
  <si>
    <t>Midt April</t>
  </si>
  <si>
    <t>Cypar</t>
  </si>
  <si>
    <t>Alm. Rapgræs 1</t>
  </si>
  <si>
    <t>Alm. Rapgræs 2</t>
  </si>
  <si>
    <t>Plot 2,5x25m</t>
  </si>
  <si>
    <t>Dato og stadier græsukrudtssprøjtninger i vinterhvede</t>
  </si>
  <si>
    <t>L/plot</t>
  </si>
  <si>
    <t>Udført</t>
  </si>
  <si>
    <t>Fugtig jord, tåge, lige sået, luft 16 grader, jord 14 grader</t>
  </si>
  <si>
    <t>Fugtig jord, fugtige planter, fugtigt vejr, jord 9,9 grader, luft 8,7 grader, BBCH 10-11</t>
  </si>
  <si>
    <t>Fugtig jord, tåge, fugtige planter, jord 7,8 grader, luft 6,2 grader, BBCH 12-13</t>
  </si>
  <si>
    <t>Alle startet 2 m inde</t>
  </si>
  <si>
    <t>plus 1 uge</t>
  </si>
  <si>
    <t>Grundbehandlinger</t>
  </si>
  <si>
    <t>Vinterhvede, Benchmark</t>
  </si>
  <si>
    <t>Sået 27-09-2016</t>
  </si>
  <si>
    <t>210 pl/m2</t>
  </si>
  <si>
    <t>Datafunktion</t>
  </si>
  <si>
    <t>Bud på feltbetegnelse</t>
  </si>
  <si>
    <t>Ikke defineret i plan. I plan rummer  et forsøgs-ID flere midler og behandlingselementer. Et forsøg-ID dækker over en ukrudtsart/blanding. Der skal nok defineres et unikt ID for hvert led.</t>
  </si>
  <si>
    <t>Datahierarki</t>
  </si>
  <si>
    <t>Behandlingstidspunkt-stadie</t>
  </si>
  <si>
    <t>???</t>
  </si>
  <si>
    <t>Opblanding</t>
  </si>
  <si>
    <t>liter/ha</t>
  </si>
  <si>
    <t>År</t>
  </si>
  <si>
    <t>Hoved-ID</t>
  </si>
  <si>
    <t>ID til database</t>
  </si>
  <si>
    <t>Stadie/ tidspunkt</t>
  </si>
  <si>
    <t>Arts-ID</t>
  </si>
  <si>
    <t>Indikeret som T1-T6</t>
  </si>
  <si>
    <t>Infofelt</t>
  </si>
  <si>
    <t>Infofelt, Liter middel/ha</t>
  </si>
  <si>
    <t>Blok B1: Vækstregulering af alm. Rajgræs</t>
  </si>
  <si>
    <t>Lade</t>
  </si>
  <si>
    <t>markvej</t>
  </si>
  <si>
    <t xml:space="preserve"> </t>
  </si>
  <si>
    <t>Gødning / Vækstregulering / græsukrudt</t>
  </si>
  <si>
    <t>Behandlinger:</t>
  </si>
  <si>
    <t xml:space="preserve">Værn </t>
  </si>
  <si>
    <t>v</t>
  </si>
  <si>
    <t xml:space="preserve"> Mathilde</t>
  </si>
  <si>
    <t>Double</t>
  </si>
  <si>
    <t>Neruda</t>
  </si>
  <si>
    <t>Behandlinger alm. rajgræs: forår 2017</t>
  </si>
  <si>
    <t>Vækstregulerings middeler</t>
  </si>
  <si>
    <t>20-MAR</t>
  </si>
  <si>
    <t>20-APR</t>
  </si>
  <si>
    <t>st.32</t>
  </si>
  <si>
    <t>ST.49</t>
  </si>
  <si>
    <t xml:space="preserve">Behandlinger </t>
  </si>
  <si>
    <t>KG. N</t>
  </si>
  <si>
    <t>Moddus S.</t>
  </si>
  <si>
    <t>Moddus M</t>
  </si>
  <si>
    <t>Værn</t>
  </si>
  <si>
    <t xml:space="preserve">Moddus M. 0,8 l + spredekl. 0,15 </t>
  </si>
  <si>
    <t>1. maj</t>
  </si>
  <si>
    <t>15 maj</t>
  </si>
  <si>
    <t xml:space="preserve">Moddus S. 0,8 l + spredekl. 0,15 </t>
  </si>
  <si>
    <t>15. maj</t>
  </si>
  <si>
    <t>Ubehandlet</t>
  </si>
  <si>
    <t xml:space="preserve">Cuadro NT. 0,8 l + spredekl. 0,15 </t>
  </si>
  <si>
    <t>1.ma</t>
  </si>
  <si>
    <t xml:space="preserve">Cuadro 25 EC. 0,8 l + spredekl. 0,15 </t>
  </si>
  <si>
    <t>Trimaxx 0,8 l + spredekl. 0,15</t>
  </si>
  <si>
    <t>Moxa 0,8 l + spredekl. 0,15</t>
  </si>
  <si>
    <t>InterTrinex 0,8 l + spredekl. 0,15</t>
  </si>
  <si>
    <t>Optimus 0,8 l +spredekl. 0,15</t>
  </si>
  <si>
    <t>LFS trinex-apac-ethyl 0,8 l+ spredekl. 0,15</t>
  </si>
  <si>
    <t>Medax Top 0,75 l + spredekl. 0,15</t>
  </si>
  <si>
    <t>Medax Max 0,75 l + spredekl. 0,15</t>
  </si>
  <si>
    <t>15 april</t>
  </si>
  <si>
    <t>8. maj</t>
  </si>
  <si>
    <t>Vintersæd-E1</t>
  </si>
  <si>
    <t>Blok E 1 Vækstregulering i vinterhvede</t>
  </si>
  <si>
    <t>Parcel nr.</t>
  </si>
  <si>
    <t>St. 30</t>
  </si>
  <si>
    <t>St. 32-33</t>
  </si>
  <si>
    <t>St. 37-39</t>
  </si>
  <si>
    <t>1 l CCC</t>
  </si>
  <si>
    <t>0,2 l Moddus start</t>
  </si>
  <si>
    <t>0,3  kg Medax max</t>
  </si>
  <si>
    <t xml:space="preserve">0,5 l Medax top </t>
  </si>
  <si>
    <t xml:space="preserve">0,5 l Medax top + </t>
  </si>
  <si>
    <t>0,5 l Ammonium sulfat</t>
  </si>
  <si>
    <t>0,5 l Medax top</t>
  </si>
  <si>
    <t>0,5 l Medax Top +</t>
  </si>
  <si>
    <t>0,25 l Moddus M</t>
  </si>
  <si>
    <t>0,5 l Medax top +</t>
  </si>
  <si>
    <t>0,5 Medax top +</t>
  </si>
  <si>
    <t>0,4 l Cerone</t>
  </si>
  <si>
    <t>Sprøjtetidspunkt/Stadie</t>
  </si>
  <si>
    <t>Dataindhold</t>
  </si>
  <si>
    <t>BBCH</t>
  </si>
  <si>
    <t>Information</t>
  </si>
  <si>
    <t>Ukrudt %</t>
  </si>
  <si>
    <t>Ukrudtsart</t>
  </si>
  <si>
    <t xml:space="preserve">År,
HovedID/Bloknr,
Artreference, 
Middelreference, Behandlingsreference,
Opblanding,
Koncentrationsreference
</t>
  </si>
  <si>
    <t>Sortens navn</t>
  </si>
  <si>
    <t>Art der indgår i forsøg</t>
  </si>
  <si>
    <t>ID for forsøgsled</t>
  </si>
  <si>
    <t>Behandlings ID</t>
  </si>
  <si>
    <t>Sygdom</t>
  </si>
  <si>
    <t>Behandlingsinfo</t>
  </si>
  <si>
    <t>Beskrivelse af behandling</t>
  </si>
  <si>
    <t>Infotekst</t>
  </si>
  <si>
    <t>Plantens udviklingsstadie ved behandling</t>
  </si>
  <si>
    <t>Registrering af angrebsniveau i %</t>
  </si>
  <si>
    <t>Forekomst at lejesæd i %</t>
  </si>
  <si>
    <t>Sorter i forsøg</t>
  </si>
  <si>
    <t>Behandlingsinformation</t>
  </si>
  <si>
    <t>Navn på planteart</t>
  </si>
  <si>
    <t>Beskrivelse af midler brugt i behandling</t>
  </si>
  <si>
    <t>Gødning</t>
  </si>
  <si>
    <t>Beskrivelse af gødningstildeling</t>
  </si>
  <si>
    <t>Registrering af forekomst af lejesæd</t>
  </si>
  <si>
    <t>Registrering af planternes middelhøjde</t>
  </si>
  <si>
    <t>Beskrivelse af høstudbygge</t>
  </si>
  <si>
    <t>Vintersæd sorter 2017</t>
  </si>
  <si>
    <t>Blok C1</t>
  </si>
  <si>
    <t>Dobbelt rækker</t>
  </si>
  <si>
    <t>Værn = Benchmark</t>
  </si>
  <si>
    <t xml:space="preserve">Såtidspunkt: </t>
  </si>
  <si>
    <t xml:space="preserve">Gødning: </t>
  </si>
  <si>
    <t xml:space="preserve">Ukrudt: </t>
  </si>
  <si>
    <t xml:space="preserve">Insekt: </t>
  </si>
  <si>
    <t>Svamp:</t>
  </si>
  <si>
    <t>Vækstr.:</t>
  </si>
  <si>
    <t>Plus svam og vækstrg.</t>
  </si>
  <si>
    <t>Vinterbyg</t>
  </si>
  <si>
    <t>Hejmdal</t>
  </si>
  <si>
    <t>Frigg</t>
  </si>
  <si>
    <t>Matros</t>
  </si>
  <si>
    <t>360 pl/m2</t>
  </si>
  <si>
    <t>kws Kosmos</t>
  </si>
  <si>
    <t>Mercurioo</t>
  </si>
  <si>
    <t>Vinterhvede</t>
  </si>
  <si>
    <t>Benchmark</t>
  </si>
  <si>
    <t>Sheriff</t>
  </si>
  <si>
    <t>Hereford</t>
  </si>
  <si>
    <t>330 pl/m2</t>
  </si>
  <si>
    <t>Substance</t>
  </si>
  <si>
    <t>Pistoria</t>
  </si>
  <si>
    <t>Creator</t>
  </si>
  <si>
    <t>tritc.</t>
  </si>
  <si>
    <t>Neogen</t>
  </si>
  <si>
    <t>Jura</t>
  </si>
  <si>
    <t>300 pl/m2</t>
  </si>
  <si>
    <t>Rug</t>
  </si>
  <si>
    <t>Palazzo</t>
  </si>
  <si>
    <t>kws Livado</t>
  </si>
  <si>
    <t>kws Binntto</t>
  </si>
  <si>
    <t>240 pl/m2</t>
  </si>
  <si>
    <t>kws Eterno</t>
  </si>
  <si>
    <t>SORT/LINIE</t>
  </si>
  <si>
    <t>TKV</t>
  </si>
  <si>
    <t>Plant/m2</t>
  </si>
  <si>
    <t>Kg/ha</t>
  </si>
  <si>
    <t>m2</t>
  </si>
  <si>
    <t>g/parcel</t>
  </si>
  <si>
    <t>Så nummer</t>
  </si>
  <si>
    <t>5-8</t>
  </si>
  <si>
    <t>vinterbyg</t>
  </si>
  <si>
    <t>9-12</t>
  </si>
  <si>
    <t>13-16</t>
  </si>
  <si>
    <t>17-20</t>
  </si>
  <si>
    <t>21-24</t>
  </si>
  <si>
    <t>25-28</t>
  </si>
  <si>
    <t>hvede</t>
  </si>
  <si>
    <t>29-32</t>
  </si>
  <si>
    <t>33-36</t>
  </si>
  <si>
    <t>37-40</t>
  </si>
  <si>
    <t>41-44</t>
  </si>
  <si>
    <t>45-48</t>
  </si>
  <si>
    <t>49-52</t>
  </si>
  <si>
    <t>53-56</t>
  </si>
  <si>
    <t>triticale</t>
  </si>
  <si>
    <t>57-60</t>
  </si>
  <si>
    <t>61-64</t>
  </si>
  <si>
    <t>rug</t>
  </si>
  <si>
    <t>65-68</t>
  </si>
  <si>
    <t>69-72</t>
  </si>
  <si>
    <t>73-76</t>
  </si>
  <si>
    <t>77-80</t>
  </si>
  <si>
    <t>værn</t>
  </si>
  <si>
    <t>81-84</t>
  </si>
  <si>
    <t>Græsukrudt Bramstrup 2017 - C1a</t>
  </si>
  <si>
    <t>Beskrivelse af art</t>
  </si>
  <si>
    <t>Beskrivelse af art i forsøget</t>
  </si>
  <si>
    <t>Navne på sorter i forsøg</t>
  </si>
  <si>
    <t>Sortens nummer i forsøget</t>
  </si>
  <si>
    <t>Sortsnummer</t>
  </si>
  <si>
    <t>Sygdom i %</t>
  </si>
  <si>
    <t>Beskrivelse af registreret sygdom</t>
  </si>
  <si>
    <t>Forekomst af lejesæd</t>
  </si>
  <si>
    <t>Omfang af angreb</t>
  </si>
  <si>
    <t>Landsforsøgenes udbyggeregistreringer</t>
  </si>
  <si>
    <t>HKg/ha</t>
  </si>
  <si>
    <t>Om der er foretaget behandling eller ej</t>
  </si>
  <si>
    <t>Vårkorn sorter 2017</t>
  </si>
  <si>
    <t>Spirings</t>
  </si>
  <si>
    <t>Udsæd</t>
  </si>
  <si>
    <t>Så areal</t>
  </si>
  <si>
    <t>4 poser pr plot</t>
  </si>
  <si>
    <t>Blok A1</t>
  </si>
  <si>
    <t>Udvejningsmængde</t>
  </si>
  <si>
    <t>Gram pr pose</t>
  </si>
  <si>
    <t>Værn KWS Irina</t>
  </si>
  <si>
    <t>KWS Irina</t>
  </si>
  <si>
    <t>RGT Planet</t>
  </si>
  <si>
    <t>Flair</t>
  </si>
  <si>
    <t>Laureate</t>
  </si>
  <si>
    <t>Dragoon</t>
  </si>
  <si>
    <t>HB</t>
  </si>
  <si>
    <t>Havre</t>
  </si>
  <si>
    <t>Vårbyg</t>
  </si>
  <si>
    <t>Plus svamp og vækstr.</t>
  </si>
  <si>
    <t>Cosmopolitan</t>
  </si>
  <si>
    <t>Embrace</t>
  </si>
  <si>
    <t>Værn Boxer</t>
  </si>
  <si>
    <t>Dafne</t>
  </si>
  <si>
    <t>Alondra</t>
  </si>
  <si>
    <t>Værn Irina</t>
  </si>
  <si>
    <t>Dominik</t>
  </si>
  <si>
    <t>Delfin</t>
  </si>
  <si>
    <t>Poseidon</t>
  </si>
  <si>
    <t>SJ 152309</t>
  </si>
  <si>
    <t>SJ 164419</t>
  </si>
  <si>
    <t>SJ 164455</t>
  </si>
  <si>
    <t>Prospect</t>
  </si>
  <si>
    <t>85-88</t>
  </si>
  <si>
    <t>89-92</t>
  </si>
  <si>
    <t>dobbelt plot</t>
  </si>
  <si>
    <t>Såes i dobbeltrækker</t>
  </si>
  <si>
    <t>2 poser til hvert plot</t>
  </si>
  <si>
    <t xml:space="preserve">Vækstr:  </t>
  </si>
  <si>
    <t>Vårsæd</t>
  </si>
  <si>
    <t>Spørgsmål til Patriotisk</t>
  </si>
  <si>
    <t>Hvorledes skal ark 2 i regnearket anbringes i forsøget</t>
  </si>
  <si>
    <t>Blok A1b</t>
  </si>
  <si>
    <t>Så nr</t>
  </si>
  <si>
    <t>2 rækker</t>
  </si>
  <si>
    <t>Værn Invictus</t>
  </si>
  <si>
    <t>Quench</t>
  </si>
  <si>
    <t>Paustian</t>
  </si>
  <si>
    <t>Værn Dragoon</t>
  </si>
  <si>
    <t>SJ148015</t>
  </si>
  <si>
    <t>SJ148016</t>
  </si>
  <si>
    <t>Charles</t>
  </si>
  <si>
    <t>Columbus</t>
  </si>
  <si>
    <t>Invictus</t>
  </si>
  <si>
    <t>Spartan</t>
  </si>
  <si>
    <t>Sprøjteoversigt vinterrapssorter 2017</t>
  </si>
  <si>
    <t>Blok D2</t>
  </si>
  <si>
    <t>Eg</t>
  </si>
  <si>
    <t>Markvej</t>
  </si>
  <si>
    <t>Parcel</t>
  </si>
  <si>
    <t>DK Exception</t>
  </si>
  <si>
    <t>DK Explicit</t>
  </si>
  <si>
    <t>DK Exclaim</t>
  </si>
  <si>
    <t>DK Exentiel</t>
  </si>
  <si>
    <t>DK Expansion</t>
  </si>
  <si>
    <t>DK Platinium</t>
  </si>
  <si>
    <t>Angelico</t>
  </si>
  <si>
    <t>V316 OL</t>
  </si>
  <si>
    <t>Zeland</t>
  </si>
  <si>
    <t>SY Alister</t>
  </si>
  <si>
    <t>Alicante</t>
  </si>
  <si>
    <t>Aristoteles</t>
  </si>
  <si>
    <t>Architect</t>
  </si>
  <si>
    <t>Alabama</t>
  </si>
  <si>
    <t>Quarts</t>
  </si>
  <si>
    <t>Wembley</t>
  </si>
  <si>
    <t>Mantara</t>
  </si>
  <si>
    <t>Angus</t>
  </si>
  <si>
    <t>Butterfly</t>
  </si>
  <si>
    <t>Archimedes</t>
  </si>
  <si>
    <t>Napoli</t>
  </si>
  <si>
    <t>Firma</t>
  </si>
  <si>
    <t>Stadie</t>
  </si>
  <si>
    <t>BASF</t>
  </si>
  <si>
    <t>0,7 l Caryx</t>
  </si>
  <si>
    <t>St. 13-14</t>
  </si>
  <si>
    <t>DOW 1</t>
  </si>
  <si>
    <t>0,5 l Belkar, st 15-16</t>
  </si>
  <si>
    <t>0,5 l Juventus</t>
  </si>
  <si>
    <t>St 18</t>
  </si>
  <si>
    <t>1,25 l Kerb, okt/nov</t>
  </si>
  <si>
    <t>okt/nov</t>
  </si>
  <si>
    <t>st 14-15</t>
  </si>
  <si>
    <t>DOW 2</t>
  </si>
  <si>
    <t>Ubehandlet ukrudt</t>
  </si>
  <si>
    <t>0,5 l Caryx</t>
  </si>
  <si>
    <t>st. 14-15</t>
  </si>
  <si>
    <t>Bayer</t>
  </si>
  <si>
    <t>0,4 l Caryx, st. 14-15</t>
  </si>
  <si>
    <t>0,5 l FolicurXpert + 0,2 kg Karate. St. 18</t>
  </si>
  <si>
    <t>St. 18</t>
  </si>
  <si>
    <t>ikke fået karate</t>
  </si>
  <si>
    <t>0,6 l FolicurXpert, st. 31-33</t>
  </si>
  <si>
    <t>St. 31-33, forår</t>
  </si>
  <si>
    <t>1 l Propulse + 0,3 l Biscaya</t>
  </si>
  <si>
    <t>St. 65</t>
  </si>
  <si>
    <t>0,25 l Caryx + 0,25 l Juventus</t>
  </si>
  <si>
    <t>Parcel 27-36 (minus parcel 30) har fået 0,5 l Belkar d. 22-09-2016</t>
  </si>
  <si>
    <t>Parcel 27-36 har fået 1 l/ha Agil, d. 22-09-2016</t>
  </si>
  <si>
    <t>Fugtige planter, sol, stille vejr, luft ca. 12 grader, jord ca. 12 grader, BBCH 13-14</t>
  </si>
  <si>
    <t>Fugtige planter, fugtig jord, tåge, jord 7,8 grader, luft 6,2 grader, BBCH 18</t>
  </si>
  <si>
    <t>Forsøget er et sortsforsøg i Raps, hvor der i nogle forsøgsled tildeles forskellige behandlinger</t>
  </si>
  <si>
    <t>Sort i forsøget</t>
  </si>
  <si>
    <t>Leverandør af middel</t>
  </si>
  <si>
    <t>firma</t>
  </si>
  <si>
    <t>Vand %</t>
  </si>
  <si>
    <t>Databehandling</t>
  </si>
  <si>
    <t>Udbytte - omregnes til t/ha</t>
  </si>
  <si>
    <t>Udbytte - korrigeres for proteinindhold</t>
  </si>
  <si>
    <t>kg</t>
  </si>
  <si>
    <t>Renhed</t>
  </si>
  <si>
    <t>Renhed af den høstede råvare</t>
  </si>
  <si>
    <t>Indhold af olie i frøet</t>
  </si>
  <si>
    <t>Vandindhold i frø</t>
  </si>
  <si>
    <t>Vandindhold</t>
  </si>
  <si>
    <t>Andel af væltede planter</t>
  </si>
  <si>
    <t>Højde af planter</t>
  </si>
  <si>
    <t>Høstet udbytte i forsøg</t>
  </si>
  <si>
    <t>Bør måske deles op i to forsøg, et med sorter og et med behandlinger</t>
  </si>
  <si>
    <t>Blok B 2: 3 Gødning vinterraps</t>
  </si>
  <si>
    <t>Gødning efterår 2016: 08-09-16: 50 kg N/ha 02-10-16: 50 kg N/ha</t>
  </si>
  <si>
    <t>6 a</t>
  </si>
  <si>
    <t>5 a</t>
  </si>
  <si>
    <t>4 a</t>
  </si>
  <si>
    <t>3 a</t>
  </si>
  <si>
    <t>2 a</t>
  </si>
  <si>
    <t>1 a</t>
  </si>
  <si>
    <t xml:space="preserve">1 b </t>
  </si>
  <si>
    <t>2 b</t>
  </si>
  <si>
    <t>3 b</t>
  </si>
  <si>
    <t>4 b</t>
  </si>
  <si>
    <t>5 b</t>
  </si>
  <si>
    <t>6 b</t>
  </si>
  <si>
    <t xml:space="preserve">I alt </t>
  </si>
  <si>
    <t>1 Ingen gødning</t>
  </si>
  <si>
    <t>0 N</t>
  </si>
  <si>
    <t>2 Ca 25 marts 110 kg N + 20. april 60 kg N</t>
  </si>
  <si>
    <t>170 N</t>
  </si>
  <si>
    <t>3 Ca 15 marts 170 kg N</t>
  </si>
  <si>
    <t>4 Ca 1. april 170 kg N</t>
  </si>
  <si>
    <t xml:space="preserve">5 Ca 15 marts 85 kg N + 1. april 115 kg N + </t>
  </si>
  <si>
    <t>200 N</t>
  </si>
  <si>
    <t>6 Ca 15 marts 85 kg N + 1. april 85 kg N + 10. maj 30 kg N</t>
  </si>
  <si>
    <t>Sortsforsøg i Raps - B2</t>
  </si>
  <si>
    <t>Forsøget er et forsøg med gødningstildeling, men opstillingen er ikke komplet endnu.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</si>
</sst>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 * #,##0.0_ ;_ * \-#,##0.0_ ;_ * &quot;-&quot;?_ ;_ @_ "/>
  </numFmts>
  <fonts count="3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rgb="FF282425"/>
      <name val="Verdana"/>
      <family val="2"/>
    </font>
    <font>
      <b/>
      <sz val="20"/>
      <name val="Arial"/>
      <family val="2"/>
    </font>
    <font>
      <sz val="14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4"/>
      <color rgb="FF00B05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7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7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0" fillId="0" borderId="8" xfId="0" applyBorder="1"/>
    <xf numFmtId="0" fontId="0" fillId="2" borderId="9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8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5" borderId="0" xfId="0" applyFill="1"/>
    <xf numFmtId="0" fontId="0" fillId="0" borderId="0" xfId="0" applyFill="1"/>
    <xf numFmtId="0" fontId="6" fillId="0" borderId="0" xfId="0" applyFont="1"/>
    <xf numFmtId="0" fontId="5" fillId="0" borderId="3" xfId="0" applyFont="1" applyFill="1" applyBorder="1"/>
    <xf numFmtId="0" fontId="6" fillId="0" borderId="3" xfId="0" applyFont="1" applyFill="1" applyBorder="1"/>
    <xf numFmtId="0" fontId="4" fillId="5" borderId="3" xfId="0" applyFont="1" applyFill="1" applyBorder="1"/>
    <xf numFmtId="0" fontId="6" fillId="0" borderId="0" xfId="0" applyFont="1" applyFill="1" applyBorder="1"/>
    <xf numFmtId="0" fontId="4" fillId="5" borderId="0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16" fontId="0" fillId="0" borderId="1" xfId="0" quotePrefix="1" applyNumberFormat="1" applyBorder="1" applyAlignment="1">
      <alignment horizontal="left" wrapText="1"/>
    </xf>
    <xf numFmtId="16" fontId="0" fillId="3" borderId="1" xfId="0" quotePrefix="1" applyNumberFormat="1" applyFill="1" applyBorder="1" applyAlignment="1">
      <alignment horizontal="center"/>
    </xf>
    <xf numFmtId="0" fontId="8" fillId="0" borderId="11" xfId="0" applyFont="1" applyFill="1" applyBorder="1"/>
    <xf numFmtId="0" fontId="8" fillId="0" borderId="12" xfId="0" applyFont="1" applyBorder="1"/>
    <xf numFmtId="0" fontId="7" fillId="0" borderId="11" xfId="0" applyFont="1" applyFill="1" applyBorder="1"/>
    <xf numFmtId="14" fontId="7" fillId="0" borderId="11" xfId="0" applyNumberFormat="1" applyFont="1" applyFill="1" applyBorder="1"/>
    <xf numFmtId="0" fontId="7" fillId="0" borderId="11" xfId="0" applyFont="1" applyFill="1" applyBorder="1" applyAlignment="1">
      <alignment horizontal="left"/>
    </xf>
    <xf numFmtId="0" fontId="7" fillId="0" borderId="13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7" fillId="0" borderId="1" xfId="0" applyFont="1" applyFill="1" applyBorder="1"/>
    <xf numFmtId="14" fontId="7" fillId="0" borderId="1" xfId="0" applyNumberFormat="1" applyFont="1" applyFill="1" applyBorder="1"/>
    <xf numFmtId="0" fontId="7" fillId="0" borderId="1" xfId="0" applyFont="1" applyFill="1" applyBorder="1" applyAlignment="1">
      <alignment horizontal="left"/>
    </xf>
    <xf numFmtId="0" fontId="7" fillId="0" borderId="15" xfId="0" applyFont="1" applyFill="1" applyBorder="1"/>
    <xf numFmtId="0" fontId="10" fillId="0" borderId="1" xfId="0" applyFont="1" applyFill="1" applyBorder="1" applyAlignment="1">
      <alignment horizontal="left"/>
    </xf>
    <xf numFmtId="0" fontId="12" fillId="0" borderId="1" xfId="0" applyFont="1" applyFill="1" applyBorder="1"/>
    <xf numFmtId="0" fontId="10" fillId="0" borderId="15" xfId="0" applyFont="1" applyFill="1" applyBorder="1" applyAlignment="1">
      <alignment horizontal="left"/>
    </xf>
    <xf numFmtId="0" fontId="7" fillId="0" borderId="2" xfId="0" applyFont="1" applyFill="1" applyBorder="1"/>
    <xf numFmtId="0" fontId="10" fillId="0" borderId="2" xfId="0" applyFont="1" applyFill="1" applyBorder="1" applyAlignment="1">
      <alignment horizontal="left"/>
    </xf>
    <xf numFmtId="0" fontId="12" fillId="0" borderId="2" xfId="0" applyFont="1" applyFill="1" applyBorder="1"/>
    <xf numFmtId="0" fontId="10" fillId="0" borderId="2" xfId="0" applyFont="1" applyFill="1" applyBorder="1"/>
    <xf numFmtId="0" fontId="10" fillId="0" borderId="17" xfId="0" applyFont="1" applyFill="1" applyBorder="1" applyAlignment="1">
      <alignment horizontal="left"/>
    </xf>
    <xf numFmtId="0" fontId="0" fillId="0" borderId="0" xfId="0" applyFill="1" applyBorder="1"/>
    <xf numFmtId="0" fontId="7" fillId="2" borderId="19" xfId="0" applyFont="1" applyFill="1" applyBorder="1"/>
    <xf numFmtId="0" fontId="10" fillId="6" borderId="4" xfId="0" applyFont="1" applyFill="1" applyBorder="1"/>
    <xf numFmtId="0" fontId="7" fillId="6" borderId="4" xfId="0" applyFont="1" applyFill="1" applyBorder="1"/>
    <xf numFmtId="0" fontId="10" fillId="6" borderId="22" xfId="0" applyFont="1" applyFill="1" applyBorder="1"/>
    <xf numFmtId="0" fontId="10" fillId="0" borderId="24" xfId="0" applyFont="1" applyFill="1" applyBorder="1"/>
    <xf numFmtId="0" fontId="7" fillId="0" borderId="24" xfId="0" applyFont="1" applyFill="1" applyBorder="1"/>
    <xf numFmtId="0" fontId="10" fillId="0" borderId="25" xfId="0" applyFont="1" applyFill="1" applyBorder="1" applyAlignment="1">
      <alignment horizontal="left"/>
    </xf>
    <xf numFmtId="0" fontId="10" fillId="6" borderId="22" xfId="0" applyFont="1" applyFill="1" applyBorder="1" applyAlignment="1">
      <alignment horizontal="left"/>
    </xf>
    <xf numFmtId="0" fontId="10" fillId="6" borderId="1" xfId="0" applyFont="1" applyFill="1" applyBorder="1"/>
    <xf numFmtId="0" fontId="7" fillId="6" borderId="1" xfId="0" applyFont="1" applyFill="1" applyBorder="1"/>
    <xf numFmtId="0" fontId="10" fillId="6" borderId="15" xfId="0" applyFont="1" applyFill="1" applyBorder="1" applyAlignment="1">
      <alignment horizontal="left"/>
    </xf>
    <xf numFmtId="0" fontId="10" fillId="6" borderId="11" xfId="0" applyFont="1" applyFill="1" applyBorder="1"/>
    <xf numFmtId="0" fontId="7" fillId="6" borderId="11" xfId="0" applyFont="1" applyFill="1" applyBorder="1"/>
    <xf numFmtId="0" fontId="10" fillId="6" borderId="13" xfId="0" applyFont="1" applyFill="1" applyBorder="1" applyAlignment="1">
      <alignment horizontal="left"/>
    </xf>
    <xf numFmtId="2" fontId="7" fillId="0" borderId="1" xfId="0" applyNumberFormat="1" applyFont="1" applyFill="1" applyBorder="1"/>
    <xf numFmtId="0" fontId="10" fillId="7" borderId="11" xfId="0" applyFont="1" applyFill="1" applyBorder="1"/>
    <xf numFmtId="0" fontId="7" fillId="7" borderId="11" xfId="0" applyFont="1" applyFill="1" applyBorder="1"/>
    <xf numFmtId="0" fontId="7" fillId="7" borderId="26" xfId="0" applyFont="1" applyFill="1" applyBorder="1"/>
    <xf numFmtId="0" fontId="10" fillId="7" borderId="1" xfId="0" applyFont="1" applyFill="1" applyBorder="1"/>
    <xf numFmtId="0" fontId="7" fillId="7" borderId="1" xfId="0" applyFont="1" applyFill="1" applyBorder="1"/>
    <xf numFmtId="0" fontId="10" fillId="7" borderId="15" xfId="0" applyFont="1" applyFill="1" applyBorder="1" applyAlignment="1">
      <alignment horizontal="left"/>
    </xf>
    <xf numFmtId="0" fontId="12" fillId="0" borderId="0" xfId="0" applyFont="1" applyFill="1"/>
    <xf numFmtId="0" fontId="10" fillId="7" borderId="24" xfId="0" applyFont="1" applyFill="1" applyBorder="1"/>
    <xf numFmtId="0" fontId="7" fillId="7" borderId="24" xfId="0" applyFont="1" applyFill="1" applyBorder="1"/>
    <xf numFmtId="0" fontId="10" fillId="7" borderId="25" xfId="0" applyFont="1" applyFill="1" applyBorder="1" applyAlignment="1">
      <alignment horizontal="left"/>
    </xf>
    <xf numFmtId="0" fontId="7" fillId="2" borderId="28" xfId="0" applyFont="1" applyFill="1" applyBorder="1"/>
    <xf numFmtId="0" fontId="7" fillId="2" borderId="29" xfId="0" applyFont="1" applyFill="1" applyBorder="1" applyAlignment="1">
      <alignment horizontal="left"/>
    </xf>
    <xf numFmtId="0" fontId="10" fillId="6" borderId="13" xfId="0" applyFont="1" applyFill="1" applyBorder="1"/>
    <xf numFmtId="0" fontId="10" fillId="6" borderId="15" xfId="0" applyFont="1" applyFill="1" applyBorder="1"/>
    <xf numFmtId="0" fontId="10" fillId="0" borderId="4" xfId="0" applyFont="1" applyFill="1" applyBorder="1"/>
    <xf numFmtId="0" fontId="10" fillId="8" borderId="15" xfId="0" applyFont="1" applyFill="1" applyBorder="1"/>
    <xf numFmtId="0" fontId="10" fillId="0" borderId="25" xfId="0" applyFont="1" applyFill="1" applyBorder="1"/>
    <xf numFmtId="0" fontId="10" fillId="0" borderId="11" xfId="0" applyFont="1" applyFill="1" applyBorder="1"/>
    <xf numFmtId="0" fontId="10" fillId="0" borderId="13" xfId="0" applyFont="1" applyFill="1" applyBorder="1" applyAlignment="1">
      <alignment horizontal="left"/>
    </xf>
    <xf numFmtId="0" fontId="10" fillId="0" borderId="19" xfId="0" applyFont="1" applyFill="1" applyBorder="1"/>
    <xf numFmtId="0" fontId="7" fillId="0" borderId="19" xfId="0" applyFont="1" applyFill="1" applyBorder="1"/>
    <xf numFmtId="0" fontId="10" fillId="0" borderId="20" xfId="0" applyFont="1" applyFill="1" applyBorder="1"/>
    <xf numFmtId="0" fontId="10" fillId="0" borderId="15" xfId="0" applyFont="1" applyFill="1" applyBorder="1"/>
    <xf numFmtId="0" fontId="10" fillId="0" borderId="17" xfId="0" applyFont="1" applyFill="1" applyBorder="1"/>
    <xf numFmtId="0" fontId="12" fillId="6" borderId="11" xfId="0" applyFont="1" applyFill="1" applyBorder="1"/>
    <xf numFmtId="0" fontId="12" fillId="6" borderId="1" xfId="0" applyFont="1" applyFill="1" applyBorder="1"/>
    <xf numFmtId="0" fontId="10" fillId="7" borderId="2" xfId="0" applyFont="1" applyFill="1" applyBorder="1"/>
    <xf numFmtId="0" fontId="12" fillId="7" borderId="2" xfId="0" applyFont="1" applyFill="1" applyBorder="1"/>
    <xf numFmtId="0" fontId="7" fillId="7" borderId="2" xfId="0" applyFont="1" applyFill="1" applyBorder="1"/>
    <xf numFmtId="0" fontId="10" fillId="7" borderId="17" xfId="0" applyFont="1" applyFill="1" applyBorder="1" applyAlignment="1">
      <alignment horizontal="left"/>
    </xf>
    <xf numFmtId="0" fontId="13" fillId="0" borderId="2" xfId="0" applyFont="1" applyFill="1" applyBorder="1"/>
    <xf numFmtId="0" fontId="12" fillId="0" borderId="24" xfId="0" applyFont="1" applyFill="1" applyBorder="1"/>
    <xf numFmtId="0" fontId="12" fillId="7" borderId="1" xfId="0" applyFont="1" applyFill="1" applyBorder="1"/>
    <xf numFmtId="0" fontId="12" fillId="6" borderId="4" xfId="0" applyFont="1" applyFill="1" applyBorder="1"/>
    <xf numFmtId="0" fontId="10" fillId="7" borderId="4" xfId="0" applyFont="1" applyFill="1" applyBorder="1"/>
    <xf numFmtId="0" fontId="10" fillId="7" borderId="15" xfId="0" applyFont="1" applyFill="1" applyBorder="1"/>
    <xf numFmtId="0" fontId="12" fillId="7" borderId="24" xfId="0" applyFont="1" applyFill="1" applyBorder="1"/>
    <xf numFmtId="0" fontId="10" fillId="7" borderId="25" xfId="0" applyFont="1" applyFill="1" applyBorder="1"/>
    <xf numFmtId="0" fontId="10" fillId="7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2" fillId="0" borderId="4" xfId="0" applyFont="1" applyFill="1" applyBorder="1"/>
    <xf numFmtId="0" fontId="7" fillId="0" borderId="4" xfId="0" applyFont="1" applyFill="1" applyBorder="1"/>
    <xf numFmtId="164" fontId="7" fillId="8" borderId="1" xfId="0" applyNumberFormat="1" applyFont="1" applyFill="1" applyBorder="1"/>
    <xf numFmtId="0" fontId="7" fillId="8" borderId="1" xfId="0" applyFont="1" applyFill="1" applyBorder="1"/>
    <xf numFmtId="0" fontId="13" fillId="0" borderId="4" xfId="0" applyFont="1" applyFill="1" applyBorder="1"/>
    <xf numFmtId="0" fontId="12" fillId="7" borderId="4" xfId="0" applyFont="1" applyFill="1" applyBorder="1"/>
    <xf numFmtId="0" fontId="7" fillId="7" borderId="4" xfId="0" applyFont="1" applyFill="1" applyBorder="1"/>
    <xf numFmtId="0" fontId="10" fillId="0" borderId="3" xfId="0" applyFont="1" applyFill="1" applyBorder="1"/>
    <xf numFmtId="0" fontId="13" fillId="0" borderId="3" xfId="0" applyFont="1" applyFill="1" applyBorder="1"/>
    <xf numFmtId="0" fontId="7" fillId="0" borderId="3" xfId="0" applyFont="1" applyFill="1" applyBorder="1"/>
    <xf numFmtId="0" fontId="13" fillId="0" borderId="1" xfId="0" applyFont="1" applyFill="1" applyBorder="1"/>
    <xf numFmtId="0" fontId="13" fillId="0" borderId="24" xfId="0" applyFont="1" applyFill="1" applyBorder="1"/>
    <xf numFmtId="0" fontId="7" fillId="2" borderId="30" xfId="0" applyFont="1" applyFill="1" applyBorder="1"/>
    <xf numFmtId="0" fontId="14" fillId="2" borderId="31" xfId="0" applyFont="1" applyFill="1" applyBorder="1"/>
    <xf numFmtId="0" fontId="14" fillId="2" borderId="3" xfId="0" applyFont="1" applyFill="1" applyBorder="1"/>
    <xf numFmtId="0" fontId="7" fillId="2" borderId="3" xfId="0" applyFont="1" applyFill="1" applyBorder="1"/>
    <xf numFmtId="0" fontId="7" fillId="2" borderId="32" xfId="0" applyFont="1" applyFill="1" applyBorder="1" applyAlignment="1">
      <alignment horizontal="left"/>
    </xf>
    <xf numFmtId="0" fontId="13" fillId="0" borderId="0" xfId="0" applyFont="1" applyFill="1"/>
    <xf numFmtId="2" fontId="7" fillId="6" borderId="1" xfId="0" applyNumberFormat="1" applyFont="1" applyFill="1" applyBorder="1"/>
    <xf numFmtId="0" fontId="10" fillId="6" borderId="24" xfId="0" applyFont="1" applyFill="1" applyBorder="1"/>
    <xf numFmtId="0" fontId="7" fillId="6" borderId="24" xfId="0" applyFont="1" applyFill="1" applyBorder="1"/>
    <xf numFmtId="0" fontId="10" fillId="6" borderId="25" xfId="0" applyFont="1" applyFill="1" applyBorder="1" applyAlignment="1">
      <alignment horizontal="left"/>
    </xf>
    <xf numFmtId="0" fontId="0" fillId="6" borderId="24" xfId="0" applyFill="1" applyBorder="1"/>
    <xf numFmtId="0" fontId="0" fillId="6" borderId="25" xfId="0" applyFill="1" applyBorder="1"/>
    <xf numFmtId="0" fontId="10" fillId="9" borderId="11" xfId="0" applyFont="1" applyFill="1" applyBorder="1"/>
    <xf numFmtId="0" fontId="7" fillId="9" borderId="11" xfId="0" applyFont="1" applyFill="1" applyBorder="1"/>
    <xf numFmtId="0" fontId="13" fillId="9" borderId="11" xfId="0" applyFont="1" applyFill="1" applyBorder="1"/>
    <xf numFmtId="0" fontId="10" fillId="9" borderId="13" xfId="0" applyFont="1" applyFill="1" applyBorder="1" applyAlignment="1">
      <alignment horizontal="left"/>
    </xf>
    <xf numFmtId="0" fontId="10" fillId="9" borderId="2" xfId="0" applyFont="1" applyFill="1" applyBorder="1"/>
    <xf numFmtId="0" fontId="7" fillId="9" borderId="2" xfId="0" applyFont="1" applyFill="1" applyBorder="1"/>
    <xf numFmtId="0" fontId="13" fillId="9" borderId="2" xfId="0" applyFont="1" applyFill="1" applyBorder="1"/>
    <xf numFmtId="0" fontId="0" fillId="9" borderId="2" xfId="0" applyFill="1" applyBorder="1"/>
    <xf numFmtId="0" fontId="10" fillId="9" borderId="17" xfId="0" applyFont="1" applyFill="1" applyBorder="1" applyAlignment="1">
      <alignment horizontal="left"/>
    </xf>
    <xf numFmtId="0" fontId="13" fillId="6" borderId="11" xfId="0" applyFont="1" applyFill="1" applyBorder="1"/>
    <xf numFmtId="0" fontId="13" fillId="6" borderId="1" xfId="0" applyFont="1" applyFill="1" applyBorder="1"/>
    <xf numFmtId="0" fontId="0" fillId="6" borderId="1" xfId="0" applyFill="1" applyBorder="1"/>
    <xf numFmtId="164" fontId="7" fillId="0" borderId="1" xfId="0" applyNumberFormat="1" applyFont="1" applyFill="1" applyBorder="1"/>
    <xf numFmtId="0" fontId="0" fillId="8" borderId="0" xfId="0" applyFill="1"/>
    <xf numFmtId="0" fontId="10" fillId="8" borderId="15" xfId="0" applyFont="1" applyFill="1" applyBorder="1" applyAlignment="1">
      <alignment horizontal="left"/>
    </xf>
    <xf numFmtId="0" fontId="0" fillId="0" borderId="24" xfId="0" applyFill="1" applyBorder="1"/>
    <xf numFmtId="0" fontId="10" fillId="9" borderId="3" xfId="0" applyFont="1" applyFill="1" applyBorder="1"/>
    <xf numFmtId="0" fontId="7" fillId="9" borderId="4" xfId="0" applyFont="1" applyFill="1" applyBorder="1"/>
    <xf numFmtId="0" fontId="13" fillId="9" borderId="4" xfId="0" applyFont="1" applyFill="1" applyBorder="1"/>
    <xf numFmtId="0" fontId="0" fillId="9" borderId="4" xfId="0" applyFill="1" applyBorder="1"/>
    <xf numFmtId="0" fontId="10" fillId="9" borderId="22" xfId="0" applyFont="1" applyFill="1" applyBorder="1" applyAlignment="1">
      <alignment horizontal="left"/>
    </xf>
    <xf numFmtId="0" fontId="13" fillId="7" borderId="1" xfId="0" applyFont="1" applyFill="1" applyBorder="1"/>
    <xf numFmtId="0" fontId="10" fillId="7" borderId="32" xfId="0" applyFont="1" applyFill="1" applyBorder="1"/>
    <xf numFmtId="0" fontId="0" fillId="7" borderId="1" xfId="0" applyFill="1" applyBorder="1"/>
    <xf numFmtId="0" fontId="13" fillId="7" borderId="2" xfId="0" applyFont="1" applyFill="1" applyBorder="1"/>
    <xf numFmtId="0" fontId="0" fillId="7" borderId="2" xfId="0" applyFill="1" applyBorder="1"/>
    <xf numFmtId="0" fontId="10" fillId="7" borderId="17" xfId="0" applyFont="1" applyFill="1" applyBorder="1"/>
    <xf numFmtId="0" fontId="13" fillId="6" borderId="24" xfId="0" applyFont="1" applyFill="1" applyBorder="1"/>
    <xf numFmtId="0" fontId="10" fillId="6" borderId="25" xfId="0" applyFont="1" applyFill="1" applyBorder="1"/>
    <xf numFmtId="0" fontId="13" fillId="6" borderId="4" xfId="0" applyFont="1" applyFill="1" applyBorder="1"/>
    <xf numFmtId="0" fontId="0" fillId="0" borderId="2" xfId="0" applyFill="1" applyBorder="1"/>
    <xf numFmtId="0" fontId="0" fillId="0" borderId="17" xfId="0" applyFill="1" applyBorder="1"/>
    <xf numFmtId="0" fontId="0" fillId="9" borderId="11" xfId="0" applyFill="1" applyBorder="1"/>
    <xf numFmtId="0" fontId="0" fillId="0" borderId="25" xfId="0" applyFill="1" applyBorder="1"/>
    <xf numFmtId="0" fontId="10" fillId="6" borderId="3" xfId="0" applyFont="1" applyFill="1" applyBorder="1"/>
    <xf numFmtId="0" fontId="13" fillId="6" borderId="3" xfId="0" applyFont="1" applyFill="1" applyBorder="1"/>
    <xf numFmtId="0" fontId="10" fillId="6" borderId="32" xfId="0" applyFont="1" applyFill="1" applyBorder="1"/>
    <xf numFmtId="0" fontId="10" fillId="6" borderId="2" xfId="0" applyFont="1" applyFill="1" applyBorder="1"/>
    <xf numFmtId="0" fontId="7" fillId="6" borderId="2" xfId="0" applyFont="1" applyFill="1" applyBorder="1"/>
    <xf numFmtId="0" fontId="13" fillId="6" borderId="2" xfId="0" applyFont="1" applyFill="1" applyBorder="1"/>
    <xf numFmtId="0" fontId="10" fillId="6" borderId="17" xfId="0" applyFont="1" applyFill="1" applyBorder="1"/>
    <xf numFmtId="164" fontId="7" fillId="6" borderId="1" xfId="0" applyNumberFormat="1" applyFont="1" applyFill="1" applyBorder="1"/>
    <xf numFmtId="16" fontId="10" fillId="0" borderId="1" xfId="0" applyNumberFormat="1" applyFont="1" applyFill="1" applyBorder="1"/>
    <xf numFmtId="2" fontId="10" fillId="0" borderId="1" xfId="0" applyNumberFormat="1" applyFont="1" applyFill="1" applyBorder="1"/>
    <xf numFmtId="0" fontId="10" fillId="9" borderId="4" xfId="0" applyFont="1" applyFill="1" applyBorder="1"/>
    <xf numFmtId="164" fontId="7" fillId="9" borderId="4" xfId="0" applyNumberFormat="1" applyFont="1" applyFill="1" applyBorder="1"/>
    <xf numFmtId="0" fontId="7" fillId="7" borderId="15" xfId="0" applyFont="1" applyFill="1" applyBorder="1"/>
    <xf numFmtId="0" fontId="12" fillId="7" borderId="11" xfId="0" applyFont="1" applyFill="1" applyBorder="1"/>
    <xf numFmtId="0" fontId="10" fillId="7" borderId="13" xfId="0" applyFont="1" applyFill="1" applyBorder="1"/>
    <xf numFmtId="0" fontId="0" fillId="0" borderId="4" xfId="0" applyFill="1" applyBorder="1"/>
    <xf numFmtId="0" fontId="10" fillId="0" borderId="22" xfId="0" applyFon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10" fillId="9" borderId="33" xfId="0" applyFont="1" applyFill="1" applyBorder="1" applyAlignment="1">
      <alignment horizontal="left"/>
    </xf>
    <xf numFmtId="0" fontId="10" fillId="9" borderId="34" xfId="0" applyFont="1" applyFill="1" applyBorder="1" applyAlignment="1">
      <alignment horizontal="left"/>
    </xf>
    <xf numFmtId="0" fontId="10" fillId="9" borderId="35" xfId="0" applyFont="1" applyFill="1" applyBorder="1" applyAlignment="1">
      <alignment horizontal="left"/>
    </xf>
    <xf numFmtId="14" fontId="12" fillId="6" borderId="1" xfId="0" applyNumberFormat="1" applyFont="1" applyFill="1" applyBorder="1"/>
    <xf numFmtId="0" fontId="10" fillId="6" borderId="33" xfId="0" applyFont="1" applyFill="1" applyBorder="1"/>
    <xf numFmtId="0" fontId="10" fillId="6" borderId="34" xfId="0" applyFont="1" applyFill="1" applyBorder="1"/>
    <xf numFmtId="0" fontId="10" fillId="6" borderId="35" xfId="0" applyFont="1" applyFill="1" applyBorder="1"/>
    <xf numFmtId="14" fontId="12" fillId="7" borderId="1" xfId="0" applyNumberFormat="1" applyFont="1" applyFill="1" applyBorder="1"/>
    <xf numFmtId="0" fontId="10" fillId="7" borderId="33" xfId="0" applyFont="1" applyFill="1" applyBorder="1"/>
    <xf numFmtId="0" fontId="10" fillId="7" borderId="34" xfId="0" applyFont="1" applyFill="1" applyBorder="1"/>
    <xf numFmtId="0" fontId="10" fillId="7" borderId="35" xfId="0" applyFont="1" applyFill="1" applyBorder="1"/>
    <xf numFmtId="16" fontId="12" fillId="0" borderId="1" xfId="0" applyNumberFormat="1" applyFont="1" applyFill="1" applyBorder="1"/>
    <xf numFmtId="14" fontId="12" fillId="0" borderId="1" xfId="0" applyNumberFormat="1" applyFont="1" applyFill="1" applyBorder="1"/>
    <xf numFmtId="0" fontId="10" fillId="0" borderId="33" xfId="0" applyFont="1" applyFill="1" applyBorder="1"/>
    <xf numFmtId="0" fontId="10" fillId="0" borderId="34" xfId="0" applyFont="1" applyFill="1" applyBorder="1"/>
    <xf numFmtId="0" fontId="10" fillId="0" borderId="35" xfId="0" applyFont="1" applyFill="1" applyBorder="1"/>
    <xf numFmtId="0" fontId="12" fillId="0" borderId="3" xfId="0" applyFont="1" applyFill="1" applyBorder="1"/>
    <xf numFmtId="0" fontId="10" fillId="0" borderId="33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2" fillId="0" borderId="0" xfId="0" applyFont="1" applyFill="1" applyBorder="1"/>
    <xf numFmtId="0" fontId="10" fillId="0" borderId="0" xfId="0" applyFont="1" applyFill="1" applyBorder="1"/>
    <xf numFmtId="0" fontId="10" fillId="0" borderId="33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14" fontId="0" fillId="0" borderId="1" xfId="0" applyNumberFormat="1" applyFill="1" applyBorder="1"/>
    <xf numFmtId="0" fontId="10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0" fillId="2" borderId="1" xfId="0" applyFill="1" applyBorder="1" applyAlignment="1">
      <alignment wrapText="1"/>
    </xf>
    <xf numFmtId="0" fontId="8" fillId="0" borderId="1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12" fillId="6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6" fontId="12" fillId="0" borderId="1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0" borderId="9" xfId="0" applyFont="1" applyFill="1" applyBorder="1"/>
    <xf numFmtId="0" fontId="7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7" fillId="0" borderId="36" xfId="0" applyFont="1" applyFill="1" applyBorder="1"/>
    <xf numFmtId="0" fontId="7" fillId="0" borderId="8" xfId="0" applyFont="1" applyFill="1" applyBorder="1"/>
    <xf numFmtId="0" fontId="10" fillId="0" borderId="8" xfId="0" applyFont="1" applyFill="1" applyBorder="1"/>
    <xf numFmtId="0" fontId="10" fillId="0" borderId="37" xfId="0" applyFont="1" applyFill="1" applyBorder="1"/>
    <xf numFmtId="0" fontId="10" fillId="6" borderId="39" xfId="0" applyFont="1" applyFill="1" applyBorder="1"/>
    <xf numFmtId="0" fontId="10" fillId="0" borderId="40" xfId="0" applyFont="1" applyFill="1" applyBorder="1"/>
    <xf numFmtId="0" fontId="10" fillId="6" borderId="8" xfId="0" applyFont="1" applyFill="1" applyBorder="1"/>
    <xf numFmtId="0" fontId="10" fillId="6" borderId="36" xfId="0" applyFont="1" applyFill="1" applyBorder="1"/>
    <xf numFmtId="0" fontId="10" fillId="7" borderId="36" xfId="0" applyFont="1" applyFill="1" applyBorder="1"/>
    <xf numFmtId="0" fontId="10" fillId="7" borderId="8" xfId="0" applyFont="1" applyFill="1" applyBorder="1"/>
    <xf numFmtId="0" fontId="10" fillId="7" borderId="40" xfId="0" applyFont="1" applyFill="1" applyBorder="1"/>
    <xf numFmtId="0" fontId="7" fillId="2" borderId="41" xfId="0" applyFont="1" applyFill="1" applyBorder="1"/>
    <xf numFmtId="0" fontId="7" fillId="6" borderId="36" xfId="0" applyFont="1" applyFill="1" applyBorder="1"/>
    <xf numFmtId="0" fontId="7" fillId="6" borderId="8" xfId="0" applyFont="1" applyFill="1" applyBorder="1"/>
    <xf numFmtId="0" fontId="7" fillId="0" borderId="39" xfId="0" applyFont="1" applyFill="1" applyBorder="1"/>
    <xf numFmtId="0" fontId="7" fillId="0" borderId="40" xfId="0" applyFont="1" applyFill="1" applyBorder="1"/>
    <xf numFmtId="0" fontId="7" fillId="0" borderId="38" xfId="0" applyFont="1" applyFill="1" applyBorder="1"/>
    <xf numFmtId="0" fontId="10" fillId="7" borderId="37" xfId="0" applyFont="1" applyFill="1" applyBorder="1"/>
    <xf numFmtId="0" fontId="10" fillId="7" borderId="39" xfId="0" applyFont="1" applyFill="1" applyBorder="1"/>
    <xf numFmtId="0" fontId="10" fillId="0" borderId="39" xfId="0" applyFont="1" applyFill="1" applyBorder="1"/>
    <xf numFmtId="0" fontId="10" fillId="6" borderId="40" xfId="0" applyFont="1" applyFill="1" applyBorder="1"/>
    <xf numFmtId="0" fontId="10" fillId="9" borderId="36" xfId="0" applyFont="1" applyFill="1" applyBorder="1"/>
    <xf numFmtId="0" fontId="10" fillId="9" borderId="37" xfId="0" applyFont="1" applyFill="1" applyBorder="1"/>
    <xf numFmtId="0" fontId="10" fillId="9" borderId="9" xfId="0" applyFont="1" applyFill="1" applyBorder="1"/>
    <xf numFmtId="0" fontId="10" fillId="7" borderId="9" xfId="0" applyFont="1" applyFill="1" applyBorder="1"/>
    <xf numFmtId="0" fontId="10" fillId="6" borderId="9" xfId="0" applyFont="1" applyFill="1" applyBorder="1"/>
    <xf numFmtId="0" fontId="10" fillId="6" borderId="37" xfId="0" applyFont="1" applyFill="1" applyBorder="1"/>
    <xf numFmtId="0" fontId="10" fillId="9" borderId="39" xfId="0" applyFont="1" applyFill="1" applyBorder="1"/>
    <xf numFmtId="0" fontId="0" fillId="0" borderId="37" xfId="0" applyFill="1" applyBorder="1"/>
    <xf numFmtId="0" fontId="7" fillId="9" borderId="8" xfId="0" applyFont="1" applyFill="1" applyBorder="1"/>
    <xf numFmtId="0" fontId="7" fillId="0" borderId="10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 wrapText="1"/>
    </xf>
    <xf numFmtId="0" fontId="7" fillId="10" borderId="19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7" fillId="5" borderId="2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7" fillId="10" borderId="19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10" borderId="19" xfId="0" applyFont="1" applyFill="1" applyBorder="1" applyAlignment="1">
      <alignment horizontal="left" wrapText="1"/>
    </xf>
    <xf numFmtId="0" fontId="10" fillId="6" borderId="4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left"/>
    </xf>
    <xf numFmtId="0" fontId="7" fillId="2" borderId="28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10" fillId="7" borderId="3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4" fillId="2" borderId="9" xfId="0" applyFont="1" applyFill="1" applyBorder="1" applyAlignment="1">
      <alignment horizontal="left"/>
    </xf>
    <xf numFmtId="0" fontId="10" fillId="6" borderId="24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2" xfId="0" applyFont="1" applyFill="1" applyBorder="1" applyAlignment="1">
      <alignment horizontal="left"/>
    </xf>
    <xf numFmtId="0" fontId="10" fillId="9" borderId="3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9" borderId="4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2" xfId="0" applyBorder="1" applyAlignment="1">
      <alignment vertical="center" wrapText="1"/>
    </xf>
    <xf numFmtId="49" fontId="0" fillId="0" borderId="42" xfId="0" applyNumberFormat="1" applyBorder="1" applyAlignment="1">
      <alignment horizontal="center" vertical="center" textRotation="180" wrapText="1"/>
    </xf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43" xfId="0" applyBorder="1" applyAlignment="1">
      <alignment vertical="center" wrapText="1"/>
    </xf>
    <xf numFmtId="49" fontId="0" fillId="0" borderId="43" xfId="0" applyNumberFormat="1" applyBorder="1" applyAlignment="1">
      <alignment horizontal="center" vertical="center" textRotation="180" wrapText="1"/>
    </xf>
    <xf numFmtId="0" fontId="16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49" fontId="0" fillId="0" borderId="44" xfId="0" applyNumberFormat="1" applyBorder="1" applyAlignment="1">
      <alignment horizontal="center" vertical="center" textRotation="180" wrapText="1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45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textRotation="180" wrapText="1"/>
    </xf>
    <xf numFmtId="0" fontId="12" fillId="0" borderId="0" xfId="0" applyFont="1" applyAlignment="1">
      <alignment vertical="center"/>
    </xf>
    <xf numFmtId="0" fontId="16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0" fillId="0" borderId="0" xfId="0" applyBorder="1" applyAlignment="1">
      <alignment vertical="center" textRotation="180" wrapText="1"/>
    </xf>
    <xf numFmtId="0" fontId="16" fillId="0" borderId="49" xfId="0" applyFont="1" applyFill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0" fillId="0" borderId="0" xfId="0" applyBorder="1" applyAlignment="1">
      <alignment vertical="center" textRotation="180"/>
    </xf>
    <xf numFmtId="49" fontId="0" fillId="0" borderId="52" xfId="0" applyNumberFormat="1" applyBorder="1" applyAlignment="1">
      <alignment horizontal="center" vertical="center" textRotation="180" wrapText="1"/>
    </xf>
    <xf numFmtId="49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textRotation="180" wrapText="1"/>
    </xf>
    <xf numFmtId="0" fontId="16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17" fillId="0" borderId="0" xfId="0" applyFont="1" applyBorder="1" applyAlignment="1">
      <alignment vertical="center" textRotation="180" wrapText="1"/>
    </xf>
    <xf numFmtId="0" fontId="0" fillId="0" borderId="45" xfId="0" applyBorder="1" applyAlignment="1">
      <alignment vertical="center"/>
    </xf>
    <xf numFmtId="49" fontId="12" fillId="0" borderId="12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49" fontId="11" fillId="0" borderId="26" xfId="0" applyNumberFormat="1" applyFont="1" applyBorder="1" applyAlignment="1">
      <alignment horizontal="center" vertical="center"/>
    </xf>
    <xf numFmtId="49" fontId="11" fillId="0" borderId="45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0" fillId="0" borderId="30" xfId="0" applyBorder="1" applyAlignment="1">
      <alignment vertical="center"/>
    </xf>
    <xf numFmtId="49" fontId="12" fillId="0" borderId="47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49" fontId="11" fillId="0" borderId="47" xfId="0" applyNumberFormat="1" applyFont="1" applyBorder="1" applyAlignment="1">
      <alignment horizontal="center" vertical="center"/>
    </xf>
    <xf numFmtId="49" fontId="11" fillId="0" borderId="48" xfId="0" applyNumberFormat="1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49" fontId="11" fillId="0" borderId="45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5" fontId="11" fillId="0" borderId="44" xfId="0" applyNumberFormat="1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0" fontId="16" fillId="0" borderId="30" xfId="0" applyFont="1" applyBorder="1" applyAlignment="1">
      <alignment horizontal="center" vertical="top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165" fontId="11" fillId="0" borderId="48" xfId="0" applyNumberFormat="1" applyFont="1" applyBorder="1" applyAlignment="1">
      <alignment horizontal="center" vertical="center"/>
    </xf>
    <xf numFmtId="0" fontId="13" fillId="0" borderId="49" xfId="0" applyFont="1" applyBorder="1" applyAlignment="1">
      <alignment vertical="center" wrapText="1"/>
    </xf>
    <xf numFmtId="0" fontId="13" fillId="0" borderId="50" xfId="0" applyFont="1" applyBorder="1" applyAlignment="1">
      <alignment vertical="center" wrapText="1"/>
    </xf>
    <xf numFmtId="0" fontId="13" fillId="0" borderId="51" xfId="0" applyFont="1" applyBorder="1" applyAlignment="1">
      <alignment vertical="center" wrapText="1"/>
    </xf>
    <xf numFmtId="0" fontId="11" fillId="0" borderId="4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5" fontId="11" fillId="0" borderId="26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11" fillId="0" borderId="51" xfId="0" applyFont="1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49" fontId="12" fillId="0" borderId="0" xfId="0" applyNumberFormat="1" applyFont="1" applyAlignment="1">
      <alignment vertical="center"/>
    </xf>
    <xf numFmtId="0" fontId="11" fillId="0" borderId="0" xfId="0" applyFont="1" applyBorder="1" applyAlignment="1">
      <alignment horizontal="center" vertical="top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left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51" xfId="0" applyFont="1" applyBorder="1" applyAlignment="1">
      <alignment horizontal="left" vertical="center" wrapText="1"/>
    </xf>
    <xf numFmtId="0" fontId="16" fillId="0" borderId="46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1" fillId="0" borderId="55" xfId="0" applyFon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4" fillId="0" borderId="0" xfId="0" applyFont="1"/>
    <xf numFmtId="0" fontId="0" fillId="0" borderId="45" xfId="0" applyBorder="1"/>
    <xf numFmtId="0" fontId="0" fillId="0" borderId="56" xfId="0" applyBorder="1"/>
    <xf numFmtId="0" fontId="0" fillId="0" borderId="12" xfId="0" applyBorder="1"/>
    <xf numFmtId="0" fontId="0" fillId="0" borderId="26" xfId="0" applyBorder="1"/>
    <xf numFmtId="0" fontId="0" fillId="0" borderId="30" xfId="0" applyBorder="1"/>
    <xf numFmtId="0" fontId="0" fillId="0" borderId="6" xfId="0" applyBorder="1"/>
    <xf numFmtId="0" fontId="0" fillId="0" borderId="0" xfId="0" applyBorder="1"/>
    <xf numFmtId="0" fontId="0" fillId="0" borderId="44" xfId="0" applyBorder="1"/>
    <xf numFmtId="0" fontId="0" fillId="0" borderId="57" xfId="0" applyBorder="1"/>
    <xf numFmtId="0" fontId="0" fillId="0" borderId="5" xfId="0" applyBorder="1"/>
    <xf numFmtId="0" fontId="0" fillId="0" borderId="58" xfId="0" applyBorder="1"/>
    <xf numFmtId="0" fontId="0" fillId="0" borderId="59" xfId="0" applyBorder="1"/>
    <xf numFmtId="0" fontId="0" fillId="0" borderId="33" xfId="0" applyBorder="1"/>
    <xf numFmtId="0" fontId="0" fillId="0" borderId="34" xfId="0" applyBorder="1"/>
    <xf numFmtId="0" fontId="0" fillId="0" borderId="7" xfId="0" applyBorder="1"/>
    <xf numFmtId="0" fontId="0" fillId="0" borderId="35" xfId="0" applyBorder="1"/>
    <xf numFmtId="0" fontId="0" fillId="0" borderId="60" xfId="0" applyBorder="1"/>
    <xf numFmtId="0" fontId="0" fillId="0" borderId="57" xfId="0" applyFill="1" applyBorder="1"/>
    <xf numFmtId="0" fontId="0" fillId="0" borderId="61" xfId="0" applyBorder="1"/>
    <xf numFmtId="0" fontId="0" fillId="0" borderId="2" xfId="0" applyBorder="1"/>
    <xf numFmtId="0" fontId="0" fillId="0" borderId="17" xfId="0" applyBorder="1"/>
    <xf numFmtId="0" fontId="0" fillId="0" borderId="4" xfId="0" applyBorder="1"/>
    <xf numFmtId="0" fontId="0" fillId="0" borderId="46" xfId="0" applyBorder="1"/>
    <xf numFmtId="0" fontId="0" fillId="0" borderId="62" xfId="0" applyBorder="1"/>
    <xf numFmtId="0" fontId="0" fillId="0" borderId="47" xfId="0" applyBorder="1"/>
    <xf numFmtId="0" fontId="0" fillId="0" borderId="48" xfId="0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wrapText="1"/>
    </xf>
    <xf numFmtId="16" fontId="0" fillId="5" borderId="1" xfId="0" quotePrefix="1" applyNumberFormat="1" applyFill="1" applyBorder="1" applyAlignment="1">
      <alignment horizont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right"/>
    </xf>
    <xf numFmtId="0" fontId="2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13" fillId="0" borderId="5" xfId="0" applyFont="1" applyBorder="1" applyAlignment="1">
      <alignment vertical="center"/>
    </xf>
    <xf numFmtId="0" fontId="13" fillId="0" borderId="58" xfId="0" applyFon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37" xfId="0" applyBorder="1"/>
    <xf numFmtId="0" fontId="13" fillId="0" borderId="33" xfId="0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8" xfId="0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34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0" xfId="0" applyFill="1" applyBorder="1"/>
    <xf numFmtId="0" fontId="12" fillId="0" borderId="3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horizontal="center"/>
    </xf>
    <xf numFmtId="0" fontId="0" fillId="0" borderId="1" xfId="0" applyFill="1" applyBorder="1" applyProtection="1">
      <protection locked="0"/>
    </xf>
    <xf numFmtId="0" fontId="12" fillId="0" borderId="0" xfId="0" applyFont="1"/>
    <xf numFmtId="0" fontId="12" fillId="0" borderId="58" xfId="0" applyFont="1" applyBorder="1" applyAlignment="1">
      <alignment horizontal="center" vertical="center" textRotation="90"/>
    </xf>
    <xf numFmtId="1" fontId="0" fillId="0" borderId="1" xfId="0" applyNumberFormat="1" applyBorder="1"/>
    <xf numFmtId="0" fontId="12" fillId="0" borderId="0" xfId="0" applyFont="1" applyBorder="1" applyAlignment="1">
      <alignment horizontal="center" vertical="center" textRotation="90"/>
    </xf>
    <xf numFmtId="0" fontId="12" fillId="0" borderId="2" xfId="0" applyFont="1" applyBorder="1" applyAlignment="1">
      <alignment horizontal="center"/>
    </xf>
    <xf numFmtId="1" fontId="0" fillId="0" borderId="2" xfId="0" applyNumberFormat="1" applyBorder="1"/>
    <xf numFmtId="0" fontId="12" fillId="0" borderId="58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1" fontId="12" fillId="0" borderId="1" xfId="0" applyNumberFormat="1" applyFont="1" applyBorder="1"/>
    <xf numFmtId="0" fontId="12" fillId="0" borderId="1" xfId="0" applyFont="1" applyBorder="1"/>
    <xf numFmtId="0" fontId="0" fillId="0" borderId="63" xfId="0" applyBorder="1" applyAlignment="1">
      <alignment horizontal="center" vertical="center" textRotation="90"/>
    </xf>
    <xf numFmtId="0" fontId="0" fillId="0" borderId="63" xfId="0" applyBorder="1"/>
    <xf numFmtId="0" fontId="0" fillId="0" borderId="58" xfId="0" applyBorder="1" applyAlignment="1">
      <alignment horizontal="center" vertical="center" textRotation="90"/>
    </xf>
    <xf numFmtId="0" fontId="12" fillId="0" borderId="58" xfId="0" applyFont="1" applyBorder="1" applyAlignment="1">
      <alignment horizontal="center" textRotation="90"/>
    </xf>
    <xf numFmtId="0" fontId="12" fillId="0" borderId="0" xfId="0" applyFont="1" applyBorder="1" applyAlignment="1">
      <alignment horizontal="center" textRotation="90"/>
    </xf>
    <xf numFmtId="0" fontId="12" fillId="0" borderId="1" xfId="0" applyFont="1" applyBorder="1" applyProtection="1">
      <protection locked="0"/>
    </xf>
    <xf numFmtId="0" fontId="12" fillId="0" borderId="63" xfId="0" applyFont="1" applyBorder="1" applyAlignment="1">
      <alignment horizontal="center" textRotation="90"/>
    </xf>
    <xf numFmtId="0" fontId="11" fillId="0" borderId="1" xfId="0" applyFont="1" applyBorder="1"/>
    <xf numFmtId="0" fontId="11" fillId="0" borderId="1" xfId="0" applyFont="1" applyBorder="1" applyProtection="1">
      <protection locked="0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right"/>
    </xf>
    <xf numFmtId="1" fontId="11" fillId="0" borderId="1" xfId="0" applyNumberFormat="1" applyFont="1" applyBorder="1" applyAlignment="1">
      <alignment vertical="center"/>
    </xf>
    <xf numFmtId="1" fontId="8" fillId="0" borderId="1" xfId="0" applyNumberFormat="1" applyFont="1" applyBorder="1"/>
    <xf numFmtId="49" fontId="11" fillId="0" borderId="1" xfId="0" applyNumberFormat="1" applyFont="1" applyBorder="1" applyAlignment="1">
      <alignment horizontal="right"/>
    </xf>
    <xf numFmtId="1" fontId="11" fillId="12" borderId="1" xfId="0" applyNumberFormat="1" applyFont="1" applyFill="1" applyBorder="1"/>
    <xf numFmtId="1" fontId="11" fillId="0" borderId="1" xfId="0" applyNumberFormat="1" applyFont="1" applyBorder="1"/>
    <xf numFmtId="1" fontId="11" fillId="6" borderId="1" xfId="0" applyNumberFormat="1" applyFont="1" applyFill="1" applyBorder="1"/>
    <xf numFmtId="1" fontId="11" fillId="11" borderId="1" xfId="0" applyNumberFormat="1" applyFont="1" applyFill="1" applyBorder="1"/>
    <xf numFmtId="1" fontId="11" fillId="13" borderId="1" xfId="0" applyNumberFormat="1" applyFont="1" applyFill="1" applyBorder="1"/>
    <xf numFmtId="1" fontId="11" fillId="4" borderId="1" xfId="0" applyNumberFormat="1" applyFont="1" applyFill="1" applyBorder="1"/>
    <xf numFmtId="1" fontId="12" fillId="0" borderId="0" xfId="0" applyNumberFormat="1" applyFont="1" applyFill="1" applyBorder="1"/>
    <xf numFmtId="1" fontId="0" fillId="0" borderId="0" xfId="0" applyNumberFormat="1" applyFill="1" applyBorder="1"/>
    <xf numFmtId="0" fontId="0" fillId="0" borderId="0" xfId="0" applyBorder="1" applyProtection="1">
      <protection locked="0"/>
    </xf>
    <xf numFmtId="1" fontId="0" fillId="0" borderId="0" xfId="0" applyNumberFormat="1" applyBorder="1" applyAlignment="1">
      <alignment vertical="center"/>
    </xf>
    <xf numFmtId="1" fontId="13" fillId="0" borderId="0" xfId="0" applyNumberFormat="1" applyFont="1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1" xfId="0" applyBorder="1" applyAlignment="1">
      <alignment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10" xfId="0" applyBorder="1" applyAlignment="1">
      <alignment vertical="center"/>
    </xf>
    <xf numFmtId="0" fontId="12" fillId="0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1" fontId="0" fillId="0" borderId="11" xfId="0" applyNumberFormat="1" applyBorder="1" applyAlignment="1">
      <alignment vertical="center"/>
    </xf>
    <xf numFmtId="49" fontId="12" fillId="0" borderId="13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0" fillId="0" borderId="16" xfId="0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49" fontId="12" fillId="0" borderId="17" xfId="0" applyNumberFormat="1" applyFont="1" applyBorder="1" applyAlignment="1">
      <alignment horizontal="right" vertical="center"/>
    </xf>
    <xf numFmtId="0" fontId="0" fillId="2" borderId="4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4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49" fontId="12" fillId="0" borderId="1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64" xfId="0" applyBorder="1" applyAlignment="1">
      <alignment horizontal="center" vertical="center"/>
    </xf>
    <xf numFmtId="0" fontId="12" fillId="0" borderId="50" xfId="0" applyFont="1" applyBorder="1" applyAlignment="1">
      <alignment horizontal="left" vertical="center"/>
    </xf>
    <xf numFmtId="0" fontId="12" fillId="0" borderId="50" xfId="0" applyFont="1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50" xfId="0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50" xfId="0" applyFill="1" applyBorder="1" applyAlignment="1">
      <alignment horizontal="left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180" wrapText="1"/>
    </xf>
    <xf numFmtId="0" fontId="0" fillId="0" borderId="0" xfId="0" applyFill="1" applyBorder="1" applyAlignment="1">
      <alignment horizontal="center" vertical="center"/>
    </xf>
    <xf numFmtId="0" fontId="0" fillId="0" borderId="65" xfId="0" applyFont="1" applyFill="1" applyBorder="1" applyAlignment="1">
      <alignment horizontal="center" vertical="center" textRotation="180"/>
    </xf>
    <xf numFmtId="0" fontId="12" fillId="2" borderId="42" xfId="0" applyFont="1" applyFill="1" applyBorder="1" applyAlignment="1">
      <alignment horizontal="center" vertical="center" textRotation="180"/>
    </xf>
    <xf numFmtId="0" fontId="0" fillId="0" borderId="42" xfId="0" applyFont="1" applyFill="1" applyBorder="1" applyAlignment="1">
      <alignment horizontal="center" vertical="center" textRotation="180"/>
    </xf>
    <xf numFmtId="0" fontId="0" fillId="2" borderId="12" xfId="0" applyFont="1" applyFill="1" applyBorder="1" applyAlignment="1">
      <alignment horizontal="center" vertical="center" textRotation="180"/>
    </xf>
    <xf numFmtId="0" fontId="0" fillId="4" borderId="42" xfId="0" applyFont="1" applyFill="1" applyBorder="1" applyAlignment="1">
      <alignment horizontal="center" vertical="center" textRotation="180" wrapText="1"/>
    </xf>
    <xf numFmtId="0" fontId="12" fillId="2" borderId="42" xfId="0" applyFont="1" applyFill="1" applyBorder="1" applyAlignment="1">
      <alignment horizontal="center" vertical="center" textRotation="180" wrapText="1"/>
    </xf>
    <xf numFmtId="0" fontId="0" fillId="2" borderId="42" xfId="0" applyFont="1" applyFill="1" applyBorder="1" applyAlignment="1">
      <alignment horizontal="center" vertical="center" textRotation="180" wrapText="1"/>
    </xf>
    <xf numFmtId="0" fontId="12" fillId="0" borderId="42" xfId="0" applyFont="1" applyFill="1" applyBorder="1" applyAlignment="1">
      <alignment horizontal="center" vertical="center" textRotation="180" wrapText="1"/>
    </xf>
    <xf numFmtId="0" fontId="0" fillId="0" borderId="45" xfId="0" applyFont="1" applyFill="1" applyBorder="1" applyAlignment="1">
      <alignment horizontal="center" vertical="center" textRotation="180" wrapText="1"/>
    </xf>
    <xf numFmtId="0" fontId="22" fillId="0" borderId="32" xfId="0" applyFont="1" applyFill="1" applyBorder="1" applyAlignment="1">
      <alignment horizontal="center" vertical="center" textRotation="180"/>
    </xf>
    <xf numFmtId="0" fontId="0" fillId="2" borderId="43" xfId="0" applyFont="1" applyFill="1" applyBorder="1" applyAlignment="1">
      <alignment horizontal="center" vertical="center" textRotation="180"/>
    </xf>
    <xf numFmtId="0" fontId="22" fillId="0" borderId="43" xfId="0" applyFont="1" applyFill="1" applyBorder="1" applyAlignment="1">
      <alignment horizontal="center" vertical="center" textRotation="180"/>
    </xf>
    <xf numFmtId="0" fontId="22" fillId="2" borderId="0" xfId="0" applyFont="1" applyFill="1" applyBorder="1" applyAlignment="1">
      <alignment horizontal="center" vertical="center" textRotation="180"/>
    </xf>
    <xf numFmtId="0" fontId="0" fillId="4" borderId="43" xfId="0" applyFont="1" applyFill="1" applyBorder="1" applyAlignment="1">
      <alignment horizontal="center" vertical="center" textRotation="180" wrapText="1"/>
    </xf>
    <xf numFmtId="0" fontId="0" fillId="2" borderId="43" xfId="0" applyFont="1" applyFill="1" applyBorder="1" applyAlignment="1">
      <alignment horizontal="center" vertical="center" textRotation="180" wrapText="1"/>
    </xf>
    <xf numFmtId="0" fontId="0" fillId="0" borderId="43" xfId="0" applyFont="1" applyFill="1" applyBorder="1" applyAlignment="1">
      <alignment horizontal="center" vertical="center" textRotation="180" wrapText="1"/>
    </xf>
    <xf numFmtId="0" fontId="22" fillId="2" borderId="43" xfId="0" applyFont="1" applyFill="1" applyBorder="1" applyAlignment="1">
      <alignment horizontal="center" vertical="center" textRotation="180" wrapText="1"/>
    </xf>
    <xf numFmtId="0" fontId="22" fillId="0" borderId="30" xfId="0" applyFont="1" applyFill="1" applyBorder="1" applyAlignment="1">
      <alignment horizontal="center" vertical="center" textRotation="180" wrapText="1"/>
    </xf>
    <xf numFmtId="0" fontId="0" fillId="0" borderId="43" xfId="0" applyFont="1" applyFill="1" applyBorder="1" applyAlignment="1">
      <alignment horizontal="center" vertical="center" textRotation="180"/>
    </xf>
    <xf numFmtId="0" fontId="12" fillId="2" borderId="42" xfId="0" applyFon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right" vertical="center"/>
    </xf>
    <xf numFmtId="0" fontId="12" fillId="4" borderId="42" xfId="0" applyFont="1" applyFill="1" applyBorder="1" applyAlignment="1">
      <alignment horizontal="center" vertical="center" wrapText="1"/>
    </xf>
    <xf numFmtId="0" fontId="12" fillId="14" borderId="42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1" fontId="0" fillId="0" borderId="24" xfId="0" applyNumberFormat="1" applyBorder="1" applyAlignment="1">
      <alignment vertical="center"/>
    </xf>
    <xf numFmtId="49" fontId="12" fillId="0" borderId="25" xfId="0" applyNumberFormat="1" applyFont="1" applyBorder="1" applyAlignment="1">
      <alignment horizontal="right" vertical="center"/>
    </xf>
    <xf numFmtId="0" fontId="22" fillId="0" borderId="20" xfId="0" applyFont="1" applyFill="1" applyBorder="1" applyAlignment="1">
      <alignment horizontal="center" vertical="center" textRotation="180"/>
    </xf>
    <xf numFmtId="0" fontId="0" fillId="2" borderId="52" xfId="0" applyFont="1" applyFill="1" applyBorder="1" applyAlignment="1">
      <alignment horizontal="center" vertical="center" textRotation="180"/>
    </xf>
    <xf numFmtId="0" fontId="22" fillId="0" borderId="52" xfId="0" applyFont="1" applyFill="1" applyBorder="1" applyAlignment="1">
      <alignment horizontal="center" vertical="center" textRotation="180"/>
    </xf>
    <xf numFmtId="0" fontId="22" fillId="2" borderId="47" xfId="0" applyFont="1" applyFill="1" applyBorder="1" applyAlignment="1">
      <alignment horizontal="center" vertical="center" textRotation="180"/>
    </xf>
    <xf numFmtId="0" fontId="0" fillId="4" borderId="52" xfId="0" applyFont="1" applyFill="1" applyBorder="1" applyAlignment="1">
      <alignment horizontal="center" vertical="center" textRotation="180" wrapText="1"/>
    </xf>
    <xf numFmtId="0" fontId="0" fillId="2" borderId="52" xfId="0" applyFont="1" applyFill="1" applyBorder="1" applyAlignment="1">
      <alignment horizontal="center" vertical="center" textRotation="180" wrapText="1"/>
    </xf>
    <xf numFmtId="0" fontId="0" fillId="0" borderId="52" xfId="0" applyFont="1" applyFill="1" applyBorder="1" applyAlignment="1">
      <alignment horizontal="center" vertical="center" textRotation="180" wrapText="1"/>
    </xf>
    <xf numFmtId="0" fontId="22" fillId="2" borderId="52" xfId="0" applyFont="1" applyFill="1" applyBorder="1" applyAlignment="1">
      <alignment horizontal="center" vertical="center" textRotation="180" wrapText="1"/>
    </xf>
    <xf numFmtId="0" fontId="22" fillId="0" borderId="46" xfId="0" applyFont="1" applyFill="1" applyBorder="1" applyAlignment="1">
      <alignment horizontal="center" vertical="center" textRotation="180" wrapText="1"/>
    </xf>
    <xf numFmtId="0" fontId="0" fillId="0" borderId="52" xfId="0" applyFont="1" applyFill="1" applyBorder="1" applyAlignment="1">
      <alignment horizontal="center" vertical="center" textRotation="180"/>
    </xf>
    <xf numFmtId="0" fontId="0" fillId="14" borderId="4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0" fillId="0" borderId="4" xfId="0" applyNumberFormat="1" applyBorder="1" applyAlignment="1">
      <alignment vertical="center"/>
    </xf>
    <xf numFmtId="49" fontId="12" fillId="0" borderId="22" xfId="0" applyNumberFormat="1" applyFont="1" applyBorder="1" applyAlignment="1">
      <alignment horizontal="right" vertical="center"/>
    </xf>
    <xf numFmtId="0" fontId="0" fillId="2" borderId="42" xfId="0" applyFont="1" applyFill="1" applyBorder="1" applyAlignment="1">
      <alignment horizontal="center" vertical="center" textRotation="180"/>
    </xf>
    <xf numFmtId="0" fontId="0" fillId="0" borderId="42" xfId="0" applyFont="1" applyFill="1" applyBorder="1" applyAlignment="1">
      <alignment horizontal="center" vertical="center" textRotation="180" wrapText="1"/>
    </xf>
    <xf numFmtId="0" fontId="0" fillId="0" borderId="1" xfId="0" applyFill="1" applyBorder="1" applyAlignment="1">
      <alignment vertical="center"/>
    </xf>
    <xf numFmtId="0" fontId="22" fillId="0" borderId="43" xfId="0" applyFont="1" applyFill="1" applyBorder="1" applyAlignment="1">
      <alignment horizontal="center" vertical="center" textRotation="180" wrapText="1"/>
    </xf>
    <xf numFmtId="0" fontId="0" fillId="4" borderId="42" xfId="0" applyFont="1" applyFill="1" applyBorder="1" applyAlignment="1">
      <alignment horizontal="center" vertical="center" wrapText="1"/>
    </xf>
    <xf numFmtId="0" fontId="12" fillId="14" borderId="4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2" fillId="14" borderId="12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 wrapText="1"/>
    </xf>
    <xf numFmtId="49" fontId="23" fillId="14" borderId="1" xfId="1" applyNumberFormat="1" applyFont="1" applyFill="1" applyBorder="1" applyAlignment="1">
      <alignment horizontal="center"/>
    </xf>
    <xf numFmtId="0" fontId="0" fillId="0" borderId="23" xfId="0" applyBorder="1" applyAlignment="1">
      <alignment vertical="center"/>
    </xf>
    <xf numFmtId="0" fontId="23" fillId="4" borderId="24" xfId="1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 vertical="center" textRotation="180" wrapText="1"/>
    </xf>
    <xf numFmtId="0" fontId="0" fillId="0" borderId="21" xfId="0" applyBorder="1" applyAlignment="1">
      <alignment vertical="center"/>
    </xf>
    <xf numFmtId="0" fontId="13" fillId="0" borderId="11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51" xfId="0" applyFill="1" applyBorder="1" applyAlignment="1">
      <alignment vertical="center"/>
    </xf>
    <xf numFmtId="0" fontId="12" fillId="0" borderId="24" xfId="0" applyFont="1" applyBorder="1" applyAlignment="1">
      <alignment vertical="center"/>
    </xf>
    <xf numFmtId="49" fontId="0" fillId="0" borderId="25" xfId="0" applyNumberFormat="1" applyBorder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9" fontId="12" fillId="0" borderId="0" xfId="0" applyNumberFormat="1" applyFont="1" applyBorder="1" applyAlignment="1">
      <alignment horizontal="right" vertical="center"/>
    </xf>
    <xf numFmtId="0" fontId="12" fillId="0" borderId="0" xfId="0" applyFont="1" applyFill="1" applyBorder="1" applyAlignment="1">
      <alignment vertical="center"/>
    </xf>
    <xf numFmtId="0" fontId="0" fillId="0" borderId="63" xfId="0" applyBorder="1" applyAlignment="1">
      <alignment vertical="center"/>
    </xf>
    <xf numFmtId="0" fontId="0" fillId="0" borderId="66" xfId="0" applyBorder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0" fillId="0" borderId="55" xfId="0" applyBorder="1"/>
    <xf numFmtId="0" fontId="25" fillId="0" borderId="2" xfId="0" applyFont="1" applyBorder="1"/>
    <xf numFmtId="0" fontId="25" fillId="0" borderId="2" xfId="0" applyFont="1" applyFill="1" applyBorder="1"/>
    <xf numFmtId="0" fontId="26" fillId="0" borderId="2" xfId="0" applyFont="1" applyBorder="1" applyAlignment="1"/>
    <xf numFmtId="0" fontId="26" fillId="0" borderId="2" xfId="0" applyFont="1" applyBorder="1"/>
    <xf numFmtId="0" fontId="27" fillId="0" borderId="2" xfId="0" applyFont="1" applyFill="1" applyBorder="1"/>
    <xf numFmtId="0" fontId="28" fillId="15" borderId="10" xfId="0" applyFont="1" applyFill="1" applyBorder="1"/>
    <xf numFmtId="0" fontId="28" fillId="15" borderId="11" xfId="0" applyFont="1" applyFill="1" applyBorder="1" applyAlignment="1">
      <alignment horizontal="left"/>
    </xf>
    <xf numFmtId="0" fontId="28" fillId="15" borderId="11" xfId="0" applyFont="1" applyFill="1" applyBorder="1"/>
    <xf numFmtId="0" fontId="29" fillId="15" borderId="11" xfId="0" applyFont="1" applyFill="1" applyBorder="1"/>
    <xf numFmtId="0" fontId="28" fillId="15" borderId="13" xfId="0" applyFont="1" applyFill="1" applyBorder="1"/>
    <xf numFmtId="0" fontId="28" fillId="15" borderId="14" xfId="0" applyFont="1" applyFill="1" applyBorder="1"/>
    <xf numFmtId="0" fontId="28" fillId="15" borderId="1" xfId="0" applyFont="1" applyFill="1" applyBorder="1"/>
    <xf numFmtId="0" fontId="29" fillId="15" borderId="1" xfId="0" applyFont="1" applyFill="1" applyBorder="1"/>
    <xf numFmtId="0" fontId="28" fillId="15" borderId="15" xfId="0" applyFont="1" applyFill="1" applyBorder="1"/>
    <xf numFmtId="0" fontId="28" fillId="15" borderId="67" xfId="0" applyFont="1" applyFill="1" applyBorder="1"/>
    <xf numFmtId="0" fontId="28" fillId="15" borderId="68" xfId="0" applyFont="1" applyFill="1" applyBorder="1"/>
    <xf numFmtId="0" fontId="29" fillId="15" borderId="68" xfId="0" applyFont="1" applyFill="1" applyBorder="1"/>
    <xf numFmtId="0" fontId="28" fillId="15" borderId="69" xfId="0" applyFont="1" applyFill="1" applyBorder="1"/>
    <xf numFmtId="0" fontId="5" fillId="0" borderId="0" xfId="0" applyFont="1" applyFill="1" applyBorder="1"/>
    <xf numFmtId="0" fontId="30" fillId="0" borderId="0" xfId="0" applyFont="1" applyFill="1" applyBorder="1"/>
    <xf numFmtId="0" fontId="25" fillId="0" borderId="70" xfId="0" applyFont="1" applyBorder="1"/>
    <xf numFmtId="0" fontId="5" fillId="0" borderId="12" xfId="0" applyFont="1" applyFill="1" applyBorder="1"/>
    <xf numFmtId="0" fontId="5" fillId="0" borderId="11" xfId="0" applyFont="1" applyBorder="1"/>
    <xf numFmtId="0" fontId="5" fillId="0" borderId="71" xfId="0" applyFont="1" applyBorder="1"/>
    <xf numFmtId="14" fontId="5" fillId="0" borderId="71" xfId="0" applyNumberFormat="1" applyFont="1" applyBorder="1"/>
    <xf numFmtId="0" fontId="30" fillId="0" borderId="0" xfId="0" applyFont="1" applyBorder="1"/>
    <xf numFmtId="0" fontId="5" fillId="0" borderId="12" xfId="0" applyFont="1" applyBorder="1"/>
    <xf numFmtId="0" fontId="0" fillId="0" borderId="11" xfId="0" applyFill="1" applyBorder="1"/>
    <xf numFmtId="0" fontId="0" fillId="0" borderId="72" xfId="0" applyBorder="1"/>
    <xf numFmtId="14" fontId="0" fillId="0" borderId="13" xfId="0" applyNumberFormat="1" applyBorder="1"/>
    <xf numFmtId="0" fontId="25" fillId="0" borderId="18" xfId="0" applyFont="1" applyBorder="1"/>
    <xf numFmtId="0" fontId="5" fillId="0" borderId="47" xfId="0" applyFont="1" applyFill="1" applyBorder="1"/>
    <xf numFmtId="0" fontId="5" fillId="0" borderId="24" xfId="0" applyFont="1" applyBorder="1"/>
    <xf numFmtId="0" fontId="5" fillId="0" borderId="73" xfId="0" applyFont="1" applyBorder="1"/>
    <xf numFmtId="14" fontId="5" fillId="0" borderId="73" xfId="0" applyNumberFormat="1" applyFont="1" applyBorder="1"/>
    <xf numFmtId="0" fontId="5" fillId="0" borderId="47" xfId="0" applyFont="1" applyBorder="1"/>
    <xf numFmtId="0" fontId="0" fillId="0" borderId="74" xfId="0" applyBorder="1"/>
    <xf numFmtId="0" fontId="0" fillId="0" borderId="25" xfId="0" applyBorder="1"/>
    <xf numFmtId="0" fontId="25" fillId="0" borderId="27" xfId="0" applyFont="1" applyBorder="1"/>
    <xf numFmtId="0" fontId="5" fillId="0" borderId="50" xfId="0" applyFont="1" applyFill="1" applyBorder="1"/>
    <xf numFmtId="0" fontId="5" fillId="0" borderId="28" xfId="0" applyFont="1" applyBorder="1"/>
    <xf numFmtId="0" fontId="5" fillId="0" borderId="51" xfId="0" applyFont="1" applyBorder="1"/>
    <xf numFmtId="14" fontId="5" fillId="0" borderId="51" xfId="0" applyNumberFormat="1" applyFont="1" applyBorder="1"/>
    <xf numFmtId="0" fontId="25" fillId="0" borderId="31" xfId="0" applyFont="1" applyBorder="1"/>
    <xf numFmtId="0" fontId="5" fillId="0" borderId="0" xfId="0" applyFont="1" applyBorder="1"/>
    <xf numFmtId="0" fontId="0" fillId="0" borderId="32" xfId="0" applyBorder="1"/>
    <xf numFmtId="0" fontId="25" fillId="0" borderId="45" xfId="0" applyFont="1" applyBorder="1"/>
    <xf numFmtId="0" fontId="5" fillId="0" borderId="75" xfId="0" applyFont="1" applyFill="1" applyBorder="1"/>
    <xf numFmtId="0" fontId="5" fillId="0" borderId="76" xfId="0" applyFont="1" applyBorder="1"/>
    <xf numFmtId="0" fontId="5" fillId="0" borderId="26" xfId="0" applyFont="1" applyBorder="1"/>
    <xf numFmtId="14" fontId="5" fillId="0" borderId="26" xfId="0" applyNumberFormat="1" applyFont="1" applyBorder="1"/>
    <xf numFmtId="0" fontId="25" fillId="0" borderId="30" xfId="0" applyFont="1" applyBorder="1"/>
    <xf numFmtId="0" fontId="5" fillId="0" borderId="9" xfId="0" applyFont="1" applyBorder="1"/>
    <xf numFmtId="0" fontId="5" fillId="0" borderId="44" xfId="0" applyFont="1" applyBorder="1"/>
    <xf numFmtId="14" fontId="0" fillId="0" borderId="15" xfId="0" applyNumberFormat="1" applyBorder="1"/>
    <xf numFmtId="0" fontId="0" fillId="0" borderId="15" xfId="0" applyBorder="1"/>
    <xf numFmtId="0" fontId="25" fillId="0" borderId="46" xfId="0" applyFont="1" applyBorder="1"/>
    <xf numFmtId="0" fontId="5" fillId="0" borderId="19" xfId="0" applyFont="1" applyFill="1" applyBorder="1"/>
    <xf numFmtId="0" fontId="5" fillId="0" borderId="38" xfId="0" applyFont="1" applyBorder="1"/>
    <xf numFmtId="0" fontId="5" fillId="0" borderId="48" xfId="0" applyFont="1" applyBorder="1"/>
    <xf numFmtId="0" fontId="5" fillId="0" borderId="50" xfId="0" applyFont="1" applyBorder="1"/>
    <xf numFmtId="0" fontId="0" fillId="0" borderId="28" xfId="0" applyFill="1" applyBorder="1"/>
    <xf numFmtId="0" fontId="0" fillId="0" borderId="64" xfId="0" applyBorder="1"/>
    <xf numFmtId="0" fontId="0" fillId="0" borderId="29" xfId="0" applyBorder="1"/>
    <xf numFmtId="14" fontId="0" fillId="0" borderId="0" xfId="0" applyNumberFormat="1"/>
    <xf numFmtId="0" fontId="11" fillId="0" borderId="0" xfId="0" applyFont="1" applyAlignment="1">
      <alignment horizontal="left" vertical="center" wrapText="1"/>
    </xf>
    <xf numFmtId="0" fontId="11" fillId="0" borderId="44" xfId="0" applyFont="1" applyBorder="1" applyAlignment="1">
      <alignment horizontal="left" vertical="center" wrapText="1"/>
    </xf>
    <xf numFmtId="0" fontId="0" fillId="0" borderId="52" xfId="0" applyBorder="1" applyAlignment="1">
      <alignment vertical="center" wrapText="1"/>
    </xf>
    <xf numFmtId="49" fontId="24" fillId="0" borderId="0" xfId="0" applyNumberFormat="1" applyFont="1" applyBorder="1" applyAlignment="1">
      <alignment horizontal="left" vertical="center"/>
    </xf>
    <xf numFmtId="49" fontId="31" fillId="0" borderId="0" xfId="0" applyNumberFormat="1" applyFont="1" applyFill="1" applyBorder="1" applyAlignment="1">
      <alignment vertical="center" textRotation="180" wrapText="1"/>
    </xf>
    <xf numFmtId="49" fontId="32" fillId="4" borderId="0" xfId="0" applyNumberFormat="1" applyFont="1" applyFill="1" applyBorder="1" applyAlignment="1">
      <alignment horizontal="left" vertic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49" fontId="32" fillId="4" borderId="0" xfId="0" applyNumberFormat="1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textRotation="180"/>
    </xf>
    <xf numFmtId="49" fontId="32" fillId="4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6" sqref="A6:XFD6"/>
    </sheetView>
  </sheetViews>
  <sheetFormatPr defaultRowHeight="15" x14ac:dyDescent="0.25"/>
  <cols>
    <col min="2" max="2" width="20.85546875" bestFit="1" customWidth="1"/>
    <col min="3" max="3" width="30.42578125" customWidth="1"/>
    <col min="4" max="4" width="17.28515625" bestFit="1" customWidth="1"/>
    <col min="5" max="5" width="17.42578125" customWidth="1"/>
    <col min="6" max="6" width="7" bestFit="1" customWidth="1"/>
    <col min="7" max="7" width="24.7109375" bestFit="1" customWidth="1"/>
    <col min="8" max="8" width="34.5703125" bestFit="1" customWidth="1"/>
  </cols>
  <sheetData>
    <row r="1" spans="1:9" ht="18.75" x14ac:dyDescent="0.3">
      <c r="A1" s="2" t="s">
        <v>43</v>
      </c>
      <c r="C1" t="s">
        <v>459</v>
      </c>
    </row>
    <row r="2" spans="1:9" x14ac:dyDescent="0.25">
      <c r="A2" t="s">
        <v>458</v>
      </c>
      <c r="C2" t="s">
        <v>460</v>
      </c>
    </row>
    <row r="3" spans="1:9" x14ac:dyDescent="0.25">
      <c r="A3" t="s">
        <v>426</v>
      </c>
      <c r="G3" s="42"/>
      <c r="H3" s="22"/>
    </row>
    <row r="4" spans="1:9" x14ac:dyDescent="0.25">
      <c r="G4" s="42"/>
      <c r="H4" s="22"/>
    </row>
    <row r="5" spans="1:9" x14ac:dyDescent="0.25">
      <c r="A5" t="s">
        <v>44</v>
      </c>
      <c r="G5" s="42"/>
      <c r="H5" s="22"/>
    </row>
    <row r="6" spans="1:9" ht="38.25" customHeight="1" x14ac:dyDescent="0.25">
      <c r="B6" s="11" t="s">
        <v>10</v>
      </c>
      <c r="C6" s="11" t="s">
        <v>314</v>
      </c>
      <c r="D6" s="230" t="s">
        <v>240</v>
      </c>
      <c r="E6" s="11" t="s">
        <v>239</v>
      </c>
      <c r="F6" s="12" t="s">
        <v>12</v>
      </c>
      <c r="G6" s="12" t="s">
        <v>18</v>
      </c>
      <c r="H6" s="43" t="s">
        <v>28</v>
      </c>
      <c r="I6" s="23" t="s">
        <v>79</v>
      </c>
    </row>
    <row r="7" spans="1:9" ht="24" customHeight="1" x14ac:dyDescent="0.25">
      <c r="A7" s="4" t="s">
        <v>4</v>
      </c>
      <c r="B7" s="10" t="s">
        <v>29</v>
      </c>
      <c r="C7" s="10" t="s">
        <v>322</v>
      </c>
      <c r="D7" s="10"/>
      <c r="E7" s="10" t="s">
        <v>30</v>
      </c>
      <c r="F7" s="13" t="s">
        <v>13</v>
      </c>
      <c r="G7" s="13">
        <v>1</v>
      </c>
      <c r="H7" s="44"/>
      <c r="I7" s="27" t="s">
        <v>81</v>
      </c>
    </row>
    <row r="8" spans="1:9" ht="24" customHeight="1" x14ac:dyDescent="0.25">
      <c r="A8" s="5"/>
      <c r="B8" s="10" t="s">
        <v>84</v>
      </c>
      <c r="C8" s="10" t="s">
        <v>410</v>
      </c>
      <c r="D8" s="10" t="s">
        <v>84</v>
      </c>
      <c r="E8" s="10" t="s">
        <v>8</v>
      </c>
      <c r="F8" s="13" t="s">
        <v>13</v>
      </c>
      <c r="G8" s="13">
        <v>1</v>
      </c>
      <c r="H8" s="44"/>
      <c r="I8" s="28"/>
    </row>
    <row r="9" spans="1:9" ht="24" customHeight="1" x14ac:dyDescent="0.25">
      <c r="A9" s="5"/>
      <c r="B9" s="10" t="s">
        <v>413</v>
      </c>
      <c r="C9" s="10" t="s">
        <v>412</v>
      </c>
      <c r="D9" s="10" t="s">
        <v>413</v>
      </c>
      <c r="E9" s="10" t="s">
        <v>8</v>
      </c>
      <c r="F9" s="13" t="s">
        <v>37</v>
      </c>
      <c r="G9" s="13">
        <v>21</v>
      </c>
      <c r="H9" s="44"/>
      <c r="I9" s="28"/>
    </row>
    <row r="10" spans="1:9" ht="24" customHeight="1" x14ac:dyDescent="0.25">
      <c r="A10" s="5"/>
      <c r="B10" s="10" t="s">
        <v>31</v>
      </c>
      <c r="C10" s="10" t="s">
        <v>411</v>
      </c>
      <c r="D10" s="10" t="s">
        <v>31</v>
      </c>
      <c r="E10" s="10" t="s">
        <v>8</v>
      </c>
      <c r="F10" s="13" t="s">
        <v>13</v>
      </c>
      <c r="G10" s="13">
        <v>1</v>
      </c>
      <c r="H10" s="44"/>
      <c r="I10" s="28"/>
    </row>
    <row r="11" spans="1:9" ht="24" customHeight="1" x14ac:dyDescent="0.25">
      <c r="A11" s="5"/>
      <c r="B11" s="10" t="s">
        <v>99</v>
      </c>
      <c r="C11" s="10" t="s">
        <v>420</v>
      </c>
      <c r="D11" s="10" t="s">
        <v>99</v>
      </c>
      <c r="E11" s="10" t="s">
        <v>8</v>
      </c>
      <c r="F11" s="13" t="s">
        <v>13</v>
      </c>
      <c r="G11" s="13">
        <v>2</v>
      </c>
      <c r="H11" s="44"/>
      <c r="I11" s="28"/>
    </row>
    <row r="12" spans="1:9" ht="24" customHeight="1" x14ac:dyDescent="0.25">
      <c r="A12" s="5"/>
      <c r="B12" s="10" t="s">
        <v>61</v>
      </c>
      <c r="C12" s="10" t="s">
        <v>418</v>
      </c>
      <c r="D12" s="10" t="s">
        <v>61</v>
      </c>
      <c r="E12" s="10" t="s">
        <v>9</v>
      </c>
      <c r="F12" s="13" t="s">
        <v>419</v>
      </c>
      <c r="G12" s="13">
        <v>1</v>
      </c>
      <c r="H12" s="44" t="s">
        <v>80</v>
      </c>
      <c r="I12" s="28"/>
    </row>
    <row r="13" spans="1:9" ht="24" customHeight="1" x14ac:dyDescent="0.25">
      <c r="A13" s="5"/>
      <c r="B13" s="10" t="s">
        <v>324</v>
      </c>
      <c r="C13" s="10" t="s">
        <v>415</v>
      </c>
      <c r="D13" s="10" t="s">
        <v>324</v>
      </c>
      <c r="E13" s="10" t="s">
        <v>9</v>
      </c>
      <c r="F13" s="13" t="s">
        <v>13</v>
      </c>
      <c r="G13" s="13" t="s">
        <v>39</v>
      </c>
      <c r="H13" s="44" t="s">
        <v>46</v>
      </c>
      <c r="I13" s="28"/>
    </row>
    <row r="14" spans="1:9" ht="24" customHeight="1" x14ac:dyDescent="0.25">
      <c r="A14" s="5"/>
      <c r="B14" s="10" t="s">
        <v>45</v>
      </c>
      <c r="C14" s="10" t="s">
        <v>417</v>
      </c>
      <c r="D14" s="10" t="s">
        <v>414</v>
      </c>
      <c r="E14" s="10" t="s">
        <v>9</v>
      </c>
      <c r="F14" s="13" t="s">
        <v>14</v>
      </c>
      <c r="G14" s="13" t="s">
        <v>39</v>
      </c>
      <c r="H14" s="44" t="s">
        <v>46</v>
      </c>
      <c r="I14" s="28"/>
    </row>
    <row r="15" spans="1:9" ht="24" customHeight="1" x14ac:dyDescent="0.25">
      <c r="A15" s="5"/>
      <c r="B15" s="10" t="s">
        <v>34</v>
      </c>
      <c r="C15" s="10" t="s">
        <v>416</v>
      </c>
      <c r="D15" s="10" t="s">
        <v>34</v>
      </c>
      <c r="E15" s="10" t="s">
        <v>9</v>
      </c>
      <c r="F15" s="13" t="s">
        <v>14</v>
      </c>
      <c r="G15" s="13">
        <v>1</v>
      </c>
      <c r="H15" s="44"/>
      <c r="I15" s="28"/>
    </row>
    <row r="16" spans="1:9" ht="24" customHeight="1" x14ac:dyDescent="0.25">
      <c r="A16" s="6"/>
      <c r="B16" s="10" t="s">
        <v>47</v>
      </c>
      <c r="C16" s="10"/>
      <c r="D16" s="10"/>
      <c r="E16" s="10" t="s">
        <v>9</v>
      </c>
      <c r="F16" s="13" t="s">
        <v>19</v>
      </c>
      <c r="G16" s="13" t="s">
        <v>39</v>
      </c>
      <c r="H16" s="44"/>
      <c r="I16" s="29"/>
    </row>
  </sheetData>
  <mergeCells count="1">
    <mergeCell ref="I7:I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XFD29"/>
    </sheetView>
  </sheetViews>
  <sheetFormatPr defaultRowHeight="15" x14ac:dyDescent="0.25"/>
  <cols>
    <col min="2" max="2" width="9.7109375" customWidth="1"/>
    <col min="4" max="4" width="17.28515625" bestFit="1" customWidth="1"/>
    <col min="5" max="5" width="21.140625" bestFit="1" customWidth="1"/>
    <col min="6" max="6" width="7" bestFit="1" customWidth="1"/>
    <col min="7" max="7" width="32.7109375" bestFit="1" customWidth="1"/>
  </cols>
  <sheetData>
    <row r="1" spans="1:8" ht="18.75" x14ac:dyDescent="0.3">
      <c r="A1" s="2" t="s">
        <v>296</v>
      </c>
      <c r="B1" s="2"/>
      <c r="C1" s="2"/>
      <c r="D1" s="2"/>
      <c r="E1" s="486"/>
    </row>
    <row r="2" spans="1:8" ht="15.75" thickBot="1" x14ac:dyDescent="0.3"/>
    <row r="3" spans="1:8" x14ac:dyDescent="0.25">
      <c r="A3" s="487" t="s">
        <v>297</v>
      </c>
      <c r="B3" s="488"/>
      <c r="C3" s="488" t="s">
        <v>298</v>
      </c>
      <c r="D3" s="489"/>
      <c r="E3" s="488" t="s">
        <v>299</v>
      </c>
      <c r="F3" s="489"/>
      <c r="G3" s="488" t="s">
        <v>300</v>
      </c>
      <c r="H3" s="490"/>
    </row>
    <row r="4" spans="1:8" ht="15.75" thickBot="1" x14ac:dyDescent="0.3">
      <c r="A4" s="491"/>
      <c r="B4" s="492"/>
      <c r="C4" s="492"/>
      <c r="D4" s="493"/>
      <c r="E4" s="492"/>
      <c r="F4" s="493"/>
      <c r="G4" s="492"/>
      <c r="H4" s="494"/>
    </row>
    <row r="5" spans="1:8" x14ac:dyDescent="0.25">
      <c r="A5" s="487">
        <v>1</v>
      </c>
      <c r="B5" s="488"/>
      <c r="C5" s="488" t="s">
        <v>301</v>
      </c>
      <c r="D5" s="489"/>
      <c r="E5" s="488"/>
      <c r="F5" s="489"/>
      <c r="G5" s="488"/>
      <c r="H5" s="490"/>
    </row>
    <row r="6" spans="1:8" x14ac:dyDescent="0.25">
      <c r="A6" s="495">
        <v>2</v>
      </c>
      <c r="B6" s="496"/>
      <c r="C6" s="496" t="s">
        <v>302</v>
      </c>
      <c r="D6" s="497"/>
      <c r="E6" s="492"/>
      <c r="F6" s="493"/>
      <c r="G6" s="492"/>
      <c r="H6" s="494"/>
    </row>
    <row r="7" spans="1:8" x14ac:dyDescent="0.25">
      <c r="A7" s="495">
        <v>3</v>
      </c>
      <c r="B7" s="496"/>
      <c r="C7" s="496" t="s">
        <v>303</v>
      </c>
      <c r="D7" s="497"/>
      <c r="E7" s="492"/>
      <c r="F7" s="493"/>
      <c r="G7" s="492"/>
      <c r="H7" s="494"/>
    </row>
    <row r="8" spans="1:8" x14ac:dyDescent="0.25">
      <c r="A8" s="498">
        <v>4</v>
      </c>
      <c r="B8" s="499"/>
      <c r="C8" s="499"/>
      <c r="D8" s="500"/>
      <c r="E8" s="499" t="s">
        <v>303</v>
      </c>
      <c r="F8" s="500"/>
      <c r="G8" s="501"/>
      <c r="H8" s="494"/>
    </row>
    <row r="9" spans="1:8" x14ac:dyDescent="0.25">
      <c r="A9" s="495">
        <v>5</v>
      </c>
      <c r="B9" s="496"/>
      <c r="C9" s="496"/>
      <c r="D9" s="497"/>
      <c r="E9" s="496"/>
      <c r="F9" s="500"/>
      <c r="G9" s="499" t="s">
        <v>303</v>
      </c>
      <c r="H9" s="502"/>
    </row>
    <row r="10" spans="1:8" x14ac:dyDescent="0.25">
      <c r="A10" s="495">
        <v>6</v>
      </c>
      <c r="B10" s="496"/>
      <c r="C10" s="496" t="s">
        <v>282</v>
      </c>
      <c r="D10" s="497"/>
      <c r="E10" s="496" t="s">
        <v>282</v>
      </c>
      <c r="F10" s="497"/>
      <c r="G10" s="496" t="s">
        <v>282</v>
      </c>
      <c r="H10" s="503"/>
    </row>
    <row r="11" spans="1:8" x14ac:dyDescent="0.25">
      <c r="A11" s="495">
        <v>7</v>
      </c>
      <c r="B11" s="496"/>
      <c r="C11" s="496" t="s">
        <v>304</v>
      </c>
      <c r="D11" s="497"/>
      <c r="E11" s="496"/>
      <c r="F11" s="497"/>
      <c r="G11" s="496"/>
      <c r="H11" s="503"/>
    </row>
    <row r="12" spans="1:8" x14ac:dyDescent="0.25">
      <c r="A12" s="495">
        <v>8</v>
      </c>
      <c r="B12" s="496"/>
      <c r="C12" s="496" t="s">
        <v>305</v>
      </c>
      <c r="D12" s="497"/>
      <c r="E12" s="492"/>
      <c r="F12" s="493"/>
      <c r="G12" s="492"/>
      <c r="H12" s="494"/>
    </row>
    <row r="13" spans="1:8" x14ac:dyDescent="0.25">
      <c r="A13" s="491"/>
      <c r="B13" s="492"/>
      <c r="C13" s="492" t="s">
        <v>306</v>
      </c>
      <c r="D13" s="493"/>
      <c r="E13" s="492"/>
      <c r="F13" s="493"/>
      <c r="G13" s="492"/>
      <c r="H13" s="494"/>
    </row>
    <row r="14" spans="1:8" x14ac:dyDescent="0.25">
      <c r="A14" s="495">
        <v>9</v>
      </c>
      <c r="B14" s="496"/>
      <c r="C14" s="496"/>
      <c r="D14" s="497"/>
      <c r="E14" s="496" t="s">
        <v>307</v>
      </c>
      <c r="F14" s="497"/>
      <c r="G14" s="492"/>
      <c r="H14" s="494"/>
    </row>
    <row r="15" spans="1:8" x14ac:dyDescent="0.25">
      <c r="A15" s="504">
        <v>10</v>
      </c>
      <c r="B15" s="496"/>
      <c r="C15" s="496"/>
      <c r="D15" s="497"/>
      <c r="E15" s="496" t="s">
        <v>305</v>
      </c>
      <c r="F15" s="497"/>
      <c r="G15" s="492"/>
      <c r="H15" s="494"/>
    </row>
    <row r="16" spans="1:8" x14ac:dyDescent="0.25">
      <c r="A16" s="491"/>
      <c r="B16" s="492"/>
      <c r="C16" s="492"/>
      <c r="D16" s="493"/>
      <c r="E16" s="492" t="s">
        <v>306</v>
      </c>
      <c r="F16" s="493"/>
      <c r="G16" s="492"/>
      <c r="H16" s="494"/>
    </row>
    <row r="17" spans="1:8" x14ac:dyDescent="0.25">
      <c r="A17" s="495">
        <v>11</v>
      </c>
      <c r="B17" s="496"/>
      <c r="C17" s="496" t="s">
        <v>308</v>
      </c>
      <c r="D17" s="497"/>
      <c r="E17" s="496" t="s">
        <v>308</v>
      </c>
      <c r="F17" s="497"/>
      <c r="G17" s="492"/>
      <c r="H17" s="494"/>
    </row>
    <row r="18" spans="1:8" x14ac:dyDescent="0.25">
      <c r="A18" s="491"/>
      <c r="B18" s="492"/>
      <c r="C18" s="492" t="s">
        <v>306</v>
      </c>
      <c r="D18" s="493"/>
      <c r="E18" s="492" t="s">
        <v>306</v>
      </c>
      <c r="F18" s="493"/>
      <c r="G18" s="492"/>
      <c r="H18" s="494"/>
    </row>
    <row r="19" spans="1:8" x14ac:dyDescent="0.25">
      <c r="A19" s="495">
        <v>12</v>
      </c>
      <c r="B19" s="496"/>
      <c r="C19" s="496" t="s">
        <v>301</v>
      </c>
      <c r="D19" s="497"/>
      <c r="E19" s="496" t="s">
        <v>308</v>
      </c>
      <c r="F19" s="497"/>
      <c r="G19" s="492"/>
      <c r="H19" s="494"/>
    </row>
    <row r="20" spans="1:8" x14ac:dyDescent="0.25">
      <c r="A20" s="491"/>
      <c r="B20" s="492"/>
      <c r="C20" s="492"/>
      <c r="D20" s="493"/>
      <c r="E20" s="492" t="s">
        <v>306</v>
      </c>
      <c r="F20" s="493"/>
      <c r="G20" s="492"/>
      <c r="H20" s="494"/>
    </row>
    <row r="21" spans="1:8" x14ac:dyDescent="0.25">
      <c r="A21" s="498">
        <v>13</v>
      </c>
      <c r="B21" s="499"/>
      <c r="C21" s="499" t="s">
        <v>301</v>
      </c>
      <c r="D21" s="500"/>
      <c r="E21" s="499" t="s">
        <v>309</v>
      </c>
      <c r="F21" s="500"/>
      <c r="G21" s="501"/>
      <c r="H21" s="505"/>
    </row>
    <row r="22" spans="1:8" x14ac:dyDescent="0.25">
      <c r="A22" s="495">
        <v>14</v>
      </c>
      <c r="B22" s="506"/>
      <c r="C22" s="496" t="s">
        <v>301</v>
      </c>
      <c r="D22" s="497"/>
      <c r="E22" s="496" t="s">
        <v>309</v>
      </c>
      <c r="F22" s="497"/>
      <c r="G22" s="506" t="s">
        <v>310</v>
      </c>
      <c r="H22" s="507"/>
    </row>
    <row r="23" spans="1:8" x14ac:dyDescent="0.25">
      <c r="A23" s="491"/>
      <c r="B23" s="508"/>
      <c r="C23" s="501"/>
      <c r="D23" s="493"/>
      <c r="E23" s="501"/>
      <c r="F23" s="493"/>
      <c r="G23" s="501" t="s">
        <v>306</v>
      </c>
      <c r="H23" s="494"/>
    </row>
    <row r="24" spans="1:8" x14ac:dyDescent="0.25">
      <c r="A24" s="495">
        <v>15</v>
      </c>
      <c r="B24" s="496"/>
      <c r="C24" s="496"/>
      <c r="D24" s="497"/>
      <c r="E24" s="496" t="s">
        <v>309</v>
      </c>
      <c r="F24" s="497"/>
      <c r="G24" s="496"/>
      <c r="H24" s="503"/>
    </row>
    <row r="25" spans="1:8" x14ac:dyDescent="0.25">
      <c r="A25" s="495">
        <v>16</v>
      </c>
      <c r="B25" s="496"/>
      <c r="C25" s="496" t="s">
        <v>282</v>
      </c>
      <c r="D25" s="497"/>
      <c r="E25" s="496" t="s">
        <v>282</v>
      </c>
      <c r="F25" s="497"/>
      <c r="G25" s="496" t="s">
        <v>282</v>
      </c>
      <c r="H25" s="503"/>
    </row>
    <row r="26" spans="1:8" x14ac:dyDescent="0.25">
      <c r="A26" s="495">
        <v>17</v>
      </c>
      <c r="B26" s="496"/>
      <c r="C26" s="496"/>
      <c r="D26" s="497"/>
      <c r="E26" s="496" t="s">
        <v>311</v>
      </c>
      <c r="F26" s="497"/>
      <c r="G26" s="496" t="s">
        <v>312</v>
      </c>
      <c r="H26" s="503"/>
    </row>
    <row r="27" spans="1:8" x14ac:dyDescent="0.25">
      <c r="A27" s="491"/>
      <c r="B27" s="492"/>
      <c r="C27" s="492"/>
      <c r="D27" s="493"/>
      <c r="E27" s="492" t="s">
        <v>306</v>
      </c>
      <c r="F27" s="493"/>
      <c r="G27" s="492"/>
      <c r="H27" s="494"/>
    </row>
    <row r="28" spans="1:8" x14ac:dyDescent="0.25">
      <c r="A28" s="495">
        <v>18</v>
      </c>
      <c r="B28" s="496"/>
      <c r="C28" s="496"/>
      <c r="D28" s="497"/>
      <c r="E28" s="496" t="s">
        <v>311</v>
      </c>
      <c r="F28" s="497"/>
      <c r="G28" s="496" t="s">
        <v>311</v>
      </c>
      <c r="H28" s="503"/>
    </row>
    <row r="29" spans="1:8" ht="15.75" thickBot="1" x14ac:dyDescent="0.3">
      <c r="A29" s="509"/>
      <c r="B29" s="510"/>
      <c r="C29" s="510"/>
      <c r="D29" s="511"/>
      <c r="E29" s="510" t="s">
        <v>306</v>
      </c>
      <c r="F29" s="511"/>
      <c r="G29" s="510" t="s">
        <v>306</v>
      </c>
      <c r="H29" s="5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workbookViewId="0">
      <selection activeCell="B7" sqref="B7"/>
    </sheetView>
  </sheetViews>
  <sheetFormatPr defaultRowHeight="15" x14ac:dyDescent="0.25"/>
  <cols>
    <col min="2" max="2" width="21.7109375" bestFit="1" customWidth="1"/>
    <col min="3" max="3" width="20.140625" customWidth="1"/>
    <col min="4" max="5" width="17.28515625" bestFit="1" customWidth="1"/>
    <col min="6" max="6" width="9" bestFit="1" customWidth="1"/>
    <col min="7" max="7" width="11.42578125" bestFit="1" customWidth="1"/>
    <col min="9" max="9" width="34.5703125" bestFit="1" customWidth="1"/>
  </cols>
  <sheetData>
    <row r="3" spans="1:9" ht="18.75" x14ac:dyDescent="0.3">
      <c r="A3" s="2" t="s">
        <v>572</v>
      </c>
      <c r="G3" s="42"/>
    </row>
    <row r="4" spans="1:9" x14ac:dyDescent="0.25">
      <c r="G4" s="42"/>
    </row>
    <row r="5" spans="1:9" x14ac:dyDescent="0.25">
      <c r="A5" t="s">
        <v>573</v>
      </c>
      <c r="G5" s="42"/>
    </row>
    <row r="6" spans="1:9" x14ac:dyDescent="0.25">
      <c r="G6" s="42"/>
    </row>
    <row r="7" spans="1:9" x14ac:dyDescent="0.25">
      <c r="G7" s="42"/>
    </row>
    <row r="8" spans="1:9" ht="38.25" customHeight="1" x14ac:dyDescent="0.25">
      <c r="B8" s="11" t="s">
        <v>10</v>
      </c>
      <c r="C8" s="11" t="s">
        <v>314</v>
      </c>
      <c r="D8" s="230" t="s">
        <v>240</v>
      </c>
      <c r="E8" s="11" t="s">
        <v>239</v>
      </c>
      <c r="F8" s="12" t="s">
        <v>12</v>
      </c>
      <c r="G8" s="12" t="s">
        <v>18</v>
      </c>
      <c r="H8" s="43" t="s">
        <v>28</v>
      </c>
      <c r="I8" s="23" t="s">
        <v>79</v>
      </c>
    </row>
    <row r="9" spans="1:9" ht="24" customHeight="1" x14ac:dyDescent="0.25">
      <c r="A9" s="4" t="s">
        <v>4</v>
      </c>
      <c r="B9" s="10" t="s">
        <v>29</v>
      </c>
      <c r="C9" s="10" t="s">
        <v>30</v>
      </c>
      <c r="D9" s="10"/>
      <c r="E9" s="10" t="s">
        <v>30</v>
      </c>
      <c r="F9" s="13" t="s">
        <v>13</v>
      </c>
      <c r="G9" s="13">
        <v>1</v>
      </c>
      <c r="H9" s="44"/>
    </row>
    <row r="10" spans="1:9" ht="24" customHeight="1" x14ac:dyDescent="0.25">
      <c r="A10" s="5"/>
      <c r="B10" s="10" t="s">
        <v>84</v>
      </c>
      <c r="C10" s="10" t="s">
        <v>409</v>
      </c>
      <c r="D10" s="10" t="s">
        <v>84</v>
      </c>
      <c r="E10" s="10" t="s">
        <v>8</v>
      </c>
      <c r="F10" s="13" t="s">
        <v>13</v>
      </c>
      <c r="G10" s="13"/>
      <c r="H10" s="44"/>
    </row>
    <row r="11" spans="1:9" ht="24" customHeight="1" x14ac:dyDescent="0.25">
      <c r="A11" s="5"/>
      <c r="B11" s="10" t="s">
        <v>31</v>
      </c>
      <c r="C11" s="10" t="s">
        <v>531</v>
      </c>
      <c r="D11" s="10" t="s">
        <v>31</v>
      </c>
      <c r="E11" s="10" t="s">
        <v>8</v>
      </c>
      <c r="F11" s="13" t="s">
        <v>13</v>
      </c>
      <c r="G11" s="13">
        <v>26</v>
      </c>
      <c r="H11" s="44"/>
    </row>
    <row r="12" spans="1:9" ht="24" customHeight="1" x14ac:dyDescent="0.25">
      <c r="A12" s="5"/>
      <c r="B12" s="10" t="s">
        <v>86</v>
      </c>
      <c r="C12" s="10" t="s">
        <v>326</v>
      </c>
      <c r="D12" s="10" t="s">
        <v>95</v>
      </c>
      <c r="E12" s="10" t="s">
        <v>8</v>
      </c>
      <c r="F12" s="13" t="s">
        <v>13</v>
      </c>
      <c r="G12" s="13" t="s">
        <v>39</v>
      </c>
      <c r="H12" s="44"/>
    </row>
    <row r="13" spans="1:9" ht="24" customHeight="1" x14ac:dyDescent="0.25">
      <c r="A13" s="5"/>
      <c r="B13" s="10" t="s">
        <v>500</v>
      </c>
      <c r="C13" s="10" t="s">
        <v>532</v>
      </c>
      <c r="D13" s="10" t="s">
        <v>533</v>
      </c>
      <c r="E13" s="10" t="s">
        <v>253</v>
      </c>
      <c r="F13" s="13" t="s">
        <v>13</v>
      </c>
      <c r="G13" s="13"/>
      <c r="H13" s="44"/>
    </row>
    <row r="14" spans="1:9" ht="24" customHeight="1" x14ac:dyDescent="0.25">
      <c r="A14" s="5"/>
      <c r="B14" s="513" t="s">
        <v>63</v>
      </c>
      <c r="C14" s="513"/>
      <c r="D14" s="513"/>
      <c r="E14" s="513" t="s">
        <v>8</v>
      </c>
      <c r="F14" s="514" t="s">
        <v>64</v>
      </c>
      <c r="G14" s="514" t="s">
        <v>39</v>
      </c>
      <c r="H14" s="515" t="s">
        <v>87</v>
      </c>
    </row>
    <row r="15" spans="1:9" ht="24" customHeight="1" x14ac:dyDescent="0.25">
      <c r="A15" s="5"/>
      <c r="B15" s="513" t="s">
        <v>36</v>
      </c>
      <c r="C15" s="513"/>
      <c r="D15" s="513"/>
      <c r="E15" s="513" t="s">
        <v>9</v>
      </c>
      <c r="F15" s="514" t="s">
        <v>37</v>
      </c>
      <c r="G15" s="514" t="s">
        <v>72</v>
      </c>
      <c r="H15" s="515"/>
    </row>
    <row r="16" spans="1:9" ht="24" customHeight="1" x14ac:dyDescent="0.25">
      <c r="A16" s="5"/>
      <c r="B16" s="10" t="s">
        <v>34</v>
      </c>
      <c r="C16" s="10" t="s">
        <v>544</v>
      </c>
      <c r="D16" s="10" t="s">
        <v>34</v>
      </c>
      <c r="E16" s="10" t="s">
        <v>9</v>
      </c>
      <c r="F16" s="13" t="s">
        <v>14</v>
      </c>
      <c r="G16" s="13">
        <v>1</v>
      </c>
      <c r="H16" s="44"/>
    </row>
    <row r="17" spans="1:8" ht="24" customHeight="1" x14ac:dyDescent="0.25">
      <c r="A17" s="5"/>
      <c r="B17" s="10" t="s">
        <v>35</v>
      </c>
      <c r="C17" s="10" t="s">
        <v>545</v>
      </c>
      <c r="D17" s="10" t="s">
        <v>56</v>
      </c>
      <c r="E17" s="10" t="s">
        <v>9</v>
      </c>
      <c r="F17" s="13" t="s">
        <v>40</v>
      </c>
      <c r="G17" s="13">
        <v>1</v>
      </c>
      <c r="H17" s="44"/>
    </row>
    <row r="18" spans="1:8" ht="24" customHeight="1" x14ac:dyDescent="0.25">
      <c r="A18" s="5"/>
      <c r="B18" s="10" t="s">
        <v>61</v>
      </c>
      <c r="C18" s="10" t="s">
        <v>546</v>
      </c>
      <c r="D18" s="10" t="s">
        <v>61</v>
      </c>
      <c r="E18" s="10" t="s">
        <v>9</v>
      </c>
      <c r="F18" s="13" t="s">
        <v>538</v>
      </c>
      <c r="G18" s="13">
        <v>1</v>
      </c>
      <c r="H18" s="44"/>
    </row>
    <row r="19" spans="1:8" ht="24" customHeight="1" x14ac:dyDescent="0.25">
      <c r="A19" s="5"/>
      <c r="B19" s="10" t="s">
        <v>539</v>
      </c>
      <c r="C19" s="10" t="s">
        <v>540</v>
      </c>
      <c r="D19" s="10" t="s">
        <v>539</v>
      </c>
      <c r="E19" s="10" t="s">
        <v>9</v>
      </c>
      <c r="F19" s="13" t="s">
        <v>14</v>
      </c>
      <c r="G19" s="13">
        <v>1</v>
      </c>
      <c r="H19" s="44"/>
    </row>
    <row r="20" spans="1:8" ht="24" customHeight="1" x14ac:dyDescent="0.25">
      <c r="A20" s="5"/>
      <c r="B20" s="10" t="s">
        <v>62</v>
      </c>
      <c r="C20" s="10" t="s">
        <v>541</v>
      </c>
      <c r="D20" s="10" t="s">
        <v>62</v>
      </c>
      <c r="E20" s="10" t="s">
        <v>9</v>
      </c>
      <c r="F20" s="13" t="s">
        <v>14</v>
      </c>
      <c r="G20" s="13">
        <v>1</v>
      </c>
      <c r="H20" s="44"/>
    </row>
    <row r="21" spans="1:8" ht="24" customHeight="1" x14ac:dyDescent="0.25">
      <c r="A21" s="5"/>
      <c r="B21" s="10" t="s">
        <v>534</v>
      </c>
      <c r="C21" s="10" t="s">
        <v>542</v>
      </c>
      <c r="D21" s="10" t="s">
        <v>543</v>
      </c>
      <c r="E21" s="10" t="s">
        <v>9</v>
      </c>
      <c r="F21" s="13" t="s">
        <v>14</v>
      </c>
      <c r="G21" s="13">
        <v>1</v>
      </c>
      <c r="H21" s="44"/>
    </row>
    <row r="22" spans="1:8" ht="24" customHeight="1" x14ac:dyDescent="0.25">
      <c r="A22" s="5"/>
      <c r="B22" s="10" t="s">
        <v>41</v>
      </c>
      <c r="C22" s="10"/>
      <c r="D22" s="10"/>
      <c r="E22" s="10" t="s">
        <v>9</v>
      </c>
      <c r="F22" s="13" t="s">
        <v>19</v>
      </c>
      <c r="G22" s="13" t="s">
        <v>39</v>
      </c>
      <c r="H22" s="44"/>
    </row>
    <row r="24" spans="1:8" x14ac:dyDescent="0.25">
      <c r="A24" t="s">
        <v>535</v>
      </c>
    </row>
    <row r="25" spans="1:8" x14ac:dyDescent="0.25">
      <c r="B25" t="s">
        <v>536</v>
      </c>
    </row>
    <row r="26" spans="1:8" x14ac:dyDescent="0.25">
      <c r="B26" t="s">
        <v>537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"/>
  <sheetViews>
    <sheetView topLeftCell="A13" workbookViewId="0">
      <selection sqref="A1:XFD1048576"/>
    </sheetView>
  </sheetViews>
  <sheetFormatPr defaultRowHeight="15" x14ac:dyDescent="0.25"/>
  <cols>
    <col min="1" max="1" width="28.42578125" customWidth="1"/>
    <col min="2" max="2" width="30.7109375" customWidth="1"/>
    <col min="3" max="3" width="6.140625" customWidth="1"/>
    <col min="4" max="4" width="6.5703125" customWidth="1"/>
    <col min="5" max="6" width="4.7109375" customWidth="1"/>
  </cols>
  <sheetData>
    <row r="2" spans="1:25" ht="26.25" x14ac:dyDescent="0.25">
      <c r="A2" s="384" t="s">
        <v>548</v>
      </c>
    </row>
    <row r="3" spans="1:25" ht="15" customHeight="1" x14ac:dyDescent="0.25"/>
    <row r="4" spans="1:25" ht="15" customHeight="1" x14ac:dyDescent="0.25">
      <c r="A4" s="773" t="s">
        <v>549</v>
      </c>
      <c r="B4" s="773"/>
      <c r="C4" s="773"/>
      <c r="D4" s="773"/>
      <c r="E4" s="773"/>
      <c r="F4" s="773"/>
      <c r="G4" s="773"/>
      <c r="H4" s="773"/>
      <c r="I4" s="773"/>
      <c r="J4" s="773"/>
      <c r="K4" s="773"/>
      <c r="L4" s="773"/>
      <c r="M4" s="773"/>
      <c r="N4" s="773"/>
      <c r="O4" s="773"/>
      <c r="P4" s="773"/>
      <c r="Q4" s="773"/>
      <c r="R4" s="773"/>
      <c r="S4" s="773"/>
      <c r="T4" s="773"/>
      <c r="U4" s="773"/>
      <c r="V4" s="773"/>
      <c r="W4" s="773"/>
      <c r="X4" s="773"/>
      <c r="Y4" s="774"/>
    </row>
    <row r="5" spans="1:25" ht="15.75" thickBot="1" x14ac:dyDescent="0.3">
      <c r="A5" s="773"/>
      <c r="B5" s="773"/>
      <c r="C5" s="773"/>
      <c r="D5" s="773"/>
      <c r="E5" s="773"/>
      <c r="F5" s="773"/>
      <c r="G5" s="773"/>
      <c r="H5" s="773"/>
      <c r="I5" s="773"/>
      <c r="J5" s="773"/>
      <c r="K5" s="773"/>
      <c r="L5" s="773"/>
      <c r="M5" s="773"/>
      <c r="N5" s="773"/>
      <c r="O5" s="773"/>
      <c r="P5" s="773"/>
      <c r="Q5" s="773"/>
      <c r="R5" s="773"/>
      <c r="S5" s="773"/>
      <c r="T5" s="773"/>
      <c r="U5" s="773"/>
      <c r="V5" s="773"/>
      <c r="W5" s="773"/>
      <c r="X5" s="773"/>
      <c r="Y5" s="774"/>
    </row>
    <row r="6" spans="1:25" ht="15" customHeight="1" x14ac:dyDescent="0.25">
      <c r="D6" s="386" t="s">
        <v>256</v>
      </c>
      <c r="E6" s="385"/>
      <c r="F6" s="387" t="s">
        <v>257</v>
      </c>
    </row>
    <row r="7" spans="1:25" x14ac:dyDescent="0.25">
      <c r="D7" s="390"/>
      <c r="E7" s="385"/>
      <c r="F7" s="391"/>
    </row>
    <row r="8" spans="1:25" x14ac:dyDescent="0.25">
      <c r="D8" s="390"/>
      <c r="E8" s="385"/>
      <c r="F8" s="391"/>
    </row>
    <row r="9" spans="1:25" x14ac:dyDescent="0.25">
      <c r="D9" s="390"/>
      <c r="E9" s="385"/>
      <c r="F9" s="391"/>
    </row>
    <row r="10" spans="1:25" x14ac:dyDescent="0.25">
      <c r="D10" s="390"/>
      <c r="E10" s="385"/>
      <c r="F10" s="391"/>
    </row>
    <row r="11" spans="1:25" ht="15.75" thickBot="1" x14ac:dyDescent="0.3">
      <c r="D11" s="775"/>
      <c r="E11" s="385"/>
      <c r="F11" s="391"/>
    </row>
    <row r="12" spans="1:25" x14ac:dyDescent="0.25">
      <c r="D12" s="396"/>
      <c r="E12" s="396"/>
      <c r="F12" s="391"/>
    </row>
    <row r="13" spans="1:25" x14ac:dyDescent="0.25">
      <c r="D13" s="393"/>
      <c r="E13" s="393"/>
      <c r="F13" s="391"/>
    </row>
    <row r="14" spans="1:25" ht="15" customHeight="1" x14ac:dyDescent="0.25">
      <c r="A14" s="10"/>
      <c r="B14" s="10"/>
      <c r="C14" s="776" t="s">
        <v>550</v>
      </c>
      <c r="D14" s="777"/>
      <c r="E14" s="393"/>
      <c r="F14" s="391"/>
    </row>
    <row r="15" spans="1:25" x14ac:dyDescent="0.25">
      <c r="A15" s="10"/>
      <c r="B15" s="10"/>
      <c r="C15" s="778" t="s">
        <v>551</v>
      </c>
      <c r="D15" s="395"/>
      <c r="E15" s="393"/>
      <c r="F15" s="391"/>
    </row>
    <row r="16" spans="1:25" x14ac:dyDescent="0.25">
      <c r="A16" s="10"/>
      <c r="B16" s="10"/>
      <c r="C16" s="778" t="s">
        <v>552</v>
      </c>
      <c r="D16" s="395"/>
      <c r="E16" s="393"/>
      <c r="F16" s="391"/>
    </row>
    <row r="17" spans="1:6" x14ac:dyDescent="0.25">
      <c r="A17" s="10"/>
      <c r="B17" s="10"/>
      <c r="C17" s="778" t="s">
        <v>553</v>
      </c>
      <c r="D17" s="395"/>
      <c r="E17" s="393"/>
      <c r="F17" s="391"/>
    </row>
    <row r="18" spans="1:6" x14ac:dyDescent="0.25">
      <c r="A18" s="10"/>
      <c r="B18" s="10"/>
      <c r="C18" s="778" t="s">
        <v>554</v>
      </c>
      <c r="D18" s="395"/>
      <c r="E18" s="400" t="s">
        <v>258</v>
      </c>
      <c r="F18" s="391"/>
    </row>
    <row r="19" spans="1:6" ht="15.75" thickBot="1" x14ac:dyDescent="0.3">
      <c r="A19" s="506"/>
      <c r="B19" s="506"/>
      <c r="C19" s="778" t="s">
        <v>555</v>
      </c>
      <c r="D19" s="395"/>
      <c r="E19" s="400" t="s">
        <v>258</v>
      </c>
      <c r="F19" s="391"/>
    </row>
    <row r="20" spans="1:6" ht="15.75" thickBot="1" x14ac:dyDescent="0.3">
      <c r="A20" s="779"/>
      <c r="B20" s="780"/>
      <c r="C20" s="781"/>
      <c r="D20" s="395"/>
      <c r="E20" s="400" t="s">
        <v>258</v>
      </c>
      <c r="F20" s="391"/>
    </row>
    <row r="21" spans="1:6" x14ac:dyDescent="0.25">
      <c r="A21" s="508"/>
      <c r="B21" s="508"/>
      <c r="C21" s="782" t="s">
        <v>556</v>
      </c>
      <c r="D21" s="783"/>
      <c r="E21" s="400"/>
      <c r="F21" s="391"/>
    </row>
    <row r="22" spans="1:6" x14ac:dyDescent="0.25">
      <c r="A22" s="10"/>
      <c r="B22" s="10"/>
      <c r="C22" s="782" t="s">
        <v>557</v>
      </c>
      <c r="D22" s="777"/>
      <c r="E22" s="400" t="s">
        <v>258</v>
      </c>
      <c r="F22" s="391"/>
    </row>
    <row r="23" spans="1:6" x14ac:dyDescent="0.25">
      <c r="A23" s="10"/>
      <c r="B23" s="10"/>
      <c r="C23" s="782" t="s">
        <v>558</v>
      </c>
      <c r="D23" s="784"/>
      <c r="E23" s="400" t="s">
        <v>258</v>
      </c>
      <c r="F23" s="391"/>
    </row>
    <row r="24" spans="1:6" x14ac:dyDescent="0.25">
      <c r="A24" s="10"/>
      <c r="B24" s="10"/>
      <c r="C24" s="782" t="s">
        <v>559</v>
      </c>
      <c r="D24" s="784"/>
      <c r="E24" s="400" t="s">
        <v>258</v>
      </c>
      <c r="F24" s="391"/>
    </row>
    <row r="25" spans="1:6" x14ac:dyDescent="0.25">
      <c r="A25" s="10"/>
      <c r="B25" s="10"/>
      <c r="C25" s="782" t="s">
        <v>560</v>
      </c>
      <c r="D25" s="784"/>
      <c r="E25" s="400" t="s">
        <v>258</v>
      </c>
      <c r="F25" s="391"/>
    </row>
    <row r="26" spans="1:6" x14ac:dyDescent="0.25">
      <c r="A26" s="10"/>
      <c r="B26" s="10"/>
      <c r="C26" s="782" t="s">
        <v>561</v>
      </c>
      <c r="D26" s="784"/>
      <c r="E26" s="400" t="s">
        <v>258</v>
      </c>
      <c r="F26" s="391"/>
    </row>
    <row r="27" spans="1:6" x14ac:dyDescent="0.25">
      <c r="A27" s="493"/>
      <c r="B27" s="493"/>
      <c r="C27" s="782"/>
      <c r="D27" s="784"/>
      <c r="E27" s="400"/>
      <c r="F27" s="391"/>
    </row>
    <row r="28" spans="1:6" ht="15.75" thickBot="1" x14ac:dyDescent="0.3">
      <c r="A28" s="10" t="s">
        <v>335</v>
      </c>
      <c r="B28" s="10"/>
      <c r="C28" s="785" t="s">
        <v>562</v>
      </c>
      <c r="D28" s="784"/>
      <c r="E28" s="400" t="s">
        <v>258</v>
      </c>
      <c r="F28" s="414"/>
    </row>
    <row r="29" spans="1:6" x14ac:dyDescent="0.25">
      <c r="A29" s="786" t="s">
        <v>563</v>
      </c>
      <c r="B29" s="10"/>
      <c r="C29" s="785" t="s">
        <v>564</v>
      </c>
    </row>
    <row r="30" spans="1:6" x14ac:dyDescent="0.25">
      <c r="A30" s="786" t="s">
        <v>565</v>
      </c>
      <c r="B30" s="10"/>
      <c r="C30" s="785" t="s">
        <v>566</v>
      </c>
    </row>
    <row r="31" spans="1:6" x14ac:dyDescent="0.25">
      <c r="A31" s="786" t="s">
        <v>567</v>
      </c>
      <c r="B31" s="10"/>
      <c r="C31" s="785" t="s">
        <v>566</v>
      </c>
    </row>
    <row r="32" spans="1:6" x14ac:dyDescent="0.25">
      <c r="A32" s="786" t="s">
        <v>568</v>
      </c>
      <c r="B32" s="10"/>
      <c r="C32" s="785" t="s">
        <v>566</v>
      </c>
    </row>
    <row r="33" spans="1:3" x14ac:dyDescent="0.25">
      <c r="A33" s="786" t="s">
        <v>569</v>
      </c>
      <c r="B33" s="10"/>
      <c r="C33" s="785" t="s">
        <v>570</v>
      </c>
    </row>
    <row r="34" spans="1:3" x14ac:dyDescent="0.25">
      <c r="A34" s="786" t="s">
        <v>571</v>
      </c>
      <c r="B34" s="10"/>
      <c r="C34" s="785" t="s">
        <v>570</v>
      </c>
    </row>
  </sheetData>
  <mergeCells count="6">
    <mergeCell ref="A4:Y5"/>
    <mergeCell ref="D6:D11"/>
    <mergeCell ref="F6:F28"/>
    <mergeCell ref="D12:E12"/>
    <mergeCell ref="D14:D20"/>
    <mergeCell ref="D22:D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opLeftCell="A4" workbookViewId="0">
      <selection activeCell="G13" sqref="G13"/>
    </sheetView>
  </sheetViews>
  <sheetFormatPr defaultRowHeight="15" x14ac:dyDescent="0.25"/>
  <cols>
    <col min="2" max="2" width="21.7109375" bestFit="1" customWidth="1"/>
    <col min="3" max="3" width="20.140625" customWidth="1"/>
    <col min="4" max="5" width="17.28515625" bestFit="1" customWidth="1"/>
    <col min="6" max="6" width="9" bestFit="1" customWidth="1"/>
    <col min="7" max="7" width="11.42578125" bestFit="1" customWidth="1"/>
    <col min="9" max="9" width="34.5703125" bestFit="1" customWidth="1"/>
  </cols>
  <sheetData>
    <row r="3" spans="1:9" ht="18.75" x14ac:dyDescent="0.3">
      <c r="A3" s="2" t="s">
        <v>27</v>
      </c>
      <c r="G3" s="42"/>
    </row>
    <row r="4" spans="1:9" x14ac:dyDescent="0.25">
      <c r="G4" s="42"/>
    </row>
    <row r="5" spans="1:9" x14ac:dyDescent="0.25">
      <c r="A5" t="s">
        <v>530</v>
      </c>
      <c r="G5" s="42"/>
    </row>
    <row r="6" spans="1:9" x14ac:dyDescent="0.25">
      <c r="G6" s="42"/>
    </row>
    <row r="7" spans="1:9" x14ac:dyDescent="0.25">
      <c r="A7" s="162" t="s">
        <v>547</v>
      </c>
      <c r="B7" s="162"/>
      <c r="C7" s="162"/>
      <c r="D7" s="162"/>
      <c r="G7" s="42"/>
    </row>
    <row r="8" spans="1:9" x14ac:dyDescent="0.25">
      <c r="G8" s="42"/>
    </row>
    <row r="9" spans="1:9" ht="38.25" customHeight="1" x14ac:dyDescent="0.25">
      <c r="B9" s="11" t="s">
        <v>10</v>
      </c>
      <c r="C9" s="11" t="s">
        <v>314</v>
      </c>
      <c r="D9" s="230" t="s">
        <v>240</v>
      </c>
      <c r="E9" s="11" t="s">
        <v>239</v>
      </c>
      <c r="F9" s="12" t="s">
        <v>12</v>
      </c>
      <c r="G9" s="12" t="s">
        <v>18</v>
      </c>
      <c r="H9" s="43" t="s">
        <v>28</v>
      </c>
      <c r="I9" s="23" t="s">
        <v>79</v>
      </c>
    </row>
    <row r="10" spans="1:9" ht="24" customHeight="1" x14ac:dyDescent="0.25">
      <c r="A10" s="4" t="s">
        <v>4</v>
      </c>
      <c r="B10" s="10" t="s">
        <v>29</v>
      </c>
      <c r="C10" s="10" t="s">
        <v>30</v>
      </c>
      <c r="D10" s="10"/>
      <c r="E10" s="10" t="s">
        <v>30</v>
      </c>
      <c r="F10" s="13" t="s">
        <v>13</v>
      </c>
      <c r="G10" s="13">
        <v>1</v>
      </c>
      <c r="H10" s="44"/>
    </row>
    <row r="11" spans="1:9" ht="24" customHeight="1" x14ac:dyDescent="0.25">
      <c r="A11" s="5"/>
      <c r="B11" s="10" t="s">
        <v>84</v>
      </c>
      <c r="C11" s="10" t="s">
        <v>409</v>
      </c>
      <c r="D11" s="10" t="s">
        <v>84</v>
      </c>
      <c r="E11" s="10" t="s">
        <v>8</v>
      </c>
      <c r="F11" s="13" t="s">
        <v>13</v>
      </c>
      <c r="G11" s="13"/>
      <c r="H11" s="44"/>
    </row>
    <row r="12" spans="1:9" ht="24" customHeight="1" x14ac:dyDescent="0.25">
      <c r="A12" s="5"/>
      <c r="B12" s="10" t="s">
        <v>31</v>
      </c>
      <c r="C12" s="10" t="s">
        <v>531</v>
      </c>
      <c r="D12" s="10" t="s">
        <v>31</v>
      </c>
      <c r="E12" s="10" t="s">
        <v>8</v>
      </c>
      <c r="F12" s="13" t="s">
        <v>13</v>
      </c>
      <c r="G12" s="13">
        <v>26</v>
      </c>
      <c r="H12" s="44"/>
    </row>
    <row r="13" spans="1:9" ht="24" customHeight="1" x14ac:dyDescent="0.25">
      <c r="A13" s="5"/>
      <c r="B13" s="10" t="s">
        <v>86</v>
      </c>
      <c r="C13" s="10" t="s">
        <v>326</v>
      </c>
      <c r="D13" s="10" t="s">
        <v>95</v>
      </c>
      <c r="E13" s="10" t="s">
        <v>8</v>
      </c>
      <c r="F13" s="13" t="s">
        <v>13</v>
      </c>
      <c r="G13" s="13" t="s">
        <v>39</v>
      </c>
      <c r="H13" s="44"/>
    </row>
    <row r="14" spans="1:9" ht="24" customHeight="1" x14ac:dyDescent="0.25">
      <c r="A14" s="5"/>
      <c r="B14" s="10" t="s">
        <v>500</v>
      </c>
      <c r="C14" s="10" t="s">
        <v>532</v>
      </c>
      <c r="D14" s="10" t="s">
        <v>533</v>
      </c>
      <c r="E14" s="10" t="s">
        <v>253</v>
      </c>
      <c r="F14" s="13" t="s">
        <v>13</v>
      </c>
      <c r="G14" s="13"/>
      <c r="H14" s="44"/>
    </row>
    <row r="15" spans="1:9" ht="24" customHeight="1" x14ac:dyDescent="0.25">
      <c r="A15" s="5"/>
      <c r="B15" s="513" t="s">
        <v>63</v>
      </c>
      <c r="C15" s="513"/>
      <c r="D15" s="513"/>
      <c r="E15" s="513" t="s">
        <v>8</v>
      </c>
      <c r="F15" s="514" t="s">
        <v>64</v>
      </c>
      <c r="G15" s="514" t="s">
        <v>39</v>
      </c>
      <c r="H15" s="515" t="s">
        <v>87</v>
      </c>
    </row>
    <row r="16" spans="1:9" ht="24" customHeight="1" x14ac:dyDescent="0.25">
      <c r="A16" s="5"/>
      <c r="B16" s="513" t="s">
        <v>36</v>
      </c>
      <c r="C16" s="513"/>
      <c r="D16" s="513"/>
      <c r="E16" s="513" t="s">
        <v>9</v>
      </c>
      <c r="F16" s="514" t="s">
        <v>37</v>
      </c>
      <c r="G16" s="514" t="s">
        <v>72</v>
      </c>
      <c r="H16" s="515"/>
    </row>
    <row r="17" spans="1:8" ht="24" customHeight="1" x14ac:dyDescent="0.25">
      <c r="A17" s="5"/>
      <c r="B17" s="10" t="s">
        <v>34</v>
      </c>
      <c r="C17" s="10" t="s">
        <v>544</v>
      </c>
      <c r="D17" s="10" t="s">
        <v>34</v>
      </c>
      <c r="E17" s="10" t="s">
        <v>9</v>
      </c>
      <c r="F17" s="13" t="s">
        <v>14</v>
      </c>
      <c r="G17" s="13">
        <v>1</v>
      </c>
      <c r="H17" s="44"/>
    </row>
    <row r="18" spans="1:8" ht="24" customHeight="1" x14ac:dyDescent="0.25">
      <c r="A18" s="5"/>
      <c r="B18" s="10" t="s">
        <v>35</v>
      </c>
      <c r="C18" s="10" t="s">
        <v>545</v>
      </c>
      <c r="D18" s="10" t="s">
        <v>56</v>
      </c>
      <c r="E18" s="10" t="s">
        <v>9</v>
      </c>
      <c r="F18" s="13" t="s">
        <v>40</v>
      </c>
      <c r="G18" s="13">
        <v>1</v>
      </c>
      <c r="H18" s="44"/>
    </row>
    <row r="19" spans="1:8" ht="24" customHeight="1" x14ac:dyDescent="0.25">
      <c r="A19" s="5"/>
      <c r="B19" s="10" t="s">
        <v>61</v>
      </c>
      <c r="C19" s="10" t="s">
        <v>546</v>
      </c>
      <c r="D19" s="10" t="s">
        <v>61</v>
      </c>
      <c r="E19" s="10" t="s">
        <v>9</v>
      </c>
      <c r="F19" s="13" t="s">
        <v>538</v>
      </c>
      <c r="G19" s="13">
        <v>1</v>
      </c>
      <c r="H19" s="44"/>
    </row>
    <row r="20" spans="1:8" ht="24" customHeight="1" x14ac:dyDescent="0.25">
      <c r="A20" s="5"/>
      <c r="B20" s="10" t="s">
        <v>539</v>
      </c>
      <c r="C20" s="10" t="s">
        <v>540</v>
      </c>
      <c r="D20" s="10" t="s">
        <v>539</v>
      </c>
      <c r="E20" s="10" t="s">
        <v>9</v>
      </c>
      <c r="F20" s="13" t="s">
        <v>14</v>
      </c>
      <c r="G20" s="13">
        <v>1</v>
      </c>
      <c r="H20" s="44"/>
    </row>
    <row r="21" spans="1:8" ht="24" customHeight="1" x14ac:dyDescent="0.25">
      <c r="A21" s="5"/>
      <c r="B21" s="10" t="s">
        <v>62</v>
      </c>
      <c r="C21" s="10" t="s">
        <v>541</v>
      </c>
      <c r="D21" s="10" t="s">
        <v>62</v>
      </c>
      <c r="E21" s="10" t="s">
        <v>9</v>
      </c>
      <c r="F21" s="13" t="s">
        <v>14</v>
      </c>
      <c r="G21" s="13">
        <v>1</v>
      </c>
      <c r="H21" s="44"/>
    </row>
    <row r="22" spans="1:8" ht="24" customHeight="1" x14ac:dyDescent="0.25">
      <c r="A22" s="5"/>
      <c r="B22" s="10" t="s">
        <v>534</v>
      </c>
      <c r="C22" s="10" t="s">
        <v>542</v>
      </c>
      <c r="D22" s="10" t="s">
        <v>543</v>
      </c>
      <c r="E22" s="10" t="s">
        <v>9</v>
      </c>
      <c r="F22" s="13" t="s">
        <v>14</v>
      </c>
      <c r="G22" s="13">
        <v>1</v>
      </c>
      <c r="H22" s="44"/>
    </row>
    <row r="23" spans="1:8" ht="24" customHeight="1" x14ac:dyDescent="0.25">
      <c r="A23" s="5"/>
      <c r="B23" s="10" t="s">
        <v>41</v>
      </c>
      <c r="C23" s="10"/>
      <c r="D23" s="10"/>
      <c r="E23" s="10" t="s">
        <v>9</v>
      </c>
      <c r="F23" s="13" t="s">
        <v>19</v>
      </c>
      <c r="G23" s="13" t="s">
        <v>39</v>
      </c>
      <c r="H23" s="44"/>
    </row>
    <row r="25" spans="1:8" x14ac:dyDescent="0.25">
      <c r="A25" t="s">
        <v>535</v>
      </c>
    </row>
    <row r="26" spans="1:8" x14ac:dyDescent="0.25">
      <c r="B26" t="s">
        <v>536</v>
      </c>
    </row>
    <row r="27" spans="1:8" x14ac:dyDescent="0.25">
      <c r="B27" t="s">
        <v>537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3" workbookViewId="0">
      <selection activeCell="E9" sqref="E9"/>
    </sheetView>
  </sheetViews>
  <sheetFormatPr defaultRowHeight="15" x14ac:dyDescent="0.25"/>
  <cols>
    <col min="1" max="1" width="6.5703125" customWidth="1"/>
    <col min="2" max="2" width="10.7109375" customWidth="1"/>
    <col min="4" max="4" width="24.7109375" bestFit="1" customWidth="1"/>
    <col min="5" max="5" width="10.7109375" customWidth="1"/>
    <col min="6" max="6" width="11.5703125" bestFit="1" customWidth="1"/>
    <col min="7" max="7" width="4.7109375" customWidth="1"/>
    <col min="8" max="8" width="8.85546875" customWidth="1"/>
    <col min="10" max="10" width="35.42578125" bestFit="1" customWidth="1"/>
    <col min="11" max="11" width="13.85546875" bestFit="1" customWidth="1"/>
    <col min="12" max="12" width="10.42578125" bestFit="1" customWidth="1"/>
  </cols>
  <sheetData>
    <row r="1" spans="1:10" x14ac:dyDescent="0.25">
      <c r="A1" t="s">
        <v>474</v>
      </c>
    </row>
    <row r="2" spans="1:10" x14ac:dyDescent="0.25">
      <c r="A2" t="s">
        <v>475</v>
      </c>
    </row>
    <row r="3" spans="1:10" x14ac:dyDescent="0.25">
      <c r="I3" s="160" t="s">
        <v>476</v>
      </c>
    </row>
    <row r="4" spans="1:10" ht="15.75" thickBot="1" x14ac:dyDescent="0.3">
      <c r="B4" s="19"/>
      <c r="C4" s="19" t="s">
        <v>477</v>
      </c>
      <c r="D4" s="19"/>
      <c r="E4" s="19"/>
      <c r="F4" s="19"/>
      <c r="G4" s="19"/>
      <c r="H4" s="19"/>
      <c r="I4" s="19"/>
    </row>
    <row r="5" spans="1:10" ht="15.75" thickBot="1" x14ac:dyDescent="0.3">
      <c r="A5" s="707" t="s">
        <v>256</v>
      </c>
    </row>
    <row r="6" spans="1:10" ht="16.5" thickBot="1" x14ac:dyDescent="0.3">
      <c r="A6" s="493"/>
      <c r="B6" s="708" t="s">
        <v>478</v>
      </c>
      <c r="C6" s="709" t="s">
        <v>31</v>
      </c>
      <c r="D6" s="708"/>
      <c r="E6" s="708"/>
      <c r="F6" s="708"/>
      <c r="G6" s="710"/>
      <c r="H6" s="711" t="s">
        <v>478</v>
      </c>
      <c r="I6" s="711" t="s">
        <v>31</v>
      </c>
      <c r="J6" s="712"/>
    </row>
    <row r="7" spans="1:10" x14ac:dyDescent="0.25">
      <c r="A7" s="493"/>
      <c r="B7" s="713">
        <v>1</v>
      </c>
      <c r="C7" s="714" t="s">
        <v>261</v>
      </c>
      <c r="D7" s="715"/>
      <c r="E7" s="715"/>
      <c r="F7" s="715"/>
      <c r="G7" s="716"/>
      <c r="H7" s="715">
        <v>2</v>
      </c>
      <c r="I7" s="715" t="s">
        <v>276</v>
      </c>
      <c r="J7" s="717"/>
    </row>
    <row r="8" spans="1:10" x14ac:dyDescent="0.25">
      <c r="A8" s="493"/>
      <c r="B8" s="718">
        <v>4</v>
      </c>
      <c r="C8" s="719" t="s">
        <v>276</v>
      </c>
      <c r="D8" s="719"/>
      <c r="E8" s="719"/>
      <c r="F8" s="719"/>
      <c r="G8" s="720"/>
      <c r="H8" s="719">
        <v>3</v>
      </c>
      <c r="I8" s="719" t="s">
        <v>261</v>
      </c>
      <c r="J8" s="721"/>
    </row>
    <row r="9" spans="1:10" x14ac:dyDescent="0.25">
      <c r="A9" s="493"/>
      <c r="B9" s="718">
        <v>5</v>
      </c>
      <c r="C9" s="719" t="s">
        <v>479</v>
      </c>
      <c r="D9" s="719"/>
      <c r="E9" s="719"/>
      <c r="F9" s="719"/>
      <c r="G9" s="720"/>
      <c r="H9" s="719">
        <v>6</v>
      </c>
      <c r="I9" s="719" t="s">
        <v>480</v>
      </c>
      <c r="J9" s="721"/>
    </row>
    <row r="10" spans="1:10" x14ac:dyDescent="0.25">
      <c r="A10" s="493"/>
      <c r="B10" s="718">
        <v>8</v>
      </c>
      <c r="C10" s="719" t="s">
        <v>481</v>
      </c>
      <c r="D10" s="719"/>
      <c r="E10" s="719"/>
      <c r="F10" s="719"/>
      <c r="G10" s="720"/>
      <c r="H10" s="719">
        <v>7</v>
      </c>
      <c r="I10" s="719" t="s">
        <v>482</v>
      </c>
      <c r="J10" s="721"/>
    </row>
    <row r="11" spans="1:10" x14ac:dyDescent="0.25">
      <c r="B11" s="718">
        <v>9</v>
      </c>
      <c r="C11" s="719" t="s">
        <v>483</v>
      </c>
      <c r="D11" s="719"/>
      <c r="E11" s="719"/>
      <c r="F11" s="719"/>
      <c r="G11" s="720"/>
      <c r="H11" s="719">
        <v>10</v>
      </c>
      <c r="I11" s="719" t="s">
        <v>484</v>
      </c>
      <c r="J11" s="721"/>
    </row>
    <row r="12" spans="1:10" x14ac:dyDescent="0.25">
      <c r="B12" s="718">
        <v>12</v>
      </c>
      <c r="C12" s="719" t="s">
        <v>485</v>
      </c>
      <c r="D12" s="719"/>
      <c r="E12" s="719"/>
      <c r="F12" s="719"/>
      <c r="G12" s="720"/>
      <c r="H12" s="719">
        <v>11</v>
      </c>
      <c r="I12" s="719" t="s">
        <v>486</v>
      </c>
      <c r="J12" s="721"/>
    </row>
    <row r="13" spans="1:10" x14ac:dyDescent="0.25">
      <c r="B13" s="718">
        <v>13</v>
      </c>
      <c r="C13" s="719" t="s">
        <v>487</v>
      </c>
      <c r="D13" s="719"/>
      <c r="E13" s="719"/>
      <c r="F13" s="719"/>
      <c r="G13" s="720"/>
      <c r="H13" s="719">
        <v>14</v>
      </c>
      <c r="I13" s="719" t="s">
        <v>488</v>
      </c>
      <c r="J13" s="721"/>
    </row>
    <row r="14" spans="1:10" x14ac:dyDescent="0.25">
      <c r="B14" s="718">
        <v>16</v>
      </c>
      <c r="C14" s="719" t="s">
        <v>489</v>
      </c>
      <c r="D14" s="719"/>
      <c r="E14" s="719"/>
      <c r="F14" s="719"/>
      <c r="G14" s="720"/>
      <c r="H14" s="719">
        <v>15</v>
      </c>
      <c r="I14" s="719" t="s">
        <v>490</v>
      </c>
      <c r="J14" s="721"/>
    </row>
    <row r="15" spans="1:10" x14ac:dyDescent="0.25">
      <c r="B15" s="718">
        <v>17</v>
      </c>
      <c r="C15" s="719" t="s">
        <v>491</v>
      </c>
      <c r="D15" s="719"/>
      <c r="E15" s="719"/>
      <c r="F15" s="719"/>
      <c r="G15" s="720"/>
      <c r="H15" s="719">
        <v>18</v>
      </c>
      <c r="I15" s="719" t="s">
        <v>492</v>
      </c>
      <c r="J15" s="721"/>
    </row>
    <row r="16" spans="1:10" x14ac:dyDescent="0.25">
      <c r="B16" s="718">
        <v>20</v>
      </c>
      <c r="C16" s="719" t="s">
        <v>493</v>
      </c>
      <c r="D16" s="719"/>
      <c r="E16" s="719"/>
      <c r="F16" s="719"/>
      <c r="G16" s="720"/>
      <c r="H16" s="719">
        <v>19</v>
      </c>
      <c r="I16" s="719" t="s">
        <v>494</v>
      </c>
      <c r="J16" s="721"/>
    </row>
    <row r="17" spans="2:13" x14ac:dyDescent="0.25">
      <c r="B17" s="718">
        <v>21</v>
      </c>
      <c r="C17" s="719" t="s">
        <v>495</v>
      </c>
      <c r="D17" s="719"/>
      <c r="E17" s="719"/>
      <c r="F17" s="719"/>
      <c r="G17" s="720"/>
      <c r="H17" s="719">
        <v>22</v>
      </c>
      <c r="I17" s="719" t="s">
        <v>496</v>
      </c>
      <c r="J17" s="721"/>
    </row>
    <row r="18" spans="2:13" x14ac:dyDescent="0.25">
      <c r="B18" s="718">
        <v>24</v>
      </c>
      <c r="C18" s="719" t="s">
        <v>497</v>
      </c>
      <c r="D18" s="719"/>
      <c r="E18" s="719"/>
      <c r="F18" s="719"/>
      <c r="G18" s="720"/>
      <c r="H18" s="719">
        <v>23</v>
      </c>
      <c r="I18" s="719" t="s">
        <v>498</v>
      </c>
      <c r="J18" s="721"/>
    </row>
    <row r="19" spans="2:13" ht="15.75" thickBot="1" x14ac:dyDescent="0.3">
      <c r="B19" s="722">
        <v>25</v>
      </c>
      <c r="C19" s="723" t="s">
        <v>499</v>
      </c>
      <c r="D19" s="723"/>
      <c r="E19" s="723"/>
      <c r="F19" s="723"/>
      <c r="G19" s="724"/>
      <c r="H19" s="723">
        <v>26</v>
      </c>
      <c r="I19" s="723" t="s">
        <v>276</v>
      </c>
      <c r="J19" s="725"/>
    </row>
    <row r="20" spans="2:13" ht="17.25" thickTop="1" thickBot="1" x14ac:dyDescent="0.3">
      <c r="B20" s="726"/>
      <c r="C20" s="726" t="s">
        <v>500</v>
      </c>
      <c r="D20" s="726" t="s">
        <v>118</v>
      </c>
      <c r="E20" s="726" t="s">
        <v>501</v>
      </c>
      <c r="F20" s="726" t="s">
        <v>229</v>
      </c>
      <c r="G20" s="727"/>
      <c r="H20" s="726"/>
      <c r="I20" s="726" t="s">
        <v>500</v>
      </c>
      <c r="J20" s="69" t="s">
        <v>118</v>
      </c>
      <c r="K20" s="69" t="s">
        <v>501</v>
      </c>
      <c r="L20" t="s">
        <v>229</v>
      </c>
    </row>
    <row r="21" spans="2:13" ht="15.75" x14ac:dyDescent="0.25">
      <c r="B21" s="728">
        <v>28</v>
      </c>
      <c r="C21" s="729" t="s">
        <v>502</v>
      </c>
      <c r="D21" s="730" t="s">
        <v>503</v>
      </c>
      <c r="E21" s="731" t="s">
        <v>504</v>
      </c>
      <c r="F21" s="732">
        <v>42635</v>
      </c>
      <c r="G21" s="733"/>
      <c r="H21" s="728">
        <v>27</v>
      </c>
      <c r="I21" s="734" t="s">
        <v>505</v>
      </c>
      <c r="J21" s="735" t="s">
        <v>506</v>
      </c>
      <c r="K21" s="736" t="s">
        <v>504</v>
      </c>
      <c r="L21" s="737">
        <v>42635</v>
      </c>
    </row>
    <row r="22" spans="2:13" ht="16.5" thickBot="1" x14ac:dyDescent="0.3">
      <c r="B22" s="738"/>
      <c r="C22" s="739"/>
      <c r="D22" s="740" t="s">
        <v>507</v>
      </c>
      <c r="E22" s="741" t="s">
        <v>508</v>
      </c>
      <c r="F22" s="742">
        <v>42669</v>
      </c>
      <c r="G22" s="733"/>
      <c r="H22" s="738"/>
      <c r="I22" s="743"/>
      <c r="J22" s="164" t="s">
        <v>509</v>
      </c>
      <c r="K22" s="744" t="s">
        <v>510</v>
      </c>
      <c r="L22" s="745"/>
    </row>
    <row r="23" spans="2:13" ht="16.5" thickBot="1" x14ac:dyDescent="0.3">
      <c r="B23" s="746">
        <v>29</v>
      </c>
      <c r="C23" s="747" t="s">
        <v>502</v>
      </c>
      <c r="D23" s="748" t="s">
        <v>507</v>
      </c>
      <c r="E23" s="749" t="s">
        <v>511</v>
      </c>
      <c r="F23" s="750">
        <v>42640</v>
      </c>
      <c r="G23" s="733"/>
      <c r="H23" s="751">
        <v>30</v>
      </c>
      <c r="I23" s="752" t="s">
        <v>512</v>
      </c>
      <c r="J23" s="17" t="s">
        <v>513</v>
      </c>
      <c r="K23" s="492"/>
      <c r="L23" s="753"/>
    </row>
    <row r="24" spans="2:13" ht="15.75" x14ac:dyDescent="0.25">
      <c r="B24" s="754">
        <v>32</v>
      </c>
      <c r="C24" s="755" t="s">
        <v>502</v>
      </c>
      <c r="D24" s="756" t="s">
        <v>514</v>
      </c>
      <c r="E24" s="757" t="s">
        <v>515</v>
      </c>
      <c r="F24" s="758">
        <v>42640</v>
      </c>
      <c r="G24" s="733"/>
      <c r="H24" s="728">
        <v>31</v>
      </c>
      <c r="I24" s="734" t="s">
        <v>516</v>
      </c>
      <c r="J24" s="735" t="s">
        <v>517</v>
      </c>
      <c r="K24" s="736" t="s">
        <v>504</v>
      </c>
      <c r="L24" s="737">
        <v>42635</v>
      </c>
    </row>
    <row r="25" spans="2:13" ht="15.75" x14ac:dyDescent="0.25">
      <c r="B25" s="759"/>
      <c r="C25" s="35"/>
      <c r="D25" s="760"/>
      <c r="E25" s="761"/>
      <c r="F25" s="761"/>
      <c r="G25" s="733"/>
      <c r="H25" s="751"/>
      <c r="I25" s="752"/>
      <c r="J25" s="20" t="s">
        <v>518</v>
      </c>
      <c r="K25" s="499" t="s">
        <v>519</v>
      </c>
      <c r="L25" s="762">
        <v>42669</v>
      </c>
      <c r="M25" t="s">
        <v>520</v>
      </c>
    </row>
    <row r="26" spans="2:13" ht="15.75" x14ac:dyDescent="0.25">
      <c r="B26" s="759"/>
      <c r="C26" s="35"/>
      <c r="D26" s="760"/>
      <c r="E26" s="761"/>
      <c r="F26" s="761"/>
      <c r="G26" s="733"/>
      <c r="H26" s="751"/>
      <c r="I26" s="752"/>
      <c r="J26" s="20" t="s">
        <v>521</v>
      </c>
      <c r="K26" s="499" t="s">
        <v>522</v>
      </c>
      <c r="L26" s="763"/>
    </row>
    <row r="27" spans="2:13" ht="16.5" thickBot="1" x14ac:dyDescent="0.3">
      <c r="B27" s="764"/>
      <c r="C27" s="765"/>
      <c r="D27" s="766"/>
      <c r="E27" s="767"/>
      <c r="F27" s="767"/>
      <c r="G27" s="733"/>
      <c r="H27" s="738"/>
      <c r="I27" s="743"/>
      <c r="J27" s="164" t="s">
        <v>523</v>
      </c>
      <c r="K27" s="744" t="s">
        <v>524</v>
      </c>
      <c r="L27" s="745"/>
    </row>
    <row r="28" spans="2:13" ht="16.5" thickBot="1" x14ac:dyDescent="0.3">
      <c r="B28" s="746">
        <v>33</v>
      </c>
      <c r="C28" s="747" t="s">
        <v>502</v>
      </c>
      <c r="D28" s="748" t="s">
        <v>525</v>
      </c>
      <c r="E28" s="749" t="s">
        <v>511</v>
      </c>
      <c r="F28" s="750">
        <v>42640</v>
      </c>
      <c r="G28" s="733"/>
      <c r="H28" s="751">
        <v>34</v>
      </c>
      <c r="I28" s="752" t="s">
        <v>502</v>
      </c>
      <c r="J28" s="17" t="s">
        <v>282</v>
      </c>
      <c r="K28" s="492"/>
      <c r="L28" s="753"/>
    </row>
    <row r="29" spans="2:13" ht="16.5" thickBot="1" x14ac:dyDescent="0.3">
      <c r="B29" s="746">
        <v>36</v>
      </c>
      <c r="C29" s="747" t="s">
        <v>261</v>
      </c>
      <c r="D29" s="748"/>
      <c r="E29" s="749"/>
      <c r="F29" s="749"/>
      <c r="G29" s="733"/>
      <c r="H29" s="746">
        <v>35</v>
      </c>
      <c r="I29" s="768" t="s">
        <v>261</v>
      </c>
      <c r="J29" s="769"/>
      <c r="K29" s="770"/>
      <c r="L29" s="771"/>
    </row>
    <row r="30" spans="2:13" x14ac:dyDescent="0.25">
      <c r="C30" s="33"/>
      <c r="J30" s="33"/>
    </row>
    <row r="31" spans="2:13" x14ac:dyDescent="0.25">
      <c r="J31" s="33"/>
    </row>
    <row r="32" spans="2:13" x14ac:dyDescent="0.25">
      <c r="B32" t="s">
        <v>526</v>
      </c>
    </row>
    <row r="33" spans="2:3" x14ac:dyDescent="0.25">
      <c r="B33" t="s">
        <v>527</v>
      </c>
    </row>
    <row r="35" spans="2:3" x14ac:dyDescent="0.25">
      <c r="B35" s="772">
        <v>42635</v>
      </c>
      <c r="C35" t="s">
        <v>528</v>
      </c>
    </row>
    <row r="36" spans="2:3" x14ac:dyDescent="0.25">
      <c r="B36" s="772">
        <v>42669</v>
      </c>
      <c r="C36" t="s">
        <v>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A78" sqref="A78:XFD96"/>
    </sheetView>
  </sheetViews>
  <sheetFormatPr defaultRowHeight="15" x14ac:dyDescent="0.25"/>
  <cols>
    <col min="2" max="2" width="25" customWidth="1"/>
    <col min="3" max="3" width="35.42578125" customWidth="1"/>
    <col min="4" max="4" width="20.7109375" customWidth="1"/>
    <col min="7" max="7" width="35.28515625" style="42" customWidth="1"/>
    <col min="8" max="8" width="38.42578125" style="22" customWidth="1"/>
  </cols>
  <sheetData>
    <row r="1" spans="1:8" ht="26.25" x14ac:dyDescent="0.4">
      <c r="A1" s="1" t="s">
        <v>0</v>
      </c>
    </row>
    <row r="4" spans="1:8" ht="18.75" x14ac:dyDescent="0.3">
      <c r="A4" s="2" t="s">
        <v>98</v>
      </c>
    </row>
    <row r="6" spans="1:8" x14ac:dyDescent="0.25">
      <c r="A6" t="s">
        <v>1</v>
      </c>
    </row>
    <row r="7" spans="1:8" x14ac:dyDescent="0.25">
      <c r="A7" t="s">
        <v>2</v>
      </c>
    </row>
    <row r="8" spans="1:8" x14ac:dyDescent="0.25">
      <c r="A8" t="s">
        <v>3</v>
      </c>
    </row>
    <row r="10" spans="1:8" ht="24" customHeight="1" x14ac:dyDescent="0.25">
      <c r="B10" s="11" t="s">
        <v>10</v>
      </c>
      <c r="C10" s="11"/>
      <c r="D10" s="11" t="s">
        <v>11</v>
      </c>
      <c r="E10" s="12" t="s">
        <v>12</v>
      </c>
      <c r="F10" s="12" t="s">
        <v>18</v>
      </c>
      <c r="G10" s="43" t="s">
        <v>28</v>
      </c>
      <c r="H10" s="23" t="s">
        <v>79</v>
      </c>
    </row>
    <row r="11" spans="1:8" ht="76.5" customHeight="1" x14ac:dyDescent="0.25">
      <c r="A11" s="7" t="s">
        <v>4</v>
      </c>
      <c r="B11" s="10" t="s">
        <v>29</v>
      </c>
      <c r="C11" s="10" t="s">
        <v>30</v>
      </c>
      <c r="D11" s="10" t="s">
        <v>30</v>
      </c>
      <c r="E11" s="13" t="s">
        <v>13</v>
      </c>
      <c r="F11" s="13">
        <v>1</v>
      </c>
      <c r="G11" s="44" t="s">
        <v>103</v>
      </c>
      <c r="H11" s="30" t="s">
        <v>88</v>
      </c>
    </row>
    <row r="12" spans="1:8" ht="24" customHeight="1" x14ac:dyDescent="0.25">
      <c r="A12" s="8"/>
      <c r="B12" s="10" t="s">
        <v>5</v>
      </c>
      <c r="C12" s="10" t="s">
        <v>101</v>
      </c>
      <c r="D12" s="10" t="s">
        <v>8</v>
      </c>
      <c r="E12" s="13" t="s">
        <v>13</v>
      </c>
      <c r="F12" s="13">
        <v>1</v>
      </c>
      <c r="G12" s="44"/>
      <c r="H12" s="31"/>
    </row>
    <row r="13" spans="1:8" ht="24" customHeight="1" x14ac:dyDescent="0.25">
      <c r="A13" s="8"/>
      <c r="B13" s="10" t="s">
        <v>7</v>
      </c>
      <c r="C13" s="10" t="s">
        <v>95</v>
      </c>
      <c r="D13" s="10" t="s">
        <v>8</v>
      </c>
      <c r="E13" s="13" t="s">
        <v>13</v>
      </c>
      <c r="F13" s="13" t="s">
        <v>102</v>
      </c>
      <c r="G13" s="44"/>
      <c r="H13" s="31"/>
    </row>
    <row r="14" spans="1:8" ht="24" customHeight="1" x14ac:dyDescent="0.25">
      <c r="A14" s="8"/>
      <c r="B14" s="10" t="s">
        <v>99</v>
      </c>
      <c r="C14" s="10" t="s">
        <v>100</v>
      </c>
      <c r="D14" s="10"/>
      <c r="E14" s="13" t="s">
        <v>104</v>
      </c>
      <c r="F14" s="13" t="s">
        <v>102</v>
      </c>
      <c r="G14" s="44"/>
      <c r="H14" s="31"/>
    </row>
    <row r="15" spans="1:8" ht="24" customHeight="1" x14ac:dyDescent="0.25">
      <c r="A15" s="8"/>
      <c r="B15" s="25" t="s">
        <v>71</v>
      </c>
      <c r="C15" s="25"/>
      <c r="D15" s="25" t="s">
        <v>8</v>
      </c>
      <c r="E15" s="26" t="s">
        <v>64</v>
      </c>
      <c r="F15" s="26">
        <v>1</v>
      </c>
      <c r="G15" s="45"/>
      <c r="H15" s="31"/>
    </row>
    <row r="16" spans="1:8" ht="24" customHeight="1" x14ac:dyDescent="0.25">
      <c r="A16" s="8"/>
      <c r="B16" s="25" t="s">
        <v>15</v>
      </c>
      <c r="C16" s="25" t="s">
        <v>16</v>
      </c>
      <c r="D16" s="25" t="s">
        <v>8</v>
      </c>
      <c r="E16" s="26" t="s">
        <v>16</v>
      </c>
      <c r="F16" s="47" t="s">
        <v>82</v>
      </c>
      <c r="G16" s="45"/>
      <c r="H16" s="31"/>
    </row>
    <row r="17" spans="1:9" ht="24" customHeight="1" x14ac:dyDescent="0.25">
      <c r="A17" s="8"/>
      <c r="B17" s="10" t="s">
        <v>6</v>
      </c>
      <c r="C17" s="10" t="s">
        <v>97</v>
      </c>
      <c r="D17" s="10" t="s">
        <v>8</v>
      </c>
      <c r="E17" s="13" t="s">
        <v>14</v>
      </c>
      <c r="F17" s="14" t="s">
        <v>26</v>
      </c>
      <c r="G17" s="44"/>
      <c r="H17" s="31"/>
    </row>
    <row r="18" spans="1:9" ht="24" customHeight="1" x14ac:dyDescent="0.25">
      <c r="A18" s="8"/>
      <c r="B18" s="10" t="s">
        <v>60</v>
      </c>
      <c r="C18" s="10" t="s">
        <v>96</v>
      </c>
      <c r="D18" s="10" t="s">
        <v>9</v>
      </c>
      <c r="E18" s="13" t="s">
        <v>14</v>
      </c>
      <c r="F18" s="13">
        <v>1</v>
      </c>
      <c r="G18" s="44"/>
      <c r="H18" s="31"/>
    </row>
    <row r="19" spans="1:9" ht="24" customHeight="1" x14ac:dyDescent="0.25">
      <c r="A19" s="9"/>
      <c r="B19" s="10" t="s">
        <v>17</v>
      </c>
      <c r="C19" s="10"/>
      <c r="D19" s="10" t="s">
        <v>9</v>
      </c>
      <c r="E19" s="13" t="s">
        <v>19</v>
      </c>
      <c r="F19" s="14" t="s">
        <v>26</v>
      </c>
      <c r="G19" s="46"/>
      <c r="H19" s="31"/>
    </row>
    <row r="20" spans="1:9" ht="24" customHeight="1" x14ac:dyDescent="0.25"/>
    <row r="25" spans="1:9" ht="18.75" x14ac:dyDescent="0.3">
      <c r="A25" s="2" t="s">
        <v>27</v>
      </c>
    </row>
    <row r="27" spans="1:9" x14ac:dyDescent="0.25">
      <c r="A27" t="s">
        <v>42</v>
      </c>
    </row>
    <row r="30" spans="1:9" x14ac:dyDescent="0.25">
      <c r="H30" s="22" t="s">
        <v>83</v>
      </c>
      <c r="I30" t="s">
        <v>85</v>
      </c>
    </row>
    <row r="31" spans="1:9" ht="24" customHeight="1" x14ac:dyDescent="0.25">
      <c r="B31" s="11" t="s">
        <v>10</v>
      </c>
      <c r="C31" s="11"/>
      <c r="D31" s="11" t="s">
        <v>11</v>
      </c>
      <c r="E31" s="12" t="s">
        <v>12</v>
      </c>
      <c r="F31" s="12" t="s">
        <v>18</v>
      </c>
      <c r="G31" s="43" t="s">
        <v>28</v>
      </c>
    </row>
    <row r="32" spans="1:9" ht="24" customHeight="1" x14ac:dyDescent="0.25">
      <c r="A32" s="4" t="s">
        <v>4</v>
      </c>
      <c r="B32" s="10" t="s">
        <v>29</v>
      </c>
      <c r="C32" s="10"/>
      <c r="D32" s="10" t="s">
        <v>30</v>
      </c>
      <c r="E32" s="13" t="s">
        <v>13</v>
      </c>
      <c r="F32" s="13">
        <v>1</v>
      </c>
      <c r="G32" s="44"/>
      <c r="H32" s="22">
        <v>1</v>
      </c>
      <c r="I32">
        <v>1</v>
      </c>
    </row>
    <row r="33" spans="1:9" ht="24" customHeight="1" x14ac:dyDescent="0.25">
      <c r="A33" s="5"/>
      <c r="B33" s="10" t="s">
        <v>84</v>
      </c>
      <c r="C33" s="10"/>
      <c r="D33" s="10"/>
      <c r="E33" s="13" t="s">
        <v>13</v>
      </c>
      <c r="F33" s="13"/>
      <c r="G33" s="44"/>
      <c r="H33" s="22">
        <v>1</v>
      </c>
      <c r="I33">
        <v>1</v>
      </c>
    </row>
    <row r="34" spans="1:9" ht="24" customHeight="1" x14ac:dyDescent="0.25">
      <c r="A34" s="5"/>
      <c r="B34" s="10" t="s">
        <v>31</v>
      </c>
      <c r="C34" s="10"/>
      <c r="D34" s="10" t="s">
        <v>8</v>
      </c>
      <c r="E34" s="13" t="s">
        <v>13</v>
      </c>
      <c r="F34" s="13">
        <v>2</v>
      </c>
      <c r="G34" s="44"/>
      <c r="H34" s="22">
        <v>1</v>
      </c>
      <c r="I34">
        <v>2</v>
      </c>
    </row>
    <row r="35" spans="1:9" ht="24" customHeight="1" x14ac:dyDescent="0.25">
      <c r="A35" s="5"/>
      <c r="B35" s="10" t="s">
        <v>32</v>
      </c>
      <c r="C35" s="10"/>
      <c r="D35" s="10" t="s">
        <v>8</v>
      </c>
      <c r="E35" s="13" t="s">
        <v>37</v>
      </c>
      <c r="F35" s="13">
        <v>2</v>
      </c>
      <c r="G35" s="44"/>
      <c r="H35" s="22">
        <v>2</v>
      </c>
      <c r="I35">
        <v>2</v>
      </c>
    </row>
    <row r="36" spans="1:9" ht="24" customHeight="1" x14ac:dyDescent="0.25">
      <c r="A36" s="5"/>
      <c r="B36" s="10" t="s">
        <v>33</v>
      </c>
      <c r="C36" s="10"/>
      <c r="D36" s="10" t="s">
        <v>8</v>
      </c>
      <c r="E36" s="13" t="s">
        <v>38</v>
      </c>
      <c r="F36" s="13">
        <v>3</v>
      </c>
      <c r="G36" s="44"/>
      <c r="H36" s="22">
        <v>1</v>
      </c>
      <c r="I36">
        <v>3</v>
      </c>
    </row>
    <row r="37" spans="1:9" ht="24" customHeight="1" x14ac:dyDescent="0.25">
      <c r="A37" s="5"/>
      <c r="B37" s="10" t="s">
        <v>86</v>
      </c>
      <c r="C37" s="10"/>
      <c r="D37" s="10" t="s">
        <v>8</v>
      </c>
      <c r="E37" s="13" t="s">
        <v>13</v>
      </c>
      <c r="F37" s="13" t="s">
        <v>39</v>
      </c>
      <c r="G37" s="44"/>
      <c r="H37" s="22">
        <v>14</v>
      </c>
    </row>
    <row r="38" spans="1:9" ht="24" customHeight="1" x14ac:dyDescent="0.25">
      <c r="A38" s="5"/>
      <c r="B38" s="25" t="s">
        <v>63</v>
      </c>
      <c r="C38" s="25"/>
      <c r="D38" s="25" t="s">
        <v>8</v>
      </c>
      <c r="E38" s="26" t="s">
        <v>64</v>
      </c>
      <c r="F38" s="26" t="s">
        <v>39</v>
      </c>
      <c r="G38" s="45" t="s">
        <v>87</v>
      </c>
    </row>
    <row r="39" spans="1:9" ht="24" customHeight="1" x14ac:dyDescent="0.25">
      <c r="A39" s="5"/>
      <c r="B39" s="10" t="s">
        <v>36</v>
      </c>
      <c r="C39" s="10"/>
      <c r="D39" s="10" t="s">
        <v>9</v>
      </c>
      <c r="E39" s="13" t="s">
        <v>37</v>
      </c>
      <c r="F39" s="13" t="s">
        <v>72</v>
      </c>
      <c r="G39" s="44"/>
    </row>
    <row r="40" spans="1:9" ht="24" customHeight="1" x14ac:dyDescent="0.25">
      <c r="A40" s="5"/>
      <c r="B40" s="10" t="s">
        <v>34</v>
      </c>
      <c r="C40" s="10"/>
      <c r="D40" s="10" t="s">
        <v>9</v>
      </c>
      <c r="E40" s="13" t="s">
        <v>14</v>
      </c>
      <c r="F40" s="13">
        <v>1</v>
      </c>
      <c r="G40" s="44"/>
      <c r="I40">
        <v>1</v>
      </c>
    </row>
    <row r="41" spans="1:9" ht="24" customHeight="1" x14ac:dyDescent="0.25">
      <c r="A41" s="5"/>
      <c r="B41" s="10" t="s">
        <v>35</v>
      </c>
      <c r="C41" s="10"/>
      <c r="D41" s="10" t="s">
        <v>9</v>
      </c>
      <c r="E41" s="13" t="s">
        <v>40</v>
      </c>
      <c r="F41" s="13">
        <v>1</v>
      </c>
      <c r="G41" s="44"/>
      <c r="I41">
        <v>1</v>
      </c>
    </row>
    <row r="42" spans="1:9" ht="24" customHeight="1" x14ac:dyDescent="0.25">
      <c r="A42" s="16"/>
      <c r="B42" s="24" t="s">
        <v>61</v>
      </c>
      <c r="C42" s="24"/>
      <c r="D42" s="25" t="s">
        <v>9</v>
      </c>
      <c r="E42" s="25" t="s">
        <v>68</v>
      </c>
      <c r="F42" s="26">
        <v>1</v>
      </c>
      <c r="G42" s="45" t="s">
        <v>87</v>
      </c>
      <c r="H42" s="22">
        <v>1</v>
      </c>
      <c r="I42">
        <v>1</v>
      </c>
    </row>
    <row r="43" spans="1:9" ht="24" customHeight="1" x14ac:dyDescent="0.25">
      <c r="A43" s="19"/>
      <c r="B43" s="17" t="s">
        <v>62</v>
      </c>
      <c r="C43" s="17"/>
      <c r="D43" s="17" t="s">
        <v>9</v>
      </c>
      <c r="E43" s="18" t="s">
        <v>14</v>
      </c>
      <c r="F43" s="13">
        <v>1</v>
      </c>
      <c r="G43" s="44" t="s">
        <v>65</v>
      </c>
      <c r="H43" s="22">
        <v>1</v>
      </c>
      <c r="I43">
        <v>1</v>
      </c>
    </row>
    <row r="44" spans="1:9" ht="25.5" customHeight="1" x14ac:dyDescent="0.25">
      <c r="A44" s="16"/>
      <c r="B44" s="15" t="s">
        <v>41</v>
      </c>
      <c r="C44" s="15"/>
      <c r="D44" s="10" t="s">
        <v>9</v>
      </c>
      <c r="E44" s="13" t="s">
        <v>19</v>
      </c>
      <c r="F44" s="13" t="s">
        <v>39</v>
      </c>
      <c r="G44" s="44"/>
      <c r="I44">
        <v>1</v>
      </c>
    </row>
    <row r="45" spans="1:9" ht="27" customHeight="1" x14ac:dyDescent="0.25"/>
    <row r="46" spans="1:9" ht="18.75" x14ac:dyDescent="0.3">
      <c r="A46" s="2" t="s">
        <v>43</v>
      </c>
    </row>
    <row r="48" spans="1:9" x14ac:dyDescent="0.25">
      <c r="A48" t="s">
        <v>44</v>
      </c>
    </row>
    <row r="50" spans="1:8" ht="24" customHeight="1" x14ac:dyDescent="0.25">
      <c r="B50" s="11" t="s">
        <v>10</v>
      </c>
      <c r="C50" s="11"/>
      <c r="D50" s="11" t="s">
        <v>11</v>
      </c>
      <c r="E50" s="12" t="s">
        <v>12</v>
      </c>
      <c r="F50" s="12" t="s">
        <v>18</v>
      </c>
      <c r="G50" s="43" t="s">
        <v>73</v>
      </c>
      <c r="H50" s="23" t="s">
        <v>79</v>
      </c>
    </row>
    <row r="51" spans="1:8" ht="24" customHeight="1" x14ac:dyDescent="0.25">
      <c r="A51" s="4" t="s">
        <v>4</v>
      </c>
      <c r="B51" s="10" t="s">
        <v>29</v>
      </c>
      <c r="C51" s="10"/>
      <c r="D51" s="10" t="s">
        <v>30</v>
      </c>
      <c r="E51" s="13" t="s">
        <v>13</v>
      </c>
      <c r="F51" s="13">
        <v>1</v>
      </c>
      <c r="G51" s="44"/>
      <c r="H51" s="27" t="s">
        <v>81</v>
      </c>
    </row>
    <row r="52" spans="1:8" ht="24" customHeight="1" x14ac:dyDescent="0.25">
      <c r="A52" s="5"/>
      <c r="B52" s="10" t="s">
        <v>31</v>
      </c>
      <c r="C52" s="10"/>
      <c r="D52" s="10" t="s">
        <v>8</v>
      </c>
      <c r="E52" s="13" t="s">
        <v>13</v>
      </c>
      <c r="F52" s="13"/>
      <c r="G52" s="44"/>
      <c r="H52" s="28"/>
    </row>
    <row r="53" spans="1:8" ht="24" customHeight="1" x14ac:dyDescent="0.25">
      <c r="A53" s="5"/>
      <c r="B53" s="10" t="s">
        <v>61</v>
      </c>
      <c r="C53" s="10"/>
      <c r="D53" s="10"/>
      <c r="E53" s="13"/>
      <c r="F53" s="13"/>
      <c r="G53" s="44" t="s">
        <v>80</v>
      </c>
      <c r="H53" s="28"/>
    </row>
    <row r="54" spans="1:8" ht="24" customHeight="1" x14ac:dyDescent="0.25">
      <c r="A54" s="5"/>
      <c r="B54" s="10" t="s">
        <v>45</v>
      </c>
      <c r="C54" s="10"/>
      <c r="D54" s="10" t="s">
        <v>9</v>
      </c>
      <c r="E54" s="13" t="s">
        <v>14</v>
      </c>
      <c r="F54" s="13" t="s">
        <v>39</v>
      </c>
      <c r="G54" s="44" t="s">
        <v>46</v>
      </c>
      <c r="H54" s="28"/>
    </row>
    <row r="55" spans="1:8" ht="24" customHeight="1" x14ac:dyDescent="0.25">
      <c r="A55" s="5"/>
      <c r="B55" s="10" t="s">
        <v>34</v>
      </c>
      <c r="C55" s="10"/>
      <c r="D55" s="10" t="s">
        <v>9</v>
      </c>
      <c r="E55" s="13" t="s">
        <v>14</v>
      </c>
      <c r="F55" s="13">
        <v>1</v>
      </c>
      <c r="G55" s="44"/>
      <c r="H55" s="28"/>
    </row>
    <row r="56" spans="1:8" ht="24" customHeight="1" x14ac:dyDescent="0.25">
      <c r="A56" s="6"/>
      <c r="B56" s="10" t="s">
        <v>47</v>
      </c>
      <c r="C56" s="10"/>
      <c r="D56" s="10" t="s">
        <v>9</v>
      </c>
      <c r="E56" s="13" t="s">
        <v>19</v>
      </c>
      <c r="F56" s="13" t="s">
        <v>39</v>
      </c>
      <c r="G56" s="44"/>
      <c r="H56" s="29"/>
    </row>
    <row r="59" spans="1:8" ht="18.75" x14ac:dyDescent="0.3">
      <c r="A59" s="2" t="s">
        <v>48</v>
      </c>
    </row>
    <row r="61" spans="1:8" x14ac:dyDescent="0.25">
      <c r="A61" t="s">
        <v>49</v>
      </c>
    </row>
    <row r="62" spans="1:8" x14ac:dyDescent="0.25">
      <c r="A62" t="s">
        <v>50</v>
      </c>
    </row>
    <row r="64" spans="1:8" ht="24" customHeight="1" x14ac:dyDescent="0.25">
      <c r="B64" s="11" t="s">
        <v>10</v>
      </c>
      <c r="C64" s="11"/>
      <c r="D64" s="11" t="s">
        <v>11</v>
      </c>
      <c r="E64" s="12" t="s">
        <v>12</v>
      </c>
      <c r="F64" s="12" t="s">
        <v>18</v>
      </c>
      <c r="G64" s="43"/>
    </row>
    <row r="65" spans="1:7" ht="24" customHeight="1" x14ac:dyDescent="0.25">
      <c r="A65" s="4" t="s">
        <v>4</v>
      </c>
      <c r="B65" s="10" t="s">
        <v>29</v>
      </c>
      <c r="C65" s="10"/>
      <c r="D65" s="10" t="s">
        <v>30</v>
      </c>
      <c r="E65" s="13" t="s">
        <v>13</v>
      </c>
      <c r="F65" s="13">
        <v>1</v>
      </c>
      <c r="G65" s="44"/>
    </row>
    <row r="66" spans="1:7" ht="24" customHeight="1" x14ac:dyDescent="0.25">
      <c r="A66" s="5"/>
      <c r="B66" s="10" t="s">
        <v>76</v>
      </c>
      <c r="C66" s="10"/>
      <c r="D66" s="10" t="s">
        <v>8</v>
      </c>
      <c r="E66" s="13" t="s">
        <v>13</v>
      </c>
      <c r="F66" s="13" t="s">
        <v>51</v>
      </c>
      <c r="G66" s="44" t="s">
        <v>74</v>
      </c>
    </row>
    <row r="67" spans="1:7" ht="24" customHeight="1" x14ac:dyDescent="0.25">
      <c r="A67" s="5"/>
      <c r="B67" s="10" t="s">
        <v>75</v>
      </c>
      <c r="C67" s="10"/>
      <c r="D67" s="10" t="s">
        <v>8</v>
      </c>
      <c r="E67" s="13" t="s">
        <v>13</v>
      </c>
      <c r="F67" s="13">
        <v>2</v>
      </c>
      <c r="G67" s="44" t="s">
        <v>66</v>
      </c>
    </row>
    <row r="68" spans="1:7" ht="24" customHeight="1" x14ac:dyDescent="0.25">
      <c r="A68" s="5"/>
      <c r="B68" s="25" t="s">
        <v>70</v>
      </c>
      <c r="C68" s="25"/>
      <c r="D68" s="25" t="s">
        <v>8</v>
      </c>
      <c r="E68" s="26" t="s">
        <v>64</v>
      </c>
      <c r="F68" s="26" t="s">
        <v>39</v>
      </c>
      <c r="G68" s="45"/>
    </row>
    <row r="69" spans="1:7" ht="24" customHeight="1" x14ac:dyDescent="0.25">
      <c r="A69" s="5"/>
      <c r="B69" s="10" t="s">
        <v>15</v>
      </c>
      <c r="C69" s="10"/>
      <c r="D69" s="10" t="s">
        <v>8</v>
      </c>
      <c r="E69" s="13" t="s">
        <v>16</v>
      </c>
      <c r="F69" s="13" t="s">
        <v>39</v>
      </c>
      <c r="G69" s="44"/>
    </row>
    <row r="70" spans="1:7" ht="24" customHeight="1" x14ac:dyDescent="0.25">
      <c r="A70" s="5"/>
      <c r="B70" s="10" t="s">
        <v>52</v>
      </c>
      <c r="C70" s="10"/>
      <c r="D70" s="10" t="s">
        <v>9</v>
      </c>
      <c r="E70" s="13" t="s">
        <v>14</v>
      </c>
      <c r="F70" s="13" t="s">
        <v>39</v>
      </c>
      <c r="G70" s="44"/>
    </row>
    <row r="71" spans="1:7" ht="24" customHeight="1" x14ac:dyDescent="0.25">
      <c r="A71" s="5"/>
      <c r="B71" s="10" t="s">
        <v>34</v>
      </c>
      <c r="C71" s="10"/>
      <c r="D71" s="10" t="s">
        <v>9</v>
      </c>
      <c r="E71" s="13" t="s">
        <v>14</v>
      </c>
      <c r="F71" s="13">
        <v>1</v>
      </c>
      <c r="G71" s="44"/>
    </row>
    <row r="72" spans="1:7" ht="24" customHeight="1" x14ac:dyDescent="0.25">
      <c r="A72" s="19"/>
      <c r="B72" s="25" t="s">
        <v>61</v>
      </c>
      <c r="C72" s="25"/>
      <c r="D72" s="25" t="s">
        <v>9</v>
      </c>
      <c r="E72" s="26" t="s">
        <v>67</v>
      </c>
      <c r="F72" s="26">
        <v>1</v>
      </c>
      <c r="G72" s="45"/>
    </row>
    <row r="73" spans="1:7" ht="24" customHeight="1" x14ac:dyDescent="0.25">
      <c r="A73" s="6"/>
      <c r="B73" s="10" t="s">
        <v>47</v>
      </c>
      <c r="C73" s="10"/>
      <c r="D73" s="10" t="s">
        <v>9</v>
      </c>
      <c r="E73" s="13" t="s">
        <v>19</v>
      </c>
      <c r="F73" s="13" t="s">
        <v>39</v>
      </c>
      <c r="G73" s="44"/>
    </row>
    <row r="74" spans="1:7" ht="21" x14ac:dyDescent="0.35">
      <c r="B74" s="36" t="s">
        <v>89</v>
      </c>
      <c r="C74" s="38"/>
    </row>
    <row r="75" spans="1:7" x14ac:dyDescent="0.25">
      <c r="B75" s="37" t="s">
        <v>94</v>
      </c>
      <c r="C75" s="39"/>
      <c r="D75" s="32"/>
      <c r="E75" s="32"/>
      <c r="F75" s="32"/>
    </row>
    <row r="78" spans="1:7" ht="18.75" x14ac:dyDescent="0.3">
      <c r="A78" s="2" t="s">
        <v>53</v>
      </c>
    </row>
    <row r="80" spans="1:7" x14ac:dyDescent="0.25">
      <c r="A80" t="s">
        <v>54</v>
      </c>
    </row>
    <row r="83" spans="1:7" ht="24" customHeight="1" x14ac:dyDescent="0.25">
      <c r="B83" s="11" t="s">
        <v>10</v>
      </c>
      <c r="C83" s="11"/>
      <c r="D83" s="11" t="s">
        <v>11</v>
      </c>
      <c r="E83" s="12" t="s">
        <v>12</v>
      </c>
      <c r="F83" s="12" t="s">
        <v>18</v>
      </c>
      <c r="G83" s="43"/>
    </row>
    <row r="84" spans="1:7" ht="24" customHeight="1" x14ac:dyDescent="0.25">
      <c r="A84" s="4" t="s">
        <v>4</v>
      </c>
      <c r="B84" s="10" t="s">
        <v>29</v>
      </c>
      <c r="C84" s="10"/>
      <c r="D84" s="10" t="s">
        <v>30</v>
      </c>
      <c r="E84" s="13" t="s">
        <v>13</v>
      </c>
      <c r="F84" s="13">
        <v>1</v>
      </c>
      <c r="G84" s="44"/>
    </row>
    <row r="85" spans="1:7" ht="24" customHeight="1" x14ac:dyDescent="0.25">
      <c r="A85" s="4"/>
      <c r="B85" s="10" t="s">
        <v>77</v>
      </c>
      <c r="C85" s="10"/>
      <c r="D85" s="10" t="s">
        <v>8</v>
      </c>
      <c r="E85" s="13" t="s">
        <v>13</v>
      </c>
      <c r="F85" s="13">
        <v>4</v>
      </c>
      <c r="G85" s="44" t="s">
        <v>78</v>
      </c>
    </row>
    <row r="86" spans="1:7" ht="24" customHeight="1" x14ac:dyDescent="0.25">
      <c r="A86" s="4"/>
      <c r="B86" s="10" t="s">
        <v>55</v>
      </c>
      <c r="C86" s="10"/>
      <c r="D86" s="10" t="s">
        <v>8</v>
      </c>
      <c r="E86" s="13" t="s">
        <v>59</v>
      </c>
      <c r="F86" s="13" t="s">
        <v>51</v>
      </c>
      <c r="G86" s="44" t="s">
        <v>93</v>
      </c>
    </row>
    <row r="87" spans="1:7" ht="24" customHeight="1" x14ac:dyDescent="0.25">
      <c r="A87" s="4"/>
      <c r="B87" s="25" t="s">
        <v>69</v>
      </c>
      <c r="C87" s="25"/>
      <c r="D87" s="25" t="s">
        <v>8</v>
      </c>
      <c r="E87" s="26" t="s">
        <v>64</v>
      </c>
      <c r="F87" s="26">
        <v>1</v>
      </c>
      <c r="G87" s="45" t="s">
        <v>92</v>
      </c>
    </row>
    <row r="88" spans="1:7" ht="24" customHeight="1" x14ac:dyDescent="0.25">
      <c r="A88" s="4"/>
      <c r="B88" s="10" t="s">
        <v>33</v>
      </c>
      <c r="C88" s="10"/>
      <c r="D88" s="10" t="s">
        <v>8</v>
      </c>
      <c r="E88" s="13" t="s">
        <v>59</v>
      </c>
      <c r="F88" s="13" t="s">
        <v>51</v>
      </c>
      <c r="G88" s="44"/>
    </row>
    <row r="89" spans="1:7" ht="24" customHeight="1" x14ac:dyDescent="0.25">
      <c r="A89" s="4"/>
      <c r="B89" s="10" t="s">
        <v>34</v>
      </c>
      <c r="C89" s="10"/>
      <c r="D89" s="10" t="s">
        <v>9</v>
      </c>
      <c r="E89" s="13" t="s">
        <v>14</v>
      </c>
      <c r="F89" s="13">
        <v>1</v>
      </c>
      <c r="G89" s="44"/>
    </row>
    <row r="90" spans="1:7" ht="24" customHeight="1" x14ac:dyDescent="0.25">
      <c r="A90" s="4"/>
      <c r="B90" s="10" t="s">
        <v>56</v>
      </c>
      <c r="C90" s="10"/>
      <c r="D90" s="10" t="s">
        <v>9</v>
      </c>
      <c r="E90" s="13" t="s">
        <v>40</v>
      </c>
      <c r="F90" s="13">
        <v>1</v>
      </c>
      <c r="G90" s="44"/>
    </row>
    <row r="91" spans="1:7" ht="24" customHeight="1" x14ac:dyDescent="0.25">
      <c r="A91" s="4"/>
      <c r="B91" s="10" t="s">
        <v>61</v>
      </c>
      <c r="C91" s="10"/>
      <c r="D91" s="10" t="s">
        <v>9</v>
      </c>
      <c r="E91" s="13" t="s">
        <v>67</v>
      </c>
      <c r="F91" s="13">
        <v>1</v>
      </c>
      <c r="G91" s="44"/>
    </row>
    <row r="92" spans="1:7" ht="24" customHeight="1" x14ac:dyDescent="0.25">
      <c r="A92" s="4"/>
      <c r="B92" s="10" t="s">
        <v>47</v>
      </c>
      <c r="C92" s="10"/>
      <c r="D92" s="10" t="s">
        <v>9</v>
      </c>
      <c r="E92" s="13" t="s">
        <v>19</v>
      </c>
      <c r="F92" s="13" t="s">
        <v>39</v>
      </c>
      <c r="G92" s="44"/>
    </row>
    <row r="94" spans="1:7" ht="21" x14ac:dyDescent="0.35">
      <c r="A94" s="34" t="s">
        <v>89</v>
      </c>
    </row>
    <row r="95" spans="1:7" x14ac:dyDescent="0.25">
      <c r="A95" s="32" t="s">
        <v>90</v>
      </c>
      <c r="B95" s="32"/>
      <c r="C95" s="32"/>
      <c r="D95" s="32"/>
      <c r="E95" s="32"/>
    </row>
    <row r="96" spans="1:7" x14ac:dyDescent="0.25">
      <c r="A96" s="32" t="s">
        <v>91</v>
      </c>
      <c r="B96" s="32"/>
      <c r="C96" s="32"/>
      <c r="D96" s="32"/>
      <c r="E96" s="32"/>
    </row>
  </sheetData>
  <mergeCells count="2">
    <mergeCell ref="H51:H56"/>
    <mergeCell ref="H11:H1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5" sqref="A15"/>
    </sheetView>
  </sheetViews>
  <sheetFormatPr defaultRowHeight="15" x14ac:dyDescent="0.25"/>
  <sheetData>
    <row r="1" spans="1:1" ht="26.25" x14ac:dyDescent="0.4">
      <c r="A1" s="3" t="s">
        <v>20</v>
      </c>
    </row>
    <row r="3" spans="1:1" ht="18.75" x14ac:dyDescent="0.3">
      <c r="A3" s="2" t="s">
        <v>24</v>
      </c>
    </row>
    <row r="4" spans="1:1" x14ac:dyDescent="0.25">
      <c r="A4" t="s">
        <v>21</v>
      </c>
    </row>
    <row r="5" spans="1:1" x14ac:dyDescent="0.25">
      <c r="A5" t="s">
        <v>22</v>
      </c>
    </row>
    <row r="7" spans="1:1" ht="18.75" x14ac:dyDescent="0.3">
      <c r="A7" s="2" t="s">
        <v>25</v>
      </c>
    </row>
    <row r="8" spans="1:1" x14ac:dyDescent="0.25">
      <c r="A8" t="s">
        <v>23</v>
      </c>
    </row>
    <row r="11" spans="1:1" ht="18.75" x14ac:dyDescent="0.3">
      <c r="A11" s="2" t="s">
        <v>57</v>
      </c>
    </row>
    <row r="12" spans="1:1" x14ac:dyDescent="0.25">
      <c r="A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opLeftCell="AA1" workbookViewId="0">
      <selection activeCell="AM6" sqref="AM6"/>
    </sheetView>
  </sheetViews>
  <sheetFormatPr defaultColWidth="3.7109375" defaultRowHeight="15" x14ac:dyDescent="0.25"/>
  <cols>
    <col min="1" max="5" width="3.7109375" style="385"/>
    <col min="6" max="6" width="3.7109375" style="385" customWidth="1"/>
    <col min="7" max="7" width="3.5703125" style="385" customWidth="1"/>
    <col min="8" max="9" width="3.7109375" style="385" customWidth="1"/>
    <col min="10" max="10" width="4.140625" style="385" customWidth="1"/>
    <col min="11" max="22" width="3.7109375" style="385" customWidth="1"/>
    <col min="23" max="24" width="3.5703125" style="385" customWidth="1"/>
    <col min="25" max="25" width="3.7109375" style="385"/>
    <col min="26" max="26" width="20.42578125" style="385" bestFit="1" customWidth="1"/>
    <col min="27" max="27" width="4.5703125" style="385" bestFit="1" customWidth="1"/>
    <col min="28" max="28" width="8.42578125" style="385" bestFit="1" customWidth="1"/>
    <col min="29" max="29" width="7.7109375" style="385" bestFit="1" customWidth="1"/>
    <col min="30" max="30" width="7" style="385" bestFit="1" customWidth="1"/>
    <col min="31" max="31" width="7.85546875" style="385" bestFit="1" customWidth="1"/>
    <col min="32" max="32" width="0" style="385" hidden="1" customWidth="1"/>
    <col min="33" max="33" width="9.7109375" style="385" hidden="1" customWidth="1"/>
    <col min="34" max="34" width="12.28515625" style="385" bestFit="1" customWidth="1"/>
    <col min="35" max="35" width="10.5703125" style="587" bestFit="1" customWidth="1"/>
    <col min="36" max="38" width="3.7109375" style="385"/>
    <col min="39" max="39" width="9.140625"/>
    <col min="40" max="40" width="8.85546875" style="694"/>
    <col min="41" max="41" width="19.85546875" customWidth="1"/>
    <col min="42" max="42" width="8.85546875" style="694"/>
    <col min="43" max="251" width="3.7109375" style="385"/>
    <col min="252" max="252" width="3.7109375" style="385" customWidth="1"/>
    <col min="253" max="253" width="3.5703125" style="385" customWidth="1"/>
    <col min="254" max="255" width="3.7109375" style="385" customWidth="1"/>
    <col min="256" max="256" width="4.140625" style="385" customWidth="1"/>
    <col min="257" max="268" width="3.7109375" style="385" customWidth="1"/>
    <col min="269" max="279" width="3.5703125" style="385" customWidth="1"/>
    <col min="280" max="281" width="3.7109375" style="385"/>
    <col min="282" max="282" width="20.42578125" style="385" bestFit="1" customWidth="1"/>
    <col min="283" max="283" width="4.5703125" style="385" bestFit="1" customWidth="1"/>
    <col min="284" max="284" width="8.42578125" style="385" bestFit="1" customWidth="1"/>
    <col min="285" max="285" width="7.7109375" style="385" bestFit="1" customWidth="1"/>
    <col min="286" max="286" width="7" style="385" bestFit="1" customWidth="1"/>
    <col min="287" max="287" width="7.85546875" style="385" bestFit="1" customWidth="1"/>
    <col min="288" max="289" width="0" style="385" hidden="1" customWidth="1"/>
    <col min="290" max="290" width="12.28515625" style="385" bestFit="1" customWidth="1"/>
    <col min="291" max="291" width="10.5703125" style="385" bestFit="1" customWidth="1"/>
    <col min="292" max="507" width="3.7109375" style="385"/>
    <col min="508" max="508" width="3.7109375" style="385" customWidth="1"/>
    <col min="509" max="509" width="3.5703125" style="385" customWidth="1"/>
    <col min="510" max="511" width="3.7109375" style="385" customWidth="1"/>
    <col min="512" max="512" width="4.140625" style="385" customWidth="1"/>
    <col min="513" max="524" width="3.7109375" style="385" customWidth="1"/>
    <col min="525" max="535" width="3.5703125" style="385" customWidth="1"/>
    <col min="536" max="537" width="3.7109375" style="385"/>
    <col min="538" max="538" width="20.42578125" style="385" bestFit="1" customWidth="1"/>
    <col min="539" max="539" width="4.5703125" style="385" bestFit="1" customWidth="1"/>
    <col min="540" max="540" width="8.42578125" style="385" bestFit="1" customWidth="1"/>
    <col min="541" max="541" width="7.7109375" style="385" bestFit="1" customWidth="1"/>
    <col min="542" max="542" width="7" style="385" bestFit="1" customWidth="1"/>
    <col min="543" max="543" width="7.85546875" style="385" bestFit="1" customWidth="1"/>
    <col min="544" max="545" width="0" style="385" hidden="1" customWidth="1"/>
    <col min="546" max="546" width="12.28515625" style="385" bestFit="1" customWidth="1"/>
    <col min="547" max="547" width="10.5703125" style="385" bestFit="1" customWidth="1"/>
    <col min="548" max="763" width="3.7109375" style="385"/>
    <col min="764" max="764" width="3.7109375" style="385" customWidth="1"/>
    <col min="765" max="765" width="3.5703125" style="385" customWidth="1"/>
    <col min="766" max="767" width="3.7109375" style="385" customWidth="1"/>
    <col min="768" max="768" width="4.140625" style="385" customWidth="1"/>
    <col min="769" max="780" width="3.7109375" style="385" customWidth="1"/>
    <col min="781" max="791" width="3.5703125" style="385" customWidth="1"/>
    <col min="792" max="793" width="3.7109375" style="385"/>
    <col min="794" max="794" width="20.42578125" style="385" bestFit="1" customWidth="1"/>
    <col min="795" max="795" width="4.5703125" style="385" bestFit="1" customWidth="1"/>
    <col min="796" max="796" width="8.42578125" style="385" bestFit="1" customWidth="1"/>
    <col min="797" max="797" width="7.7109375" style="385" bestFit="1" customWidth="1"/>
    <col min="798" max="798" width="7" style="385" bestFit="1" customWidth="1"/>
    <col min="799" max="799" width="7.85546875" style="385" bestFit="1" customWidth="1"/>
    <col min="800" max="801" width="0" style="385" hidden="1" customWidth="1"/>
    <col min="802" max="802" width="12.28515625" style="385" bestFit="1" customWidth="1"/>
    <col min="803" max="803" width="10.5703125" style="385" bestFit="1" customWidth="1"/>
    <col min="804" max="1019" width="3.7109375" style="385"/>
    <col min="1020" max="1020" width="3.7109375" style="385" customWidth="1"/>
    <col min="1021" max="1021" width="3.5703125" style="385" customWidth="1"/>
    <col min="1022" max="1023" width="3.7109375" style="385" customWidth="1"/>
    <col min="1024" max="1024" width="4.140625" style="385" customWidth="1"/>
    <col min="1025" max="1036" width="3.7109375" style="385" customWidth="1"/>
    <col min="1037" max="1047" width="3.5703125" style="385" customWidth="1"/>
    <col min="1048" max="1049" width="3.7109375" style="385"/>
    <col min="1050" max="1050" width="20.42578125" style="385" bestFit="1" customWidth="1"/>
    <col min="1051" max="1051" width="4.5703125" style="385" bestFit="1" customWidth="1"/>
    <col min="1052" max="1052" width="8.42578125" style="385" bestFit="1" customWidth="1"/>
    <col min="1053" max="1053" width="7.7109375" style="385" bestFit="1" customWidth="1"/>
    <col min="1054" max="1054" width="7" style="385" bestFit="1" customWidth="1"/>
    <col min="1055" max="1055" width="7.85546875" style="385" bestFit="1" customWidth="1"/>
    <col min="1056" max="1057" width="0" style="385" hidden="1" customWidth="1"/>
    <col min="1058" max="1058" width="12.28515625" style="385" bestFit="1" customWidth="1"/>
    <col min="1059" max="1059" width="10.5703125" style="385" bestFit="1" customWidth="1"/>
    <col min="1060" max="1275" width="3.7109375" style="385"/>
    <col min="1276" max="1276" width="3.7109375" style="385" customWidth="1"/>
    <col min="1277" max="1277" width="3.5703125" style="385" customWidth="1"/>
    <col min="1278" max="1279" width="3.7109375" style="385" customWidth="1"/>
    <col min="1280" max="1280" width="4.140625" style="385" customWidth="1"/>
    <col min="1281" max="1292" width="3.7109375" style="385" customWidth="1"/>
    <col min="1293" max="1303" width="3.5703125" style="385" customWidth="1"/>
    <col min="1304" max="1305" width="3.7109375" style="385"/>
    <col min="1306" max="1306" width="20.42578125" style="385" bestFit="1" customWidth="1"/>
    <col min="1307" max="1307" width="4.5703125" style="385" bestFit="1" customWidth="1"/>
    <col min="1308" max="1308" width="8.42578125" style="385" bestFit="1" customWidth="1"/>
    <col min="1309" max="1309" width="7.7109375" style="385" bestFit="1" customWidth="1"/>
    <col min="1310" max="1310" width="7" style="385" bestFit="1" customWidth="1"/>
    <col min="1311" max="1311" width="7.85546875" style="385" bestFit="1" customWidth="1"/>
    <col min="1312" max="1313" width="0" style="385" hidden="1" customWidth="1"/>
    <col min="1314" max="1314" width="12.28515625" style="385" bestFit="1" customWidth="1"/>
    <col min="1315" max="1315" width="10.5703125" style="385" bestFit="1" customWidth="1"/>
    <col min="1316" max="1531" width="3.7109375" style="385"/>
    <col min="1532" max="1532" width="3.7109375" style="385" customWidth="1"/>
    <col min="1533" max="1533" width="3.5703125" style="385" customWidth="1"/>
    <col min="1534" max="1535" width="3.7109375" style="385" customWidth="1"/>
    <col min="1536" max="1536" width="4.140625" style="385" customWidth="1"/>
    <col min="1537" max="1548" width="3.7109375" style="385" customWidth="1"/>
    <col min="1549" max="1559" width="3.5703125" style="385" customWidth="1"/>
    <col min="1560" max="1561" width="3.7109375" style="385"/>
    <col min="1562" max="1562" width="20.42578125" style="385" bestFit="1" customWidth="1"/>
    <col min="1563" max="1563" width="4.5703125" style="385" bestFit="1" customWidth="1"/>
    <col min="1564" max="1564" width="8.42578125" style="385" bestFit="1" customWidth="1"/>
    <col min="1565" max="1565" width="7.7109375" style="385" bestFit="1" customWidth="1"/>
    <col min="1566" max="1566" width="7" style="385" bestFit="1" customWidth="1"/>
    <col min="1567" max="1567" width="7.85546875" style="385" bestFit="1" customWidth="1"/>
    <col min="1568" max="1569" width="0" style="385" hidden="1" customWidth="1"/>
    <col min="1570" max="1570" width="12.28515625" style="385" bestFit="1" customWidth="1"/>
    <col min="1571" max="1571" width="10.5703125" style="385" bestFit="1" customWidth="1"/>
    <col min="1572" max="1787" width="3.7109375" style="385"/>
    <col min="1788" max="1788" width="3.7109375" style="385" customWidth="1"/>
    <col min="1789" max="1789" width="3.5703125" style="385" customWidth="1"/>
    <col min="1790" max="1791" width="3.7109375" style="385" customWidth="1"/>
    <col min="1792" max="1792" width="4.140625" style="385" customWidth="1"/>
    <col min="1793" max="1804" width="3.7109375" style="385" customWidth="1"/>
    <col min="1805" max="1815" width="3.5703125" style="385" customWidth="1"/>
    <col min="1816" max="1817" width="3.7109375" style="385"/>
    <col min="1818" max="1818" width="20.42578125" style="385" bestFit="1" customWidth="1"/>
    <col min="1819" max="1819" width="4.5703125" style="385" bestFit="1" customWidth="1"/>
    <col min="1820" max="1820" width="8.42578125" style="385" bestFit="1" customWidth="1"/>
    <col min="1821" max="1821" width="7.7109375" style="385" bestFit="1" customWidth="1"/>
    <col min="1822" max="1822" width="7" style="385" bestFit="1" customWidth="1"/>
    <col min="1823" max="1823" width="7.85546875" style="385" bestFit="1" customWidth="1"/>
    <col min="1824" max="1825" width="0" style="385" hidden="1" customWidth="1"/>
    <col min="1826" max="1826" width="12.28515625" style="385" bestFit="1" customWidth="1"/>
    <col min="1827" max="1827" width="10.5703125" style="385" bestFit="1" customWidth="1"/>
    <col min="1828" max="2043" width="3.7109375" style="385"/>
    <col min="2044" max="2044" width="3.7109375" style="385" customWidth="1"/>
    <col min="2045" max="2045" width="3.5703125" style="385" customWidth="1"/>
    <col min="2046" max="2047" width="3.7109375" style="385" customWidth="1"/>
    <col min="2048" max="2048" width="4.140625" style="385" customWidth="1"/>
    <col min="2049" max="2060" width="3.7109375" style="385" customWidth="1"/>
    <col min="2061" max="2071" width="3.5703125" style="385" customWidth="1"/>
    <col min="2072" max="2073" width="3.7109375" style="385"/>
    <col min="2074" max="2074" width="20.42578125" style="385" bestFit="1" customWidth="1"/>
    <col min="2075" max="2075" width="4.5703125" style="385" bestFit="1" customWidth="1"/>
    <col min="2076" max="2076" width="8.42578125" style="385" bestFit="1" customWidth="1"/>
    <col min="2077" max="2077" width="7.7109375" style="385" bestFit="1" customWidth="1"/>
    <col min="2078" max="2078" width="7" style="385" bestFit="1" customWidth="1"/>
    <col min="2079" max="2079" width="7.85546875" style="385" bestFit="1" customWidth="1"/>
    <col min="2080" max="2081" width="0" style="385" hidden="1" customWidth="1"/>
    <col min="2082" max="2082" width="12.28515625" style="385" bestFit="1" customWidth="1"/>
    <col min="2083" max="2083" width="10.5703125" style="385" bestFit="1" customWidth="1"/>
    <col min="2084" max="2299" width="3.7109375" style="385"/>
    <col min="2300" max="2300" width="3.7109375" style="385" customWidth="1"/>
    <col min="2301" max="2301" width="3.5703125" style="385" customWidth="1"/>
    <col min="2302" max="2303" width="3.7109375" style="385" customWidth="1"/>
    <col min="2304" max="2304" width="4.140625" style="385" customWidth="1"/>
    <col min="2305" max="2316" width="3.7109375" style="385" customWidth="1"/>
    <col min="2317" max="2327" width="3.5703125" style="385" customWidth="1"/>
    <col min="2328" max="2329" width="3.7109375" style="385"/>
    <col min="2330" max="2330" width="20.42578125" style="385" bestFit="1" customWidth="1"/>
    <col min="2331" max="2331" width="4.5703125" style="385" bestFit="1" customWidth="1"/>
    <col min="2332" max="2332" width="8.42578125" style="385" bestFit="1" customWidth="1"/>
    <col min="2333" max="2333" width="7.7109375" style="385" bestFit="1" customWidth="1"/>
    <col min="2334" max="2334" width="7" style="385" bestFit="1" customWidth="1"/>
    <col min="2335" max="2335" width="7.85546875" style="385" bestFit="1" customWidth="1"/>
    <col min="2336" max="2337" width="0" style="385" hidden="1" customWidth="1"/>
    <col min="2338" max="2338" width="12.28515625" style="385" bestFit="1" customWidth="1"/>
    <col min="2339" max="2339" width="10.5703125" style="385" bestFit="1" customWidth="1"/>
    <col min="2340" max="2555" width="3.7109375" style="385"/>
    <col min="2556" max="2556" width="3.7109375" style="385" customWidth="1"/>
    <col min="2557" max="2557" width="3.5703125" style="385" customWidth="1"/>
    <col min="2558" max="2559" width="3.7109375" style="385" customWidth="1"/>
    <col min="2560" max="2560" width="4.140625" style="385" customWidth="1"/>
    <col min="2561" max="2572" width="3.7109375" style="385" customWidth="1"/>
    <col min="2573" max="2583" width="3.5703125" style="385" customWidth="1"/>
    <col min="2584" max="2585" width="3.7109375" style="385"/>
    <col min="2586" max="2586" width="20.42578125" style="385" bestFit="1" customWidth="1"/>
    <col min="2587" max="2587" width="4.5703125" style="385" bestFit="1" customWidth="1"/>
    <col min="2588" max="2588" width="8.42578125" style="385" bestFit="1" customWidth="1"/>
    <col min="2589" max="2589" width="7.7109375" style="385" bestFit="1" customWidth="1"/>
    <col min="2590" max="2590" width="7" style="385" bestFit="1" customWidth="1"/>
    <col min="2591" max="2591" width="7.85546875" style="385" bestFit="1" customWidth="1"/>
    <col min="2592" max="2593" width="0" style="385" hidden="1" customWidth="1"/>
    <col min="2594" max="2594" width="12.28515625" style="385" bestFit="1" customWidth="1"/>
    <col min="2595" max="2595" width="10.5703125" style="385" bestFit="1" customWidth="1"/>
    <col min="2596" max="2811" width="3.7109375" style="385"/>
    <col min="2812" max="2812" width="3.7109375" style="385" customWidth="1"/>
    <col min="2813" max="2813" width="3.5703125" style="385" customWidth="1"/>
    <col min="2814" max="2815" width="3.7109375" style="385" customWidth="1"/>
    <col min="2816" max="2816" width="4.140625" style="385" customWidth="1"/>
    <col min="2817" max="2828" width="3.7109375" style="385" customWidth="1"/>
    <col min="2829" max="2839" width="3.5703125" style="385" customWidth="1"/>
    <col min="2840" max="2841" width="3.7109375" style="385"/>
    <col min="2842" max="2842" width="20.42578125" style="385" bestFit="1" customWidth="1"/>
    <col min="2843" max="2843" width="4.5703125" style="385" bestFit="1" customWidth="1"/>
    <col min="2844" max="2844" width="8.42578125" style="385" bestFit="1" customWidth="1"/>
    <col min="2845" max="2845" width="7.7109375" style="385" bestFit="1" customWidth="1"/>
    <col min="2846" max="2846" width="7" style="385" bestFit="1" customWidth="1"/>
    <col min="2847" max="2847" width="7.85546875" style="385" bestFit="1" customWidth="1"/>
    <col min="2848" max="2849" width="0" style="385" hidden="1" customWidth="1"/>
    <col min="2850" max="2850" width="12.28515625" style="385" bestFit="1" customWidth="1"/>
    <col min="2851" max="2851" width="10.5703125" style="385" bestFit="1" customWidth="1"/>
    <col min="2852" max="3067" width="3.7109375" style="385"/>
    <col min="3068" max="3068" width="3.7109375" style="385" customWidth="1"/>
    <col min="3069" max="3069" width="3.5703125" style="385" customWidth="1"/>
    <col min="3070" max="3071" width="3.7109375" style="385" customWidth="1"/>
    <col min="3072" max="3072" width="4.140625" style="385" customWidth="1"/>
    <col min="3073" max="3084" width="3.7109375" style="385" customWidth="1"/>
    <col min="3085" max="3095" width="3.5703125" style="385" customWidth="1"/>
    <col min="3096" max="3097" width="3.7109375" style="385"/>
    <col min="3098" max="3098" width="20.42578125" style="385" bestFit="1" customWidth="1"/>
    <col min="3099" max="3099" width="4.5703125" style="385" bestFit="1" customWidth="1"/>
    <col min="3100" max="3100" width="8.42578125" style="385" bestFit="1" customWidth="1"/>
    <col min="3101" max="3101" width="7.7109375" style="385" bestFit="1" customWidth="1"/>
    <col min="3102" max="3102" width="7" style="385" bestFit="1" customWidth="1"/>
    <col min="3103" max="3103" width="7.85546875" style="385" bestFit="1" customWidth="1"/>
    <col min="3104" max="3105" width="0" style="385" hidden="1" customWidth="1"/>
    <col min="3106" max="3106" width="12.28515625" style="385" bestFit="1" customWidth="1"/>
    <col min="3107" max="3107" width="10.5703125" style="385" bestFit="1" customWidth="1"/>
    <col min="3108" max="3323" width="3.7109375" style="385"/>
    <col min="3324" max="3324" width="3.7109375" style="385" customWidth="1"/>
    <col min="3325" max="3325" width="3.5703125" style="385" customWidth="1"/>
    <col min="3326" max="3327" width="3.7109375" style="385" customWidth="1"/>
    <col min="3328" max="3328" width="4.140625" style="385" customWidth="1"/>
    <col min="3329" max="3340" width="3.7109375" style="385" customWidth="1"/>
    <col min="3341" max="3351" width="3.5703125" style="385" customWidth="1"/>
    <col min="3352" max="3353" width="3.7109375" style="385"/>
    <col min="3354" max="3354" width="20.42578125" style="385" bestFit="1" customWidth="1"/>
    <col min="3355" max="3355" width="4.5703125" style="385" bestFit="1" customWidth="1"/>
    <col min="3356" max="3356" width="8.42578125" style="385" bestFit="1" customWidth="1"/>
    <col min="3357" max="3357" width="7.7109375" style="385" bestFit="1" customWidth="1"/>
    <col min="3358" max="3358" width="7" style="385" bestFit="1" customWidth="1"/>
    <col min="3359" max="3359" width="7.85546875" style="385" bestFit="1" customWidth="1"/>
    <col min="3360" max="3361" width="0" style="385" hidden="1" customWidth="1"/>
    <col min="3362" max="3362" width="12.28515625" style="385" bestFit="1" customWidth="1"/>
    <col min="3363" max="3363" width="10.5703125" style="385" bestFit="1" customWidth="1"/>
    <col min="3364" max="3579" width="3.7109375" style="385"/>
    <col min="3580" max="3580" width="3.7109375" style="385" customWidth="1"/>
    <col min="3581" max="3581" width="3.5703125" style="385" customWidth="1"/>
    <col min="3582" max="3583" width="3.7109375" style="385" customWidth="1"/>
    <col min="3584" max="3584" width="4.140625" style="385" customWidth="1"/>
    <col min="3585" max="3596" width="3.7109375" style="385" customWidth="1"/>
    <col min="3597" max="3607" width="3.5703125" style="385" customWidth="1"/>
    <col min="3608" max="3609" width="3.7109375" style="385"/>
    <col min="3610" max="3610" width="20.42578125" style="385" bestFit="1" customWidth="1"/>
    <col min="3611" max="3611" width="4.5703125" style="385" bestFit="1" customWidth="1"/>
    <col min="3612" max="3612" width="8.42578125" style="385" bestFit="1" customWidth="1"/>
    <col min="3613" max="3613" width="7.7109375" style="385" bestFit="1" customWidth="1"/>
    <col min="3614" max="3614" width="7" style="385" bestFit="1" customWidth="1"/>
    <col min="3615" max="3615" width="7.85546875" style="385" bestFit="1" customWidth="1"/>
    <col min="3616" max="3617" width="0" style="385" hidden="1" customWidth="1"/>
    <col min="3618" max="3618" width="12.28515625" style="385" bestFit="1" customWidth="1"/>
    <col min="3619" max="3619" width="10.5703125" style="385" bestFit="1" customWidth="1"/>
    <col min="3620" max="3835" width="3.7109375" style="385"/>
    <col min="3836" max="3836" width="3.7109375" style="385" customWidth="1"/>
    <col min="3837" max="3837" width="3.5703125" style="385" customWidth="1"/>
    <col min="3838" max="3839" width="3.7109375" style="385" customWidth="1"/>
    <col min="3840" max="3840" width="4.140625" style="385" customWidth="1"/>
    <col min="3841" max="3852" width="3.7109375" style="385" customWidth="1"/>
    <col min="3853" max="3863" width="3.5703125" style="385" customWidth="1"/>
    <col min="3864" max="3865" width="3.7109375" style="385"/>
    <col min="3866" max="3866" width="20.42578125" style="385" bestFit="1" customWidth="1"/>
    <col min="3867" max="3867" width="4.5703125" style="385" bestFit="1" customWidth="1"/>
    <col min="3868" max="3868" width="8.42578125" style="385" bestFit="1" customWidth="1"/>
    <col min="3869" max="3869" width="7.7109375" style="385" bestFit="1" customWidth="1"/>
    <col min="3870" max="3870" width="7" style="385" bestFit="1" customWidth="1"/>
    <col min="3871" max="3871" width="7.85546875" style="385" bestFit="1" customWidth="1"/>
    <col min="3872" max="3873" width="0" style="385" hidden="1" customWidth="1"/>
    <col min="3874" max="3874" width="12.28515625" style="385" bestFit="1" customWidth="1"/>
    <col min="3875" max="3875" width="10.5703125" style="385" bestFit="1" customWidth="1"/>
    <col min="3876" max="4091" width="3.7109375" style="385"/>
    <col min="4092" max="4092" width="3.7109375" style="385" customWidth="1"/>
    <col min="4093" max="4093" width="3.5703125" style="385" customWidth="1"/>
    <col min="4094" max="4095" width="3.7109375" style="385" customWidth="1"/>
    <col min="4096" max="4096" width="4.140625" style="385" customWidth="1"/>
    <col min="4097" max="4108" width="3.7109375" style="385" customWidth="1"/>
    <col min="4109" max="4119" width="3.5703125" style="385" customWidth="1"/>
    <col min="4120" max="4121" width="3.7109375" style="385"/>
    <col min="4122" max="4122" width="20.42578125" style="385" bestFit="1" customWidth="1"/>
    <col min="4123" max="4123" width="4.5703125" style="385" bestFit="1" customWidth="1"/>
    <col min="4124" max="4124" width="8.42578125" style="385" bestFit="1" customWidth="1"/>
    <col min="4125" max="4125" width="7.7109375" style="385" bestFit="1" customWidth="1"/>
    <col min="4126" max="4126" width="7" style="385" bestFit="1" customWidth="1"/>
    <col min="4127" max="4127" width="7.85546875" style="385" bestFit="1" customWidth="1"/>
    <col min="4128" max="4129" width="0" style="385" hidden="1" customWidth="1"/>
    <col min="4130" max="4130" width="12.28515625" style="385" bestFit="1" customWidth="1"/>
    <col min="4131" max="4131" width="10.5703125" style="385" bestFit="1" customWidth="1"/>
    <col min="4132" max="4347" width="3.7109375" style="385"/>
    <col min="4348" max="4348" width="3.7109375" style="385" customWidth="1"/>
    <col min="4349" max="4349" width="3.5703125" style="385" customWidth="1"/>
    <col min="4350" max="4351" width="3.7109375" style="385" customWidth="1"/>
    <col min="4352" max="4352" width="4.140625" style="385" customWidth="1"/>
    <col min="4353" max="4364" width="3.7109375" style="385" customWidth="1"/>
    <col min="4365" max="4375" width="3.5703125" style="385" customWidth="1"/>
    <col min="4376" max="4377" width="3.7109375" style="385"/>
    <col min="4378" max="4378" width="20.42578125" style="385" bestFit="1" customWidth="1"/>
    <col min="4379" max="4379" width="4.5703125" style="385" bestFit="1" customWidth="1"/>
    <col min="4380" max="4380" width="8.42578125" style="385" bestFit="1" customWidth="1"/>
    <col min="4381" max="4381" width="7.7109375" style="385" bestFit="1" customWidth="1"/>
    <col min="4382" max="4382" width="7" style="385" bestFit="1" customWidth="1"/>
    <col min="4383" max="4383" width="7.85546875" style="385" bestFit="1" customWidth="1"/>
    <col min="4384" max="4385" width="0" style="385" hidden="1" customWidth="1"/>
    <col min="4386" max="4386" width="12.28515625" style="385" bestFit="1" customWidth="1"/>
    <col min="4387" max="4387" width="10.5703125" style="385" bestFit="1" customWidth="1"/>
    <col min="4388" max="4603" width="3.7109375" style="385"/>
    <col min="4604" max="4604" width="3.7109375" style="385" customWidth="1"/>
    <col min="4605" max="4605" width="3.5703125" style="385" customWidth="1"/>
    <col min="4606" max="4607" width="3.7109375" style="385" customWidth="1"/>
    <col min="4608" max="4608" width="4.140625" style="385" customWidth="1"/>
    <col min="4609" max="4620" width="3.7109375" style="385" customWidth="1"/>
    <col min="4621" max="4631" width="3.5703125" style="385" customWidth="1"/>
    <col min="4632" max="4633" width="3.7109375" style="385"/>
    <col min="4634" max="4634" width="20.42578125" style="385" bestFit="1" customWidth="1"/>
    <col min="4635" max="4635" width="4.5703125" style="385" bestFit="1" customWidth="1"/>
    <col min="4636" max="4636" width="8.42578125" style="385" bestFit="1" customWidth="1"/>
    <col min="4637" max="4637" width="7.7109375" style="385" bestFit="1" customWidth="1"/>
    <col min="4638" max="4638" width="7" style="385" bestFit="1" customWidth="1"/>
    <col min="4639" max="4639" width="7.85546875" style="385" bestFit="1" customWidth="1"/>
    <col min="4640" max="4641" width="0" style="385" hidden="1" customWidth="1"/>
    <col min="4642" max="4642" width="12.28515625" style="385" bestFit="1" customWidth="1"/>
    <col min="4643" max="4643" width="10.5703125" style="385" bestFit="1" customWidth="1"/>
    <col min="4644" max="4859" width="3.7109375" style="385"/>
    <col min="4860" max="4860" width="3.7109375" style="385" customWidth="1"/>
    <col min="4861" max="4861" width="3.5703125" style="385" customWidth="1"/>
    <col min="4862" max="4863" width="3.7109375" style="385" customWidth="1"/>
    <col min="4864" max="4864" width="4.140625" style="385" customWidth="1"/>
    <col min="4865" max="4876" width="3.7109375" style="385" customWidth="1"/>
    <col min="4877" max="4887" width="3.5703125" style="385" customWidth="1"/>
    <col min="4888" max="4889" width="3.7109375" style="385"/>
    <col min="4890" max="4890" width="20.42578125" style="385" bestFit="1" customWidth="1"/>
    <col min="4891" max="4891" width="4.5703125" style="385" bestFit="1" customWidth="1"/>
    <col min="4892" max="4892" width="8.42578125" style="385" bestFit="1" customWidth="1"/>
    <col min="4893" max="4893" width="7.7109375" style="385" bestFit="1" customWidth="1"/>
    <col min="4894" max="4894" width="7" style="385" bestFit="1" customWidth="1"/>
    <col min="4895" max="4895" width="7.85546875" style="385" bestFit="1" customWidth="1"/>
    <col min="4896" max="4897" width="0" style="385" hidden="1" customWidth="1"/>
    <col min="4898" max="4898" width="12.28515625" style="385" bestFit="1" customWidth="1"/>
    <col min="4899" max="4899" width="10.5703125" style="385" bestFit="1" customWidth="1"/>
    <col min="4900" max="5115" width="3.7109375" style="385"/>
    <col min="5116" max="5116" width="3.7109375" style="385" customWidth="1"/>
    <col min="5117" max="5117" width="3.5703125" style="385" customWidth="1"/>
    <col min="5118" max="5119" width="3.7109375" style="385" customWidth="1"/>
    <col min="5120" max="5120" width="4.140625" style="385" customWidth="1"/>
    <col min="5121" max="5132" width="3.7109375" style="385" customWidth="1"/>
    <col min="5133" max="5143" width="3.5703125" style="385" customWidth="1"/>
    <col min="5144" max="5145" width="3.7109375" style="385"/>
    <col min="5146" max="5146" width="20.42578125" style="385" bestFit="1" customWidth="1"/>
    <col min="5147" max="5147" width="4.5703125" style="385" bestFit="1" customWidth="1"/>
    <col min="5148" max="5148" width="8.42578125" style="385" bestFit="1" customWidth="1"/>
    <col min="5149" max="5149" width="7.7109375" style="385" bestFit="1" customWidth="1"/>
    <col min="5150" max="5150" width="7" style="385" bestFit="1" customWidth="1"/>
    <col min="5151" max="5151" width="7.85546875" style="385" bestFit="1" customWidth="1"/>
    <col min="5152" max="5153" width="0" style="385" hidden="1" customWidth="1"/>
    <col min="5154" max="5154" width="12.28515625" style="385" bestFit="1" customWidth="1"/>
    <col min="5155" max="5155" width="10.5703125" style="385" bestFit="1" customWidth="1"/>
    <col min="5156" max="5371" width="3.7109375" style="385"/>
    <col min="5372" max="5372" width="3.7109375" style="385" customWidth="1"/>
    <col min="5373" max="5373" width="3.5703125" style="385" customWidth="1"/>
    <col min="5374" max="5375" width="3.7109375" style="385" customWidth="1"/>
    <col min="5376" max="5376" width="4.140625" style="385" customWidth="1"/>
    <col min="5377" max="5388" width="3.7109375" style="385" customWidth="1"/>
    <col min="5389" max="5399" width="3.5703125" style="385" customWidth="1"/>
    <col min="5400" max="5401" width="3.7109375" style="385"/>
    <col min="5402" max="5402" width="20.42578125" style="385" bestFit="1" customWidth="1"/>
    <col min="5403" max="5403" width="4.5703125" style="385" bestFit="1" customWidth="1"/>
    <col min="5404" max="5404" width="8.42578125" style="385" bestFit="1" customWidth="1"/>
    <col min="5405" max="5405" width="7.7109375" style="385" bestFit="1" customWidth="1"/>
    <col min="5406" max="5406" width="7" style="385" bestFit="1" customWidth="1"/>
    <col min="5407" max="5407" width="7.85546875" style="385" bestFit="1" customWidth="1"/>
    <col min="5408" max="5409" width="0" style="385" hidden="1" customWidth="1"/>
    <col min="5410" max="5410" width="12.28515625" style="385" bestFit="1" customWidth="1"/>
    <col min="5411" max="5411" width="10.5703125" style="385" bestFit="1" customWidth="1"/>
    <col min="5412" max="5627" width="3.7109375" style="385"/>
    <col min="5628" max="5628" width="3.7109375" style="385" customWidth="1"/>
    <col min="5629" max="5629" width="3.5703125" style="385" customWidth="1"/>
    <col min="5630" max="5631" width="3.7109375" style="385" customWidth="1"/>
    <col min="5632" max="5632" width="4.140625" style="385" customWidth="1"/>
    <col min="5633" max="5644" width="3.7109375" style="385" customWidth="1"/>
    <col min="5645" max="5655" width="3.5703125" style="385" customWidth="1"/>
    <col min="5656" max="5657" width="3.7109375" style="385"/>
    <col min="5658" max="5658" width="20.42578125" style="385" bestFit="1" customWidth="1"/>
    <col min="5659" max="5659" width="4.5703125" style="385" bestFit="1" customWidth="1"/>
    <col min="5660" max="5660" width="8.42578125" style="385" bestFit="1" customWidth="1"/>
    <col min="5661" max="5661" width="7.7109375" style="385" bestFit="1" customWidth="1"/>
    <col min="5662" max="5662" width="7" style="385" bestFit="1" customWidth="1"/>
    <col min="5663" max="5663" width="7.85546875" style="385" bestFit="1" customWidth="1"/>
    <col min="5664" max="5665" width="0" style="385" hidden="1" customWidth="1"/>
    <col min="5666" max="5666" width="12.28515625" style="385" bestFit="1" customWidth="1"/>
    <col min="5667" max="5667" width="10.5703125" style="385" bestFit="1" customWidth="1"/>
    <col min="5668" max="5883" width="3.7109375" style="385"/>
    <col min="5884" max="5884" width="3.7109375" style="385" customWidth="1"/>
    <col min="5885" max="5885" width="3.5703125" style="385" customWidth="1"/>
    <col min="5886" max="5887" width="3.7109375" style="385" customWidth="1"/>
    <col min="5888" max="5888" width="4.140625" style="385" customWidth="1"/>
    <col min="5889" max="5900" width="3.7109375" style="385" customWidth="1"/>
    <col min="5901" max="5911" width="3.5703125" style="385" customWidth="1"/>
    <col min="5912" max="5913" width="3.7109375" style="385"/>
    <col min="5914" max="5914" width="20.42578125" style="385" bestFit="1" customWidth="1"/>
    <col min="5915" max="5915" width="4.5703125" style="385" bestFit="1" customWidth="1"/>
    <col min="5916" max="5916" width="8.42578125" style="385" bestFit="1" customWidth="1"/>
    <col min="5917" max="5917" width="7.7109375" style="385" bestFit="1" customWidth="1"/>
    <col min="5918" max="5918" width="7" style="385" bestFit="1" customWidth="1"/>
    <col min="5919" max="5919" width="7.85546875" style="385" bestFit="1" customWidth="1"/>
    <col min="5920" max="5921" width="0" style="385" hidden="1" customWidth="1"/>
    <col min="5922" max="5922" width="12.28515625" style="385" bestFit="1" customWidth="1"/>
    <col min="5923" max="5923" width="10.5703125" style="385" bestFit="1" customWidth="1"/>
    <col min="5924" max="6139" width="3.7109375" style="385"/>
    <col min="6140" max="6140" width="3.7109375" style="385" customWidth="1"/>
    <col min="6141" max="6141" width="3.5703125" style="385" customWidth="1"/>
    <col min="6142" max="6143" width="3.7109375" style="385" customWidth="1"/>
    <col min="6144" max="6144" width="4.140625" style="385" customWidth="1"/>
    <col min="6145" max="6156" width="3.7109375" style="385" customWidth="1"/>
    <col min="6157" max="6167" width="3.5703125" style="385" customWidth="1"/>
    <col min="6168" max="6169" width="3.7109375" style="385"/>
    <col min="6170" max="6170" width="20.42578125" style="385" bestFit="1" customWidth="1"/>
    <col min="6171" max="6171" width="4.5703125" style="385" bestFit="1" customWidth="1"/>
    <col min="6172" max="6172" width="8.42578125" style="385" bestFit="1" customWidth="1"/>
    <col min="6173" max="6173" width="7.7109375" style="385" bestFit="1" customWidth="1"/>
    <col min="6174" max="6174" width="7" style="385" bestFit="1" customWidth="1"/>
    <col min="6175" max="6175" width="7.85546875" style="385" bestFit="1" customWidth="1"/>
    <col min="6176" max="6177" width="0" style="385" hidden="1" customWidth="1"/>
    <col min="6178" max="6178" width="12.28515625" style="385" bestFit="1" customWidth="1"/>
    <col min="6179" max="6179" width="10.5703125" style="385" bestFit="1" customWidth="1"/>
    <col min="6180" max="6395" width="3.7109375" style="385"/>
    <col min="6396" max="6396" width="3.7109375" style="385" customWidth="1"/>
    <col min="6397" max="6397" width="3.5703125" style="385" customWidth="1"/>
    <col min="6398" max="6399" width="3.7109375" style="385" customWidth="1"/>
    <col min="6400" max="6400" width="4.140625" style="385" customWidth="1"/>
    <col min="6401" max="6412" width="3.7109375" style="385" customWidth="1"/>
    <col min="6413" max="6423" width="3.5703125" style="385" customWidth="1"/>
    <col min="6424" max="6425" width="3.7109375" style="385"/>
    <col min="6426" max="6426" width="20.42578125" style="385" bestFit="1" customWidth="1"/>
    <col min="6427" max="6427" width="4.5703125" style="385" bestFit="1" customWidth="1"/>
    <col min="6428" max="6428" width="8.42578125" style="385" bestFit="1" customWidth="1"/>
    <col min="6429" max="6429" width="7.7109375" style="385" bestFit="1" customWidth="1"/>
    <col min="6430" max="6430" width="7" style="385" bestFit="1" customWidth="1"/>
    <col min="6431" max="6431" width="7.85546875" style="385" bestFit="1" customWidth="1"/>
    <col min="6432" max="6433" width="0" style="385" hidden="1" customWidth="1"/>
    <col min="6434" max="6434" width="12.28515625" style="385" bestFit="1" customWidth="1"/>
    <col min="6435" max="6435" width="10.5703125" style="385" bestFit="1" customWidth="1"/>
    <col min="6436" max="6651" width="3.7109375" style="385"/>
    <col min="6652" max="6652" width="3.7109375" style="385" customWidth="1"/>
    <col min="6653" max="6653" width="3.5703125" style="385" customWidth="1"/>
    <col min="6654" max="6655" width="3.7109375" style="385" customWidth="1"/>
    <col min="6656" max="6656" width="4.140625" style="385" customWidth="1"/>
    <col min="6657" max="6668" width="3.7109375" style="385" customWidth="1"/>
    <col min="6669" max="6679" width="3.5703125" style="385" customWidth="1"/>
    <col min="6680" max="6681" width="3.7109375" style="385"/>
    <col min="6682" max="6682" width="20.42578125" style="385" bestFit="1" customWidth="1"/>
    <col min="6683" max="6683" width="4.5703125" style="385" bestFit="1" customWidth="1"/>
    <col min="6684" max="6684" width="8.42578125" style="385" bestFit="1" customWidth="1"/>
    <col min="6685" max="6685" width="7.7109375" style="385" bestFit="1" customWidth="1"/>
    <col min="6686" max="6686" width="7" style="385" bestFit="1" customWidth="1"/>
    <col min="6687" max="6687" width="7.85546875" style="385" bestFit="1" customWidth="1"/>
    <col min="6688" max="6689" width="0" style="385" hidden="1" customWidth="1"/>
    <col min="6690" max="6690" width="12.28515625" style="385" bestFit="1" customWidth="1"/>
    <col min="6691" max="6691" width="10.5703125" style="385" bestFit="1" customWidth="1"/>
    <col min="6692" max="6907" width="3.7109375" style="385"/>
    <col min="6908" max="6908" width="3.7109375" style="385" customWidth="1"/>
    <col min="6909" max="6909" width="3.5703125" style="385" customWidth="1"/>
    <col min="6910" max="6911" width="3.7109375" style="385" customWidth="1"/>
    <col min="6912" max="6912" width="4.140625" style="385" customWidth="1"/>
    <col min="6913" max="6924" width="3.7109375" style="385" customWidth="1"/>
    <col min="6925" max="6935" width="3.5703125" style="385" customWidth="1"/>
    <col min="6936" max="6937" width="3.7109375" style="385"/>
    <col min="6938" max="6938" width="20.42578125" style="385" bestFit="1" customWidth="1"/>
    <col min="6939" max="6939" width="4.5703125" style="385" bestFit="1" customWidth="1"/>
    <col min="6940" max="6940" width="8.42578125" style="385" bestFit="1" customWidth="1"/>
    <col min="6941" max="6941" width="7.7109375" style="385" bestFit="1" customWidth="1"/>
    <col min="6942" max="6942" width="7" style="385" bestFit="1" customWidth="1"/>
    <col min="6943" max="6943" width="7.85546875" style="385" bestFit="1" customWidth="1"/>
    <col min="6944" max="6945" width="0" style="385" hidden="1" customWidth="1"/>
    <col min="6946" max="6946" width="12.28515625" style="385" bestFit="1" customWidth="1"/>
    <col min="6947" max="6947" width="10.5703125" style="385" bestFit="1" customWidth="1"/>
    <col min="6948" max="7163" width="3.7109375" style="385"/>
    <col min="7164" max="7164" width="3.7109375" style="385" customWidth="1"/>
    <col min="7165" max="7165" width="3.5703125" style="385" customWidth="1"/>
    <col min="7166" max="7167" width="3.7109375" style="385" customWidth="1"/>
    <col min="7168" max="7168" width="4.140625" style="385" customWidth="1"/>
    <col min="7169" max="7180" width="3.7109375" style="385" customWidth="1"/>
    <col min="7181" max="7191" width="3.5703125" style="385" customWidth="1"/>
    <col min="7192" max="7193" width="3.7109375" style="385"/>
    <col min="7194" max="7194" width="20.42578125" style="385" bestFit="1" customWidth="1"/>
    <col min="7195" max="7195" width="4.5703125" style="385" bestFit="1" customWidth="1"/>
    <col min="7196" max="7196" width="8.42578125" style="385" bestFit="1" customWidth="1"/>
    <col min="7197" max="7197" width="7.7109375" style="385" bestFit="1" customWidth="1"/>
    <col min="7198" max="7198" width="7" style="385" bestFit="1" customWidth="1"/>
    <col min="7199" max="7199" width="7.85546875" style="385" bestFit="1" customWidth="1"/>
    <col min="7200" max="7201" width="0" style="385" hidden="1" customWidth="1"/>
    <col min="7202" max="7202" width="12.28515625" style="385" bestFit="1" customWidth="1"/>
    <col min="7203" max="7203" width="10.5703125" style="385" bestFit="1" customWidth="1"/>
    <col min="7204" max="7419" width="3.7109375" style="385"/>
    <col min="7420" max="7420" width="3.7109375" style="385" customWidth="1"/>
    <col min="7421" max="7421" width="3.5703125" style="385" customWidth="1"/>
    <col min="7422" max="7423" width="3.7109375" style="385" customWidth="1"/>
    <col min="7424" max="7424" width="4.140625" style="385" customWidth="1"/>
    <col min="7425" max="7436" width="3.7109375" style="385" customWidth="1"/>
    <col min="7437" max="7447" width="3.5703125" style="385" customWidth="1"/>
    <col min="7448" max="7449" width="3.7109375" style="385"/>
    <col min="7450" max="7450" width="20.42578125" style="385" bestFit="1" customWidth="1"/>
    <col min="7451" max="7451" width="4.5703125" style="385" bestFit="1" customWidth="1"/>
    <col min="7452" max="7452" width="8.42578125" style="385" bestFit="1" customWidth="1"/>
    <col min="7453" max="7453" width="7.7109375" style="385" bestFit="1" customWidth="1"/>
    <col min="7454" max="7454" width="7" style="385" bestFit="1" customWidth="1"/>
    <col min="7455" max="7455" width="7.85546875" style="385" bestFit="1" customWidth="1"/>
    <col min="7456" max="7457" width="0" style="385" hidden="1" customWidth="1"/>
    <col min="7458" max="7458" width="12.28515625" style="385" bestFit="1" customWidth="1"/>
    <col min="7459" max="7459" width="10.5703125" style="385" bestFit="1" customWidth="1"/>
    <col min="7460" max="7675" width="3.7109375" style="385"/>
    <col min="7676" max="7676" width="3.7109375" style="385" customWidth="1"/>
    <col min="7677" max="7677" width="3.5703125" style="385" customWidth="1"/>
    <col min="7678" max="7679" width="3.7109375" style="385" customWidth="1"/>
    <col min="7680" max="7680" width="4.140625" style="385" customWidth="1"/>
    <col min="7681" max="7692" width="3.7109375" style="385" customWidth="1"/>
    <col min="7693" max="7703" width="3.5703125" style="385" customWidth="1"/>
    <col min="7704" max="7705" width="3.7109375" style="385"/>
    <col min="7706" max="7706" width="20.42578125" style="385" bestFit="1" customWidth="1"/>
    <col min="7707" max="7707" width="4.5703125" style="385" bestFit="1" customWidth="1"/>
    <col min="7708" max="7708" width="8.42578125" style="385" bestFit="1" customWidth="1"/>
    <col min="7709" max="7709" width="7.7109375" style="385" bestFit="1" customWidth="1"/>
    <col min="7710" max="7710" width="7" style="385" bestFit="1" customWidth="1"/>
    <col min="7711" max="7711" width="7.85546875" style="385" bestFit="1" customWidth="1"/>
    <col min="7712" max="7713" width="0" style="385" hidden="1" customWidth="1"/>
    <col min="7714" max="7714" width="12.28515625" style="385" bestFit="1" customWidth="1"/>
    <col min="7715" max="7715" width="10.5703125" style="385" bestFit="1" customWidth="1"/>
    <col min="7716" max="7931" width="3.7109375" style="385"/>
    <col min="7932" max="7932" width="3.7109375" style="385" customWidth="1"/>
    <col min="7933" max="7933" width="3.5703125" style="385" customWidth="1"/>
    <col min="7934" max="7935" width="3.7109375" style="385" customWidth="1"/>
    <col min="7936" max="7936" width="4.140625" style="385" customWidth="1"/>
    <col min="7937" max="7948" width="3.7109375" style="385" customWidth="1"/>
    <col min="7949" max="7959" width="3.5703125" style="385" customWidth="1"/>
    <col min="7960" max="7961" width="3.7109375" style="385"/>
    <col min="7962" max="7962" width="20.42578125" style="385" bestFit="1" customWidth="1"/>
    <col min="7963" max="7963" width="4.5703125" style="385" bestFit="1" customWidth="1"/>
    <col min="7964" max="7964" width="8.42578125" style="385" bestFit="1" customWidth="1"/>
    <col min="7965" max="7965" width="7.7109375" style="385" bestFit="1" customWidth="1"/>
    <col min="7966" max="7966" width="7" style="385" bestFit="1" customWidth="1"/>
    <col min="7967" max="7967" width="7.85546875" style="385" bestFit="1" customWidth="1"/>
    <col min="7968" max="7969" width="0" style="385" hidden="1" customWidth="1"/>
    <col min="7970" max="7970" width="12.28515625" style="385" bestFit="1" customWidth="1"/>
    <col min="7971" max="7971" width="10.5703125" style="385" bestFit="1" customWidth="1"/>
    <col min="7972" max="8187" width="3.7109375" style="385"/>
    <col min="8188" max="8188" width="3.7109375" style="385" customWidth="1"/>
    <col min="8189" max="8189" width="3.5703125" style="385" customWidth="1"/>
    <col min="8190" max="8191" width="3.7109375" style="385" customWidth="1"/>
    <col min="8192" max="8192" width="4.140625" style="385" customWidth="1"/>
    <col min="8193" max="8204" width="3.7109375" style="385" customWidth="1"/>
    <col min="8205" max="8215" width="3.5703125" style="385" customWidth="1"/>
    <col min="8216" max="8217" width="3.7109375" style="385"/>
    <col min="8218" max="8218" width="20.42578125" style="385" bestFit="1" customWidth="1"/>
    <col min="8219" max="8219" width="4.5703125" style="385" bestFit="1" customWidth="1"/>
    <col min="8220" max="8220" width="8.42578125" style="385" bestFit="1" customWidth="1"/>
    <col min="8221" max="8221" width="7.7109375" style="385" bestFit="1" customWidth="1"/>
    <col min="8222" max="8222" width="7" style="385" bestFit="1" customWidth="1"/>
    <col min="8223" max="8223" width="7.85546875" style="385" bestFit="1" customWidth="1"/>
    <col min="8224" max="8225" width="0" style="385" hidden="1" customWidth="1"/>
    <col min="8226" max="8226" width="12.28515625" style="385" bestFit="1" customWidth="1"/>
    <col min="8227" max="8227" width="10.5703125" style="385" bestFit="1" customWidth="1"/>
    <col min="8228" max="8443" width="3.7109375" style="385"/>
    <col min="8444" max="8444" width="3.7109375" style="385" customWidth="1"/>
    <col min="8445" max="8445" width="3.5703125" style="385" customWidth="1"/>
    <col min="8446" max="8447" width="3.7109375" style="385" customWidth="1"/>
    <col min="8448" max="8448" width="4.140625" style="385" customWidth="1"/>
    <col min="8449" max="8460" width="3.7109375" style="385" customWidth="1"/>
    <col min="8461" max="8471" width="3.5703125" style="385" customWidth="1"/>
    <col min="8472" max="8473" width="3.7109375" style="385"/>
    <col min="8474" max="8474" width="20.42578125" style="385" bestFit="1" customWidth="1"/>
    <col min="8475" max="8475" width="4.5703125" style="385" bestFit="1" customWidth="1"/>
    <col min="8476" max="8476" width="8.42578125" style="385" bestFit="1" customWidth="1"/>
    <col min="8477" max="8477" width="7.7109375" style="385" bestFit="1" customWidth="1"/>
    <col min="8478" max="8478" width="7" style="385" bestFit="1" customWidth="1"/>
    <col min="8479" max="8479" width="7.85546875" style="385" bestFit="1" customWidth="1"/>
    <col min="8480" max="8481" width="0" style="385" hidden="1" customWidth="1"/>
    <col min="8482" max="8482" width="12.28515625" style="385" bestFit="1" customWidth="1"/>
    <col min="8483" max="8483" width="10.5703125" style="385" bestFit="1" customWidth="1"/>
    <col min="8484" max="8699" width="3.7109375" style="385"/>
    <col min="8700" max="8700" width="3.7109375" style="385" customWidth="1"/>
    <col min="8701" max="8701" width="3.5703125" style="385" customWidth="1"/>
    <col min="8702" max="8703" width="3.7109375" style="385" customWidth="1"/>
    <col min="8704" max="8704" width="4.140625" style="385" customWidth="1"/>
    <col min="8705" max="8716" width="3.7109375" style="385" customWidth="1"/>
    <col min="8717" max="8727" width="3.5703125" style="385" customWidth="1"/>
    <col min="8728" max="8729" width="3.7109375" style="385"/>
    <col min="8730" max="8730" width="20.42578125" style="385" bestFit="1" customWidth="1"/>
    <col min="8731" max="8731" width="4.5703125" style="385" bestFit="1" customWidth="1"/>
    <col min="8732" max="8732" width="8.42578125" style="385" bestFit="1" customWidth="1"/>
    <col min="8733" max="8733" width="7.7109375" style="385" bestFit="1" customWidth="1"/>
    <col min="8734" max="8734" width="7" style="385" bestFit="1" customWidth="1"/>
    <col min="8735" max="8735" width="7.85546875" style="385" bestFit="1" customWidth="1"/>
    <col min="8736" max="8737" width="0" style="385" hidden="1" customWidth="1"/>
    <col min="8738" max="8738" width="12.28515625" style="385" bestFit="1" customWidth="1"/>
    <col min="8739" max="8739" width="10.5703125" style="385" bestFit="1" customWidth="1"/>
    <col min="8740" max="8955" width="3.7109375" style="385"/>
    <col min="8956" max="8956" width="3.7109375" style="385" customWidth="1"/>
    <col min="8957" max="8957" width="3.5703125" style="385" customWidth="1"/>
    <col min="8958" max="8959" width="3.7109375" style="385" customWidth="1"/>
    <col min="8960" max="8960" width="4.140625" style="385" customWidth="1"/>
    <col min="8961" max="8972" width="3.7109375" style="385" customWidth="1"/>
    <col min="8973" max="8983" width="3.5703125" style="385" customWidth="1"/>
    <col min="8984" max="8985" width="3.7109375" style="385"/>
    <col min="8986" max="8986" width="20.42578125" style="385" bestFit="1" customWidth="1"/>
    <col min="8987" max="8987" width="4.5703125" style="385" bestFit="1" customWidth="1"/>
    <col min="8988" max="8988" width="8.42578125" style="385" bestFit="1" customWidth="1"/>
    <col min="8989" max="8989" width="7.7109375" style="385" bestFit="1" customWidth="1"/>
    <col min="8990" max="8990" width="7" style="385" bestFit="1" customWidth="1"/>
    <col min="8991" max="8991" width="7.85546875" style="385" bestFit="1" customWidth="1"/>
    <col min="8992" max="8993" width="0" style="385" hidden="1" customWidth="1"/>
    <col min="8994" max="8994" width="12.28515625" style="385" bestFit="1" customWidth="1"/>
    <col min="8995" max="8995" width="10.5703125" style="385" bestFit="1" customWidth="1"/>
    <col min="8996" max="9211" width="3.7109375" style="385"/>
    <col min="9212" max="9212" width="3.7109375" style="385" customWidth="1"/>
    <col min="9213" max="9213" width="3.5703125" style="385" customWidth="1"/>
    <col min="9214" max="9215" width="3.7109375" style="385" customWidth="1"/>
    <col min="9216" max="9216" width="4.140625" style="385" customWidth="1"/>
    <col min="9217" max="9228" width="3.7109375" style="385" customWidth="1"/>
    <col min="9229" max="9239" width="3.5703125" style="385" customWidth="1"/>
    <col min="9240" max="9241" width="3.7109375" style="385"/>
    <col min="9242" max="9242" width="20.42578125" style="385" bestFit="1" customWidth="1"/>
    <col min="9243" max="9243" width="4.5703125" style="385" bestFit="1" customWidth="1"/>
    <col min="9244" max="9244" width="8.42578125" style="385" bestFit="1" customWidth="1"/>
    <col min="9245" max="9245" width="7.7109375" style="385" bestFit="1" customWidth="1"/>
    <col min="9246" max="9246" width="7" style="385" bestFit="1" customWidth="1"/>
    <col min="9247" max="9247" width="7.85546875" style="385" bestFit="1" customWidth="1"/>
    <col min="9248" max="9249" width="0" style="385" hidden="1" customWidth="1"/>
    <col min="9250" max="9250" width="12.28515625" style="385" bestFit="1" customWidth="1"/>
    <col min="9251" max="9251" width="10.5703125" style="385" bestFit="1" customWidth="1"/>
    <col min="9252" max="9467" width="3.7109375" style="385"/>
    <col min="9468" max="9468" width="3.7109375" style="385" customWidth="1"/>
    <col min="9469" max="9469" width="3.5703125" style="385" customWidth="1"/>
    <col min="9470" max="9471" width="3.7109375" style="385" customWidth="1"/>
    <col min="9472" max="9472" width="4.140625" style="385" customWidth="1"/>
    <col min="9473" max="9484" width="3.7109375" style="385" customWidth="1"/>
    <col min="9485" max="9495" width="3.5703125" style="385" customWidth="1"/>
    <col min="9496" max="9497" width="3.7109375" style="385"/>
    <col min="9498" max="9498" width="20.42578125" style="385" bestFit="1" customWidth="1"/>
    <col min="9499" max="9499" width="4.5703125" style="385" bestFit="1" customWidth="1"/>
    <col min="9500" max="9500" width="8.42578125" style="385" bestFit="1" customWidth="1"/>
    <col min="9501" max="9501" width="7.7109375" style="385" bestFit="1" customWidth="1"/>
    <col min="9502" max="9502" width="7" style="385" bestFit="1" customWidth="1"/>
    <col min="9503" max="9503" width="7.85546875" style="385" bestFit="1" customWidth="1"/>
    <col min="9504" max="9505" width="0" style="385" hidden="1" customWidth="1"/>
    <col min="9506" max="9506" width="12.28515625" style="385" bestFit="1" customWidth="1"/>
    <col min="9507" max="9507" width="10.5703125" style="385" bestFit="1" customWidth="1"/>
    <col min="9508" max="9723" width="3.7109375" style="385"/>
    <col min="9724" max="9724" width="3.7109375" style="385" customWidth="1"/>
    <col min="9725" max="9725" width="3.5703125" style="385" customWidth="1"/>
    <col min="9726" max="9727" width="3.7109375" style="385" customWidth="1"/>
    <col min="9728" max="9728" width="4.140625" style="385" customWidth="1"/>
    <col min="9729" max="9740" width="3.7109375" style="385" customWidth="1"/>
    <col min="9741" max="9751" width="3.5703125" style="385" customWidth="1"/>
    <col min="9752" max="9753" width="3.7109375" style="385"/>
    <col min="9754" max="9754" width="20.42578125" style="385" bestFit="1" customWidth="1"/>
    <col min="9755" max="9755" width="4.5703125" style="385" bestFit="1" customWidth="1"/>
    <col min="9756" max="9756" width="8.42578125" style="385" bestFit="1" customWidth="1"/>
    <col min="9757" max="9757" width="7.7109375" style="385" bestFit="1" customWidth="1"/>
    <col min="9758" max="9758" width="7" style="385" bestFit="1" customWidth="1"/>
    <col min="9759" max="9759" width="7.85546875" style="385" bestFit="1" customWidth="1"/>
    <col min="9760" max="9761" width="0" style="385" hidden="1" customWidth="1"/>
    <col min="9762" max="9762" width="12.28515625" style="385" bestFit="1" customWidth="1"/>
    <col min="9763" max="9763" width="10.5703125" style="385" bestFit="1" customWidth="1"/>
    <col min="9764" max="9979" width="3.7109375" style="385"/>
    <col min="9980" max="9980" width="3.7109375" style="385" customWidth="1"/>
    <col min="9981" max="9981" width="3.5703125" style="385" customWidth="1"/>
    <col min="9982" max="9983" width="3.7109375" style="385" customWidth="1"/>
    <col min="9984" max="9984" width="4.140625" style="385" customWidth="1"/>
    <col min="9985" max="9996" width="3.7109375" style="385" customWidth="1"/>
    <col min="9997" max="10007" width="3.5703125" style="385" customWidth="1"/>
    <col min="10008" max="10009" width="3.7109375" style="385"/>
    <col min="10010" max="10010" width="20.42578125" style="385" bestFit="1" customWidth="1"/>
    <col min="10011" max="10011" width="4.5703125" style="385" bestFit="1" customWidth="1"/>
    <col min="10012" max="10012" width="8.42578125" style="385" bestFit="1" customWidth="1"/>
    <col min="10013" max="10013" width="7.7109375" style="385" bestFit="1" customWidth="1"/>
    <col min="10014" max="10014" width="7" style="385" bestFit="1" customWidth="1"/>
    <col min="10015" max="10015" width="7.85546875" style="385" bestFit="1" customWidth="1"/>
    <col min="10016" max="10017" width="0" style="385" hidden="1" customWidth="1"/>
    <col min="10018" max="10018" width="12.28515625" style="385" bestFit="1" customWidth="1"/>
    <col min="10019" max="10019" width="10.5703125" style="385" bestFit="1" customWidth="1"/>
    <col min="10020" max="10235" width="3.7109375" style="385"/>
    <col min="10236" max="10236" width="3.7109375" style="385" customWidth="1"/>
    <col min="10237" max="10237" width="3.5703125" style="385" customWidth="1"/>
    <col min="10238" max="10239" width="3.7109375" style="385" customWidth="1"/>
    <col min="10240" max="10240" width="4.140625" style="385" customWidth="1"/>
    <col min="10241" max="10252" width="3.7109375" style="385" customWidth="1"/>
    <col min="10253" max="10263" width="3.5703125" style="385" customWidth="1"/>
    <col min="10264" max="10265" width="3.7109375" style="385"/>
    <col min="10266" max="10266" width="20.42578125" style="385" bestFit="1" customWidth="1"/>
    <col min="10267" max="10267" width="4.5703125" style="385" bestFit="1" customWidth="1"/>
    <col min="10268" max="10268" width="8.42578125" style="385" bestFit="1" customWidth="1"/>
    <col min="10269" max="10269" width="7.7109375" style="385" bestFit="1" customWidth="1"/>
    <col min="10270" max="10270" width="7" style="385" bestFit="1" customWidth="1"/>
    <col min="10271" max="10271" width="7.85546875" style="385" bestFit="1" customWidth="1"/>
    <col min="10272" max="10273" width="0" style="385" hidden="1" customWidth="1"/>
    <col min="10274" max="10274" width="12.28515625" style="385" bestFit="1" customWidth="1"/>
    <col min="10275" max="10275" width="10.5703125" style="385" bestFit="1" customWidth="1"/>
    <col min="10276" max="10491" width="3.7109375" style="385"/>
    <col min="10492" max="10492" width="3.7109375" style="385" customWidth="1"/>
    <col min="10493" max="10493" width="3.5703125" style="385" customWidth="1"/>
    <col min="10494" max="10495" width="3.7109375" style="385" customWidth="1"/>
    <col min="10496" max="10496" width="4.140625" style="385" customWidth="1"/>
    <col min="10497" max="10508" width="3.7109375" style="385" customWidth="1"/>
    <col min="10509" max="10519" width="3.5703125" style="385" customWidth="1"/>
    <col min="10520" max="10521" width="3.7109375" style="385"/>
    <col min="10522" max="10522" width="20.42578125" style="385" bestFit="1" customWidth="1"/>
    <col min="10523" max="10523" width="4.5703125" style="385" bestFit="1" customWidth="1"/>
    <col min="10524" max="10524" width="8.42578125" style="385" bestFit="1" customWidth="1"/>
    <col min="10525" max="10525" width="7.7109375" style="385" bestFit="1" customWidth="1"/>
    <col min="10526" max="10526" width="7" style="385" bestFit="1" customWidth="1"/>
    <col min="10527" max="10527" width="7.85546875" style="385" bestFit="1" customWidth="1"/>
    <col min="10528" max="10529" width="0" style="385" hidden="1" customWidth="1"/>
    <col min="10530" max="10530" width="12.28515625" style="385" bestFit="1" customWidth="1"/>
    <col min="10531" max="10531" width="10.5703125" style="385" bestFit="1" customWidth="1"/>
    <col min="10532" max="10747" width="3.7109375" style="385"/>
    <col min="10748" max="10748" width="3.7109375" style="385" customWidth="1"/>
    <col min="10749" max="10749" width="3.5703125" style="385" customWidth="1"/>
    <col min="10750" max="10751" width="3.7109375" style="385" customWidth="1"/>
    <col min="10752" max="10752" width="4.140625" style="385" customWidth="1"/>
    <col min="10753" max="10764" width="3.7109375" style="385" customWidth="1"/>
    <col min="10765" max="10775" width="3.5703125" style="385" customWidth="1"/>
    <col min="10776" max="10777" width="3.7109375" style="385"/>
    <col min="10778" max="10778" width="20.42578125" style="385" bestFit="1" customWidth="1"/>
    <col min="10779" max="10779" width="4.5703125" style="385" bestFit="1" customWidth="1"/>
    <col min="10780" max="10780" width="8.42578125" style="385" bestFit="1" customWidth="1"/>
    <col min="10781" max="10781" width="7.7109375" style="385" bestFit="1" customWidth="1"/>
    <col min="10782" max="10782" width="7" style="385" bestFit="1" customWidth="1"/>
    <col min="10783" max="10783" width="7.85546875" style="385" bestFit="1" customWidth="1"/>
    <col min="10784" max="10785" width="0" style="385" hidden="1" customWidth="1"/>
    <col min="10786" max="10786" width="12.28515625" style="385" bestFit="1" customWidth="1"/>
    <col min="10787" max="10787" width="10.5703125" style="385" bestFit="1" customWidth="1"/>
    <col min="10788" max="11003" width="3.7109375" style="385"/>
    <col min="11004" max="11004" width="3.7109375" style="385" customWidth="1"/>
    <col min="11005" max="11005" width="3.5703125" style="385" customWidth="1"/>
    <col min="11006" max="11007" width="3.7109375" style="385" customWidth="1"/>
    <col min="11008" max="11008" width="4.140625" style="385" customWidth="1"/>
    <col min="11009" max="11020" width="3.7109375" style="385" customWidth="1"/>
    <col min="11021" max="11031" width="3.5703125" style="385" customWidth="1"/>
    <col min="11032" max="11033" width="3.7109375" style="385"/>
    <col min="11034" max="11034" width="20.42578125" style="385" bestFit="1" customWidth="1"/>
    <col min="11035" max="11035" width="4.5703125" style="385" bestFit="1" customWidth="1"/>
    <col min="11036" max="11036" width="8.42578125" style="385" bestFit="1" customWidth="1"/>
    <col min="11037" max="11037" width="7.7109375" style="385" bestFit="1" customWidth="1"/>
    <col min="11038" max="11038" width="7" style="385" bestFit="1" customWidth="1"/>
    <col min="11039" max="11039" width="7.85546875" style="385" bestFit="1" customWidth="1"/>
    <col min="11040" max="11041" width="0" style="385" hidden="1" customWidth="1"/>
    <col min="11042" max="11042" width="12.28515625" style="385" bestFit="1" customWidth="1"/>
    <col min="11043" max="11043" width="10.5703125" style="385" bestFit="1" customWidth="1"/>
    <col min="11044" max="11259" width="3.7109375" style="385"/>
    <col min="11260" max="11260" width="3.7109375" style="385" customWidth="1"/>
    <col min="11261" max="11261" width="3.5703125" style="385" customWidth="1"/>
    <col min="11262" max="11263" width="3.7109375" style="385" customWidth="1"/>
    <col min="11264" max="11264" width="4.140625" style="385" customWidth="1"/>
    <col min="11265" max="11276" width="3.7109375" style="385" customWidth="1"/>
    <col min="11277" max="11287" width="3.5703125" style="385" customWidth="1"/>
    <col min="11288" max="11289" width="3.7109375" style="385"/>
    <col min="11290" max="11290" width="20.42578125" style="385" bestFit="1" customWidth="1"/>
    <col min="11291" max="11291" width="4.5703125" style="385" bestFit="1" customWidth="1"/>
    <col min="11292" max="11292" width="8.42578125" style="385" bestFit="1" customWidth="1"/>
    <col min="11293" max="11293" width="7.7109375" style="385" bestFit="1" customWidth="1"/>
    <col min="11294" max="11294" width="7" style="385" bestFit="1" customWidth="1"/>
    <col min="11295" max="11295" width="7.85546875" style="385" bestFit="1" customWidth="1"/>
    <col min="11296" max="11297" width="0" style="385" hidden="1" customWidth="1"/>
    <col min="11298" max="11298" width="12.28515625" style="385" bestFit="1" customWidth="1"/>
    <col min="11299" max="11299" width="10.5703125" style="385" bestFit="1" customWidth="1"/>
    <col min="11300" max="11515" width="3.7109375" style="385"/>
    <col min="11516" max="11516" width="3.7109375" style="385" customWidth="1"/>
    <col min="11517" max="11517" width="3.5703125" style="385" customWidth="1"/>
    <col min="11518" max="11519" width="3.7109375" style="385" customWidth="1"/>
    <col min="11520" max="11520" width="4.140625" style="385" customWidth="1"/>
    <col min="11521" max="11532" width="3.7109375" style="385" customWidth="1"/>
    <col min="11533" max="11543" width="3.5703125" style="385" customWidth="1"/>
    <col min="11544" max="11545" width="3.7109375" style="385"/>
    <col min="11546" max="11546" width="20.42578125" style="385" bestFit="1" customWidth="1"/>
    <col min="11547" max="11547" width="4.5703125" style="385" bestFit="1" customWidth="1"/>
    <col min="11548" max="11548" width="8.42578125" style="385" bestFit="1" customWidth="1"/>
    <col min="11549" max="11549" width="7.7109375" style="385" bestFit="1" customWidth="1"/>
    <col min="11550" max="11550" width="7" style="385" bestFit="1" customWidth="1"/>
    <col min="11551" max="11551" width="7.85546875" style="385" bestFit="1" customWidth="1"/>
    <col min="11552" max="11553" width="0" style="385" hidden="1" customWidth="1"/>
    <col min="11554" max="11554" width="12.28515625" style="385" bestFit="1" customWidth="1"/>
    <col min="11555" max="11555" width="10.5703125" style="385" bestFit="1" customWidth="1"/>
    <col min="11556" max="11771" width="3.7109375" style="385"/>
    <col min="11772" max="11772" width="3.7109375" style="385" customWidth="1"/>
    <col min="11773" max="11773" width="3.5703125" style="385" customWidth="1"/>
    <col min="11774" max="11775" width="3.7109375" style="385" customWidth="1"/>
    <col min="11776" max="11776" width="4.140625" style="385" customWidth="1"/>
    <col min="11777" max="11788" width="3.7109375" style="385" customWidth="1"/>
    <col min="11789" max="11799" width="3.5703125" style="385" customWidth="1"/>
    <col min="11800" max="11801" width="3.7109375" style="385"/>
    <col min="11802" max="11802" width="20.42578125" style="385" bestFit="1" customWidth="1"/>
    <col min="11803" max="11803" width="4.5703125" style="385" bestFit="1" customWidth="1"/>
    <col min="11804" max="11804" width="8.42578125" style="385" bestFit="1" customWidth="1"/>
    <col min="11805" max="11805" width="7.7109375" style="385" bestFit="1" customWidth="1"/>
    <col min="11806" max="11806" width="7" style="385" bestFit="1" customWidth="1"/>
    <col min="11807" max="11807" width="7.85546875" style="385" bestFit="1" customWidth="1"/>
    <col min="11808" max="11809" width="0" style="385" hidden="1" customWidth="1"/>
    <col min="11810" max="11810" width="12.28515625" style="385" bestFit="1" customWidth="1"/>
    <col min="11811" max="11811" width="10.5703125" style="385" bestFit="1" customWidth="1"/>
    <col min="11812" max="12027" width="3.7109375" style="385"/>
    <col min="12028" max="12028" width="3.7109375" style="385" customWidth="1"/>
    <col min="12029" max="12029" width="3.5703125" style="385" customWidth="1"/>
    <col min="12030" max="12031" width="3.7109375" style="385" customWidth="1"/>
    <col min="12032" max="12032" width="4.140625" style="385" customWidth="1"/>
    <col min="12033" max="12044" width="3.7109375" style="385" customWidth="1"/>
    <col min="12045" max="12055" width="3.5703125" style="385" customWidth="1"/>
    <col min="12056" max="12057" width="3.7109375" style="385"/>
    <col min="12058" max="12058" width="20.42578125" style="385" bestFit="1" customWidth="1"/>
    <col min="12059" max="12059" width="4.5703125" style="385" bestFit="1" customWidth="1"/>
    <col min="12060" max="12060" width="8.42578125" style="385" bestFit="1" customWidth="1"/>
    <col min="12061" max="12061" width="7.7109375" style="385" bestFit="1" customWidth="1"/>
    <col min="12062" max="12062" width="7" style="385" bestFit="1" customWidth="1"/>
    <col min="12063" max="12063" width="7.85546875" style="385" bestFit="1" customWidth="1"/>
    <col min="12064" max="12065" width="0" style="385" hidden="1" customWidth="1"/>
    <col min="12066" max="12066" width="12.28515625" style="385" bestFit="1" customWidth="1"/>
    <col min="12067" max="12067" width="10.5703125" style="385" bestFit="1" customWidth="1"/>
    <col min="12068" max="12283" width="3.7109375" style="385"/>
    <col min="12284" max="12284" width="3.7109375" style="385" customWidth="1"/>
    <col min="12285" max="12285" width="3.5703125" style="385" customWidth="1"/>
    <col min="12286" max="12287" width="3.7109375" style="385" customWidth="1"/>
    <col min="12288" max="12288" width="4.140625" style="385" customWidth="1"/>
    <col min="12289" max="12300" width="3.7109375" style="385" customWidth="1"/>
    <col min="12301" max="12311" width="3.5703125" style="385" customWidth="1"/>
    <col min="12312" max="12313" width="3.7109375" style="385"/>
    <col min="12314" max="12314" width="20.42578125" style="385" bestFit="1" customWidth="1"/>
    <col min="12315" max="12315" width="4.5703125" style="385" bestFit="1" customWidth="1"/>
    <col min="12316" max="12316" width="8.42578125" style="385" bestFit="1" customWidth="1"/>
    <col min="12317" max="12317" width="7.7109375" style="385" bestFit="1" customWidth="1"/>
    <col min="12318" max="12318" width="7" style="385" bestFit="1" customWidth="1"/>
    <col min="12319" max="12319" width="7.85546875" style="385" bestFit="1" customWidth="1"/>
    <col min="12320" max="12321" width="0" style="385" hidden="1" customWidth="1"/>
    <col min="12322" max="12322" width="12.28515625" style="385" bestFit="1" customWidth="1"/>
    <col min="12323" max="12323" width="10.5703125" style="385" bestFit="1" customWidth="1"/>
    <col min="12324" max="12539" width="3.7109375" style="385"/>
    <col min="12540" max="12540" width="3.7109375" style="385" customWidth="1"/>
    <col min="12541" max="12541" width="3.5703125" style="385" customWidth="1"/>
    <col min="12542" max="12543" width="3.7109375" style="385" customWidth="1"/>
    <col min="12544" max="12544" width="4.140625" style="385" customWidth="1"/>
    <col min="12545" max="12556" width="3.7109375" style="385" customWidth="1"/>
    <col min="12557" max="12567" width="3.5703125" style="385" customWidth="1"/>
    <col min="12568" max="12569" width="3.7109375" style="385"/>
    <col min="12570" max="12570" width="20.42578125" style="385" bestFit="1" customWidth="1"/>
    <col min="12571" max="12571" width="4.5703125" style="385" bestFit="1" customWidth="1"/>
    <col min="12572" max="12572" width="8.42578125" style="385" bestFit="1" customWidth="1"/>
    <col min="12573" max="12573" width="7.7109375" style="385" bestFit="1" customWidth="1"/>
    <col min="12574" max="12574" width="7" style="385" bestFit="1" customWidth="1"/>
    <col min="12575" max="12575" width="7.85546875" style="385" bestFit="1" customWidth="1"/>
    <col min="12576" max="12577" width="0" style="385" hidden="1" customWidth="1"/>
    <col min="12578" max="12578" width="12.28515625" style="385" bestFit="1" customWidth="1"/>
    <col min="12579" max="12579" width="10.5703125" style="385" bestFit="1" customWidth="1"/>
    <col min="12580" max="12795" width="3.7109375" style="385"/>
    <col min="12796" max="12796" width="3.7109375" style="385" customWidth="1"/>
    <col min="12797" max="12797" width="3.5703125" style="385" customWidth="1"/>
    <col min="12798" max="12799" width="3.7109375" style="385" customWidth="1"/>
    <col min="12800" max="12800" width="4.140625" style="385" customWidth="1"/>
    <col min="12801" max="12812" width="3.7109375" style="385" customWidth="1"/>
    <col min="12813" max="12823" width="3.5703125" style="385" customWidth="1"/>
    <col min="12824" max="12825" width="3.7109375" style="385"/>
    <col min="12826" max="12826" width="20.42578125" style="385" bestFit="1" customWidth="1"/>
    <col min="12827" max="12827" width="4.5703125" style="385" bestFit="1" customWidth="1"/>
    <col min="12828" max="12828" width="8.42578125" style="385" bestFit="1" customWidth="1"/>
    <col min="12829" max="12829" width="7.7109375" style="385" bestFit="1" customWidth="1"/>
    <col min="12830" max="12830" width="7" style="385" bestFit="1" customWidth="1"/>
    <col min="12831" max="12831" width="7.85546875" style="385" bestFit="1" customWidth="1"/>
    <col min="12832" max="12833" width="0" style="385" hidden="1" customWidth="1"/>
    <col min="12834" max="12834" width="12.28515625" style="385" bestFit="1" customWidth="1"/>
    <col min="12835" max="12835" width="10.5703125" style="385" bestFit="1" customWidth="1"/>
    <col min="12836" max="13051" width="3.7109375" style="385"/>
    <col min="13052" max="13052" width="3.7109375" style="385" customWidth="1"/>
    <col min="13053" max="13053" width="3.5703125" style="385" customWidth="1"/>
    <col min="13054" max="13055" width="3.7109375" style="385" customWidth="1"/>
    <col min="13056" max="13056" width="4.140625" style="385" customWidth="1"/>
    <col min="13057" max="13068" width="3.7109375" style="385" customWidth="1"/>
    <col min="13069" max="13079" width="3.5703125" style="385" customWidth="1"/>
    <col min="13080" max="13081" width="3.7109375" style="385"/>
    <col min="13082" max="13082" width="20.42578125" style="385" bestFit="1" customWidth="1"/>
    <col min="13083" max="13083" width="4.5703125" style="385" bestFit="1" customWidth="1"/>
    <col min="13084" max="13084" width="8.42578125" style="385" bestFit="1" customWidth="1"/>
    <col min="13085" max="13085" width="7.7109375" style="385" bestFit="1" customWidth="1"/>
    <col min="13086" max="13086" width="7" style="385" bestFit="1" customWidth="1"/>
    <col min="13087" max="13087" width="7.85546875" style="385" bestFit="1" customWidth="1"/>
    <col min="13088" max="13089" width="0" style="385" hidden="1" customWidth="1"/>
    <col min="13090" max="13090" width="12.28515625" style="385" bestFit="1" customWidth="1"/>
    <col min="13091" max="13091" width="10.5703125" style="385" bestFit="1" customWidth="1"/>
    <col min="13092" max="13307" width="3.7109375" style="385"/>
    <col min="13308" max="13308" width="3.7109375" style="385" customWidth="1"/>
    <col min="13309" max="13309" width="3.5703125" style="385" customWidth="1"/>
    <col min="13310" max="13311" width="3.7109375" style="385" customWidth="1"/>
    <col min="13312" max="13312" width="4.140625" style="385" customWidth="1"/>
    <col min="13313" max="13324" width="3.7109375" style="385" customWidth="1"/>
    <col min="13325" max="13335" width="3.5703125" style="385" customWidth="1"/>
    <col min="13336" max="13337" width="3.7109375" style="385"/>
    <col min="13338" max="13338" width="20.42578125" style="385" bestFit="1" customWidth="1"/>
    <col min="13339" max="13339" width="4.5703125" style="385" bestFit="1" customWidth="1"/>
    <col min="13340" max="13340" width="8.42578125" style="385" bestFit="1" customWidth="1"/>
    <col min="13341" max="13341" width="7.7109375" style="385" bestFit="1" customWidth="1"/>
    <col min="13342" max="13342" width="7" style="385" bestFit="1" customWidth="1"/>
    <col min="13343" max="13343" width="7.85546875" style="385" bestFit="1" customWidth="1"/>
    <col min="13344" max="13345" width="0" style="385" hidden="1" customWidth="1"/>
    <col min="13346" max="13346" width="12.28515625" style="385" bestFit="1" customWidth="1"/>
    <col min="13347" max="13347" width="10.5703125" style="385" bestFit="1" customWidth="1"/>
    <col min="13348" max="13563" width="3.7109375" style="385"/>
    <col min="13564" max="13564" width="3.7109375" style="385" customWidth="1"/>
    <col min="13565" max="13565" width="3.5703125" style="385" customWidth="1"/>
    <col min="13566" max="13567" width="3.7109375" style="385" customWidth="1"/>
    <col min="13568" max="13568" width="4.140625" style="385" customWidth="1"/>
    <col min="13569" max="13580" width="3.7109375" style="385" customWidth="1"/>
    <col min="13581" max="13591" width="3.5703125" style="385" customWidth="1"/>
    <col min="13592" max="13593" width="3.7109375" style="385"/>
    <col min="13594" max="13594" width="20.42578125" style="385" bestFit="1" customWidth="1"/>
    <col min="13595" max="13595" width="4.5703125" style="385" bestFit="1" customWidth="1"/>
    <col min="13596" max="13596" width="8.42578125" style="385" bestFit="1" customWidth="1"/>
    <col min="13597" max="13597" width="7.7109375" style="385" bestFit="1" customWidth="1"/>
    <col min="13598" max="13598" width="7" style="385" bestFit="1" customWidth="1"/>
    <col min="13599" max="13599" width="7.85546875" style="385" bestFit="1" customWidth="1"/>
    <col min="13600" max="13601" width="0" style="385" hidden="1" customWidth="1"/>
    <col min="13602" max="13602" width="12.28515625" style="385" bestFit="1" customWidth="1"/>
    <col min="13603" max="13603" width="10.5703125" style="385" bestFit="1" customWidth="1"/>
    <col min="13604" max="13819" width="3.7109375" style="385"/>
    <col min="13820" max="13820" width="3.7109375" style="385" customWidth="1"/>
    <col min="13821" max="13821" width="3.5703125" style="385" customWidth="1"/>
    <col min="13822" max="13823" width="3.7109375" style="385" customWidth="1"/>
    <col min="13824" max="13824" width="4.140625" style="385" customWidth="1"/>
    <col min="13825" max="13836" width="3.7109375" style="385" customWidth="1"/>
    <col min="13837" max="13847" width="3.5703125" style="385" customWidth="1"/>
    <col min="13848" max="13849" width="3.7109375" style="385"/>
    <col min="13850" max="13850" width="20.42578125" style="385" bestFit="1" customWidth="1"/>
    <col min="13851" max="13851" width="4.5703125" style="385" bestFit="1" customWidth="1"/>
    <col min="13852" max="13852" width="8.42578125" style="385" bestFit="1" customWidth="1"/>
    <col min="13853" max="13853" width="7.7109375" style="385" bestFit="1" customWidth="1"/>
    <col min="13854" max="13854" width="7" style="385" bestFit="1" customWidth="1"/>
    <col min="13855" max="13855" width="7.85546875" style="385" bestFit="1" customWidth="1"/>
    <col min="13856" max="13857" width="0" style="385" hidden="1" customWidth="1"/>
    <col min="13858" max="13858" width="12.28515625" style="385" bestFit="1" customWidth="1"/>
    <col min="13859" max="13859" width="10.5703125" style="385" bestFit="1" customWidth="1"/>
    <col min="13860" max="14075" width="3.7109375" style="385"/>
    <col min="14076" max="14076" width="3.7109375" style="385" customWidth="1"/>
    <col min="14077" max="14077" width="3.5703125" style="385" customWidth="1"/>
    <col min="14078" max="14079" width="3.7109375" style="385" customWidth="1"/>
    <col min="14080" max="14080" width="4.140625" style="385" customWidth="1"/>
    <col min="14081" max="14092" width="3.7109375" style="385" customWidth="1"/>
    <col min="14093" max="14103" width="3.5703125" style="385" customWidth="1"/>
    <col min="14104" max="14105" width="3.7109375" style="385"/>
    <col min="14106" max="14106" width="20.42578125" style="385" bestFit="1" customWidth="1"/>
    <col min="14107" max="14107" width="4.5703125" style="385" bestFit="1" customWidth="1"/>
    <col min="14108" max="14108" width="8.42578125" style="385" bestFit="1" customWidth="1"/>
    <col min="14109" max="14109" width="7.7109375" style="385" bestFit="1" customWidth="1"/>
    <col min="14110" max="14110" width="7" style="385" bestFit="1" customWidth="1"/>
    <col min="14111" max="14111" width="7.85546875" style="385" bestFit="1" customWidth="1"/>
    <col min="14112" max="14113" width="0" style="385" hidden="1" customWidth="1"/>
    <col min="14114" max="14114" width="12.28515625" style="385" bestFit="1" customWidth="1"/>
    <col min="14115" max="14115" width="10.5703125" style="385" bestFit="1" customWidth="1"/>
    <col min="14116" max="14331" width="3.7109375" style="385"/>
    <col min="14332" max="14332" width="3.7109375" style="385" customWidth="1"/>
    <col min="14333" max="14333" width="3.5703125" style="385" customWidth="1"/>
    <col min="14334" max="14335" width="3.7109375" style="385" customWidth="1"/>
    <col min="14336" max="14336" width="4.140625" style="385" customWidth="1"/>
    <col min="14337" max="14348" width="3.7109375" style="385" customWidth="1"/>
    <col min="14349" max="14359" width="3.5703125" style="385" customWidth="1"/>
    <col min="14360" max="14361" width="3.7109375" style="385"/>
    <col min="14362" max="14362" width="20.42578125" style="385" bestFit="1" customWidth="1"/>
    <col min="14363" max="14363" width="4.5703125" style="385" bestFit="1" customWidth="1"/>
    <col min="14364" max="14364" width="8.42578125" style="385" bestFit="1" customWidth="1"/>
    <col min="14365" max="14365" width="7.7109375" style="385" bestFit="1" customWidth="1"/>
    <col min="14366" max="14366" width="7" style="385" bestFit="1" customWidth="1"/>
    <col min="14367" max="14367" width="7.85546875" style="385" bestFit="1" customWidth="1"/>
    <col min="14368" max="14369" width="0" style="385" hidden="1" customWidth="1"/>
    <col min="14370" max="14370" width="12.28515625" style="385" bestFit="1" customWidth="1"/>
    <col min="14371" max="14371" width="10.5703125" style="385" bestFit="1" customWidth="1"/>
    <col min="14372" max="14587" width="3.7109375" style="385"/>
    <col min="14588" max="14588" width="3.7109375" style="385" customWidth="1"/>
    <col min="14589" max="14589" width="3.5703125" style="385" customWidth="1"/>
    <col min="14590" max="14591" width="3.7109375" style="385" customWidth="1"/>
    <col min="14592" max="14592" width="4.140625" style="385" customWidth="1"/>
    <col min="14593" max="14604" width="3.7109375" style="385" customWidth="1"/>
    <col min="14605" max="14615" width="3.5703125" style="385" customWidth="1"/>
    <col min="14616" max="14617" width="3.7109375" style="385"/>
    <col min="14618" max="14618" width="20.42578125" style="385" bestFit="1" customWidth="1"/>
    <col min="14619" max="14619" width="4.5703125" style="385" bestFit="1" customWidth="1"/>
    <col min="14620" max="14620" width="8.42578125" style="385" bestFit="1" customWidth="1"/>
    <col min="14621" max="14621" width="7.7109375" style="385" bestFit="1" customWidth="1"/>
    <col min="14622" max="14622" width="7" style="385" bestFit="1" customWidth="1"/>
    <col min="14623" max="14623" width="7.85546875" style="385" bestFit="1" customWidth="1"/>
    <col min="14624" max="14625" width="0" style="385" hidden="1" customWidth="1"/>
    <col min="14626" max="14626" width="12.28515625" style="385" bestFit="1" customWidth="1"/>
    <col min="14627" max="14627" width="10.5703125" style="385" bestFit="1" customWidth="1"/>
    <col min="14628" max="14843" width="3.7109375" style="385"/>
    <col min="14844" max="14844" width="3.7109375" style="385" customWidth="1"/>
    <col min="14845" max="14845" width="3.5703125" style="385" customWidth="1"/>
    <col min="14846" max="14847" width="3.7109375" style="385" customWidth="1"/>
    <col min="14848" max="14848" width="4.140625" style="385" customWidth="1"/>
    <col min="14849" max="14860" width="3.7109375" style="385" customWidth="1"/>
    <col min="14861" max="14871" width="3.5703125" style="385" customWidth="1"/>
    <col min="14872" max="14873" width="3.7109375" style="385"/>
    <col min="14874" max="14874" width="20.42578125" style="385" bestFit="1" customWidth="1"/>
    <col min="14875" max="14875" width="4.5703125" style="385" bestFit="1" customWidth="1"/>
    <col min="14876" max="14876" width="8.42578125" style="385" bestFit="1" customWidth="1"/>
    <col min="14877" max="14877" width="7.7109375" style="385" bestFit="1" customWidth="1"/>
    <col min="14878" max="14878" width="7" style="385" bestFit="1" customWidth="1"/>
    <col min="14879" max="14879" width="7.85546875" style="385" bestFit="1" customWidth="1"/>
    <col min="14880" max="14881" width="0" style="385" hidden="1" customWidth="1"/>
    <col min="14882" max="14882" width="12.28515625" style="385" bestFit="1" customWidth="1"/>
    <col min="14883" max="14883" width="10.5703125" style="385" bestFit="1" customWidth="1"/>
    <col min="14884" max="15099" width="3.7109375" style="385"/>
    <col min="15100" max="15100" width="3.7109375" style="385" customWidth="1"/>
    <col min="15101" max="15101" width="3.5703125" style="385" customWidth="1"/>
    <col min="15102" max="15103" width="3.7109375" style="385" customWidth="1"/>
    <col min="15104" max="15104" width="4.140625" style="385" customWidth="1"/>
    <col min="15105" max="15116" width="3.7109375" style="385" customWidth="1"/>
    <col min="15117" max="15127" width="3.5703125" style="385" customWidth="1"/>
    <col min="15128" max="15129" width="3.7109375" style="385"/>
    <col min="15130" max="15130" width="20.42578125" style="385" bestFit="1" customWidth="1"/>
    <col min="15131" max="15131" width="4.5703125" style="385" bestFit="1" customWidth="1"/>
    <col min="15132" max="15132" width="8.42578125" style="385" bestFit="1" customWidth="1"/>
    <col min="15133" max="15133" width="7.7109375" style="385" bestFit="1" customWidth="1"/>
    <col min="15134" max="15134" width="7" style="385" bestFit="1" customWidth="1"/>
    <col min="15135" max="15135" width="7.85546875" style="385" bestFit="1" customWidth="1"/>
    <col min="15136" max="15137" width="0" style="385" hidden="1" customWidth="1"/>
    <col min="15138" max="15138" width="12.28515625" style="385" bestFit="1" customWidth="1"/>
    <col min="15139" max="15139" width="10.5703125" style="385" bestFit="1" customWidth="1"/>
    <col min="15140" max="15355" width="3.7109375" style="385"/>
    <col min="15356" max="15356" width="3.7109375" style="385" customWidth="1"/>
    <col min="15357" max="15357" width="3.5703125" style="385" customWidth="1"/>
    <col min="15358" max="15359" width="3.7109375" style="385" customWidth="1"/>
    <col min="15360" max="15360" width="4.140625" style="385" customWidth="1"/>
    <col min="15361" max="15372" width="3.7109375" style="385" customWidth="1"/>
    <col min="15373" max="15383" width="3.5703125" style="385" customWidth="1"/>
    <col min="15384" max="15385" width="3.7109375" style="385"/>
    <col min="15386" max="15386" width="20.42578125" style="385" bestFit="1" customWidth="1"/>
    <col min="15387" max="15387" width="4.5703125" style="385" bestFit="1" customWidth="1"/>
    <col min="15388" max="15388" width="8.42578125" style="385" bestFit="1" customWidth="1"/>
    <col min="15389" max="15389" width="7.7109375" style="385" bestFit="1" customWidth="1"/>
    <col min="15390" max="15390" width="7" style="385" bestFit="1" customWidth="1"/>
    <col min="15391" max="15391" width="7.85546875" style="385" bestFit="1" customWidth="1"/>
    <col min="15392" max="15393" width="0" style="385" hidden="1" customWidth="1"/>
    <col min="15394" max="15394" width="12.28515625" style="385" bestFit="1" customWidth="1"/>
    <col min="15395" max="15395" width="10.5703125" style="385" bestFit="1" customWidth="1"/>
    <col min="15396" max="15611" width="3.7109375" style="385"/>
    <col min="15612" max="15612" width="3.7109375" style="385" customWidth="1"/>
    <col min="15613" max="15613" width="3.5703125" style="385" customWidth="1"/>
    <col min="15614" max="15615" width="3.7109375" style="385" customWidth="1"/>
    <col min="15616" max="15616" width="4.140625" style="385" customWidth="1"/>
    <col min="15617" max="15628" width="3.7109375" style="385" customWidth="1"/>
    <col min="15629" max="15639" width="3.5703125" style="385" customWidth="1"/>
    <col min="15640" max="15641" width="3.7109375" style="385"/>
    <col min="15642" max="15642" width="20.42578125" style="385" bestFit="1" customWidth="1"/>
    <col min="15643" max="15643" width="4.5703125" style="385" bestFit="1" customWidth="1"/>
    <col min="15644" max="15644" width="8.42578125" style="385" bestFit="1" customWidth="1"/>
    <col min="15645" max="15645" width="7.7109375" style="385" bestFit="1" customWidth="1"/>
    <col min="15646" max="15646" width="7" style="385" bestFit="1" customWidth="1"/>
    <col min="15647" max="15647" width="7.85546875" style="385" bestFit="1" customWidth="1"/>
    <col min="15648" max="15649" width="0" style="385" hidden="1" customWidth="1"/>
    <col min="15650" max="15650" width="12.28515625" style="385" bestFit="1" customWidth="1"/>
    <col min="15651" max="15651" width="10.5703125" style="385" bestFit="1" customWidth="1"/>
    <col min="15652" max="15867" width="3.7109375" style="385"/>
    <col min="15868" max="15868" width="3.7109375" style="385" customWidth="1"/>
    <col min="15869" max="15869" width="3.5703125" style="385" customWidth="1"/>
    <col min="15870" max="15871" width="3.7109375" style="385" customWidth="1"/>
    <col min="15872" max="15872" width="4.140625" style="385" customWidth="1"/>
    <col min="15873" max="15884" width="3.7109375" style="385" customWidth="1"/>
    <col min="15885" max="15895" width="3.5703125" style="385" customWidth="1"/>
    <col min="15896" max="15897" width="3.7109375" style="385"/>
    <col min="15898" max="15898" width="20.42578125" style="385" bestFit="1" customWidth="1"/>
    <col min="15899" max="15899" width="4.5703125" style="385" bestFit="1" customWidth="1"/>
    <col min="15900" max="15900" width="8.42578125" style="385" bestFit="1" customWidth="1"/>
    <col min="15901" max="15901" width="7.7109375" style="385" bestFit="1" customWidth="1"/>
    <col min="15902" max="15902" width="7" style="385" bestFit="1" customWidth="1"/>
    <col min="15903" max="15903" width="7.85546875" style="385" bestFit="1" customWidth="1"/>
    <col min="15904" max="15905" width="0" style="385" hidden="1" customWidth="1"/>
    <col min="15906" max="15906" width="12.28515625" style="385" bestFit="1" customWidth="1"/>
    <col min="15907" max="15907" width="10.5703125" style="385" bestFit="1" customWidth="1"/>
    <col min="15908" max="16123" width="3.7109375" style="385"/>
    <col min="16124" max="16124" width="3.7109375" style="385" customWidth="1"/>
    <col min="16125" max="16125" width="3.5703125" style="385" customWidth="1"/>
    <col min="16126" max="16127" width="3.7109375" style="385" customWidth="1"/>
    <col min="16128" max="16128" width="4.140625" style="385" customWidth="1"/>
    <col min="16129" max="16140" width="3.7109375" style="385" customWidth="1"/>
    <col min="16141" max="16151" width="3.5703125" style="385" customWidth="1"/>
    <col min="16152" max="16153" width="3.7109375" style="385"/>
    <col min="16154" max="16154" width="20.42578125" style="385" bestFit="1" customWidth="1"/>
    <col min="16155" max="16155" width="4.5703125" style="385" bestFit="1" customWidth="1"/>
    <col min="16156" max="16156" width="8.42578125" style="385" bestFit="1" customWidth="1"/>
    <col min="16157" max="16157" width="7.7109375" style="385" bestFit="1" customWidth="1"/>
    <col min="16158" max="16158" width="7" style="385" bestFit="1" customWidth="1"/>
    <col min="16159" max="16159" width="7.85546875" style="385" bestFit="1" customWidth="1"/>
    <col min="16160" max="16161" width="0" style="385" hidden="1" customWidth="1"/>
    <col min="16162" max="16162" width="12.28515625" style="385" bestFit="1" customWidth="1"/>
    <col min="16163" max="16163" width="10.5703125" style="385" bestFit="1" customWidth="1"/>
    <col min="16164" max="16384" width="3.7109375" style="385"/>
  </cols>
  <sheetData>
    <row r="1" spans="1:42" ht="21" thickBot="1" x14ac:dyDescent="0.3">
      <c r="A1" s="518" t="s">
        <v>421</v>
      </c>
      <c r="U1" s="585" t="s">
        <v>256</v>
      </c>
      <c r="V1" s="586"/>
      <c r="W1" s="586"/>
      <c r="AC1" s="385" t="s">
        <v>422</v>
      </c>
      <c r="AD1" s="385" t="s">
        <v>423</v>
      </c>
      <c r="AE1" s="385" t="s">
        <v>424</v>
      </c>
      <c r="AH1" s="385" t="s">
        <v>425</v>
      </c>
      <c r="AM1" s="704" t="s">
        <v>461</v>
      </c>
      <c r="AN1" s="705"/>
      <c r="AO1" s="706"/>
      <c r="AP1" s="705"/>
    </row>
    <row r="2" spans="1:42" ht="18.75" thickBot="1" x14ac:dyDescent="0.3">
      <c r="A2" s="520" t="s">
        <v>426</v>
      </c>
      <c r="AA2" s="385" t="s">
        <v>377</v>
      </c>
      <c r="AB2" s="385" t="s">
        <v>378</v>
      </c>
      <c r="AC2" s="385" t="s">
        <v>14</v>
      </c>
      <c r="AD2" s="385" t="s">
        <v>379</v>
      </c>
      <c r="AE2" s="405" t="s">
        <v>380</v>
      </c>
      <c r="AG2" s="385" t="s">
        <v>427</v>
      </c>
      <c r="AH2" s="405" t="s">
        <v>428</v>
      </c>
      <c r="AI2" s="587" t="s">
        <v>382</v>
      </c>
      <c r="AN2" s="694" t="s">
        <v>462</v>
      </c>
      <c r="AO2" s="695" t="s">
        <v>463</v>
      </c>
      <c r="AP2" s="694" t="s">
        <v>462</v>
      </c>
    </row>
    <row r="3" spans="1:42" ht="15.75" thickBot="1" x14ac:dyDescent="0.3">
      <c r="A3" s="521" t="s">
        <v>344</v>
      </c>
      <c r="G3" s="588"/>
      <c r="H3" s="588"/>
      <c r="I3" s="588"/>
      <c r="J3" s="588"/>
      <c r="K3" s="588"/>
      <c r="L3" s="588"/>
      <c r="M3" s="588"/>
      <c r="N3" s="588"/>
      <c r="O3" s="588"/>
      <c r="P3" s="588"/>
      <c r="Q3" s="588"/>
      <c r="R3" s="588"/>
      <c r="S3" s="588"/>
      <c r="T3" s="588"/>
      <c r="U3" s="588"/>
      <c r="V3" s="588"/>
      <c r="W3" s="588"/>
      <c r="X3" s="588"/>
      <c r="Y3" s="589">
        <v>1</v>
      </c>
      <c r="Z3" s="590" t="s">
        <v>429</v>
      </c>
      <c r="AA3" s="591">
        <v>51</v>
      </c>
      <c r="AB3" s="591">
        <v>240</v>
      </c>
      <c r="AC3" s="591">
        <v>90</v>
      </c>
      <c r="AD3" s="591">
        <f t="shared" ref="AD3:AD25" si="0">(AA3*AB3)/AC3</f>
        <v>136</v>
      </c>
      <c r="AE3" s="591">
        <v>27</v>
      </c>
      <c r="AF3" s="591" t="e">
        <f>(#REF!/10000)*AE3</f>
        <v>#REF!</v>
      </c>
      <c r="AG3" s="591"/>
      <c r="AH3" s="592">
        <f>AD3/10*AE3</f>
        <v>367.2</v>
      </c>
      <c r="AI3" s="593" t="s">
        <v>26</v>
      </c>
      <c r="AN3" s="696">
        <v>1</v>
      </c>
      <c r="AO3" s="697" t="s">
        <v>464</v>
      </c>
      <c r="AP3" s="698">
        <v>2</v>
      </c>
    </row>
    <row r="4" spans="1:42" ht="15.75" thickBot="1" x14ac:dyDescent="0.3">
      <c r="A4" s="521" t="s">
        <v>345</v>
      </c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4"/>
      <c r="R4" s="594"/>
      <c r="S4" s="594"/>
      <c r="T4" s="594"/>
      <c r="U4" s="594"/>
      <c r="V4" s="594"/>
      <c r="W4" s="594"/>
      <c r="X4" s="594"/>
      <c r="Y4" s="595">
        <v>2</v>
      </c>
      <c r="Z4" s="590" t="s">
        <v>429</v>
      </c>
      <c r="AA4" s="596">
        <v>51</v>
      </c>
      <c r="AB4" s="596">
        <v>240</v>
      </c>
      <c r="AC4" s="596">
        <v>90</v>
      </c>
      <c r="AD4" s="596">
        <f t="shared" si="0"/>
        <v>136</v>
      </c>
      <c r="AE4" s="596">
        <v>27</v>
      </c>
      <c r="AF4" s="596"/>
      <c r="AG4" s="596"/>
      <c r="AH4" s="597">
        <f t="shared" ref="AH4:AH25" si="1">AD4/10*AE4</f>
        <v>367.2</v>
      </c>
      <c r="AI4" s="598" t="s">
        <v>383</v>
      </c>
      <c r="AN4" s="696">
        <v>4</v>
      </c>
      <c r="AO4" s="697" t="s">
        <v>464</v>
      </c>
      <c r="AP4" s="698">
        <v>3</v>
      </c>
    </row>
    <row r="5" spans="1:42" ht="15.75" thickBot="1" x14ac:dyDescent="0.3">
      <c r="A5" s="521" t="s">
        <v>346</v>
      </c>
      <c r="G5" s="594"/>
      <c r="H5" s="594"/>
      <c r="I5" s="594"/>
      <c r="J5" s="594"/>
      <c r="K5" s="594"/>
      <c r="L5" s="594"/>
      <c r="M5" s="594"/>
      <c r="N5" s="594"/>
      <c r="O5" s="594"/>
      <c r="P5" s="594"/>
      <c r="Q5" s="594"/>
      <c r="R5" s="594"/>
      <c r="S5" s="594"/>
      <c r="T5" s="594"/>
      <c r="U5" s="594"/>
      <c r="V5" s="594"/>
      <c r="W5" s="594"/>
      <c r="X5" s="594"/>
      <c r="Y5" s="589">
        <v>3</v>
      </c>
      <c r="Z5" s="599" t="s">
        <v>430</v>
      </c>
      <c r="AA5" s="591">
        <v>51</v>
      </c>
      <c r="AB5" s="591">
        <v>240</v>
      </c>
      <c r="AC5" s="591">
        <v>90</v>
      </c>
      <c r="AD5" s="591">
        <f t="shared" si="0"/>
        <v>136</v>
      </c>
      <c r="AE5" s="591">
        <v>27</v>
      </c>
      <c r="AF5" s="591"/>
      <c r="AG5" s="591"/>
      <c r="AH5" s="592">
        <f t="shared" si="1"/>
        <v>367.2</v>
      </c>
      <c r="AI5" s="593" t="s">
        <v>385</v>
      </c>
      <c r="AN5" s="696">
        <v>5</v>
      </c>
      <c r="AO5" s="697" t="s">
        <v>464</v>
      </c>
      <c r="AP5" s="698">
        <v>6</v>
      </c>
    </row>
    <row r="6" spans="1:42" ht="15.75" thickBot="1" x14ac:dyDescent="0.3">
      <c r="A6" s="600" t="s">
        <v>346</v>
      </c>
      <c r="B6" s="601"/>
      <c r="Y6" s="602">
        <v>4</v>
      </c>
      <c r="Z6" s="599" t="s">
        <v>431</v>
      </c>
      <c r="AA6" s="545">
        <v>51</v>
      </c>
      <c r="AB6" s="596">
        <v>240</v>
      </c>
      <c r="AC6" s="545">
        <v>90</v>
      </c>
      <c r="AD6" s="545">
        <f t="shared" si="0"/>
        <v>136</v>
      </c>
      <c r="AE6" s="545">
        <v>27</v>
      </c>
      <c r="AF6" s="545"/>
      <c r="AG6" s="545"/>
      <c r="AH6" s="603">
        <f t="shared" si="1"/>
        <v>367.2</v>
      </c>
      <c r="AI6" s="604" t="s">
        <v>386</v>
      </c>
      <c r="AN6" s="696">
        <v>8</v>
      </c>
      <c r="AO6" s="697" t="s">
        <v>464</v>
      </c>
      <c r="AP6" s="698">
        <v>7</v>
      </c>
    </row>
    <row r="7" spans="1:42" ht="15.75" thickBot="1" x14ac:dyDescent="0.3">
      <c r="A7" s="521" t="s">
        <v>348</v>
      </c>
      <c r="G7" s="605"/>
      <c r="H7" s="605"/>
      <c r="I7" s="605"/>
      <c r="J7" s="605"/>
      <c r="K7" s="605"/>
      <c r="L7" s="605"/>
      <c r="M7" s="605"/>
      <c r="N7" s="605"/>
      <c r="O7" s="605"/>
      <c r="P7" s="605"/>
      <c r="Q7" s="605"/>
      <c r="R7" s="605"/>
      <c r="S7" s="605"/>
      <c r="T7" s="605"/>
      <c r="U7" s="605"/>
      <c r="V7" s="605"/>
      <c r="W7" s="605"/>
      <c r="X7" s="605"/>
      <c r="Y7" s="589">
        <v>5</v>
      </c>
      <c r="Z7" s="599" t="s">
        <v>432</v>
      </c>
      <c r="AA7" s="545">
        <v>53</v>
      </c>
      <c r="AB7" s="591">
        <v>240</v>
      </c>
      <c r="AC7" s="545">
        <v>90</v>
      </c>
      <c r="AD7" s="545">
        <f t="shared" si="0"/>
        <v>141.33333333333334</v>
      </c>
      <c r="AE7" s="545">
        <v>27</v>
      </c>
      <c r="AF7" s="545"/>
      <c r="AG7" s="545"/>
      <c r="AH7" s="603">
        <f t="shared" si="1"/>
        <v>381.6</v>
      </c>
      <c r="AI7" s="604" t="s">
        <v>387</v>
      </c>
      <c r="AN7" s="696">
        <v>9</v>
      </c>
      <c r="AO7" s="699" t="s">
        <v>465</v>
      </c>
      <c r="AP7" s="698">
        <v>10</v>
      </c>
    </row>
    <row r="8" spans="1:42" ht="15.75" thickBot="1" x14ac:dyDescent="0.3">
      <c r="A8" s="521" t="s">
        <v>347</v>
      </c>
      <c r="D8" s="606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  <c r="U8" s="607"/>
      <c r="V8" s="607"/>
      <c r="W8" s="607"/>
      <c r="X8" s="607"/>
      <c r="Y8" s="595">
        <v>6</v>
      </c>
      <c r="Z8" s="599" t="s">
        <v>433</v>
      </c>
      <c r="AA8" s="545">
        <v>58</v>
      </c>
      <c r="AB8" s="596">
        <v>240</v>
      </c>
      <c r="AC8" s="545">
        <v>90</v>
      </c>
      <c r="AD8" s="545">
        <f t="shared" si="0"/>
        <v>154.66666666666666</v>
      </c>
      <c r="AE8" s="545">
        <v>27</v>
      </c>
      <c r="AF8" s="545"/>
      <c r="AG8" s="545"/>
      <c r="AH8" s="603">
        <f t="shared" si="1"/>
        <v>417.59999999999997</v>
      </c>
      <c r="AI8" s="604" t="s">
        <v>388</v>
      </c>
      <c r="AN8" s="696">
        <v>12</v>
      </c>
      <c r="AO8" s="699" t="s">
        <v>465</v>
      </c>
      <c r="AP8" s="698">
        <v>11</v>
      </c>
    </row>
    <row r="9" spans="1:42" ht="15.75" thickBot="1" x14ac:dyDescent="0.3">
      <c r="A9" s="534"/>
      <c r="B9" s="393"/>
      <c r="C9" s="393"/>
      <c r="D9" s="608"/>
      <c r="G9" s="608"/>
      <c r="H9" s="393"/>
      <c r="I9" s="393"/>
      <c r="J9" s="608"/>
      <c r="K9" s="608"/>
      <c r="L9" s="608"/>
      <c r="M9" s="608"/>
      <c r="N9" s="608"/>
      <c r="O9" s="608"/>
      <c r="P9" s="608"/>
      <c r="Q9" s="608"/>
      <c r="R9" s="393"/>
      <c r="S9" s="393"/>
      <c r="T9" s="393"/>
      <c r="U9" s="393"/>
      <c r="V9" s="393"/>
      <c r="W9" s="393"/>
      <c r="Y9" s="589">
        <v>7</v>
      </c>
      <c r="Z9" s="599" t="s">
        <v>434</v>
      </c>
      <c r="AA9" s="545">
        <v>57</v>
      </c>
      <c r="AB9" s="591">
        <v>240</v>
      </c>
      <c r="AC9" s="545">
        <v>90</v>
      </c>
      <c r="AD9" s="545">
        <f t="shared" si="0"/>
        <v>152</v>
      </c>
      <c r="AE9" s="545">
        <v>27</v>
      </c>
      <c r="AF9" s="545"/>
      <c r="AG9" s="545"/>
      <c r="AH9" s="603">
        <f t="shared" si="1"/>
        <v>410.4</v>
      </c>
      <c r="AI9" s="604" t="s">
        <v>389</v>
      </c>
      <c r="AN9" s="696">
        <v>13</v>
      </c>
      <c r="AO9" s="699" t="s">
        <v>430</v>
      </c>
      <c r="AP9" s="698">
        <v>14</v>
      </c>
    </row>
    <row r="10" spans="1:42" ht="15.75" thickBot="1" x14ac:dyDescent="0.3">
      <c r="A10" s="609"/>
      <c r="B10" s="610" t="s">
        <v>435</v>
      </c>
      <c r="C10" s="611"/>
      <c r="D10" s="612" t="s">
        <v>436</v>
      </c>
      <c r="E10" s="613"/>
      <c r="F10" s="614"/>
      <c r="G10" s="615"/>
      <c r="H10" s="612" t="s">
        <v>85</v>
      </c>
      <c r="I10" s="610"/>
      <c r="J10" s="616"/>
      <c r="K10" s="617" t="s">
        <v>437</v>
      </c>
      <c r="L10" s="618"/>
      <c r="M10" s="618"/>
      <c r="N10" s="618"/>
      <c r="O10" s="618"/>
      <c r="P10" s="618"/>
      <c r="Q10" s="618"/>
      <c r="R10" s="615"/>
      <c r="S10" s="615"/>
      <c r="T10" s="615"/>
      <c r="U10" s="615"/>
      <c r="V10" s="611"/>
      <c r="W10" s="619"/>
      <c r="X10" s="620" t="s">
        <v>438</v>
      </c>
      <c r="Y10" s="602">
        <v>8</v>
      </c>
      <c r="Z10" s="599" t="s">
        <v>439</v>
      </c>
      <c r="AA10" s="545">
        <v>58</v>
      </c>
      <c r="AB10" s="596">
        <v>240</v>
      </c>
      <c r="AC10" s="545">
        <v>90</v>
      </c>
      <c r="AD10" s="545">
        <f t="shared" si="0"/>
        <v>154.66666666666666</v>
      </c>
      <c r="AE10" s="545">
        <v>27</v>
      </c>
      <c r="AF10" s="545"/>
      <c r="AG10" s="545"/>
      <c r="AH10" s="603">
        <f t="shared" si="1"/>
        <v>417.59999999999997</v>
      </c>
      <c r="AI10" s="604" t="s">
        <v>391</v>
      </c>
      <c r="AN10" s="696">
        <v>16</v>
      </c>
      <c r="AO10" s="699" t="s">
        <v>430</v>
      </c>
      <c r="AP10" s="698">
        <v>15</v>
      </c>
    </row>
    <row r="11" spans="1:42" ht="15.75" thickBot="1" x14ac:dyDescent="0.3">
      <c r="A11" s="385">
        <v>23</v>
      </c>
      <c r="B11" s="385">
        <v>22</v>
      </c>
      <c r="C11" s="621">
        <v>21</v>
      </c>
      <c r="D11" s="621">
        <v>20</v>
      </c>
      <c r="E11" s="621">
        <v>19</v>
      </c>
      <c r="F11" s="399">
        <v>18</v>
      </c>
      <c r="G11" s="621">
        <v>17</v>
      </c>
      <c r="H11" s="621">
        <v>16</v>
      </c>
      <c r="I11" s="399">
        <v>15</v>
      </c>
      <c r="J11" s="621">
        <v>14</v>
      </c>
      <c r="K11" s="621">
        <v>13</v>
      </c>
      <c r="L11" s="399">
        <v>12</v>
      </c>
      <c r="M11" s="621">
        <v>11</v>
      </c>
      <c r="N11" s="621">
        <v>10</v>
      </c>
      <c r="O11" s="399">
        <v>9</v>
      </c>
      <c r="P11" s="621">
        <v>8</v>
      </c>
      <c r="Q11" s="621">
        <v>7</v>
      </c>
      <c r="R11" s="399">
        <v>6</v>
      </c>
      <c r="S11" s="621">
        <v>5</v>
      </c>
      <c r="T11" s="621">
        <v>4</v>
      </c>
      <c r="U11" s="399">
        <v>3</v>
      </c>
      <c r="V11" s="621">
        <v>2</v>
      </c>
      <c r="W11" s="621">
        <v>1</v>
      </c>
      <c r="X11" s="620"/>
      <c r="Y11" s="589">
        <v>9</v>
      </c>
      <c r="Z11" s="599" t="s">
        <v>440</v>
      </c>
      <c r="AA11" s="545">
        <v>56</v>
      </c>
      <c r="AB11" s="591">
        <v>240</v>
      </c>
      <c r="AC11" s="545">
        <v>90</v>
      </c>
      <c r="AD11" s="545">
        <f t="shared" si="0"/>
        <v>149.33333333333334</v>
      </c>
      <c r="AE11" s="545">
        <v>27</v>
      </c>
      <c r="AF11" s="545"/>
      <c r="AG11" s="545"/>
      <c r="AH11" s="603">
        <f t="shared" si="1"/>
        <v>403.2</v>
      </c>
      <c r="AI11" s="604" t="s">
        <v>392</v>
      </c>
      <c r="AN11" s="696">
        <v>17</v>
      </c>
      <c r="AO11" s="699" t="s">
        <v>431</v>
      </c>
      <c r="AP11" s="698">
        <v>18</v>
      </c>
    </row>
    <row r="12" spans="1:42" ht="15.75" thickBot="1" x14ac:dyDescent="0.3">
      <c r="A12" s="622" t="s">
        <v>441</v>
      </c>
      <c r="B12" s="623" t="s">
        <v>124</v>
      </c>
      <c r="C12" s="624" t="s">
        <v>441</v>
      </c>
      <c r="D12" s="625" t="s">
        <v>442</v>
      </c>
      <c r="E12" s="623" t="s">
        <v>443</v>
      </c>
      <c r="F12" s="626" t="s">
        <v>444</v>
      </c>
      <c r="G12" s="627" t="s">
        <v>445</v>
      </c>
      <c r="H12" s="628" t="s">
        <v>446</v>
      </c>
      <c r="I12" s="627" t="s">
        <v>447</v>
      </c>
      <c r="J12" s="629" t="s">
        <v>444</v>
      </c>
      <c r="K12" s="628" t="s">
        <v>448</v>
      </c>
      <c r="L12" s="627" t="s">
        <v>449</v>
      </c>
      <c r="M12" s="628" t="s">
        <v>450</v>
      </c>
      <c r="N12" s="628" t="s">
        <v>451</v>
      </c>
      <c r="O12" s="628" t="s">
        <v>440</v>
      </c>
      <c r="P12" s="628" t="s">
        <v>439</v>
      </c>
      <c r="Q12" s="628" t="s">
        <v>434</v>
      </c>
      <c r="R12" s="628" t="s">
        <v>433</v>
      </c>
      <c r="S12" s="628" t="s">
        <v>432</v>
      </c>
      <c r="T12" s="628" t="s">
        <v>431</v>
      </c>
      <c r="U12" s="628" t="s">
        <v>430</v>
      </c>
      <c r="V12" s="630" t="s">
        <v>429</v>
      </c>
      <c r="W12" s="624" t="s">
        <v>429</v>
      </c>
      <c r="X12" s="620"/>
      <c r="Y12" s="595">
        <v>10</v>
      </c>
      <c r="Z12" s="599" t="s">
        <v>451</v>
      </c>
      <c r="AA12" s="545">
        <v>56</v>
      </c>
      <c r="AB12" s="596">
        <v>240</v>
      </c>
      <c r="AC12" s="545">
        <v>90</v>
      </c>
      <c r="AD12" s="545">
        <f t="shared" si="0"/>
        <v>149.33333333333334</v>
      </c>
      <c r="AE12" s="545">
        <v>27</v>
      </c>
      <c r="AF12" s="545"/>
      <c r="AG12" s="545"/>
      <c r="AH12" s="603">
        <f t="shared" si="1"/>
        <v>403.2</v>
      </c>
      <c r="AI12" s="604" t="s">
        <v>393</v>
      </c>
      <c r="AN12" s="696">
        <v>20</v>
      </c>
      <c r="AO12" s="699" t="s">
        <v>431</v>
      </c>
      <c r="AP12" s="698">
        <v>19</v>
      </c>
    </row>
    <row r="13" spans="1:42" ht="15.75" thickBot="1" x14ac:dyDescent="0.3">
      <c r="A13" s="631"/>
      <c r="B13" s="632"/>
      <c r="C13" s="633"/>
      <c r="D13" s="634"/>
      <c r="E13" s="632"/>
      <c r="F13" s="635"/>
      <c r="G13" s="636"/>
      <c r="H13" s="636"/>
      <c r="I13" s="636"/>
      <c r="J13" s="637"/>
      <c r="K13" s="636"/>
      <c r="L13" s="636"/>
      <c r="M13" s="636"/>
      <c r="N13" s="636"/>
      <c r="O13" s="636"/>
      <c r="P13" s="636"/>
      <c r="Q13" s="638"/>
      <c r="R13" s="638"/>
      <c r="S13" s="638"/>
      <c r="T13" s="638"/>
      <c r="U13" s="638"/>
      <c r="V13" s="639"/>
      <c r="W13" s="640"/>
      <c r="X13" s="620"/>
      <c r="Y13" s="589">
        <v>11</v>
      </c>
      <c r="Z13" s="599" t="s">
        <v>450</v>
      </c>
      <c r="AA13" s="545">
        <v>60</v>
      </c>
      <c r="AB13" s="591">
        <v>240</v>
      </c>
      <c r="AC13" s="545">
        <v>90</v>
      </c>
      <c r="AD13" s="545">
        <f t="shared" si="0"/>
        <v>160</v>
      </c>
      <c r="AE13" s="545">
        <v>27</v>
      </c>
      <c r="AF13" s="545"/>
      <c r="AG13" s="545"/>
      <c r="AH13" s="603">
        <f t="shared" si="1"/>
        <v>432</v>
      </c>
      <c r="AI13" s="604" t="s">
        <v>394</v>
      </c>
      <c r="AN13" s="696">
        <v>21</v>
      </c>
      <c r="AO13" s="699" t="s">
        <v>434</v>
      </c>
      <c r="AP13" s="698">
        <v>22</v>
      </c>
    </row>
    <row r="14" spans="1:42" ht="15.75" thickBot="1" x14ac:dyDescent="0.3">
      <c r="A14" s="631"/>
      <c r="B14" s="632"/>
      <c r="C14" s="633"/>
      <c r="D14" s="634"/>
      <c r="E14" s="632"/>
      <c r="F14" s="635"/>
      <c r="G14" s="636"/>
      <c r="H14" s="636"/>
      <c r="I14" s="636"/>
      <c r="J14" s="637"/>
      <c r="K14" s="636"/>
      <c r="L14" s="636"/>
      <c r="M14" s="636"/>
      <c r="N14" s="636"/>
      <c r="O14" s="636"/>
      <c r="P14" s="636"/>
      <c r="Q14" s="638"/>
      <c r="R14" s="638"/>
      <c r="S14" s="638"/>
      <c r="T14" s="638"/>
      <c r="U14" s="638"/>
      <c r="V14" s="639"/>
      <c r="W14" s="640"/>
      <c r="X14" s="620"/>
      <c r="Y14" s="602">
        <v>12</v>
      </c>
      <c r="Z14" s="641" t="s">
        <v>449</v>
      </c>
      <c r="AA14" s="545">
        <v>55</v>
      </c>
      <c r="AB14" s="596">
        <v>240</v>
      </c>
      <c r="AC14" s="545">
        <v>90</v>
      </c>
      <c r="AD14" s="545">
        <f t="shared" si="0"/>
        <v>146.66666666666666</v>
      </c>
      <c r="AE14" s="545">
        <v>27</v>
      </c>
      <c r="AF14" s="545"/>
      <c r="AG14" s="545"/>
      <c r="AH14" s="603">
        <f>AD14/10*AE14</f>
        <v>396</v>
      </c>
      <c r="AI14" s="642" t="s">
        <v>395</v>
      </c>
      <c r="AN14" s="696">
        <v>24</v>
      </c>
      <c r="AO14" s="699" t="s">
        <v>434</v>
      </c>
      <c r="AP14" s="698">
        <v>23</v>
      </c>
    </row>
    <row r="15" spans="1:42" ht="15.75" thickBot="1" x14ac:dyDescent="0.3">
      <c r="A15" s="631"/>
      <c r="B15" s="632"/>
      <c r="C15" s="633"/>
      <c r="D15" s="634"/>
      <c r="E15" s="632"/>
      <c r="F15" s="635"/>
      <c r="G15" s="636"/>
      <c r="H15" s="636"/>
      <c r="I15" s="636"/>
      <c r="J15" s="637"/>
      <c r="K15" s="636"/>
      <c r="L15" s="636"/>
      <c r="M15" s="636"/>
      <c r="N15" s="636"/>
      <c r="O15" s="636"/>
      <c r="P15" s="636"/>
      <c r="Q15" s="638"/>
      <c r="R15" s="638"/>
      <c r="S15" s="638"/>
      <c r="T15" s="638"/>
      <c r="U15" s="638"/>
      <c r="V15" s="639"/>
      <c r="W15" s="640"/>
      <c r="X15" s="620"/>
      <c r="Y15" s="589">
        <v>13</v>
      </c>
      <c r="Z15" s="599" t="s">
        <v>448</v>
      </c>
      <c r="AA15" s="545">
        <v>59</v>
      </c>
      <c r="AB15" s="591">
        <v>240</v>
      </c>
      <c r="AC15" s="545">
        <v>90</v>
      </c>
      <c r="AD15" s="545">
        <f t="shared" si="0"/>
        <v>157.33333333333334</v>
      </c>
      <c r="AE15" s="545">
        <v>27</v>
      </c>
      <c r="AF15" s="545"/>
      <c r="AG15" s="545"/>
      <c r="AH15" s="603">
        <f t="shared" si="1"/>
        <v>424.8</v>
      </c>
      <c r="AI15" s="604" t="s">
        <v>396</v>
      </c>
      <c r="AN15" s="696">
        <v>25</v>
      </c>
      <c r="AO15" s="699" t="s">
        <v>466</v>
      </c>
      <c r="AP15" s="698">
        <v>26</v>
      </c>
    </row>
    <row r="16" spans="1:42" ht="15.75" thickBot="1" x14ac:dyDescent="0.3">
      <c r="A16" s="631"/>
      <c r="B16" s="632"/>
      <c r="C16" s="633"/>
      <c r="D16" s="634"/>
      <c r="E16" s="632"/>
      <c r="F16" s="635"/>
      <c r="G16" s="636"/>
      <c r="H16" s="636"/>
      <c r="I16" s="636"/>
      <c r="J16" s="637"/>
      <c r="K16" s="636"/>
      <c r="L16" s="636"/>
      <c r="M16" s="636"/>
      <c r="N16" s="636"/>
      <c r="O16" s="636"/>
      <c r="P16" s="636"/>
      <c r="Q16" s="638"/>
      <c r="R16" s="638"/>
      <c r="S16" s="638"/>
      <c r="T16" s="638"/>
      <c r="U16" s="638"/>
      <c r="V16" s="639"/>
      <c r="W16" s="640"/>
      <c r="X16" s="620"/>
      <c r="Y16" s="595">
        <v>14</v>
      </c>
      <c r="Z16" s="643" t="s">
        <v>444</v>
      </c>
      <c r="AA16" s="545">
        <v>51</v>
      </c>
      <c r="AB16" s="545">
        <v>240</v>
      </c>
      <c r="AC16" s="545">
        <v>90</v>
      </c>
      <c r="AD16" s="545">
        <f t="shared" si="0"/>
        <v>136</v>
      </c>
      <c r="AE16" s="545">
        <v>27</v>
      </c>
      <c r="AF16" s="545"/>
      <c r="AG16" s="545"/>
      <c r="AH16" s="603">
        <f t="shared" si="1"/>
        <v>367.2</v>
      </c>
      <c r="AI16" s="604" t="s">
        <v>397</v>
      </c>
      <c r="AN16" s="696">
        <v>28</v>
      </c>
      <c r="AO16" s="699" t="s">
        <v>466</v>
      </c>
      <c r="AP16" s="698">
        <v>27</v>
      </c>
    </row>
    <row r="17" spans="1:42" ht="15.75" thickBot="1" x14ac:dyDescent="0.3">
      <c r="A17" s="631"/>
      <c r="B17" s="632"/>
      <c r="C17" s="633"/>
      <c r="D17" s="634"/>
      <c r="E17" s="632"/>
      <c r="F17" s="635"/>
      <c r="G17" s="636"/>
      <c r="H17" s="636"/>
      <c r="I17" s="636"/>
      <c r="J17" s="637"/>
      <c r="K17" s="636"/>
      <c r="L17" s="636"/>
      <c r="M17" s="636"/>
      <c r="N17" s="636"/>
      <c r="O17" s="636"/>
      <c r="P17" s="636"/>
      <c r="Q17" s="638"/>
      <c r="R17" s="638"/>
      <c r="S17" s="638"/>
      <c r="T17" s="638"/>
      <c r="U17" s="638"/>
      <c r="V17" s="639"/>
      <c r="W17" s="640"/>
      <c r="X17" s="620"/>
      <c r="Y17" s="589">
        <v>15</v>
      </c>
      <c r="Z17" s="644" t="s">
        <v>447</v>
      </c>
      <c r="AA17" s="645">
        <v>39</v>
      </c>
      <c r="AB17" s="646">
        <v>330</v>
      </c>
      <c r="AC17" s="646">
        <v>90</v>
      </c>
      <c r="AD17" s="646">
        <f t="shared" si="0"/>
        <v>143</v>
      </c>
      <c r="AE17" s="646">
        <v>27</v>
      </c>
      <c r="AF17" s="646"/>
      <c r="AG17" s="646"/>
      <c r="AH17" s="647">
        <f t="shared" si="1"/>
        <v>386.1</v>
      </c>
      <c r="AI17" s="648" t="s">
        <v>399</v>
      </c>
      <c r="AN17" s="696">
        <v>29</v>
      </c>
      <c r="AO17" s="699" t="s">
        <v>433</v>
      </c>
      <c r="AP17" s="698">
        <v>30</v>
      </c>
    </row>
    <row r="18" spans="1:42" ht="15.75" thickBot="1" x14ac:dyDescent="0.3">
      <c r="A18" s="649"/>
      <c r="B18" s="650"/>
      <c r="C18" s="651"/>
      <c r="D18" s="652"/>
      <c r="E18" s="650"/>
      <c r="F18" s="653"/>
      <c r="G18" s="654"/>
      <c r="H18" s="654"/>
      <c r="I18" s="654"/>
      <c r="J18" s="655"/>
      <c r="K18" s="654"/>
      <c r="L18" s="654"/>
      <c r="M18" s="654"/>
      <c r="N18" s="654"/>
      <c r="O18" s="654"/>
      <c r="P18" s="654"/>
      <c r="Q18" s="656"/>
      <c r="R18" s="656"/>
      <c r="S18" s="656"/>
      <c r="T18" s="656"/>
      <c r="U18" s="656"/>
      <c r="V18" s="657"/>
      <c r="W18" s="658"/>
      <c r="X18" s="620"/>
      <c r="Y18" s="602">
        <v>16</v>
      </c>
      <c r="Z18" s="659" t="s">
        <v>446</v>
      </c>
      <c r="AA18" s="660">
        <v>43</v>
      </c>
      <c r="AB18" s="661">
        <v>330</v>
      </c>
      <c r="AC18" s="661">
        <v>90</v>
      </c>
      <c r="AD18" s="661">
        <f t="shared" si="0"/>
        <v>157.66666666666666</v>
      </c>
      <c r="AE18" s="661">
        <v>27</v>
      </c>
      <c r="AF18" s="661"/>
      <c r="AG18" s="661"/>
      <c r="AH18" s="662">
        <f t="shared" si="1"/>
        <v>425.7</v>
      </c>
      <c r="AI18" s="663" t="s">
        <v>400</v>
      </c>
      <c r="AN18" s="696">
        <v>32</v>
      </c>
      <c r="AO18" s="699" t="s">
        <v>433</v>
      </c>
      <c r="AP18" s="698">
        <v>31</v>
      </c>
    </row>
    <row r="19" spans="1:42" ht="15.75" thickBot="1" x14ac:dyDescent="0.3">
      <c r="A19" s="622" t="s">
        <v>441</v>
      </c>
      <c r="B19" s="664" t="s">
        <v>124</v>
      </c>
      <c r="C19" s="624" t="s">
        <v>441</v>
      </c>
      <c r="D19" s="625" t="s">
        <v>442</v>
      </c>
      <c r="E19" s="664" t="s">
        <v>443</v>
      </c>
      <c r="F19" s="626" t="s">
        <v>444</v>
      </c>
      <c r="G19" s="628" t="s">
        <v>445</v>
      </c>
      <c r="H19" s="628" t="s">
        <v>446</v>
      </c>
      <c r="I19" s="628" t="s">
        <v>447</v>
      </c>
      <c r="J19" s="626" t="s">
        <v>444</v>
      </c>
      <c r="K19" s="628" t="s">
        <v>448</v>
      </c>
      <c r="L19" s="628" t="s">
        <v>449</v>
      </c>
      <c r="M19" s="628" t="s">
        <v>450</v>
      </c>
      <c r="N19" s="628" t="s">
        <v>451</v>
      </c>
      <c r="O19" s="628" t="s">
        <v>440</v>
      </c>
      <c r="P19" s="628" t="s">
        <v>439</v>
      </c>
      <c r="Q19" s="628" t="s">
        <v>434</v>
      </c>
      <c r="R19" s="628" t="s">
        <v>433</v>
      </c>
      <c r="S19" s="628" t="s">
        <v>432</v>
      </c>
      <c r="T19" s="628" t="s">
        <v>431</v>
      </c>
      <c r="U19" s="628" t="s">
        <v>430</v>
      </c>
      <c r="V19" s="665" t="s">
        <v>429</v>
      </c>
      <c r="W19" s="665" t="s">
        <v>429</v>
      </c>
      <c r="X19" s="620"/>
      <c r="Y19" s="589">
        <v>17</v>
      </c>
      <c r="Z19" s="644" t="s">
        <v>445</v>
      </c>
      <c r="AA19" s="666">
        <v>41</v>
      </c>
      <c r="AB19" s="545">
        <v>330</v>
      </c>
      <c r="AC19" s="545">
        <v>90</v>
      </c>
      <c r="AD19" s="545">
        <f t="shared" si="0"/>
        <v>150.33333333333334</v>
      </c>
      <c r="AE19" s="545">
        <v>27</v>
      </c>
      <c r="AF19" s="545"/>
      <c r="AG19" s="545"/>
      <c r="AH19" s="603">
        <f t="shared" si="1"/>
        <v>405.90000000000003</v>
      </c>
      <c r="AI19" s="604" t="s">
        <v>402</v>
      </c>
      <c r="AN19" s="696">
        <v>33</v>
      </c>
      <c r="AO19" s="699" t="s">
        <v>467</v>
      </c>
      <c r="AP19" s="698">
        <v>34</v>
      </c>
    </row>
    <row r="20" spans="1:42" ht="15.75" thickBot="1" x14ac:dyDescent="0.3">
      <c r="A20" s="631"/>
      <c r="B20" s="632"/>
      <c r="C20" s="633"/>
      <c r="D20" s="634"/>
      <c r="E20" s="632"/>
      <c r="F20" s="635"/>
      <c r="G20" s="636"/>
      <c r="H20" s="636"/>
      <c r="I20" s="636"/>
      <c r="J20" s="635"/>
      <c r="K20" s="636"/>
      <c r="L20" s="636"/>
      <c r="M20" s="636"/>
      <c r="N20" s="636"/>
      <c r="O20" s="636"/>
      <c r="P20" s="636"/>
      <c r="Q20" s="638"/>
      <c r="R20" s="638"/>
      <c r="S20" s="638"/>
      <c r="T20" s="638"/>
      <c r="U20" s="638"/>
      <c r="V20" s="667"/>
      <c r="W20" s="637"/>
      <c r="X20" s="620"/>
      <c r="Y20" s="595">
        <v>18</v>
      </c>
      <c r="Z20" s="668" t="s">
        <v>444</v>
      </c>
      <c r="AA20" s="666">
        <v>51</v>
      </c>
      <c r="AB20" s="545">
        <v>240</v>
      </c>
      <c r="AC20" s="545">
        <v>90</v>
      </c>
      <c r="AD20" s="545">
        <f t="shared" si="0"/>
        <v>136</v>
      </c>
      <c r="AE20" s="545">
        <v>27</v>
      </c>
      <c r="AF20" s="545"/>
      <c r="AG20" s="545"/>
      <c r="AH20" s="603">
        <f t="shared" si="1"/>
        <v>367.2</v>
      </c>
      <c r="AI20" s="604" t="s">
        <v>403</v>
      </c>
      <c r="AN20" s="696">
        <v>36</v>
      </c>
      <c r="AO20" s="699" t="s">
        <v>467</v>
      </c>
      <c r="AP20" s="698">
        <v>35</v>
      </c>
    </row>
    <row r="21" spans="1:42" ht="15.75" thickBot="1" x14ac:dyDescent="0.3">
      <c r="A21" s="631"/>
      <c r="B21" s="632"/>
      <c r="C21" s="633"/>
      <c r="D21" s="634"/>
      <c r="E21" s="632"/>
      <c r="F21" s="635"/>
      <c r="G21" s="636"/>
      <c r="H21" s="636"/>
      <c r="I21" s="636"/>
      <c r="J21" s="635"/>
      <c r="K21" s="636"/>
      <c r="L21" s="636"/>
      <c r="M21" s="636"/>
      <c r="N21" s="636"/>
      <c r="O21" s="636"/>
      <c r="P21" s="636"/>
      <c r="Q21" s="638"/>
      <c r="R21" s="638"/>
      <c r="S21" s="638"/>
      <c r="T21" s="638"/>
      <c r="U21" s="638"/>
      <c r="V21" s="667"/>
      <c r="W21" s="637"/>
      <c r="X21" s="393"/>
      <c r="Y21" s="589">
        <v>19</v>
      </c>
      <c r="Z21" s="669" t="s">
        <v>443</v>
      </c>
      <c r="AA21" s="670">
        <v>41</v>
      </c>
      <c r="AB21" s="596">
        <v>270</v>
      </c>
      <c r="AC21" s="596">
        <v>90</v>
      </c>
      <c r="AD21" s="596">
        <f t="shared" si="0"/>
        <v>123</v>
      </c>
      <c r="AE21" s="596">
        <v>27</v>
      </c>
      <c r="AF21" s="596"/>
      <c r="AG21" s="596"/>
      <c r="AH21" s="597">
        <f t="shared" si="1"/>
        <v>332.1</v>
      </c>
      <c r="AI21" s="598" t="s">
        <v>404</v>
      </c>
      <c r="AN21" s="696">
        <v>37</v>
      </c>
      <c r="AO21" s="699" t="s">
        <v>468</v>
      </c>
      <c r="AP21" s="698">
        <v>38</v>
      </c>
    </row>
    <row r="22" spans="1:42" ht="15.75" thickBot="1" x14ac:dyDescent="0.3">
      <c r="A22" s="631"/>
      <c r="B22" s="632"/>
      <c r="C22" s="633"/>
      <c r="D22" s="634"/>
      <c r="E22" s="632"/>
      <c r="F22" s="635"/>
      <c r="G22" s="636"/>
      <c r="H22" s="636"/>
      <c r="I22" s="636"/>
      <c r="J22" s="635"/>
      <c r="K22" s="636"/>
      <c r="L22" s="636"/>
      <c r="M22" s="636"/>
      <c r="N22" s="636"/>
      <c r="O22" s="636"/>
      <c r="P22" s="636"/>
      <c r="Q22" s="638"/>
      <c r="R22" s="638"/>
      <c r="S22" s="638"/>
      <c r="T22" s="638"/>
      <c r="U22" s="638"/>
      <c r="V22" s="667"/>
      <c r="W22" s="637"/>
      <c r="Y22" s="602">
        <v>20</v>
      </c>
      <c r="Z22" s="671" t="s">
        <v>442</v>
      </c>
      <c r="AA22" s="672">
        <v>39</v>
      </c>
      <c r="AB22" s="591">
        <v>270</v>
      </c>
      <c r="AC22" s="591">
        <v>90</v>
      </c>
      <c r="AD22" s="591">
        <f t="shared" si="0"/>
        <v>117</v>
      </c>
      <c r="AE22" s="591">
        <v>27</v>
      </c>
      <c r="AF22" s="591"/>
      <c r="AG22" s="591"/>
      <c r="AH22" s="592">
        <f t="shared" si="1"/>
        <v>315.89999999999998</v>
      </c>
      <c r="AI22" s="593" t="s">
        <v>405</v>
      </c>
      <c r="AN22" s="696">
        <v>40</v>
      </c>
      <c r="AO22" s="699" t="s">
        <v>469</v>
      </c>
      <c r="AP22" s="698">
        <v>39</v>
      </c>
    </row>
    <row r="23" spans="1:42" x14ac:dyDescent="0.25">
      <c r="A23" s="631"/>
      <c r="B23" s="632"/>
      <c r="C23" s="633"/>
      <c r="D23" s="634"/>
      <c r="E23" s="632"/>
      <c r="F23" s="635"/>
      <c r="G23" s="636"/>
      <c r="H23" s="636"/>
      <c r="I23" s="636"/>
      <c r="J23" s="635"/>
      <c r="K23" s="636"/>
      <c r="L23" s="636"/>
      <c r="M23" s="636"/>
      <c r="N23" s="636"/>
      <c r="O23" s="636"/>
      <c r="P23" s="636"/>
      <c r="Q23" s="638"/>
      <c r="R23" s="638"/>
      <c r="S23" s="638"/>
      <c r="T23" s="638"/>
      <c r="U23" s="638"/>
      <c r="V23" s="667"/>
      <c r="W23" s="637"/>
      <c r="Y23" s="589">
        <v>21</v>
      </c>
      <c r="Z23" s="673" t="s">
        <v>441</v>
      </c>
      <c r="AA23" s="666">
        <v>563</v>
      </c>
      <c r="AB23" s="545">
        <v>50</v>
      </c>
      <c r="AC23" s="545">
        <v>90</v>
      </c>
      <c r="AD23" s="545">
        <f t="shared" si="0"/>
        <v>312.77777777777777</v>
      </c>
      <c r="AE23" s="545">
        <v>27</v>
      </c>
      <c r="AF23" s="545"/>
      <c r="AG23" s="545"/>
      <c r="AH23" s="603">
        <f t="shared" si="1"/>
        <v>844.5</v>
      </c>
      <c r="AI23" s="604" t="s">
        <v>407</v>
      </c>
      <c r="AN23" s="696">
        <v>41</v>
      </c>
      <c r="AO23" s="699" t="s">
        <v>470</v>
      </c>
      <c r="AP23" s="698">
        <v>42</v>
      </c>
    </row>
    <row r="24" spans="1:42" x14ac:dyDescent="0.25">
      <c r="A24" s="631"/>
      <c r="B24" s="632"/>
      <c r="C24" s="633"/>
      <c r="D24" s="634"/>
      <c r="E24" s="632"/>
      <c r="F24" s="635"/>
      <c r="G24" s="636"/>
      <c r="H24" s="636"/>
      <c r="I24" s="636"/>
      <c r="J24" s="635"/>
      <c r="K24" s="636"/>
      <c r="L24" s="636"/>
      <c r="M24" s="636"/>
      <c r="N24" s="636"/>
      <c r="O24" s="636"/>
      <c r="P24" s="636"/>
      <c r="Q24" s="638"/>
      <c r="R24" s="638"/>
      <c r="S24" s="638"/>
      <c r="T24" s="638"/>
      <c r="U24" s="638"/>
      <c r="V24" s="667"/>
      <c r="W24" s="637"/>
      <c r="Y24" s="602">
        <v>22</v>
      </c>
      <c r="Z24" s="674" t="s">
        <v>124</v>
      </c>
      <c r="AA24" s="666">
        <v>563</v>
      </c>
      <c r="AB24" s="545">
        <v>50</v>
      </c>
      <c r="AC24" s="545">
        <v>90</v>
      </c>
      <c r="AD24" s="545">
        <f t="shared" si="0"/>
        <v>312.77777777777777</v>
      </c>
      <c r="AE24" s="545">
        <v>27</v>
      </c>
      <c r="AF24" s="545"/>
      <c r="AG24" s="545"/>
      <c r="AH24" s="603">
        <f t="shared" si="1"/>
        <v>844.5</v>
      </c>
      <c r="AI24" s="604" t="s">
        <v>452</v>
      </c>
      <c r="AN24" s="696">
        <v>44</v>
      </c>
      <c r="AO24" s="699" t="s">
        <v>470</v>
      </c>
      <c r="AP24" s="698">
        <v>43</v>
      </c>
    </row>
    <row r="25" spans="1:42" ht="15.75" thickBot="1" x14ac:dyDescent="0.3">
      <c r="A25" s="631"/>
      <c r="B25" s="632"/>
      <c r="C25" s="633"/>
      <c r="D25" s="634"/>
      <c r="E25" s="632"/>
      <c r="F25" s="635"/>
      <c r="G25" s="636"/>
      <c r="H25" s="636"/>
      <c r="I25" s="636"/>
      <c r="J25" s="635"/>
      <c r="K25" s="636"/>
      <c r="L25" s="636"/>
      <c r="M25" s="636"/>
      <c r="N25" s="636"/>
      <c r="O25" s="636"/>
      <c r="P25" s="636"/>
      <c r="Q25" s="638"/>
      <c r="R25" s="638"/>
      <c r="S25" s="638"/>
      <c r="T25" s="638"/>
      <c r="U25" s="638"/>
      <c r="V25" s="667"/>
      <c r="W25" s="637"/>
      <c r="Y25" s="675">
        <v>23</v>
      </c>
      <c r="Z25" s="676" t="s">
        <v>441</v>
      </c>
      <c r="AA25" s="666">
        <v>563</v>
      </c>
      <c r="AB25" s="545">
        <v>50</v>
      </c>
      <c r="AC25" s="545">
        <v>90</v>
      </c>
      <c r="AD25" s="545">
        <f t="shared" si="0"/>
        <v>312.77777777777777</v>
      </c>
      <c r="AE25" s="545">
        <v>27</v>
      </c>
      <c r="AF25" s="545"/>
      <c r="AG25" s="545"/>
      <c r="AH25" s="603">
        <f t="shared" si="1"/>
        <v>844.5</v>
      </c>
      <c r="AI25" s="604" t="s">
        <v>453</v>
      </c>
      <c r="AN25" s="696">
        <v>45</v>
      </c>
      <c r="AO25" s="700" t="s">
        <v>471</v>
      </c>
      <c r="AP25" s="698">
        <v>46</v>
      </c>
    </row>
    <row r="26" spans="1:42" ht="15.75" thickBot="1" x14ac:dyDescent="0.3">
      <c r="A26" s="649"/>
      <c r="B26" s="650"/>
      <c r="C26" s="651"/>
      <c r="D26" s="652"/>
      <c r="E26" s="650"/>
      <c r="F26" s="653"/>
      <c r="G26" s="654"/>
      <c r="H26" s="654"/>
      <c r="I26" s="654"/>
      <c r="J26" s="653"/>
      <c r="K26" s="654"/>
      <c r="L26" s="654"/>
      <c r="M26" s="654"/>
      <c r="N26" s="654"/>
      <c r="O26" s="654"/>
      <c r="P26" s="654"/>
      <c r="Q26" s="656"/>
      <c r="R26" s="656"/>
      <c r="S26" s="656"/>
      <c r="T26" s="656"/>
      <c r="U26" s="656"/>
      <c r="V26" s="677"/>
      <c r="W26" s="655"/>
      <c r="Y26" s="678"/>
      <c r="Z26" s="679"/>
      <c r="AA26" s="680"/>
      <c r="AB26" s="680"/>
      <c r="AC26" s="680"/>
      <c r="AD26" s="661"/>
      <c r="AE26" s="661"/>
      <c r="AF26" s="661"/>
      <c r="AG26" s="661"/>
      <c r="AH26" s="662"/>
      <c r="AI26" s="663"/>
      <c r="AN26" s="696">
        <v>48</v>
      </c>
      <c r="AO26" s="700" t="s">
        <v>471</v>
      </c>
      <c r="AP26" s="698">
        <v>47</v>
      </c>
    </row>
    <row r="27" spans="1:42" ht="15.75" thickBot="1" x14ac:dyDescent="0.3">
      <c r="C27" s="681">
        <v>21</v>
      </c>
      <c r="D27" s="682">
        <v>20</v>
      </c>
      <c r="E27" s="681">
        <v>19</v>
      </c>
      <c r="F27" s="610">
        <v>18</v>
      </c>
      <c r="G27" s="681">
        <v>17</v>
      </c>
      <c r="H27" s="682">
        <v>16</v>
      </c>
      <c r="I27" s="610">
        <v>15</v>
      </c>
      <c r="J27" s="681">
        <v>14</v>
      </c>
      <c r="K27" s="682">
        <v>13</v>
      </c>
      <c r="L27" s="610">
        <v>12</v>
      </c>
      <c r="M27" s="681">
        <v>11</v>
      </c>
      <c r="N27" s="682">
        <v>10</v>
      </c>
      <c r="O27" s="610">
        <v>9</v>
      </c>
      <c r="P27" s="681">
        <v>8</v>
      </c>
      <c r="Q27" s="682">
        <v>7</v>
      </c>
      <c r="R27" s="610">
        <v>6</v>
      </c>
      <c r="S27" s="681">
        <v>5</v>
      </c>
      <c r="T27" s="682">
        <v>4</v>
      </c>
      <c r="U27" s="610">
        <v>3</v>
      </c>
      <c r="V27" s="681">
        <v>2</v>
      </c>
      <c r="W27" s="682">
        <v>1</v>
      </c>
      <c r="X27" s="429"/>
      <c r="Y27" s="675"/>
      <c r="Z27" s="679"/>
      <c r="AA27" s="683"/>
      <c r="AB27" s="683"/>
      <c r="AC27" s="683"/>
      <c r="AD27" s="646"/>
      <c r="AE27" s="646"/>
      <c r="AF27" s="646"/>
      <c r="AG27" s="646"/>
      <c r="AH27" s="647"/>
      <c r="AI27" s="684"/>
      <c r="AN27" s="696">
        <v>49</v>
      </c>
      <c r="AO27" s="699" t="s">
        <v>472</v>
      </c>
      <c r="AP27" s="698">
        <v>50</v>
      </c>
    </row>
    <row r="28" spans="1:42" x14ac:dyDescent="0.25">
      <c r="F28" s="685"/>
      <c r="G28" s="685"/>
      <c r="H28" s="685"/>
      <c r="I28" s="685"/>
      <c r="J28" s="685"/>
      <c r="K28" s="685"/>
      <c r="L28" s="685"/>
      <c r="M28" s="685"/>
      <c r="N28" s="686"/>
      <c r="O28" s="685"/>
      <c r="P28" s="685"/>
      <c r="R28" s="606"/>
      <c r="S28" s="606"/>
      <c r="T28" s="606"/>
      <c r="U28" s="606"/>
      <c r="V28" s="606"/>
      <c r="Y28" s="393"/>
      <c r="Z28" s="400"/>
      <c r="AA28" s="400"/>
      <c r="AB28" s="400"/>
      <c r="AC28" s="400"/>
      <c r="AD28" s="393"/>
      <c r="AE28" s="393"/>
      <c r="AF28" s="400"/>
      <c r="AG28" s="400"/>
      <c r="AH28" s="583"/>
      <c r="AI28" s="687"/>
      <c r="AN28" s="696">
        <v>52</v>
      </c>
      <c r="AO28" s="699" t="s">
        <v>472</v>
      </c>
      <c r="AP28" s="698">
        <v>51</v>
      </c>
    </row>
    <row r="29" spans="1:42" s="405" customFormat="1" x14ac:dyDescent="0.25">
      <c r="I29" s="688"/>
      <c r="J29" s="688"/>
      <c r="K29" s="688"/>
      <c r="L29" s="688"/>
      <c r="M29" s="688"/>
      <c r="N29" s="689"/>
      <c r="O29" s="688"/>
      <c r="P29" s="688"/>
      <c r="Q29" s="688"/>
      <c r="W29" s="400"/>
      <c r="Y29" s="393"/>
      <c r="Z29" s="400"/>
      <c r="AA29" s="400"/>
      <c r="AB29" s="400"/>
      <c r="AC29" s="400"/>
      <c r="AD29" s="393"/>
      <c r="AE29" s="393"/>
      <c r="AF29" s="393"/>
      <c r="AG29" s="393"/>
      <c r="AH29" s="583"/>
      <c r="AI29" s="690"/>
      <c r="AM29"/>
      <c r="AN29" s="696">
        <v>53</v>
      </c>
      <c r="AO29" s="697" t="s">
        <v>442</v>
      </c>
      <c r="AP29" s="698">
        <v>54</v>
      </c>
    </row>
    <row r="30" spans="1:42" x14ac:dyDescent="0.25">
      <c r="C30" s="521" t="s">
        <v>454</v>
      </c>
      <c r="Y30" s="393"/>
      <c r="Z30" s="691" t="s">
        <v>455</v>
      </c>
      <c r="AA30" s="393"/>
      <c r="AB30" s="393"/>
      <c r="AC30" s="393"/>
      <c r="AD30" s="393"/>
      <c r="AE30" s="393"/>
      <c r="AF30" s="393"/>
      <c r="AG30" s="393"/>
      <c r="AH30" s="393"/>
      <c r="AI30" s="690"/>
      <c r="AN30" s="696">
        <v>56</v>
      </c>
      <c r="AO30" s="697" t="s">
        <v>442</v>
      </c>
      <c r="AP30" s="698">
        <v>55</v>
      </c>
    </row>
    <row r="31" spans="1:42" x14ac:dyDescent="0.25">
      <c r="C31" s="692"/>
      <c r="D31" s="692"/>
      <c r="E31" s="393"/>
      <c r="Y31" s="393"/>
      <c r="Z31" s="691" t="s">
        <v>456</v>
      </c>
      <c r="AA31" s="400"/>
      <c r="AB31" s="400"/>
      <c r="AC31" s="400"/>
      <c r="AD31" s="393"/>
      <c r="AE31" s="393"/>
      <c r="AF31" s="393"/>
      <c r="AG31" s="393"/>
      <c r="AH31" s="583"/>
      <c r="AI31" s="690"/>
      <c r="AN31" s="696">
        <v>57</v>
      </c>
      <c r="AO31" s="701" t="s">
        <v>443</v>
      </c>
      <c r="AP31" s="698">
        <v>58</v>
      </c>
    </row>
    <row r="32" spans="1:42" ht="15.75" thickBot="1" x14ac:dyDescent="0.3">
      <c r="C32" s="693"/>
      <c r="D32" s="693"/>
      <c r="E32" s="393"/>
      <c r="Y32" s="393"/>
      <c r="Z32" s="400"/>
      <c r="AA32" s="400"/>
      <c r="AB32" s="400"/>
      <c r="AC32" s="400"/>
      <c r="AD32" s="393"/>
      <c r="AE32" s="393"/>
      <c r="AF32" s="393"/>
      <c r="AG32" s="393"/>
      <c r="AH32" s="583"/>
      <c r="AI32" s="690"/>
      <c r="AN32" s="696">
        <v>60</v>
      </c>
      <c r="AO32" s="701" t="s">
        <v>443</v>
      </c>
      <c r="AP32" s="698">
        <v>59</v>
      </c>
    </row>
    <row r="33" spans="3:42" ht="15.75" thickTop="1" x14ac:dyDescent="0.25">
      <c r="AN33" s="696">
        <v>61</v>
      </c>
      <c r="AO33" s="699" t="s">
        <v>447</v>
      </c>
      <c r="AP33" s="698">
        <v>62</v>
      </c>
    </row>
    <row r="34" spans="3:42" x14ac:dyDescent="0.25">
      <c r="AN34" s="696">
        <v>64</v>
      </c>
      <c r="AO34" s="699" t="s">
        <v>447</v>
      </c>
      <c r="AP34" s="698">
        <v>63</v>
      </c>
    </row>
    <row r="35" spans="3:42" x14ac:dyDescent="0.25">
      <c r="AN35" s="696">
        <v>65</v>
      </c>
      <c r="AO35" s="700" t="s">
        <v>473</v>
      </c>
      <c r="AP35" s="698">
        <v>66</v>
      </c>
    </row>
    <row r="36" spans="3:42" x14ac:dyDescent="0.25">
      <c r="C36" s="521" t="s">
        <v>457</v>
      </c>
      <c r="D36" s="405"/>
      <c r="E36" s="405"/>
      <c r="F36" s="606"/>
      <c r="G36" s="607"/>
      <c r="H36" s="607"/>
      <c r="I36" s="607"/>
      <c r="J36" s="607"/>
      <c r="K36" s="607"/>
      <c r="L36" s="607"/>
      <c r="M36" s="607"/>
      <c r="N36" s="607"/>
      <c r="O36" s="607"/>
      <c r="P36" s="607"/>
      <c r="Q36" s="607"/>
      <c r="R36" s="607"/>
      <c r="S36" s="607"/>
      <c r="T36" s="607"/>
      <c r="U36" s="607"/>
      <c r="V36" s="607"/>
      <c r="W36" s="607"/>
      <c r="X36" s="607"/>
      <c r="AN36" s="696">
        <v>68</v>
      </c>
      <c r="AO36" s="700" t="s">
        <v>473</v>
      </c>
      <c r="AP36" s="698">
        <v>67</v>
      </c>
    </row>
    <row r="37" spans="3:42" x14ac:dyDescent="0.25">
      <c r="AN37" s="696">
        <v>69</v>
      </c>
      <c r="AO37" s="699" t="s">
        <v>445</v>
      </c>
      <c r="AP37" s="698">
        <v>70</v>
      </c>
    </row>
    <row r="38" spans="3:42" x14ac:dyDescent="0.25">
      <c r="AN38" s="696">
        <v>72</v>
      </c>
      <c r="AO38" s="699" t="s">
        <v>445</v>
      </c>
      <c r="AP38" s="698">
        <v>71</v>
      </c>
    </row>
    <row r="39" spans="3:42" x14ac:dyDescent="0.25">
      <c r="AN39" s="696">
        <v>73</v>
      </c>
      <c r="AO39" s="702" t="s">
        <v>124</v>
      </c>
      <c r="AP39" s="698">
        <v>74</v>
      </c>
    </row>
    <row r="40" spans="3:42" x14ac:dyDescent="0.25">
      <c r="AN40" s="696">
        <v>76</v>
      </c>
      <c r="AO40" s="702" t="s">
        <v>124</v>
      </c>
      <c r="AP40" s="698">
        <v>75</v>
      </c>
    </row>
    <row r="41" spans="3:42" x14ac:dyDescent="0.25">
      <c r="AN41" s="696">
        <v>77</v>
      </c>
      <c r="AO41" s="697" t="s">
        <v>467</v>
      </c>
      <c r="AP41" s="698">
        <v>78</v>
      </c>
    </row>
    <row r="42" spans="3:42" x14ac:dyDescent="0.25">
      <c r="AN42" s="696">
        <v>80</v>
      </c>
      <c r="AO42" s="697" t="s">
        <v>467</v>
      </c>
      <c r="AP42" s="698">
        <v>79</v>
      </c>
    </row>
    <row r="43" spans="3:42" x14ac:dyDescent="0.25">
      <c r="AN43" s="703">
        <v>81</v>
      </c>
      <c r="AO43" s="697" t="s">
        <v>467</v>
      </c>
      <c r="AP43" s="698">
        <v>82</v>
      </c>
    </row>
    <row r="44" spans="3:42" x14ac:dyDescent="0.25">
      <c r="AN44" s="698">
        <v>84</v>
      </c>
      <c r="AO44" s="697" t="s">
        <v>467</v>
      </c>
      <c r="AP44" s="698">
        <v>83</v>
      </c>
    </row>
  </sheetData>
  <mergeCells count="53">
    <mergeCell ref="V19:V26"/>
    <mergeCell ref="W19:W26"/>
    <mergeCell ref="G36:X36"/>
    <mergeCell ref="P19:P26"/>
    <mergeCell ref="Q19:Q26"/>
    <mergeCell ref="R19:R26"/>
    <mergeCell ref="S19:S26"/>
    <mergeCell ref="T19:T26"/>
    <mergeCell ref="U19:U26"/>
    <mergeCell ref="J19:J26"/>
    <mergeCell ref="K19:K26"/>
    <mergeCell ref="L19:L26"/>
    <mergeCell ref="M19:M26"/>
    <mergeCell ref="N19:N26"/>
    <mergeCell ref="O19:O26"/>
    <mergeCell ref="W12:W18"/>
    <mergeCell ref="A19:A26"/>
    <mergeCell ref="B19:B26"/>
    <mergeCell ref="C19:C26"/>
    <mergeCell ref="D19:D26"/>
    <mergeCell ref="E19:E26"/>
    <mergeCell ref="F19:F26"/>
    <mergeCell ref="G19:G26"/>
    <mergeCell ref="H19:H26"/>
    <mergeCell ref="I19:I26"/>
    <mergeCell ref="Q12:Q18"/>
    <mergeCell ref="R12:R18"/>
    <mergeCell ref="S12:S18"/>
    <mergeCell ref="T12:T18"/>
    <mergeCell ref="U12:U18"/>
    <mergeCell ref="V12:V18"/>
    <mergeCell ref="K12:K18"/>
    <mergeCell ref="L12:L18"/>
    <mergeCell ref="M12:M18"/>
    <mergeCell ref="N12:N18"/>
    <mergeCell ref="O12:O18"/>
    <mergeCell ref="P12:P18"/>
    <mergeCell ref="A12:A18"/>
    <mergeCell ref="B12:B18"/>
    <mergeCell ref="C12:C18"/>
    <mergeCell ref="D12:D18"/>
    <mergeCell ref="E12:E18"/>
    <mergeCell ref="F12:F18"/>
    <mergeCell ref="G3:X3"/>
    <mergeCell ref="G4:X4"/>
    <mergeCell ref="G5:X5"/>
    <mergeCell ref="G7:X7"/>
    <mergeCell ref="G8:X8"/>
    <mergeCell ref="X10:X20"/>
    <mergeCell ref="G12:G18"/>
    <mergeCell ref="H12:H18"/>
    <mergeCell ref="I12:I18"/>
    <mergeCell ref="J12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topLeftCell="D4" workbookViewId="0">
      <selection activeCell="D6" sqref="D6"/>
    </sheetView>
  </sheetViews>
  <sheetFormatPr defaultRowHeight="15" x14ac:dyDescent="0.25"/>
  <cols>
    <col min="2" max="2" width="22.85546875" bestFit="1" customWidth="1"/>
    <col min="3" max="3" width="20.140625" customWidth="1"/>
    <col min="4" max="4" width="17.28515625" bestFit="1" customWidth="1"/>
    <col min="5" max="5" width="22.85546875" bestFit="1" customWidth="1"/>
    <col min="6" max="6" width="7" bestFit="1" customWidth="1"/>
    <col min="7" max="7" width="20.28515625" bestFit="1" customWidth="1"/>
    <col min="8" max="8" width="24.5703125" customWidth="1"/>
  </cols>
  <sheetData>
    <row r="3" spans="1:9" ht="18.75" x14ac:dyDescent="0.3">
      <c r="A3" s="2" t="s">
        <v>53</v>
      </c>
      <c r="G3" s="42"/>
      <c r="H3" s="22"/>
    </row>
    <row r="4" spans="1:9" x14ac:dyDescent="0.25">
      <c r="G4" s="42"/>
      <c r="H4" s="22"/>
    </row>
    <row r="5" spans="1:9" x14ac:dyDescent="0.25">
      <c r="A5" t="s">
        <v>54</v>
      </c>
      <c r="G5" s="42"/>
      <c r="H5" s="22"/>
    </row>
    <row r="6" spans="1:9" x14ac:dyDescent="0.25">
      <c r="G6" s="42"/>
      <c r="H6" s="22"/>
    </row>
    <row r="7" spans="1:9" ht="38.25" customHeight="1" x14ac:dyDescent="0.25">
      <c r="B7" s="11" t="s">
        <v>10</v>
      </c>
      <c r="C7" s="11" t="s">
        <v>314</v>
      </c>
      <c r="D7" s="230" t="s">
        <v>240</v>
      </c>
      <c r="E7" s="11" t="s">
        <v>239</v>
      </c>
      <c r="F7" s="12" t="s">
        <v>12</v>
      </c>
      <c r="G7" s="12" t="s">
        <v>18</v>
      </c>
      <c r="H7" s="43"/>
      <c r="I7" s="22"/>
    </row>
    <row r="8" spans="1:9" ht="24" customHeight="1" x14ac:dyDescent="0.25">
      <c r="B8" s="11" t="s">
        <v>10</v>
      </c>
      <c r="C8" s="11"/>
      <c r="D8" s="11"/>
      <c r="E8" s="11" t="s">
        <v>11</v>
      </c>
      <c r="F8" s="12" t="s">
        <v>12</v>
      </c>
      <c r="G8" s="12" t="s">
        <v>18</v>
      </c>
      <c r="H8" s="43"/>
      <c r="I8" s="22"/>
    </row>
    <row r="9" spans="1:9" ht="24" customHeight="1" x14ac:dyDescent="0.25">
      <c r="A9" s="4" t="s">
        <v>4</v>
      </c>
      <c r="B9" s="10" t="s">
        <v>29</v>
      </c>
      <c r="C9" s="10" t="s">
        <v>30</v>
      </c>
      <c r="D9" s="10"/>
      <c r="E9" s="10" t="s">
        <v>30</v>
      </c>
      <c r="F9" s="13" t="s">
        <v>13</v>
      </c>
      <c r="G9" s="13">
        <v>1</v>
      </c>
      <c r="H9" s="44"/>
      <c r="I9" s="22"/>
    </row>
    <row r="10" spans="1:9" ht="24" customHeight="1" x14ac:dyDescent="0.25">
      <c r="A10" s="4"/>
      <c r="B10" s="10" t="s">
        <v>84</v>
      </c>
      <c r="C10" s="10" t="s">
        <v>333</v>
      </c>
      <c r="D10" s="10" t="s">
        <v>84</v>
      </c>
      <c r="E10" s="10" t="s">
        <v>8</v>
      </c>
      <c r="F10" s="13" t="s">
        <v>13</v>
      </c>
      <c r="G10" s="13">
        <v>1</v>
      </c>
      <c r="H10" s="44"/>
      <c r="I10" s="22"/>
    </row>
    <row r="11" spans="1:9" ht="24" customHeight="1" x14ac:dyDescent="0.25">
      <c r="A11" s="4"/>
      <c r="B11" s="10" t="s">
        <v>77</v>
      </c>
      <c r="C11" s="10" t="s">
        <v>331</v>
      </c>
      <c r="D11" s="10" t="s">
        <v>31</v>
      </c>
      <c r="E11" s="10" t="s">
        <v>8</v>
      </c>
      <c r="F11" s="13" t="s">
        <v>13</v>
      </c>
      <c r="G11" s="13">
        <v>3</v>
      </c>
      <c r="H11" s="44"/>
      <c r="I11" s="22"/>
    </row>
    <row r="12" spans="1:9" ht="24" customHeight="1" x14ac:dyDescent="0.25">
      <c r="A12" s="4"/>
      <c r="B12" s="10" t="s">
        <v>75</v>
      </c>
      <c r="C12" s="10" t="s">
        <v>326</v>
      </c>
      <c r="D12" s="10" t="s">
        <v>99</v>
      </c>
      <c r="E12" s="10" t="s">
        <v>8</v>
      </c>
      <c r="F12" s="13" t="s">
        <v>13</v>
      </c>
      <c r="G12" s="13">
        <v>40</v>
      </c>
      <c r="H12" s="44"/>
      <c r="I12" s="22"/>
    </row>
    <row r="13" spans="1:9" ht="24" customHeight="1" x14ac:dyDescent="0.25">
      <c r="A13" s="4"/>
      <c r="B13" s="10" t="s">
        <v>55</v>
      </c>
      <c r="C13" s="10" t="s">
        <v>334</v>
      </c>
      <c r="D13" s="10" t="s">
        <v>95</v>
      </c>
      <c r="E13" s="10" t="s">
        <v>332</v>
      </c>
      <c r="F13" s="13" t="s">
        <v>13</v>
      </c>
      <c r="G13" s="13">
        <v>1</v>
      </c>
      <c r="H13" s="44"/>
      <c r="I13" s="22"/>
    </row>
    <row r="14" spans="1:9" ht="24" customHeight="1" x14ac:dyDescent="0.25">
      <c r="A14" s="4"/>
      <c r="B14" s="513" t="s">
        <v>69</v>
      </c>
      <c r="C14" s="513"/>
      <c r="D14" s="513"/>
      <c r="E14" s="513" t="s">
        <v>8</v>
      </c>
      <c r="F14" s="514" t="s">
        <v>64</v>
      </c>
      <c r="G14" s="514">
        <v>1</v>
      </c>
      <c r="H14" s="515" t="s">
        <v>92</v>
      </c>
      <c r="I14" s="22"/>
    </row>
    <row r="15" spans="1:9" ht="24" customHeight="1" x14ac:dyDescent="0.25">
      <c r="A15" s="4"/>
      <c r="B15" s="10" t="s">
        <v>33</v>
      </c>
      <c r="C15" s="10" t="s">
        <v>336</v>
      </c>
      <c r="D15" s="10" t="s">
        <v>335</v>
      </c>
      <c r="E15" s="10" t="s">
        <v>332</v>
      </c>
      <c r="F15" s="13" t="s">
        <v>13</v>
      </c>
      <c r="G15" s="13">
        <v>1</v>
      </c>
      <c r="H15" s="44"/>
      <c r="I15" s="22"/>
    </row>
    <row r="16" spans="1:9" ht="24" customHeight="1" x14ac:dyDescent="0.25">
      <c r="A16" s="4"/>
      <c r="B16" s="10" t="s">
        <v>34</v>
      </c>
      <c r="C16" s="10" t="s">
        <v>337</v>
      </c>
      <c r="D16" s="10" t="s">
        <v>34</v>
      </c>
      <c r="E16" s="10" t="s">
        <v>9</v>
      </c>
      <c r="F16" s="13" t="s">
        <v>14</v>
      </c>
      <c r="G16" s="13">
        <v>1</v>
      </c>
      <c r="H16" s="44"/>
      <c r="I16" s="22"/>
    </row>
    <row r="17" spans="1:9" ht="24" customHeight="1" x14ac:dyDescent="0.25">
      <c r="A17" s="4"/>
      <c r="B17" s="10" t="s">
        <v>56</v>
      </c>
      <c r="C17" s="10" t="s">
        <v>338</v>
      </c>
      <c r="D17" s="10" t="s">
        <v>56</v>
      </c>
      <c r="E17" s="10" t="s">
        <v>9</v>
      </c>
      <c r="F17" s="13" t="s">
        <v>40</v>
      </c>
      <c r="G17" s="13">
        <v>1</v>
      </c>
      <c r="H17" s="44"/>
      <c r="I17" s="22"/>
    </row>
    <row r="18" spans="1:9" ht="24" customHeight="1" x14ac:dyDescent="0.25">
      <c r="A18" s="4"/>
      <c r="B18" s="10" t="s">
        <v>61</v>
      </c>
      <c r="C18" s="10" t="s">
        <v>339</v>
      </c>
      <c r="D18" s="10" t="s">
        <v>61</v>
      </c>
      <c r="E18" s="10" t="s">
        <v>9</v>
      </c>
      <c r="F18" s="13" t="s">
        <v>67</v>
      </c>
      <c r="G18" s="13">
        <v>1</v>
      </c>
      <c r="H18" s="44"/>
      <c r="I18" s="22"/>
    </row>
    <row r="19" spans="1:9" ht="24" customHeight="1" x14ac:dyDescent="0.25">
      <c r="A19" s="4"/>
      <c r="B19" s="10" t="s">
        <v>47</v>
      </c>
      <c r="C19" s="10"/>
      <c r="D19" s="10"/>
      <c r="E19" s="10" t="s">
        <v>9</v>
      </c>
      <c r="F19" s="13" t="s">
        <v>19</v>
      </c>
      <c r="G19" s="13" t="s">
        <v>39</v>
      </c>
      <c r="H19" s="44"/>
      <c r="I19" s="22"/>
    </row>
    <row r="20" spans="1:9" x14ac:dyDescent="0.25">
      <c r="G20" s="42"/>
      <c r="H20" s="22"/>
    </row>
    <row r="21" spans="1:9" ht="21" x14ac:dyDescent="0.35">
      <c r="A21" s="34" t="s">
        <v>89</v>
      </c>
      <c r="G21" s="42"/>
      <c r="H21" s="22"/>
    </row>
    <row r="22" spans="1:9" x14ac:dyDescent="0.25">
      <c r="A22" s="32" t="s">
        <v>90</v>
      </c>
      <c r="B22" s="32"/>
      <c r="C22" s="32"/>
      <c r="D22" s="32"/>
      <c r="E22" s="32"/>
      <c r="G22" s="42"/>
      <c r="H22" s="22"/>
    </row>
    <row r="23" spans="1:9" x14ac:dyDescent="0.25">
      <c r="A23" s="32" t="s">
        <v>91</v>
      </c>
      <c r="B23" s="32"/>
      <c r="C23" s="32"/>
      <c r="D23" s="32"/>
      <c r="E23" s="32"/>
      <c r="G23" s="42"/>
      <c r="H2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zoomScale="66" zoomScaleNormal="66" workbookViewId="0">
      <selection activeCell="B6" sqref="B6"/>
    </sheetView>
  </sheetViews>
  <sheetFormatPr defaultRowHeight="15" x14ac:dyDescent="0.25"/>
  <cols>
    <col min="2" max="2" width="28" customWidth="1"/>
    <col min="4" max="4" width="17.28515625" bestFit="1" customWidth="1"/>
    <col min="5" max="5" width="14.5703125" customWidth="1"/>
    <col min="6" max="6" width="7" bestFit="1" customWidth="1"/>
    <col min="7" max="9" width="8" customWidth="1"/>
  </cols>
  <sheetData>
    <row r="1" spans="1:22" s="385" customFormat="1" ht="26.25" x14ac:dyDescent="0.25">
      <c r="A1" s="384" t="s">
        <v>255</v>
      </c>
      <c r="T1" s="386" t="s">
        <v>256</v>
      </c>
      <c r="V1" s="387" t="s">
        <v>257</v>
      </c>
    </row>
    <row r="2" spans="1:22" s="385" customFormat="1" ht="15" customHeight="1" x14ac:dyDescent="0.25">
      <c r="A2" s="388" t="s">
        <v>258</v>
      </c>
      <c r="C2" s="389" t="s">
        <v>259</v>
      </c>
      <c r="T2" s="390"/>
      <c r="V2" s="391"/>
    </row>
    <row r="3" spans="1:22" s="385" customFormat="1" ht="18" customHeight="1" x14ac:dyDescent="0.25">
      <c r="A3" s="388" t="s">
        <v>258</v>
      </c>
      <c r="B3" s="388"/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T3" s="390"/>
      <c r="V3" s="391"/>
    </row>
    <row r="4" spans="1:22" s="385" customFormat="1" ht="21" customHeight="1" x14ac:dyDescent="0.25">
      <c r="A4" s="392" t="s">
        <v>258</v>
      </c>
      <c r="B4" s="392"/>
      <c r="C4" s="392"/>
      <c r="D4" s="392"/>
      <c r="E4" s="392"/>
      <c r="F4" s="392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T4" s="390"/>
      <c r="V4" s="391"/>
    </row>
    <row r="5" spans="1:22" s="385" customFormat="1" ht="42" customHeight="1" x14ac:dyDescent="0.25">
      <c r="A5" s="392" t="s">
        <v>258</v>
      </c>
      <c r="B5" s="392"/>
      <c r="C5" s="392"/>
      <c r="D5" s="392"/>
      <c r="E5" s="392"/>
      <c r="F5" s="392"/>
      <c r="G5" s="392"/>
      <c r="H5" s="392"/>
      <c r="I5" s="392"/>
      <c r="J5" s="392"/>
      <c r="K5" s="392"/>
      <c r="L5" s="392"/>
      <c r="M5" s="393"/>
      <c r="N5" s="393"/>
      <c r="O5" s="393"/>
      <c r="P5" s="394" t="s">
        <v>260</v>
      </c>
      <c r="Q5" s="395"/>
      <c r="R5" s="395"/>
      <c r="S5" s="395"/>
      <c r="T5" s="396"/>
      <c r="U5" s="396"/>
      <c r="V5" s="397"/>
    </row>
    <row r="6" spans="1:22" s="385" customFormat="1" ht="15.75" thickBot="1" x14ac:dyDescent="0.3">
      <c r="A6" s="398" t="s">
        <v>261</v>
      </c>
      <c r="B6" s="399">
        <v>40</v>
      </c>
      <c r="C6" s="398" t="s">
        <v>258</v>
      </c>
      <c r="D6" s="399"/>
      <c r="E6" s="399"/>
      <c r="F6" s="399"/>
      <c r="G6" s="393"/>
      <c r="H6" s="393"/>
      <c r="I6" s="393"/>
      <c r="J6" s="398">
        <v>9</v>
      </c>
      <c r="K6" s="399">
        <v>8</v>
      </c>
      <c r="L6" s="398">
        <v>7</v>
      </c>
      <c r="M6" s="399">
        <v>6</v>
      </c>
      <c r="N6" s="399">
        <v>5</v>
      </c>
      <c r="O6" s="399">
        <v>4</v>
      </c>
      <c r="P6" s="399">
        <v>3</v>
      </c>
      <c r="Q6" s="399">
        <v>2</v>
      </c>
      <c r="R6" s="399">
        <v>1</v>
      </c>
      <c r="S6" s="398" t="s">
        <v>262</v>
      </c>
      <c r="T6" s="393"/>
      <c r="U6" s="400" t="s">
        <v>258</v>
      </c>
      <c r="V6" s="391"/>
    </row>
    <row r="7" spans="1:22" s="385" customFormat="1" ht="30" customHeight="1" x14ac:dyDescent="0.25">
      <c r="A7" s="401" t="s">
        <v>263</v>
      </c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  <c r="Q7" s="402"/>
      <c r="R7" s="402"/>
      <c r="S7" s="403"/>
      <c r="T7" s="404" t="s">
        <v>258</v>
      </c>
      <c r="U7" s="405" t="s">
        <v>258</v>
      </c>
      <c r="V7" s="391"/>
    </row>
    <row r="8" spans="1:22" s="385" customFormat="1" ht="30" customHeight="1" thickBot="1" x14ac:dyDescent="0.3">
      <c r="A8" s="406"/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8"/>
      <c r="T8" s="404"/>
      <c r="U8" s="405" t="s">
        <v>258</v>
      </c>
      <c r="V8" s="391"/>
    </row>
    <row r="9" spans="1:22" s="385" customFormat="1" ht="30" customHeight="1" x14ac:dyDescent="0.25">
      <c r="A9" s="401" t="s">
        <v>264</v>
      </c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402"/>
      <c r="Q9" s="402"/>
      <c r="R9" s="402"/>
      <c r="S9" s="403"/>
      <c r="T9" s="404"/>
      <c r="U9" s="405" t="s">
        <v>258</v>
      </c>
      <c r="V9" s="391"/>
    </row>
    <row r="10" spans="1:22" s="385" customFormat="1" ht="30" customHeight="1" thickBot="1" x14ac:dyDescent="0.3">
      <c r="A10" s="406"/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8"/>
      <c r="T10" s="409"/>
      <c r="U10" s="405" t="s">
        <v>258</v>
      </c>
      <c r="V10" s="391"/>
    </row>
    <row r="11" spans="1:22" s="385" customFormat="1" ht="73.5" customHeight="1" thickBot="1" x14ac:dyDescent="0.3">
      <c r="A11" s="410" t="s">
        <v>265</v>
      </c>
      <c r="B11" s="411"/>
      <c r="C11" s="411"/>
      <c r="D11" s="411"/>
      <c r="E11" s="411"/>
      <c r="F11" s="411"/>
      <c r="G11" s="411"/>
      <c r="H11" s="411"/>
      <c r="I11" s="411"/>
      <c r="J11" s="411"/>
      <c r="K11" s="411"/>
      <c r="L11" s="411"/>
      <c r="M11" s="411"/>
      <c r="N11" s="411"/>
      <c r="O11" s="411"/>
      <c r="P11" s="411"/>
      <c r="Q11" s="411"/>
      <c r="R11" s="411"/>
      <c r="S11" s="412"/>
      <c r="T11" s="413"/>
      <c r="U11" s="405" t="s">
        <v>258</v>
      </c>
      <c r="V11" s="414"/>
    </row>
    <row r="12" spans="1:22" s="385" customFormat="1" ht="27.75" customHeight="1" x14ac:dyDescent="0.25">
      <c r="B12" s="415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416"/>
      <c r="O12" s="416"/>
      <c r="P12" s="416"/>
      <c r="Q12" s="416"/>
      <c r="R12" s="416"/>
      <c r="S12" s="416"/>
      <c r="V12" s="417"/>
    </row>
    <row r="13" spans="1:22" s="385" customFormat="1" ht="42" customHeight="1" thickBot="1" x14ac:dyDescent="0.3">
      <c r="A13" s="418" t="s">
        <v>266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20"/>
      <c r="L13" s="420"/>
      <c r="M13" s="407" t="s">
        <v>267</v>
      </c>
      <c r="N13" s="407"/>
      <c r="O13" s="407"/>
      <c r="P13" s="407"/>
      <c r="Q13" s="421"/>
      <c r="R13" s="421"/>
      <c r="S13" s="421"/>
      <c r="T13" s="417"/>
      <c r="U13" s="393"/>
      <c r="V13" s="417"/>
    </row>
    <row r="14" spans="1:22" s="385" customFormat="1" ht="42" customHeight="1" x14ac:dyDescent="0.25">
      <c r="A14" s="422"/>
      <c r="B14" s="423" t="s">
        <v>268</v>
      </c>
      <c r="C14" s="423" t="s">
        <v>269</v>
      </c>
      <c r="D14" s="424" t="s">
        <v>270</v>
      </c>
      <c r="E14" s="425" t="s">
        <v>271</v>
      </c>
      <c r="F14" s="393"/>
      <c r="G14" s="421"/>
      <c r="H14" s="421"/>
      <c r="I14" s="421"/>
      <c r="J14" s="420"/>
      <c r="K14" s="420"/>
      <c r="L14" s="426" t="s">
        <v>272</v>
      </c>
      <c r="M14" s="427"/>
      <c r="N14" s="427"/>
      <c r="O14" s="427"/>
      <c r="P14" s="428"/>
    </row>
    <row r="15" spans="1:22" s="385" customFormat="1" ht="42" customHeight="1" thickBot="1" x14ac:dyDescent="0.3">
      <c r="A15" s="429"/>
      <c r="B15" s="430" t="s">
        <v>273</v>
      </c>
      <c r="C15" s="431"/>
      <c r="D15" s="432" t="s">
        <v>274</v>
      </c>
      <c r="E15" s="433" t="s">
        <v>275</v>
      </c>
      <c r="F15" s="393"/>
      <c r="G15" s="421"/>
      <c r="H15" s="421"/>
      <c r="I15" s="421"/>
      <c r="J15" s="420"/>
      <c r="K15" s="420"/>
      <c r="L15" s="434"/>
      <c r="M15" s="435"/>
      <c r="N15" s="435"/>
      <c r="O15" s="435"/>
      <c r="P15" s="436"/>
    </row>
    <row r="16" spans="1:22" s="385" customFormat="1" ht="42" customHeight="1" thickBot="1" x14ac:dyDescent="0.3">
      <c r="A16" s="437">
        <v>1</v>
      </c>
      <c r="B16" s="438" t="s">
        <v>276</v>
      </c>
      <c r="C16" s="439"/>
      <c r="D16" s="424"/>
      <c r="E16" s="425"/>
      <c r="F16" s="393"/>
      <c r="G16" s="421"/>
      <c r="H16" s="421"/>
      <c r="I16" s="421"/>
      <c r="J16" s="420"/>
      <c r="K16" s="420"/>
      <c r="L16" s="440"/>
      <c r="M16" s="441"/>
      <c r="N16" s="441"/>
      <c r="O16" s="441"/>
      <c r="P16" s="442"/>
    </row>
    <row r="17" spans="1:33" s="385" customFormat="1" ht="42" customHeight="1" thickBot="1" x14ac:dyDescent="0.3">
      <c r="A17" s="437">
        <v>2</v>
      </c>
      <c r="B17" s="443">
        <v>140</v>
      </c>
      <c r="C17" s="444"/>
      <c r="D17" s="445"/>
      <c r="E17" s="446">
        <v>0.8</v>
      </c>
      <c r="F17" s="393"/>
      <c r="G17" s="421"/>
      <c r="H17" s="421"/>
      <c r="I17" s="421"/>
      <c r="J17" s="420"/>
      <c r="K17" s="420"/>
      <c r="L17" s="447">
        <v>17</v>
      </c>
      <c r="M17" s="448" t="s">
        <v>277</v>
      </c>
      <c r="N17" s="449"/>
      <c r="O17" s="449"/>
      <c r="P17" s="450"/>
      <c r="Q17" s="451" t="s">
        <v>278</v>
      </c>
      <c r="R17" s="420"/>
      <c r="S17" s="420"/>
      <c r="T17" s="420"/>
      <c r="U17" s="420"/>
      <c r="V17" s="420"/>
      <c r="W17" s="420"/>
      <c r="X17" s="420"/>
      <c r="Y17" s="420"/>
      <c r="Z17" s="400" t="s">
        <v>258</v>
      </c>
      <c r="AA17" s="393"/>
      <c r="AB17" s="393"/>
    </row>
    <row r="18" spans="1:33" s="385" customFormat="1" ht="42" customHeight="1" thickBot="1" x14ac:dyDescent="0.3">
      <c r="A18" s="437">
        <v>3</v>
      </c>
      <c r="B18" s="443">
        <v>170</v>
      </c>
      <c r="C18" s="444"/>
      <c r="D18" s="445"/>
      <c r="E18" s="446">
        <v>0.8</v>
      </c>
      <c r="F18" s="393"/>
      <c r="L18" s="452">
        <v>18</v>
      </c>
      <c r="M18" s="448" t="s">
        <v>277</v>
      </c>
      <c r="N18" s="449"/>
      <c r="O18" s="449"/>
      <c r="P18" s="450"/>
      <c r="Q18" s="451" t="s">
        <v>279</v>
      </c>
      <c r="R18" s="420"/>
      <c r="S18" s="420"/>
      <c r="T18" s="420"/>
      <c r="U18" s="420"/>
      <c r="V18" s="420"/>
      <c r="W18" s="420"/>
      <c r="X18" s="420"/>
      <c r="Y18" s="420"/>
      <c r="Z18" s="453" t="s">
        <v>258</v>
      </c>
      <c r="AA18" s="420"/>
      <c r="AB18" s="420"/>
    </row>
    <row r="19" spans="1:33" s="385" customFormat="1" ht="42" customHeight="1" thickBot="1" x14ac:dyDescent="0.3">
      <c r="A19" s="437">
        <v>4</v>
      </c>
      <c r="B19" s="443">
        <v>200</v>
      </c>
      <c r="C19" s="444"/>
      <c r="D19" s="445"/>
      <c r="E19" s="446">
        <v>0.8</v>
      </c>
      <c r="F19" s="393"/>
      <c r="L19" s="452">
        <v>19</v>
      </c>
      <c r="M19" s="448" t="s">
        <v>280</v>
      </c>
      <c r="N19" s="449"/>
      <c r="O19" s="449"/>
      <c r="P19" s="450"/>
      <c r="Q19" s="451" t="s">
        <v>278</v>
      </c>
      <c r="R19" s="420"/>
      <c r="S19" s="420"/>
      <c r="T19" s="420"/>
      <c r="U19" s="420"/>
      <c r="V19" s="420"/>
      <c r="W19" s="420"/>
      <c r="X19" s="420"/>
      <c r="Y19" s="420"/>
      <c r="Z19" s="420"/>
      <c r="AA19" s="420"/>
      <c r="AB19" s="420"/>
    </row>
    <row r="20" spans="1:33" s="385" customFormat="1" ht="42" customHeight="1" thickBot="1" x14ac:dyDescent="0.3">
      <c r="A20" s="437">
        <v>5</v>
      </c>
      <c r="B20" s="443">
        <v>140</v>
      </c>
      <c r="C20" s="444">
        <v>30</v>
      </c>
      <c r="D20" s="445"/>
      <c r="E20" s="446">
        <v>0.8</v>
      </c>
      <c r="F20" s="393"/>
      <c r="L20" s="447">
        <v>20</v>
      </c>
      <c r="M20" s="448" t="s">
        <v>280</v>
      </c>
      <c r="N20" s="449"/>
      <c r="O20" s="449"/>
      <c r="P20" s="450"/>
      <c r="Q20" s="451" t="s">
        <v>281</v>
      </c>
      <c r="R20" s="420"/>
      <c r="S20" s="420"/>
      <c r="T20" s="420"/>
      <c r="U20" s="420"/>
      <c r="V20" s="420"/>
      <c r="W20" s="420"/>
      <c r="X20" s="420"/>
      <c r="Y20" s="420"/>
      <c r="Z20" s="420"/>
      <c r="AA20" s="420"/>
      <c r="AB20" s="420"/>
    </row>
    <row r="21" spans="1:33" s="385" customFormat="1" ht="42" customHeight="1" thickBot="1" x14ac:dyDescent="0.3">
      <c r="A21" s="454">
        <v>6</v>
      </c>
      <c r="B21" s="455">
        <v>170</v>
      </c>
      <c r="C21" s="456">
        <v>30</v>
      </c>
      <c r="D21" s="457"/>
      <c r="E21" s="458">
        <v>0.8</v>
      </c>
      <c r="F21" s="393"/>
      <c r="L21" s="452">
        <v>21</v>
      </c>
      <c r="M21" s="459" t="s">
        <v>282</v>
      </c>
      <c r="N21" s="460"/>
      <c r="O21" s="460"/>
      <c r="P21" s="461"/>
      <c r="Q21" s="451" t="s">
        <v>258</v>
      </c>
      <c r="R21" s="420"/>
      <c r="S21" s="420"/>
      <c r="T21" s="420"/>
      <c r="U21" s="420"/>
      <c r="V21" s="420"/>
      <c r="W21" s="420"/>
      <c r="X21" s="420"/>
      <c r="Y21" s="420"/>
      <c r="Z21" s="420"/>
      <c r="AA21" s="420"/>
      <c r="AB21" s="420"/>
    </row>
    <row r="22" spans="1:33" s="385" customFormat="1" ht="42" customHeight="1" thickBot="1" x14ac:dyDescent="0.3">
      <c r="A22" s="454">
        <v>7</v>
      </c>
      <c r="B22" s="462">
        <v>140</v>
      </c>
      <c r="C22" s="463"/>
      <c r="D22" s="464">
        <v>0.4</v>
      </c>
      <c r="E22" s="465">
        <v>0.8</v>
      </c>
      <c r="F22" s="393"/>
      <c r="L22" s="452">
        <v>22</v>
      </c>
      <c r="M22" s="466" t="s">
        <v>283</v>
      </c>
      <c r="N22" s="467"/>
      <c r="O22" s="467"/>
      <c r="P22" s="468"/>
      <c r="Q22" s="451" t="s">
        <v>284</v>
      </c>
      <c r="R22" s="420"/>
      <c r="S22" s="420"/>
      <c r="T22" s="420"/>
      <c r="U22" s="420"/>
      <c r="V22" s="420"/>
      <c r="W22" s="420"/>
      <c r="X22" s="420"/>
      <c r="Y22" s="420"/>
      <c r="Z22" s="420"/>
      <c r="AA22" s="420"/>
      <c r="AB22" s="420"/>
    </row>
    <row r="23" spans="1:33" s="385" customFormat="1" ht="42" customHeight="1" thickBot="1" x14ac:dyDescent="0.3">
      <c r="A23" s="454">
        <v>8</v>
      </c>
      <c r="B23" s="443">
        <v>170</v>
      </c>
      <c r="C23" s="444"/>
      <c r="D23" s="445">
        <v>0.4</v>
      </c>
      <c r="E23" s="446">
        <v>0.8</v>
      </c>
      <c r="F23" s="393"/>
      <c r="L23" s="447">
        <v>23</v>
      </c>
      <c r="M23" s="466" t="s">
        <v>283</v>
      </c>
      <c r="N23" s="469"/>
      <c r="O23" s="469"/>
      <c r="P23" s="470"/>
      <c r="Q23" s="471" t="s">
        <v>281</v>
      </c>
      <c r="R23" s="393"/>
      <c r="S23" s="393"/>
      <c r="T23" s="393"/>
      <c r="U23" s="393"/>
      <c r="V23" s="393"/>
      <c r="W23" s="393"/>
      <c r="X23" s="393"/>
      <c r="Y23" s="393"/>
      <c r="Z23" s="420"/>
      <c r="AA23" s="420"/>
      <c r="AB23" s="420"/>
    </row>
    <row r="24" spans="1:33" s="385" customFormat="1" ht="42" customHeight="1" thickBot="1" x14ac:dyDescent="0.3">
      <c r="A24" s="454">
        <v>9</v>
      </c>
      <c r="B24" s="443">
        <v>200</v>
      </c>
      <c r="C24" s="444"/>
      <c r="D24" s="445">
        <v>0.4</v>
      </c>
      <c r="E24" s="446">
        <v>0.8</v>
      </c>
      <c r="F24" s="393"/>
      <c r="L24" s="452">
        <v>24</v>
      </c>
      <c r="M24" s="466" t="s">
        <v>285</v>
      </c>
      <c r="N24" s="469"/>
      <c r="O24" s="469"/>
      <c r="P24" s="470"/>
      <c r="Q24" s="471" t="s">
        <v>278</v>
      </c>
      <c r="R24" s="393"/>
      <c r="S24" s="393"/>
      <c r="T24" s="393"/>
      <c r="U24" s="393"/>
      <c r="V24" s="393"/>
      <c r="W24" s="393"/>
      <c r="X24" s="393"/>
      <c r="Y24" s="393"/>
      <c r="Z24" s="472"/>
      <c r="AA24" s="472"/>
      <c r="AB24" s="393"/>
    </row>
    <row r="25" spans="1:33" s="385" customFormat="1" ht="42" customHeight="1" thickBot="1" x14ac:dyDescent="0.3">
      <c r="A25" s="454">
        <v>10</v>
      </c>
      <c r="B25" s="443">
        <v>140</v>
      </c>
      <c r="C25" s="444">
        <v>30</v>
      </c>
      <c r="D25" s="445">
        <v>0.4</v>
      </c>
      <c r="E25" s="446">
        <v>0.8</v>
      </c>
      <c r="F25" s="472"/>
      <c r="L25" s="452">
        <v>25</v>
      </c>
      <c r="M25" s="466" t="s">
        <v>285</v>
      </c>
      <c r="N25" s="469"/>
      <c r="O25" s="469"/>
      <c r="P25" s="470"/>
      <c r="Q25" s="451" t="s">
        <v>281</v>
      </c>
      <c r="R25" s="453"/>
      <c r="S25" s="453"/>
      <c r="T25" s="453"/>
      <c r="U25" s="453"/>
      <c r="V25" s="453"/>
      <c r="W25" s="453"/>
      <c r="X25" s="453"/>
      <c r="Y25" s="453"/>
      <c r="Z25" s="453" t="s">
        <v>258</v>
      </c>
      <c r="AA25" s="420"/>
      <c r="AB25" s="420"/>
      <c r="AC25" s="444"/>
      <c r="AD25" s="473"/>
      <c r="AE25" s="474"/>
      <c r="AF25" s="474"/>
      <c r="AG25" s="474"/>
    </row>
    <row r="26" spans="1:33" s="385" customFormat="1" ht="42" customHeight="1" thickBot="1" x14ac:dyDescent="0.3">
      <c r="A26" s="454">
        <v>11</v>
      </c>
      <c r="B26" s="455">
        <v>170</v>
      </c>
      <c r="C26" s="456">
        <v>30</v>
      </c>
      <c r="D26" s="457">
        <v>0.4</v>
      </c>
      <c r="E26" s="458">
        <v>0.8</v>
      </c>
      <c r="F26" s="393"/>
      <c r="L26" s="447">
        <v>26</v>
      </c>
      <c r="M26" s="466" t="s">
        <v>286</v>
      </c>
      <c r="N26" s="469"/>
      <c r="O26" s="469"/>
      <c r="P26" s="470"/>
      <c r="Q26" s="451" t="s">
        <v>278</v>
      </c>
      <c r="R26" s="420"/>
      <c r="S26" s="420"/>
      <c r="T26" s="420"/>
      <c r="U26" s="420"/>
      <c r="V26" s="420"/>
      <c r="W26" s="420"/>
      <c r="X26" s="420"/>
      <c r="Y26" s="420"/>
      <c r="Z26" s="420"/>
      <c r="AA26" s="420"/>
      <c r="AB26" s="420"/>
      <c r="AC26" s="444"/>
      <c r="AD26" s="473"/>
      <c r="AE26" s="473"/>
      <c r="AF26" s="473"/>
      <c r="AG26" s="473"/>
    </row>
    <row r="27" spans="1:33" s="385" customFormat="1" ht="42" customHeight="1" thickBot="1" x14ac:dyDescent="0.3">
      <c r="A27" s="454">
        <v>12</v>
      </c>
      <c r="B27" s="462">
        <v>140</v>
      </c>
      <c r="C27" s="463"/>
      <c r="D27" s="464">
        <v>0.4</v>
      </c>
      <c r="E27" s="465">
        <v>1.2</v>
      </c>
      <c r="F27" s="393"/>
      <c r="L27" s="452">
        <v>27</v>
      </c>
      <c r="M27" s="466" t="s">
        <v>286</v>
      </c>
      <c r="N27" s="467"/>
      <c r="O27" s="467"/>
      <c r="P27" s="468"/>
      <c r="Q27" s="475" t="s">
        <v>281</v>
      </c>
      <c r="AC27" s="476"/>
      <c r="AD27" s="473"/>
      <c r="AE27" s="473"/>
      <c r="AF27" s="473"/>
      <c r="AG27" s="473"/>
    </row>
    <row r="28" spans="1:33" s="385" customFormat="1" ht="42" customHeight="1" thickBot="1" x14ac:dyDescent="0.3">
      <c r="A28" s="454">
        <v>13</v>
      </c>
      <c r="B28" s="443">
        <v>170</v>
      </c>
      <c r="C28" s="444"/>
      <c r="D28" s="445">
        <v>0.4</v>
      </c>
      <c r="E28" s="446">
        <v>1.2</v>
      </c>
      <c r="F28" s="393"/>
      <c r="L28" s="452">
        <v>28</v>
      </c>
      <c r="M28" s="466" t="s">
        <v>287</v>
      </c>
      <c r="N28" s="467"/>
      <c r="O28" s="467"/>
      <c r="P28" s="468"/>
      <c r="Q28" s="475" t="s">
        <v>278</v>
      </c>
      <c r="R28" s="477"/>
      <c r="S28" s="477"/>
      <c r="T28" s="477"/>
      <c r="U28" s="477"/>
      <c r="V28" s="477"/>
      <c r="W28" s="477"/>
      <c r="X28" s="477"/>
      <c r="Y28" s="477"/>
      <c r="Z28" s="477"/>
      <c r="AA28" s="477"/>
      <c r="AB28" s="477"/>
      <c r="AC28" s="476"/>
      <c r="AD28" s="473"/>
      <c r="AE28" s="473"/>
      <c r="AF28" s="473"/>
      <c r="AG28" s="473"/>
    </row>
    <row r="29" spans="1:33" s="385" customFormat="1" ht="42" customHeight="1" thickBot="1" x14ac:dyDescent="0.3">
      <c r="A29" s="454">
        <v>14</v>
      </c>
      <c r="B29" s="443">
        <v>200</v>
      </c>
      <c r="C29" s="444"/>
      <c r="D29" s="445">
        <v>0.4</v>
      </c>
      <c r="E29" s="446">
        <v>1.2</v>
      </c>
      <c r="F29" s="393"/>
      <c r="K29" s="405" t="s">
        <v>258</v>
      </c>
      <c r="L29" s="447">
        <v>29</v>
      </c>
      <c r="M29" s="466" t="s">
        <v>287</v>
      </c>
      <c r="N29" s="467"/>
      <c r="O29" s="467"/>
      <c r="P29" s="468"/>
      <c r="Q29" s="475" t="s">
        <v>281</v>
      </c>
      <c r="S29" s="477"/>
      <c r="T29" s="477"/>
      <c r="U29" s="478"/>
      <c r="V29" s="477"/>
      <c r="W29" s="477"/>
      <c r="X29" s="477"/>
      <c r="Y29" s="477"/>
      <c r="AA29" s="477"/>
      <c r="AB29" s="477"/>
      <c r="AC29" s="444"/>
      <c r="AD29" s="473"/>
      <c r="AE29" s="473"/>
      <c r="AF29" s="473"/>
      <c r="AG29" s="473"/>
    </row>
    <row r="30" spans="1:33" s="385" customFormat="1" ht="42" customHeight="1" thickBot="1" x14ac:dyDescent="0.3">
      <c r="A30" s="454">
        <v>15</v>
      </c>
      <c r="B30" s="443">
        <v>140</v>
      </c>
      <c r="C30" s="444">
        <v>30</v>
      </c>
      <c r="D30" s="445">
        <v>0.4</v>
      </c>
      <c r="E30" s="446">
        <v>1.2</v>
      </c>
      <c r="F30" s="393"/>
      <c r="K30" s="477" t="s">
        <v>258</v>
      </c>
      <c r="L30" s="452">
        <v>30</v>
      </c>
      <c r="M30" s="479" t="s">
        <v>282</v>
      </c>
      <c r="N30" s="480"/>
      <c r="O30" s="480"/>
      <c r="P30" s="481"/>
      <c r="Q30" s="475" t="s">
        <v>258</v>
      </c>
      <c r="R30" s="477"/>
      <c r="S30" s="477"/>
      <c r="T30" s="477"/>
      <c r="U30" s="477"/>
      <c r="V30" s="477"/>
      <c r="W30" s="477"/>
      <c r="X30" s="477"/>
      <c r="Y30" s="477"/>
      <c r="Z30" s="477"/>
      <c r="AA30" s="477"/>
      <c r="AB30" s="477"/>
      <c r="AC30" s="444"/>
      <c r="AD30" s="473"/>
      <c r="AE30" s="473"/>
      <c r="AF30" s="473"/>
      <c r="AG30" s="473"/>
    </row>
    <row r="31" spans="1:33" s="385" customFormat="1" ht="42" customHeight="1" thickBot="1" x14ac:dyDescent="0.3">
      <c r="A31" s="482">
        <v>16</v>
      </c>
      <c r="B31" s="455">
        <v>170</v>
      </c>
      <c r="C31" s="456">
        <v>30</v>
      </c>
      <c r="D31" s="457">
        <v>0.4</v>
      </c>
      <c r="E31" s="458">
        <v>1.2</v>
      </c>
      <c r="F31" s="393"/>
      <c r="L31" s="452">
        <v>31</v>
      </c>
      <c r="M31" s="466" t="s">
        <v>288</v>
      </c>
      <c r="N31" s="467"/>
      <c r="O31" s="467"/>
      <c r="P31" s="468"/>
      <c r="Q31" s="475" t="s">
        <v>278</v>
      </c>
      <c r="AC31" s="444"/>
      <c r="AD31" s="473"/>
      <c r="AE31" s="473"/>
      <c r="AF31" s="473"/>
      <c r="AG31" s="473"/>
    </row>
    <row r="32" spans="1:33" s="385" customFormat="1" ht="42" customHeight="1" thickBot="1" x14ac:dyDescent="0.3">
      <c r="A32" s="483" t="s">
        <v>258</v>
      </c>
      <c r="B32" s="472"/>
      <c r="C32" s="393"/>
      <c r="D32" s="393"/>
      <c r="E32" s="393"/>
      <c r="F32" s="393"/>
      <c r="L32" s="447">
        <v>32</v>
      </c>
      <c r="M32" s="466" t="s">
        <v>288</v>
      </c>
      <c r="N32" s="467"/>
      <c r="O32" s="467"/>
      <c r="P32" s="468"/>
      <c r="Q32" s="475" t="s">
        <v>281</v>
      </c>
      <c r="AC32" s="444"/>
      <c r="AD32" s="473"/>
      <c r="AE32" s="473"/>
      <c r="AF32" s="473"/>
      <c r="AG32" s="473"/>
    </row>
    <row r="33" spans="1:33" s="385" customFormat="1" ht="42" customHeight="1" thickBot="1" x14ac:dyDescent="0.3">
      <c r="B33" s="385" t="s">
        <v>258</v>
      </c>
      <c r="L33" s="452">
        <v>33</v>
      </c>
      <c r="M33" s="466" t="s">
        <v>289</v>
      </c>
      <c r="N33" s="467"/>
      <c r="O33" s="467"/>
      <c r="P33" s="468"/>
      <c r="Q33" s="475" t="s">
        <v>278</v>
      </c>
      <c r="AC33" s="444"/>
      <c r="AD33" s="473"/>
      <c r="AE33" s="473"/>
      <c r="AF33" s="473"/>
      <c r="AG33" s="473"/>
    </row>
    <row r="34" spans="1:33" s="385" customFormat="1" ht="42" customHeight="1" thickBot="1" x14ac:dyDescent="0.3">
      <c r="A34" s="477" t="s">
        <v>258</v>
      </c>
      <c r="B34" s="477"/>
      <c r="C34" s="477"/>
      <c r="D34" s="477"/>
      <c r="E34" s="477"/>
      <c r="F34" s="477"/>
      <c r="L34" s="452">
        <v>34</v>
      </c>
      <c r="M34" s="466" t="s">
        <v>289</v>
      </c>
      <c r="N34" s="467"/>
      <c r="O34" s="467"/>
      <c r="P34" s="468"/>
      <c r="Q34" s="475" t="s">
        <v>281</v>
      </c>
      <c r="AC34" s="476"/>
      <c r="AD34" s="473"/>
      <c r="AE34" s="473"/>
      <c r="AF34" s="473"/>
      <c r="AG34" s="473"/>
    </row>
    <row r="35" spans="1:33" s="385" customFormat="1" ht="42" customHeight="1" thickBot="1" x14ac:dyDescent="0.3">
      <c r="A35" s="477"/>
      <c r="B35" s="477"/>
      <c r="C35" s="477"/>
      <c r="D35" s="477"/>
      <c r="E35" s="477"/>
      <c r="F35" s="477"/>
      <c r="L35" s="447">
        <v>35</v>
      </c>
      <c r="M35" s="466" t="s">
        <v>290</v>
      </c>
      <c r="N35" s="467"/>
      <c r="O35" s="467"/>
      <c r="P35" s="468"/>
      <c r="Q35" s="475" t="s">
        <v>278</v>
      </c>
      <c r="AC35" s="476"/>
      <c r="AD35" s="473"/>
      <c r="AE35" s="473"/>
      <c r="AF35" s="473"/>
      <c r="AG35" s="473"/>
    </row>
    <row r="36" spans="1:33" s="385" customFormat="1" ht="42" customHeight="1" thickBot="1" x14ac:dyDescent="0.3">
      <c r="L36" s="452">
        <v>36</v>
      </c>
      <c r="M36" s="466" t="s">
        <v>290</v>
      </c>
      <c r="N36" s="467"/>
      <c r="O36" s="467"/>
      <c r="P36" s="468"/>
      <c r="Q36" s="475" t="s">
        <v>281</v>
      </c>
      <c r="AC36" s="444"/>
      <c r="AD36" s="473"/>
      <c r="AE36" s="473"/>
      <c r="AF36" s="473"/>
      <c r="AG36" s="473"/>
    </row>
    <row r="37" spans="1:33" s="385" customFormat="1" ht="42" customHeight="1" thickBot="1" x14ac:dyDescent="0.3">
      <c r="L37" s="452">
        <v>37</v>
      </c>
      <c r="M37" s="466" t="s">
        <v>291</v>
      </c>
      <c r="N37" s="467"/>
      <c r="O37" s="467"/>
      <c r="P37" s="468"/>
      <c r="Q37" s="475" t="s">
        <v>278</v>
      </c>
      <c r="AC37" s="444"/>
      <c r="AD37" s="473"/>
      <c r="AE37" s="473"/>
      <c r="AF37" s="473"/>
      <c r="AG37" s="473"/>
    </row>
    <row r="38" spans="1:33" s="385" customFormat="1" ht="42" customHeight="1" thickBot="1" x14ac:dyDescent="0.3">
      <c r="L38" s="447">
        <v>38</v>
      </c>
      <c r="M38" s="466" t="s">
        <v>291</v>
      </c>
      <c r="N38" s="467"/>
      <c r="O38" s="467"/>
      <c r="P38" s="468"/>
      <c r="Q38" s="475" t="s">
        <v>281</v>
      </c>
      <c r="AC38" s="444"/>
      <c r="AD38" s="473"/>
      <c r="AE38" s="473"/>
      <c r="AF38" s="473"/>
      <c r="AG38" s="473"/>
    </row>
    <row r="39" spans="1:33" s="385" customFormat="1" ht="42" customHeight="1" thickBot="1" x14ac:dyDescent="0.3">
      <c r="L39" s="452">
        <v>39</v>
      </c>
      <c r="M39" s="466" t="s">
        <v>292</v>
      </c>
      <c r="N39" s="467"/>
      <c r="O39" s="467"/>
      <c r="P39" s="468"/>
      <c r="Q39" s="475" t="s">
        <v>278</v>
      </c>
      <c r="AC39" s="444"/>
      <c r="AD39" s="473"/>
      <c r="AE39" s="473"/>
      <c r="AF39" s="473"/>
      <c r="AG39" s="473"/>
    </row>
    <row r="40" spans="1:33" s="385" customFormat="1" ht="42" customHeight="1" thickBot="1" x14ac:dyDescent="0.3">
      <c r="L40" s="452">
        <v>40</v>
      </c>
      <c r="M40" s="466" t="s">
        <v>292</v>
      </c>
      <c r="N40" s="467"/>
      <c r="O40" s="467"/>
      <c r="P40" s="468"/>
      <c r="Q40" s="475" t="s">
        <v>281</v>
      </c>
      <c r="AC40" s="393"/>
      <c r="AD40" s="393"/>
      <c r="AE40" s="393"/>
      <c r="AF40" s="393"/>
      <c r="AG40" s="393"/>
    </row>
    <row r="41" spans="1:33" s="385" customFormat="1" ht="42" customHeight="1" thickBot="1" x14ac:dyDescent="0.3">
      <c r="L41" s="447"/>
      <c r="M41" s="466"/>
      <c r="N41" s="467"/>
      <c r="O41" s="467"/>
      <c r="P41" s="468"/>
      <c r="Q41" s="475" t="s">
        <v>293</v>
      </c>
    </row>
    <row r="42" spans="1:33" s="385" customFormat="1" ht="42" customHeight="1" thickBot="1" x14ac:dyDescent="0.3">
      <c r="L42" s="452"/>
      <c r="M42" s="466"/>
      <c r="N42" s="467"/>
      <c r="O42" s="467"/>
      <c r="P42" s="468"/>
      <c r="Q42" s="475" t="s">
        <v>294</v>
      </c>
    </row>
    <row r="43" spans="1:33" s="385" customFormat="1" ht="42" customHeight="1" thickBot="1" x14ac:dyDescent="0.3">
      <c r="L43" s="484" t="s">
        <v>258</v>
      </c>
      <c r="M43" s="466" t="s">
        <v>258</v>
      </c>
      <c r="N43" s="467"/>
      <c r="O43" s="467"/>
      <c r="P43" s="468"/>
      <c r="Q43" s="485"/>
    </row>
    <row r="44" spans="1:33" s="385" customFormat="1" x14ac:dyDescent="0.25"/>
    <row r="45" spans="1:33" s="385" customFormat="1" x14ac:dyDescent="0.25"/>
  </sheetData>
  <mergeCells count="56">
    <mergeCell ref="M40:P40"/>
    <mergeCell ref="M41:P41"/>
    <mergeCell ref="M42:P42"/>
    <mergeCell ref="M43:P43"/>
    <mergeCell ref="M37:P37"/>
    <mergeCell ref="AD37:AG37"/>
    <mergeCell ref="M38:P38"/>
    <mergeCell ref="AD38:AG38"/>
    <mergeCell ref="M39:P39"/>
    <mergeCell ref="AD39:AG39"/>
    <mergeCell ref="M34:P34"/>
    <mergeCell ref="AD34:AG34"/>
    <mergeCell ref="M35:P35"/>
    <mergeCell ref="AD35:AG35"/>
    <mergeCell ref="M36:P36"/>
    <mergeCell ref="AD36:AG36"/>
    <mergeCell ref="M31:P31"/>
    <mergeCell ref="AD31:AG31"/>
    <mergeCell ref="M32:P32"/>
    <mergeCell ref="AD32:AG32"/>
    <mergeCell ref="M33:P33"/>
    <mergeCell ref="AD33:AG33"/>
    <mergeCell ref="M28:P28"/>
    <mergeCell ref="AD28:AG28"/>
    <mergeCell ref="M29:P29"/>
    <mergeCell ref="AD29:AG29"/>
    <mergeCell ref="M30:P30"/>
    <mergeCell ref="AD30:AG30"/>
    <mergeCell ref="M25:P25"/>
    <mergeCell ref="AD25:AG25"/>
    <mergeCell ref="M26:P26"/>
    <mergeCell ref="AD26:AG26"/>
    <mergeCell ref="M27:P27"/>
    <mergeCell ref="AD27:AG27"/>
    <mergeCell ref="M19:P19"/>
    <mergeCell ref="M20:P20"/>
    <mergeCell ref="M21:P21"/>
    <mergeCell ref="M22:P22"/>
    <mergeCell ref="M23:P23"/>
    <mergeCell ref="M24:P24"/>
    <mergeCell ref="A13:J13"/>
    <mergeCell ref="M13:P13"/>
    <mergeCell ref="L14:P15"/>
    <mergeCell ref="B15:C15"/>
    <mergeCell ref="M17:P17"/>
    <mergeCell ref="M18:P18"/>
    <mergeCell ref="T1:T4"/>
    <mergeCell ref="V1:V11"/>
    <mergeCell ref="A4:F4"/>
    <mergeCell ref="A5:L5"/>
    <mergeCell ref="P5:S5"/>
    <mergeCell ref="T5:U5"/>
    <mergeCell ref="A7:S8"/>
    <mergeCell ref="T7:T10"/>
    <mergeCell ref="A9:S10"/>
    <mergeCell ref="A11:S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6" zoomScale="82" zoomScaleNormal="82" workbookViewId="0">
      <selection activeCell="D11" sqref="D11"/>
    </sheetView>
  </sheetViews>
  <sheetFormatPr defaultRowHeight="15" x14ac:dyDescent="0.25"/>
  <cols>
    <col min="2" max="2" width="25.7109375" bestFit="1" customWidth="1"/>
    <col min="3" max="3" width="36.140625" bestFit="1" customWidth="1"/>
    <col min="4" max="4" width="36.140625" style="40" customWidth="1"/>
    <col min="5" max="5" width="17.28515625" bestFit="1" customWidth="1"/>
    <col min="6" max="6" width="12.140625" customWidth="1"/>
    <col min="7" max="7" width="10.85546875" customWidth="1"/>
    <col min="8" max="8" width="31.42578125" bestFit="1" customWidth="1"/>
    <col min="9" max="9" width="39" bestFit="1" customWidth="1"/>
    <col min="10" max="10" width="27.42578125" customWidth="1"/>
  </cols>
  <sheetData>
    <row r="1" spans="1:10" x14ac:dyDescent="0.25">
      <c r="J1" t="s">
        <v>242</v>
      </c>
    </row>
    <row r="2" spans="1:10" x14ac:dyDescent="0.25">
      <c r="J2" t="s">
        <v>247</v>
      </c>
    </row>
    <row r="3" spans="1:10" ht="18.75" x14ac:dyDescent="0.3">
      <c r="A3" s="2" t="s">
        <v>98</v>
      </c>
      <c r="H3" s="42"/>
      <c r="I3" s="22"/>
      <c r="J3" t="s">
        <v>84</v>
      </c>
    </row>
    <row r="4" spans="1:10" x14ac:dyDescent="0.25">
      <c r="H4" s="42"/>
      <c r="I4" s="22"/>
      <c r="J4" t="s">
        <v>243</v>
      </c>
    </row>
    <row r="5" spans="1:10" x14ac:dyDescent="0.25">
      <c r="A5" t="s">
        <v>1</v>
      </c>
      <c r="H5" s="42"/>
      <c r="I5" s="22"/>
      <c r="J5" t="s">
        <v>95</v>
      </c>
    </row>
    <row r="6" spans="1:10" x14ac:dyDescent="0.25">
      <c r="A6" t="s">
        <v>2</v>
      </c>
      <c r="H6" s="42"/>
      <c r="I6" s="22"/>
      <c r="J6" t="s">
        <v>245</v>
      </c>
    </row>
    <row r="7" spans="1:10" x14ac:dyDescent="0.25">
      <c r="A7" t="s">
        <v>3</v>
      </c>
      <c r="H7" s="42"/>
      <c r="I7" s="22"/>
      <c r="J7" t="s">
        <v>6</v>
      </c>
    </row>
    <row r="8" spans="1:10" x14ac:dyDescent="0.25">
      <c r="H8" s="42"/>
      <c r="I8" s="22"/>
    </row>
    <row r="9" spans="1:10" ht="24" customHeight="1" x14ac:dyDescent="0.25">
      <c r="B9" s="11" t="s">
        <v>10</v>
      </c>
      <c r="C9" s="11" t="s">
        <v>314</v>
      </c>
      <c r="D9" s="230" t="s">
        <v>240</v>
      </c>
      <c r="E9" s="11" t="s">
        <v>239</v>
      </c>
      <c r="F9" s="12" t="s">
        <v>12</v>
      </c>
      <c r="G9" s="12" t="s">
        <v>18</v>
      </c>
      <c r="H9" s="43" t="s">
        <v>28</v>
      </c>
      <c r="I9" s="23" t="s">
        <v>79</v>
      </c>
    </row>
    <row r="10" spans="1:10" ht="126" customHeight="1" x14ac:dyDescent="0.25">
      <c r="A10" s="7" t="s">
        <v>4</v>
      </c>
      <c r="B10" s="10" t="s">
        <v>29</v>
      </c>
      <c r="C10" s="10" t="s">
        <v>30</v>
      </c>
      <c r="D10" s="41" t="s">
        <v>319</v>
      </c>
      <c r="E10" s="10" t="s">
        <v>30</v>
      </c>
      <c r="F10" s="13" t="s">
        <v>13</v>
      </c>
      <c r="G10" s="13">
        <v>1</v>
      </c>
      <c r="H10" s="44" t="s">
        <v>241</v>
      </c>
      <c r="I10" s="30" t="s">
        <v>88</v>
      </c>
    </row>
    <row r="11" spans="1:10" ht="24" customHeight="1" x14ac:dyDescent="0.25">
      <c r="A11" s="8"/>
      <c r="B11" s="10" t="s">
        <v>5</v>
      </c>
      <c r="C11" s="10" t="s">
        <v>101</v>
      </c>
      <c r="D11" s="41" t="s">
        <v>318</v>
      </c>
      <c r="E11" s="10" t="s">
        <v>8</v>
      </c>
      <c r="F11" s="13" t="s">
        <v>13</v>
      </c>
      <c r="G11" s="13">
        <v>1</v>
      </c>
      <c r="H11" s="44"/>
      <c r="I11" s="31"/>
    </row>
    <row r="12" spans="1:10" ht="24" customHeight="1" x14ac:dyDescent="0.25">
      <c r="A12" s="8"/>
      <c r="B12" s="10" t="s">
        <v>7</v>
      </c>
      <c r="C12" s="10" t="s">
        <v>95</v>
      </c>
      <c r="D12" s="41" t="s">
        <v>95</v>
      </c>
      <c r="E12" s="10" t="s">
        <v>8</v>
      </c>
      <c r="F12" s="13" t="s">
        <v>13</v>
      </c>
      <c r="G12" s="13" t="s">
        <v>102</v>
      </c>
      <c r="H12" s="44"/>
      <c r="I12" s="31"/>
    </row>
    <row r="13" spans="1:10" ht="24" customHeight="1" x14ac:dyDescent="0.25">
      <c r="A13" s="8"/>
      <c r="B13" s="10" t="s">
        <v>99</v>
      </c>
      <c r="C13" s="10" t="s">
        <v>100</v>
      </c>
      <c r="D13" s="41" t="s">
        <v>315</v>
      </c>
      <c r="E13" s="10" t="s">
        <v>8</v>
      </c>
      <c r="F13" s="13" t="s">
        <v>104</v>
      </c>
      <c r="G13" s="13" t="s">
        <v>102</v>
      </c>
      <c r="H13" s="44" t="s">
        <v>252</v>
      </c>
      <c r="I13" s="31"/>
    </row>
    <row r="14" spans="1:10" ht="24" customHeight="1" x14ac:dyDescent="0.25">
      <c r="A14" s="8"/>
      <c r="B14" s="513" t="s">
        <v>71</v>
      </c>
      <c r="C14" s="513"/>
      <c r="D14" s="516"/>
      <c r="E14" s="513" t="s">
        <v>8</v>
      </c>
      <c r="F14" s="514" t="s">
        <v>64</v>
      </c>
      <c r="G14" s="514">
        <v>1</v>
      </c>
      <c r="H14" s="515"/>
      <c r="I14" s="31"/>
    </row>
    <row r="15" spans="1:10" ht="24" customHeight="1" x14ac:dyDescent="0.25">
      <c r="A15" s="8"/>
      <c r="B15" s="513" t="s">
        <v>15</v>
      </c>
      <c r="C15" s="513" t="s">
        <v>16</v>
      </c>
      <c r="D15" s="516"/>
      <c r="E15" s="513" t="s">
        <v>8</v>
      </c>
      <c r="F15" s="514" t="s">
        <v>16</v>
      </c>
      <c r="G15" s="517" t="s">
        <v>82</v>
      </c>
      <c r="H15" s="515"/>
      <c r="I15" s="31"/>
    </row>
    <row r="16" spans="1:10" ht="24" customHeight="1" x14ac:dyDescent="0.25">
      <c r="A16" s="8"/>
      <c r="B16" s="10" t="s">
        <v>6</v>
      </c>
      <c r="C16" s="10" t="s">
        <v>97</v>
      </c>
      <c r="D16" s="41" t="s">
        <v>6</v>
      </c>
      <c r="E16" s="10" t="s">
        <v>8</v>
      </c>
      <c r="F16" s="13" t="s">
        <v>14</v>
      </c>
      <c r="G16" s="14" t="s">
        <v>26</v>
      </c>
      <c r="H16" s="44"/>
      <c r="I16" s="31"/>
    </row>
    <row r="17" spans="1:9" ht="24" customHeight="1" x14ac:dyDescent="0.25">
      <c r="A17" s="8"/>
      <c r="B17" s="10" t="s">
        <v>245</v>
      </c>
      <c r="C17" s="10" t="s">
        <v>246</v>
      </c>
      <c r="D17" s="41" t="s">
        <v>245</v>
      </c>
      <c r="E17" s="10" t="s">
        <v>316</v>
      </c>
      <c r="F17" s="13" t="s">
        <v>13</v>
      </c>
      <c r="G17" s="14"/>
      <c r="H17" s="44" t="s">
        <v>254</v>
      </c>
      <c r="I17" s="31"/>
    </row>
    <row r="18" spans="1:9" ht="24" customHeight="1" x14ac:dyDescent="0.25">
      <c r="A18" s="8"/>
      <c r="B18" s="10" t="s">
        <v>60</v>
      </c>
      <c r="C18" s="10" t="s">
        <v>96</v>
      </c>
      <c r="D18" s="41" t="s">
        <v>317</v>
      </c>
      <c r="E18" s="10" t="s">
        <v>9</v>
      </c>
      <c r="F18" s="13" t="s">
        <v>14</v>
      </c>
      <c r="G18" s="13">
        <v>1</v>
      </c>
      <c r="H18" s="44"/>
      <c r="I18" s="31"/>
    </row>
    <row r="19" spans="1:9" ht="24" customHeight="1" x14ac:dyDescent="0.25">
      <c r="A19" s="9"/>
      <c r="B19" s="10" t="s">
        <v>17</v>
      </c>
      <c r="C19" s="10"/>
      <c r="D19" s="41"/>
      <c r="E19" s="10" t="s">
        <v>9</v>
      </c>
      <c r="F19" s="13" t="s">
        <v>19</v>
      </c>
      <c r="G19" s="14" t="s">
        <v>26</v>
      </c>
      <c r="H19" s="46"/>
      <c r="I19" s="31"/>
    </row>
  </sheetData>
  <mergeCells count="1">
    <mergeCell ref="I10:I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7"/>
  <sheetViews>
    <sheetView topLeftCell="C1" workbookViewId="0">
      <selection activeCell="C2" sqref="C2"/>
    </sheetView>
  </sheetViews>
  <sheetFormatPr defaultColWidth="8.85546875" defaultRowHeight="15" x14ac:dyDescent="0.25"/>
  <cols>
    <col min="1" max="1" width="16.42578125" style="276" customWidth="1"/>
    <col min="2" max="2" width="15.28515625" style="223" customWidth="1"/>
    <col min="3" max="3" width="21.42578125" style="223" customWidth="1"/>
    <col min="4" max="4" width="21.42578125" style="228" customWidth="1"/>
    <col min="5" max="5" width="10.85546875" style="223" customWidth="1"/>
    <col min="6" max="6" width="10.28515625" style="276" customWidth="1"/>
    <col min="7" max="7" width="12.42578125" style="223" bestFit="1" customWidth="1"/>
    <col min="8" max="8" width="13.28515625" style="223" customWidth="1"/>
    <col min="9" max="9" width="5.85546875" style="223" customWidth="1"/>
    <col min="10" max="10" width="3" style="223" customWidth="1"/>
    <col min="11" max="11" width="7.7109375" style="223" customWidth="1"/>
    <col min="12" max="12" width="6.140625" style="223" customWidth="1"/>
    <col min="13" max="13" width="11" style="223" customWidth="1"/>
    <col min="14" max="14" width="5.42578125" style="223" customWidth="1"/>
    <col min="15" max="15" width="9.42578125" style="223" customWidth="1"/>
    <col min="16" max="16" width="13.85546875" style="228" customWidth="1"/>
    <col min="17" max="259" width="8.85546875" style="33"/>
    <col min="260" max="260" width="3.5703125" style="33" customWidth="1"/>
    <col min="261" max="261" width="21.42578125" style="33" customWidth="1"/>
    <col min="262" max="262" width="13.7109375" style="33" bestFit="1" customWidth="1"/>
    <col min="263" max="263" width="10.42578125" style="33" customWidth="1"/>
    <col min="264" max="264" width="13.28515625" style="33" customWidth="1"/>
    <col min="265" max="265" width="5.85546875" style="33" customWidth="1"/>
    <col min="266" max="266" width="3" style="33" customWidth="1"/>
    <col min="267" max="267" width="7.7109375" style="33" customWidth="1"/>
    <col min="268" max="268" width="6.140625" style="33" customWidth="1"/>
    <col min="269" max="269" width="11" style="33" customWidth="1"/>
    <col min="270" max="270" width="5.42578125" style="33" customWidth="1"/>
    <col min="271" max="271" width="9.42578125" style="33" customWidth="1"/>
    <col min="272" max="272" width="13.85546875" style="33" customWidth="1"/>
    <col min="273" max="515" width="8.85546875" style="33"/>
    <col min="516" max="516" width="3.5703125" style="33" customWidth="1"/>
    <col min="517" max="517" width="21.42578125" style="33" customWidth="1"/>
    <col min="518" max="518" width="13.7109375" style="33" bestFit="1" customWidth="1"/>
    <col min="519" max="519" width="10.42578125" style="33" customWidth="1"/>
    <col min="520" max="520" width="13.28515625" style="33" customWidth="1"/>
    <col min="521" max="521" width="5.85546875" style="33" customWidth="1"/>
    <col min="522" max="522" width="3" style="33" customWidth="1"/>
    <col min="523" max="523" width="7.7109375" style="33" customWidth="1"/>
    <col min="524" max="524" width="6.140625" style="33" customWidth="1"/>
    <col min="525" max="525" width="11" style="33" customWidth="1"/>
    <col min="526" max="526" width="5.42578125" style="33" customWidth="1"/>
    <col min="527" max="527" width="9.42578125" style="33" customWidth="1"/>
    <col min="528" max="528" width="13.85546875" style="33" customWidth="1"/>
    <col min="529" max="771" width="8.85546875" style="33"/>
    <col min="772" max="772" width="3.5703125" style="33" customWidth="1"/>
    <col min="773" max="773" width="21.42578125" style="33" customWidth="1"/>
    <col min="774" max="774" width="13.7109375" style="33" bestFit="1" customWidth="1"/>
    <col min="775" max="775" width="10.42578125" style="33" customWidth="1"/>
    <col min="776" max="776" width="13.28515625" style="33" customWidth="1"/>
    <col min="777" max="777" width="5.85546875" style="33" customWidth="1"/>
    <col min="778" max="778" width="3" style="33" customWidth="1"/>
    <col min="779" max="779" width="7.7109375" style="33" customWidth="1"/>
    <col min="780" max="780" width="6.140625" style="33" customWidth="1"/>
    <col min="781" max="781" width="11" style="33" customWidth="1"/>
    <col min="782" max="782" width="5.42578125" style="33" customWidth="1"/>
    <col min="783" max="783" width="9.42578125" style="33" customWidth="1"/>
    <col min="784" max="784" width="13.85546875" style="33" customWidth="1"/>
    <col min="785" max="1027" width="8.85546875" style="33"/>
    <col min="1028" max="1028" width="3.5703125" style="33" customWidth="1"/>
    <col min="1029" max="1029" width="21.42578125" style="33" customWidth="1"/>
    <col min="1030" max="1030" width="13.7109375" style="33" bestFit="1" customWidth="1"/>
    <col min="1031" max="1031" width="10.42578125" style="33" customWidth="1"/>
    <col min="1032" max="1032" width="13.28515625" style="33" customWidth="1"/>
    <col min="1033" max="1033" width="5.85546875" style="33" customWidth="1"/>
    <col min="1034" max="1034" width="3" style="33" customWidth="1"/>
    <col min="1035" max="1035" width="7.7109375" style="33" customWidth="1"/>
    <col min="1036" max="1036" width="6.140625" style="33" customWidth="1"/>
    <col min="1037" max="1037" width="11" style="33" customWidth="1"/>
    <col min="1038" max="1038" width="5.42578125" style="33" customWidth="1"/>
    <col min="1039" max="1039" width="9.42578125" style="33" customWidth="1"/>
    <col min="1040" max="1040" width="13.85546875" style="33" customWidth="1"/>
    <col min="1041" max="1283" width="8.85546875" style="33"/>
    <col min="1284" max="1284" width="3.5703125" style="33" customWidth="1"/>
    <col min="1285" max="1285" width="21.42578125" style="33" customWidth="1"/>
    <col min="1286" max="1286" width="13.7109375" style="33" bestFit="1" customWidth="1"/>
    <col min="1287" max="1287" width="10.42578125" style="33" customWidth="1"/>
    <col min="1288" max="1288" width="13.28515625" style="33" customWidth="1"/>
    <col min="1289" max="1289" width="5.85546875" style="33" customWidth="1"/>
    <col min="1290" max="1290" width="3" style="33" customWidth="1"/>
    <col min="1291" max="1291" width="7.7109375" style="33" customWidth="1"/>
    <col min="1292" max="1292" width="6.140625" style="33" customWidth="1"/>
    <col min="1293" max="1293" width="11" style="33" customWidth="1"/>
    <col min="1294" max="1294" width="5.42578125" style="33" customWidth="1"/>
    <col min="1295" max="1295" width="9.42578125" style="33" customWidth="1"/>
    <col min="1296" max="1296" width="13.85546875" style="33" customWidth="1"/>
    <col min="1297" max="1539" width="8.85546875" style="33"/>
    <col min="1540" max="1540" width="3.5703125" style="33" customWidth="1"/>
    <col min="1541" max="1541" width="21.42578125" style="33" customWidth="1"/>
    <col min="1542" max="1542" width="13.7109375" style="33" bestFit="1" customWidth="1"/>
    <col min="1543" max="1543" width="10.42578125" style="33" customWidth="1"/>
    <col min="1544" max="1544" width="13.28515625" style="33" customWidth="1"/>
    <col min="1545" max="1545" width="5.85546875" style="33" customWidth="1"/>
    <col min="1546" max="1546" width="3" style="33" customWidth="1"/>
    <col min="1547" max="1547" width="7.7109375" style="33" customWidth="1"/>
    <col min="1548" max="1548" width="6.140625" style="33" customWidth="1"/>
    <col min="1549" max="1549" width="11" style="33" customWidth="1"/>
    <col min="1550" max="1550" width="5.42578125" style="33" customWidth="1"/>
    <col min="1551" max="1551" width="9.42578125" style="33" customWidth="1"/>
    <col min="1552" max="1552" width="13.85546875" style="33" customWidth="1"/>
    <col min="1553" max="1795" width="8.85546875" style="33"/>
    <col min="1796" max="1796" width="3.5703125" style="33" customWidth="1"/>
    <col min="1797" max="1797" width="21.42578125" style="33" customWidth="1"/>
    <col min="1798" max="1798" width="13.7109375" style="33" bestFit="1" customWidth="1"/>
    <col min="1799" max="1799" width="10.42578125" style="33" customWidth="1"/>
    <col min="1800" max="1800" width="13.28515625" style="33" customWidth="1"/>
    <col min="1801" max="1801" width="5.85546875" style="33" customWidth="1"/>
    <col min="1802" max="1802" width="3" style="33" customWidth="1"/>
    <col min="1803" max="1803" width="7.7109375" style="33" customWidth="1"/>
    <col min="1804" max="1804" width="6.140625" style="33" customWidth="1"/>
    <col min="1805" max="1805" width="11" style="33" customWidth="1"/>
    <col min="1806" max="1806" width="5.42578125" style="33" customWidth="1"/>
    <col min="1807" max="1807" width="9.42578125" style="33" customWidth="1"/>
    <col min="1808" max="1808" width="13.85546875" style="33" customWidth="1"/>
    <col min="1809" max="2051" width="8.85546875" style="33"/>
    <col min="2052" max="2052" width="3.5703125" style="33" customWidth="1"/>
    <col min="2053" max="2053" width="21.42578125" style="33" customWidth="1"/>
    <col min="2054" max="2054" width="13.7109375" style="33" bestFit="1" customWidth="1"/>
    <col min="2055" max="2055" width="10.42578125" style="33" customWidth="1"/>
    <col min="2056" max="2056" width="13.28515625" style="33" customWidth="1"/>
    <col min="2057" max="2057" width="5.85546875" style="33" customWidth="1"/>
    <col min="2058" max="2058" width="3" style="33" customWidth="1"/>
    <col min="2059" max="2059" width="7.7109375" style="33" customWidth="1"/>
    <col min="2060" max="2060" width="6.140625" style="33" customWidth="1"/>
    <col min="2061" max="2061" width="11" style="33" customWidth="1"/>
    <col min="2062" max="2062" width="5.42578125" style="33" customWidth="1"/>
    <col min="2063" max="2063" width="9.42578125" style="33" customWidth="1"/>
    <col min="2064" max="2064" width="13.85546875" style="33" customWidth="1"/>
    <col min="2065" max="2307" width="8.85546875" style="33"/>
    <col min="2308" max="2308" width="3.5703125" style="33" customWidth="1"/>
    <col min="2309" max="2309" width="21.42578125" style="33" customWidth="1"/>
    <col min="2310" max="2310" width="13.7109375" style="33" bestFit="1" customWidth="1"/>
    <col min="2311" max="2311" width="10.42578125" style="33" customWidth="1"/>
    <col min="2312" max="2312" width="13.28515625" style="33" customWidth="1"/>
    <col min="2313" max="2313" width="5.85546875" style="33" customWidth="1"/>
    <col min="2314" max="2314" width="3" style="33" customWidth="1"/>
    <col min="2315" max="2315" width="7.7109375" style="33" customWidth="1"/>
    <col min="2316" max="2316" width="6.140625" style="33" customWidth="1"/>
    <col min="2317" max="2317" width="11" style="33" customWidth="1"/>
    <col min="2318" max="2318" width="5.42578125" style="33" customWidth="1"/>
    <col min="2319" max="2319" width="9.42578125" style="33" customWidth="1"/>
    <col min="2320" max="2320" width="13.85546875" style="33" customWidth="1"/>
    <col min="2321" max="2563" width="8.85546875" style="33"/>
    <col min="2564" max="2564" width="3.5703125" style="33" customWidth="1"/>
    <col min="2565" max="2565" width="21.42578125" style="33" customWidth="1"/>
    <col min="2566" max="2566" width="13.7109375" style="33" bestFit="1" customWidth="1"/>
    <col min="2567" max="2567" width="10.42578125" style="33" customWidth="1"/>
    <col min="2568" max="2568" width="13.28515625" style="33" customWidth="1"/>
    <col min="2569" max="2569" width="5.85546875" style="33" customWidth="1"/>
    <col min="2570" max="2570" width="3" style="33" customWidth="1"/>
    <col min="2571" max="2571" width="7.7109375" style="33" customWidth="1"/>
    <col min="2572" max="2572" width="6.140625" style="33" customWidth="1"/>
    <col min="2573" max="2573" width="11" style="33" customWidth="1"/>
    <col min="2574" max="2574" width="5.42578125" style="33" customWidth="1"/>
    <col min="2575" max="2575" width="9.42578125" style="33" customWidth="1"/>
    <col min="2576" max="2576" width="13.85546875" style="33" customWidth="1"/>
    <col min="2577" max="2819" width="8.85546875" style="33"/>
    <col min="2820" max="2820" width="3.5703125" style="33" customWidth="1"/>
    <col min="2821" max="2821" width="21.42578125" style="33" customWidth="1"/>
    <col min="2822" max="2822" width="13.7109375" style="33" bestFit="1" customWidth="1"/>
    <col min="2823" max="2823" width="10.42578125" style="33" customWidth="1"/>
    <col min="2824" max="2824" width="13.28515625" style="33" customWidth="1"/>
    <col min="2825" max="2825" width="5.85546875" style="33" customWidth="1"/>
    <col min="2826" max="2826" width="3" style="33" customWidth="1"/>
    <col min="2827" max="2827" width="7.7109375" style="33" customWidth="1"/>
    <col min="2828" max="2828" width="6.140625" style="33" customWidth="1"/>
    <col min="2829" max="2829" width="11" style="33" customWidth="1"/>
    <col min="2830" max="2830" width="5.42578125" style="33" customWidth="1"/>
    <col min="2831" max="2831" width="9.42578125" style="33" customWidth="1"/>
    <col min="2832" max="2832" width="13.85546875" style="33" customWidth="1"/>
    <col min="2833" max="3075" width="8.85546875" style="33"/>
    <col min="3076" max="3076" width="3.5703125" style="33" customWidth="1"/>
    <col min="3077" max="3077" width="21.42578125" style="33" customWidth="1"/>
    <col min="3078" max="3078" width="13.7109375" style="33" bestFit="1" customWidth="1"/>
    <col min="3079" max="3079" width="10.42578125" style="33" customWidth="1"/>
    <col min="3080" max="3080" width="13.28515625" style="33" customWidth="1"/>
    <col min="3081" max="3081" width="5.85546875" style="33" customWidth="1"/>
    <col min="3082" max="3082" width="3" style="33" customWidth="1"/>
    <col min="3083" max="3083" width="7.7109375" style="33" customWidth="1"/>
    <col min="3084" max="3084" width="6.140625" style="33" customWidth="1"/>
    <col min="3085" max="3085" width="11" style="33" customWidth="1"/>
    <col min="3086" max="3086" width="5.42578125" style="33" customWidth="1"/>
    <col min="3087" max="3087" width="9.42578125" style="33" customWidth="1"/>
    <col min="3088" max="3088" width="13.85546875" style="33" customWidth="1"/>
    <col min="3089" max="3331" width="8.85546875" style="33"/>
    <col min="3332" max="3332" width="3.5703125" style="33" customWidth="1"/>
    <col min="3333" max="3333" width="21.42578125" style="33" customWidth="1"/>
    <col min="3334" max="3334" width="13.7109375" style="33" bestFit="1" customWidth="1"/>
    <col min="3335" max="3335" width="10.42578125" style="33" customWidth="1"/>
    <col min="3336" max="3336" width="13.28515625" style="33" customWidth="1"/>
    <col min="3337" max="3337" width="5.85546875" style="33" customWidth="1"/>
    <col min="3338" max="3338" width="3" style="33" customWidth="1"/>
    <col min="3339" max="3339" width="7.7109375" style="33" customWidth="1"/>
    <col min="3340" max="3340" width="6.140625" style="33" customWidth="1"/>
    <col min="3341" max="3341" width="11" style="33" customWidth="1"/>
    <col min="3342" max="3342" width="5.42578125" style="33" customWidth="1"/>
    <col min="3343" max="3343" width="9.42578125" style="33" customWidth="1"/>
    <col min="3344" max="3344" width="13.85546875" style="33" customWidth="1"/>
    <col min="3345" max="3587" width="8.85546875" style="33"/>
    <col min="3588" max="3588" width="3.5703125" style="33" customWidth="1"/>
    <col min="3589" max="3589" width="21.42578125" style="33" customWidth="1"/>
    <col min="3590" max="3590" width="13.7109375" style="33" bestFit="1" customWidth="1"/>
    <col min="3591" max="3591" width="10.42578125" style="33" customWidth="1"/>
    <col min="3592" max="3592" width="13.28515625" style="33" customWidth="1"/>
    <col min="3593" max="3593" width="5.85546875" style="33" customWidth="1"/>
    <col min="3594" max="3594" width="3" style="33" customWidth="1"/>
    <col min="3595" max="3595" width="7.7109375" style="33" customWidth="1"/>
    <col min="3596" max="3596" width="6.140625" style="33" customWidth="1"/>
    <col min="3597" max="3597" width="11" style="33" customWidth="1"/>
    <col min="3598" max="3598" width="5.42578125" style="33" customWidth="1"/>
    <col min="3599" max="3599" width="9.42578125" style="33" customWidth="1"/>
    <col min="3600" max="3600" width="13.85546875" style="33" customWidth="1"/>
    <col min="3601" max="3843" width="8.85546875" style="33"/>
    <col min="3844" max="3844" width="3.5703125" style="33" customWidth="1"/>
    <col min="3845" max="3845" width="21.42578125" style="33" customWidth="1"/>
    <col min="3846" max="3846" width="13.7109375" style="33" bestFit="1" customWidth="1"/>
    <col min="3847" max="3847" width="10.42578125" style="33" customWidth="1"/>
    <col min="3848" max="3848" width="13.28515625" style="33" customWidth="1"/>
    <col min="3849" max="3849" width="5.85546875" style="33" customWidth="1"/>
    <col min="3850" max="3850" width="3" style="33" customWidth="1"/>
    <col min="3851" max="3851" width="7.7109375" style="33" customWidth="1"/>
    <col min="3852" max="3852" width="6.140625" style="33" customWidth="1"/>
    <col min="3853" max="3853" width="11" style="33" customWidth="1"/>
    <col min="3854" max="3854" width="5.42578125" style="33" customWidth="1"/>
    <col min="3855" max="3855" width="9.42578125" style="33" customWidth="1"/>
    <col min="3856" max="3856" width="13.85546875" style="33" customWidth="1"/>
    <col min="3857" max="4099" width="8.85546875" style="33"/>
    <col min="4100" max="4100" width="3.5703125" style="33" customWidth="1"/>
    <col min="4101" max="4101" width="21.42578125" style="33" customWidth="1"/>
    <col min="4102" max="4102" width="13.7109375" style="33" bestFit="1" customWidth="1"/>
    <col min="4103" max="4103" width="10.42578125" style="33" customWidth="1"/>
    <col min="4104" max="4104" width="13.28515625" style="33" customWidth="1"/>
    <col min="4105" max="4105" width="5.85546875" style="33" customWidth="1"/>
    <col min="4106" max="4106" width="3" style="33" customWidth="1"/>
    <col min="4107" max="4107" width="7.7109375" style="33" customWidth="1"/>
    <col min="4108" max="4108" width="6.140625" style="33" customWidth="1"/>
    <col min="4109" max="4109" width="11" style="33" customWidth="1"/>
    <col min="4110" max="4110" width="5.42578125" style="33" customWidth="1"/>
    <col min="4111" max="4111" width="9.42578125" style="33" customWidth="1"/>
    <col min="4112" max="4112" width="13.85546875" style="33" customWidth="1"/>
    <col min="4113" max="4355" width="8.85546875" style="33"/>
    <col min="4356" max="4356" width="3.5703125" style="33" customWidth="1"/>
    <col min="4357" max="4357" width="21.42578125" style="33" customWidth="1"/>
    <col min="4358" max="4358" width="13.7109375" style="33" bestFit="1" customWidth="1"/>
    <col min="4359" max="4359" width="10.42578125" style="33" customWidth="1"/>
    <col min="4360" max="4360" width="13.28515625" style="33" customWidth="1"/>
    <col min="4361" max="4361" width="5.85546875" style="33" customWidth="1"/>
    <col min="4362" max="4362" width="3" style="33" customWidth="1"/>
    <col min="4363" max="4363" width="7.7109375" style="33" customWidth="1"/>
    <col min="4364" max="4364" width="6.140625" style="33" customWidth="1"/>
    <col min="4365" max="4365" width="11" style="33" customWidth="1"/>
    <col min="4366" max="4366" width="5.42578125" style="33" customWidth="1"/>
    <col min="4367" max="4367" width="9.42578125" style="33" customWidth="1"/>
    <col min="4368" max="4368" width="13.85546875" style="33" customWidth="1"/>
    <col min="4369" max="4611" width="8.85546875" style="33"/>
    <col min="4612" max="4612" width="3.5703125" style="33" customWidth="1"/>
    <col min="4613" max="4613" width="21.42578125" style="33" customWidth="1"/>
    <col min="4614" max="4614" width="13.7109375" style="33" bestFit="1" customWidth="1"/>
    <col min="4615" max="4615" width="10.42578125" style="33" customWidth="1"/>
    <col min="4616" max="4616" width="13.28515625" style="33" customWidth="1"/>
    <col min="4617" max="4617" width="5.85546875" style="33" customWidth="1"/>
    <col min="4618" max="4618" width="3" style="33" customWidth="1"/>
    <col min="4619" max="4619" width="7.7109375" style="33" customWidth="1"/>
    <col min="4620" max="4620" width="6.140625" style="33" customWidth="1"/>
    <col min="4621" max="4621" width="11" style="33" customWidth="1"/>
    <col min="4622" max="4622" width="5.42578125" style="33" customWidth="1"/>
    <col min="4623" max="4623" width="9.42578125" style="33" customWidth="1"/>
    <col min="4624" max="4624" width="13.85546875" style="33" customWidth="1"/>
    <col min="4625" max="4867" width="8.85546875" style="33"/>
    <col min="4868" max="4868" width="3.5703125" style="33" customWidth="1"/>
    <col min="4869" max="4869" width="21.42578125" style="33" customWidth="1"/>
    <col min="4870" max="4870" width="13.7109375" style="33" bestFit="1" customWidth="1"/>
    <col min="4871" max="4871" width="10.42578125" style="33" customWidth="1"/>
    <col min="4872" max="4872" width="13.28515625" style="33" customWidth="1"/>
    <col min="4873" max="4873" width="5.85546875" style="33" customWidth="1"/>
    <col min="4874" max="4874" width="3" style="33" customWidth="1"/>
    <col min="4875" max="4875" width="7.7109375" style="33" customWidth="1"/>
    <col min="4876" max="4876" width="6.140625" style="33" customWidth="1"/>
    <col min="4877" max="4877" width="11" style="33" customWidth="1"/>
    <col min="4878" max="4878" width="5.42578125" style="33" customWidth="1"/>
    <col min="4879" max="4879" width="9.42578125" style="33" customWidth="1"/>
    <col min="4880" max="4880" width="13.85546875" style="33" customWidth="1"/>
    <col min="4881" max="5123" width="8.85546875" style="33"/>
    <col min="5124" max="5124" width="3.5703125" style="33" customWidth="1"/>
    <col min="5125" max="5125" width="21.42578125" style="33" customWidth="1"/>
    <col min="5126" max="5126" width="13.7109375" style="33" bestFit="1" customWidth="1"/>
    <col min="5127" max="5127" width="10.42578125" style="33" customWidth="1"/>
    <col min="5128" max="5128" width="13.28515625" style="33" customWidth="1"/>
    <col min="5129" max="5129" width="5.85546875" style="33" customWidth="1"/>
    <col min="5130" max="5130" width="3" style="33" customWidth="1"/>
    <col min="5131" max="5131" width="7.7109375" style="33" customWidth="1"/>
    <col min="5132" max="5132" width="6.140625" style="33" customWidth="1"/>
    <col min="5133" max="5133" width="11" style="33" customWidth="1"/>
    <col min="5134" max="5134" width="5.42578125" style="33" customWidth="1"/>
    <col min="5135" max="5135" width="9.42578125" style="33" customWidth="1"/>
    <col min="5136" max="5136" width="13.85546875" style="33" customWidth="1"/>
    <col min="5137" max="5379" width="8.85546875" style="33"/>
    <col min="5380" max="5380" width="3.5703125" style="33" customWidth="1"/>
    <col min="5381" max="5381" width="21.42578125" style="33" customWidth="1"/>
    <col min="5382" max="5382" width="13.7109375" style="33" bestFit="1" customWidth="1"/>
    <col min="5383" max="5383" width="10.42578125" style="33" customWidth="1"/>
    <col min="5384" max="5384" width="13.28515625" style="33" customWidth="1"/>
    <col min="5385" max="5385" width="5.85546875" style="33" customWidth="1"/>
    <col min="5386" max="5386" width="3" style="33" customWidth="1"/>
    <col min="5387" max="5387" width="7.7109375" style="33" customWidth="1"/>
    <col min="5388" max="5388" width="6.140625" style="33" customWidth="1"/>
    <col min="5389" max="5389" width="11" style="33" customWidth="1"/>
    <col min="5390" max="5390" width="5.42578125" style="33" customWidth="1"/>
    <col min="5391" max="5391" width="9.42578125" style="33" customWidth="1"/>
    <col min="5392" max="5392" width="13.85546875" style="33" customWidth="1"/>
    <col min="5393" max="5635" width="8.85546875" style="33"/>
    <col min="5636" max="5636" width="3.5703125" style="33" customWidth="1"/>
    <col min="5637" max="5637" width="21.42578125" style="33" customWidth="1"/>
    <col min="5638" max="5638" width="13.7109375" style="33" bestFit="1" customWidth="1"/>
    <col min="5639" max="5639" width="10.42578125" style="33" customWidth="1"/>
    <col min="5640" max="5640" width="13.28515625" style="33" customWidth="1"/>
    <col min="5641" max="5641" width="5.85546875" style="33" customWidth="1"/>
    <col min="5642" max="5642" width="3" style="33" customWidth="1"/>
    <col min="5643" max="5643" width="7.7109375" style="33" customWidth="1"/>
    <col min="5644" max="5644" width="6.140625" style="33" customWidth="1"/>
    <col min="5645" max="5645" width="11" style="33" customWidth="1"/>
    <col min="5646" max="5646" width="5.42578125" style="33" customWidth="1"/>
    <col min="5647" max="5647" width="9.42578125" style="33" customWidth="1"/>
    <col min="5648" max="5648" width="13.85546875" style="33" customWidth="1"/>
    <col min="5649" max="5891" width="8.85546875" style="33"/>
    <col min="5892" max="5892" width="3.5703125" style="33" customWidth="1"/>
    <col min="5893" max="5893" width="21.42578125" style="33" customWidth="1"/>
    <col min="5894" max="5894" width="13.7109375" style="33" bestFit="1" customWidth="1"/>
    <col min="5895" max="5895" width="10.42578125" style="33" customWidth="1"/>
    <col min="5896" max="5896" width="13.28515625" style="33" customWidth="1"/>
    <col min="5897" max="5897" width="5.85546875" style="33" customWidth="1"/>
    <col min="5898" max="5898" width="3" style="33" customWidth="1"/>
    <col min="5899" max="5899" width="7.7109375" style="33" customWidth="1"/>
    <col min="5900" max="5900" width="6.140625" style="33" customWidth="1"/>
    <col min="5901" max="5901" width="11" style="33" customWidth="1"/>
    <col min="5902" max="5902" width="5.42578125" style="33" customWidth="1"/>
    <col min="5903" max="5903" width="9.42578125" style="33" customWidth="1"/>
    <col min="5904" max="5904" width="13.85546875" style="33" customWidth="1"/>
    <col min="5905" max="6147" width="8.85546875" style="33"/>
    <col min="6148" max="6148" width="3.5703125" style="33" customWidth="1"/>
    <col min="6149" max="6149" width="21.42578125" style="33" customWidth="1"/>
    <col min="6150" max="6150" width="13.7109375" style="33" bestFit="1" customWidth="1"/>
    <col min="6151" max="6151" width="10.42578125" style="33" customWidth="1"/>
    <col min="6152" max="6152" width="13.28515625" style="33" customWidth="1"/>
    <col min="6153" max="6153" width="5.85546875" style="33" customWidth="1"/>
    <col min="6154" max="6154" width="3" style="33" customWidth="1"/>
    <col min="6155" max="6155" width="7.7109375" style="33" customWidth="1"/>
    <col min="6156" max="6156" width="6.140625" style="33" customWidth="1"/>
    <col min="6157" max="6157" width="11" style="33" customWidth="1"/>
    <col min="6158" max="6158" width="5.42578125" style="33" customWidth="1"/>
    <col min="6159" max="6159" width="9.42578125" style="33" customWidth="1"/>
    <col min="6160" max="6160" width="13.85546875" style="33" customWidth="1"/>
    <col min="6161" max="6403" width="8.85546875" style="33"/>
    <col min="6404" max="6404" width="3.5703125" style="33" customWidth="1"/>
    <col min="6405" max="6405" width="21.42578125" style="33" customWidth="1"/>
    <col min="6406" max="6406" width="13.7109375" style="33" bestFit="1" customWidth="1"/>
    <col min="6407" max="6407" width="10.42578125" style="33" customWidth="1"/>
    <col min="6408" max="6408" width="13.28515625" style="33" customWidth="1"/>
    <col min="6409" max="6409" width="5.85546875" style="33" customWidth="1"/>
    <col min="6410" max="6410" width="3" style="33" customWidth="1"/>
    <col min="6411" max="6411" width="7.7109375" style="33" customWidth="1"/>
    <col min="6412" max="6412" width="6.140625" style="33" customWidth="1"/>
    <col min="6413" max="6413" width="11" style="33" customWidth="1"/>
    <col min="6414" max="6414" width="5.42578125" style="33" customWidth="1"/>
    <col min="6415" max="6415" width="9.42578125" style="33" customWidth="1"/>
    <col min="6416" max="6416" width="13.85546875" style="33" customWidth="1"/>
    <col min="6417" max="6659" width="8.85546875" style="33"/>
    <col min="6660" max="6660" width="3.5703125" style="33" customWidth="1"/>
    <col min="6661" max="6661" width="21.42578125" style="33" customWidth="1"/>
    <col min="6662" max="6662" width="13.7109375" style="33" bestFit="1" customWidth="1"/>
    <col min="6663" max="6663" width="10.42578125" style="33" customWidth="1"/>
    <col min="6664" max="6664" width="13.28515625" style="33" customWidth="1"/>
    <col min="6665" max="6665" width="5.85546875" style="33" customWidth="1"/>
    <col min="6666" max="6666" width="3" style="33" customWidth="1"/>
    <col min="6667" max="6667" width="7.7109375" style="33" customWidth="1"/>
    <col min="6668" max="6668" width="6.140625" style="33" customWidth="1"/>
    <col min="6669" max="6669" width="11" style="33" customWidth="1"/>
    <col min="6670" max="6670" width="5.42578125" style="33" customWidth="1"/>
    <col min="6671" max="6671" width="9.42578125" style="33" customWidth="1"/>
    <col min="6672" max="6672" width="13.85546875" style="33" customWidth="1"/>
    <col min="6673" max="6915" width="8.85546875" style="33"/>
    <col min="6916" max="6916" width="3.5703125" style="33" customWidth="1"/>
    <col min="6917" max="6917" width="21.42578125" style="33" customWidth="1"/>
    <col min="6918" max="6918" width="13.7109375" style="33" bestFit="1" customWidth="1"/>
    <col min="6919" max="6919" width="10.42578125" style="33" customWidth="1"/>
    <col min="6920" max="6920" width="13.28515625" style="33" customWidth="1"/>
    <col min="6921" max="6921" width="5.85546875" style="33" customWidth="1"/>
    <col min="6922" max="6922" width="3" style="33" customWidth="1"/>
    <col min="6923" max="6923" width="7.7109375" style="33" customWidth="1"/>
    <col min="6924" max="6924" width="6.140625" style="33" customWidth="1"/>
    <col min="6925" max="6925" width="11" style="33" customWidth="1"/>
    <col min="6926" max="6926" width="5.42578125" style="33" customWidth="1"/>
    <col min="6927" max="6927" width="9.42578125" style="33" customWidth="1"/>
    <col min="6928" max="6928" width="13.85546875" style="33" customWidth="1"/>
    <col min="6929" max="7171" width="8.85546875" style="33"/>
    <col min="7172" max="7172" width="3.5703125" style="33" customWidth="1"/>
    <col min="7173" max="7173" width="21.42578125" style="33" customWidth="1"/>
    <col min="7174" max="7174" width="13.7109375" style="33" bestFit="1" customWidth="1"/>
    <col min="7175" max="7175" width="10.42578125" style="33" customWidth="1"/>
    <col min="7176" max="7176" width="13.28515625" style="33" customWidth="1"/>
    <col min="7177" max="7177" width="5.85546875" style="33" customWidth="1"/>
    <col min="7178" max="7178" width="3" style="33" customWidth="1"/>
    <col min="7179" max="7179" width="7.7109375" style="33" customWidth="1"/>
    <col min="7180" max="7180" width="6.140625" style="33" customWidth="1"/>
    <col min="7181" max="7181" width="11" style="33" customWidth="1"/>
    <col min="7182" max="7182" width="5.42578125" style="33" customWidth="1"/>
    <col min="7183" max="7183" width="9.42578125" style="33" customWidth="1"/>
    <col min="7184" max="7184" width="13.85546875" style="33" customWidth="1"/>
    <col min="7185" max="7427" width="8.85546875" style="33"/>
    <col min="7428" max="7428" width="3.5703125" style="33" customWidth="1"/>
    <col min="7429" max="7429" width="21.42578125" style="33" customWidth="1"/>
    <col min="7430" max="7430" width="13.7109375" style="33" bestFit="1" customWidth="1"/>
    <col min="7431" max="7431" width="10.42578125" style="33" customWidth="1"/>
    <col min="7432" max="7432" width="13.28515625" style="33" customWidth="1"/>
    <col min="7433" max="7433" width="5.85546875" style="33" customWidth="1"/>
    <col min="7434" max="7434" width="3" style="33" customWidth="1"/>
    <col min="7435" max="7435" width="7.7109375" style="33" customWidth="1"/>
    <col min="7436" max="7436" width="6.140625" style="33" customWidth="1"/>
    <col min="7437" max="7437" width="11" style="33" customWidth="1"/>
    <col min="7438" max="7438" width="5.42578125" style="33" customWidth="1"/>
    <col min="7439" max="7439" width="9.42578125" style="33" customWidth="1"/>
    <col min="7440" max="7440" width="13.85546875" style="33" customWidth="1"/>
    <col min="7441" max="7683" width="8.85546875" style="33"/>
    <col min="7684" max="7684" width="3.5703125" style="33" customWidth="1"/>
    <col min="7685" max="7685" width="21.42578125" style="33" customWidth="1"/>
    <col min="7686" max="7686" width="13.7109375" style="33" bestFit="1" customWidth="1"/>
    <col min="7687" max="7687" width="10.42578125" style="33" customWidth="1"/>
    <col min="7688" max="7688" width="13.28515625" style="33" customWidth="1"/>
    <col min="7689" max="7689" width="5.85546875" style="33" customWidth="1"/>
    <col min="7690" max="7690" width="3" style="33" customWidth="1"/>
    <col min="7691" max="7691" width="7.7109375" style="33" customWidth="1"/>
    <col min="7692" max="7692" width="6.140625" style="33" customWidth="1"/>
    <col min="7693" max="7693" width="11" style="33" customWidth="1"/>
    <col min="7694" max="7694" width="5.42578125" style="33" customWidth="1"/>
    <col min="7695" max="7695" width="9.42578125" style="33" customWidth="1"/>
    <col min="7696" max="7696" width="13.85546875" style="33" customWidth="1"/>
    <col min="7697" max="7939" width="8.85546875" style="33"/>
    <col min="7940" max="7940" width="3.5703125" style="33" customWidth="1"/>
    <col min="7941" max="7941" width="21.42578125" style="33" customWidth="1"/>
    <col min="7942" max="7942" width="13.7109375" style="33" bestFit="1" customWidth="1"/>
    <col min="7943" max="7943" width="10.42578125" style="33" customWidth="1"/>
    <col min="7944" max="7944" width="13.28515625" style="33" customWidth="1"/>
    <col min="7945" max="7945" width="5.85546875" style="33" customWidth="1"/>
    <col min="7946" max="7946" width="3" style="33" customWidth="1"/>
    <col min="7947" max="7947" width="7.7109375" style="33" customWidth="1"/>
    <col min="7948" max="7948" width="6.140625" style="33" customWidth="1"/>
    <col min="7949" max="7949" width="11" style="33" customWidth="1"/>
    <col min="7950" max="7950" width="5.42578125" style="33" customWidth="1"/>
    <col min="7951" max="7951" width="9.42578125" style="33" customWidth="1"/>
    <col min="7952" max="7952" width="13.85546875" style="33" customWidth="1"/>
    <col min="7953" max="8195" width="8.85546875" style="33"/>
    <col min="8196" max="8196" width="3.5703125" style="33" customWidth="1"/>
    <col min="8197" max="8197" width="21.42578125" style="33" customWidth="1"/>
    <col min="8198" max="8198" width="13.7109375" style="33" bestFit="1" customWidth="1"/>
    <col min="8199" max="8199" width="10.42578125" style="33" customWidth="1"/>
    <col min="8200" max="8200" width="13.28515625" style="33" customWidth="1"/>
    <col min="8201" max="8201" width="5.85546875" style="33" customWidth="1"/>
    <col min="8202" max="8202" width="3" style="33" customWidth="1"/>
    <col min="8203" max="8203" width="7.7109375" style="33" customWidth="1"/>
    <col min="8204" max="8204" width="6.140625" style="33" customWidth="1"/>
    <col min="8205" max="8205" width="11" style="33" customWidth="1"/>
    <col min="8206" max="8206" width="5.42578125" style="33" customWidth="1"/>
    <col min="8207" max="8207" width="9.42578125" style="33" customWidth="1"/>
    <col min="8208" max="8208" width="13.85546875" style="33" customWidth="1"/>
    <col min="8209" max="8451" width="8.85546875" style="33"/>
    <col min="8452" max="8452" width="3.5703125" style="33" customWidth="1"/>
    <col min="8453" max="8453" width="21.42578125" style="33" customWidth="1"/>
    <col min="8454" max="8454" width="13.7109375" style="33" bestFit="1" customWidth="1"/>
    <col min="8455" max="8455" width="10.42578125" style="33" customWidth="1"/>
    <col min="8456" max="8456" width="13.28515625" style="33" customWidth="1"/>
    <col min="8457" max="8457" width="5.85546875" style="33" customWidth="1"/>
    <col min="8458" max="8458" width="3" style="33" customWidth="1"/>
    <col min="8459" max="8459" width="7.7109375" style="33" customWidth="1"/>
    <col min="8460" max="8460" width="6.140625" style="33" customWidth="1"/>
    <col min="8461" max="8461" width="11" style="33" customWidth="1"/>
    <col min="8462" max="8462" width="5.42578125" style="33" customWidth="1"/>
    <col min="8463" max="8463" width="9.42578125" style="33" customWidth="1"/>
    <col min="8464" max="8464" width="13.85546875" style="33" customWidth="1"/>
    <col min="8465" max="8707" width="8.85546875" style="33"/>
    <col min="8708" max="8708" width="3.5703125" style="33" customWidth="1"/>
    <col min="8709" max="8709" width="21.42578125" style="33" customWidth="1"/>
    <col min="8710" max="8710" width="13.7109375" style="33" bestFit="1" customWidth="1"/>
    <col min="8711" max="8711" width="10.42578125" style="33" customWidth="1"/>
    <col min="8712" max="8712" width="13.28515625" style="33" customWidth="1"/>
    <col min="8713" max="8713" width="5.85546875" style="33" customWidth="1"/>
    <col min="8714" max="8714" width="3" style="33" customWidth="1"/>
    <col min="8715" max="8715" width="7.7109375" style="33" customWidth="1"/>
    <col min="8716" max="8716" width="6.140625" style="33" customWidth="1"/>
    <col min="8717" max="8717" width="11" style="33" customWidth="1"/>
    <col min="8718" max="8718" width="5.42578125" style="33" customWidth="1"/>
    <col min="8719" max="8719" width="9.42578125" style="33" customWidth="1"/>
    <col min="8720" max="8720" width="13.85546875" style="33" customWidth="1"/>
    <col min="8721" max="8963" width="8.85546875" style="33"/>
    <col min="8964" max="8964" width="3.5703125" style="33" customWidth="1"/>
    <col min="8965" max="8965" width="21.42578125" style="33" customWidth="1"/>
    <col min="8966" max="8966" width="13.7109375" style="33" bestFit="1" customWidth="1"/>
    <col min="8967" max="8967" width="10.42578125" style="33" customWidth="1"/>
    <col min="8968" max="8968" width="13.28515625" style="33" customWidth="1"/>
    <col min="8969" max="8969" width="5.85546875" style="33" customWidth="1"/>
    <col min="8970" max="8970" width="3" style="33" customWidth="1"/>
    <col min="8971" max="8971" width="7.7109375" style="33" customWidth="1"/>
    <col min="8972" max="8972" width="6.140625" style="33" customWidth="1"/>
    <col min="8973" max="8973" width="11" style="33" customWidth="1"/>
    <col min="8974" max="8974" width="5.42578125" style="33" customWidth="1"/>
    <col min="8975" max="8975" width="9.42578125" style="33" customWidth="1"/>
    <col min="8976" max="8976" width="13.85546875" style="33" customWidth="1"/>
    <col min="8977" max="9219" width="8.85546875" style="33"/>
    <col min="9220" max="9220" width="3.5703125" style="33" customWidth="1"/>
    <col min="9221" max="9221" width="21.42578125" style="33" customWidth="1"/>
    <col min="9222" max="9222" width="13.7109375" style="33" bestFit="1" customWidth="1"/>
    <col min="9223" max="9223" width="10.42578125" style="33" customWidth="1"/>
    <col min="9224" max="9224" width="13.28515625" style="33" customWidth="1"/>
    <col min="9225" max="9225" width="5.85546875" style="33" customWidth="1"/>
    <col min="9226" max="9226" width="3" style="33" customWidth="1"/>
    <col min="9227" max="9227" width="7.7109375" style="33" customWidth="1"/>
    <col min="9228" max="9228" width="6.140625" style="33" customWidth="1"/>
    <col min="9229" max="9229" width="11" style="33" customWidth="1"/>
    <col min="9230" max="9230" width="5.42578125" style="33" customWidth="1"/>
    <col min="9231" max="9231" width="9.42578125" style="33" customWidth="1"/>
    <col min="9232" max="9232" width="13.85546875" style="33" customWidth="1"/>
    <col min="9233" max="9475" width="8.85546875" style="33"/>
    <col min="9476" max="9476" width="3.5703125" style="33" customWidth="1"/>
    <col min="9477" max="9477" width="21.42578125" style="33" customWidth="1"/>
    <col min="9478" max="9478" width="13.7109375" style="33" bestFit="1" customWidth="1"/>
    <col min="9479" max="9479" width="10.42578125" style="33" customWidth="1"/>
    <col min="9480" max="9480" width="13.28515625" style="33" customWidth="1"/>
    <col min="9481" max="9481" width="5.85546875" style="33" customWidth="1"/>
    <col min="9482" max="9482" width="3" style="33" customWidth="1"/>
    <col min="9483" max="9483" width="7.7109375" style="33" customWidth="1"/>
    <col min="9484" max="9484" width="6.140625" style="33" customWidth="1"/>
    <col min="9485" max="9485" width="11" style="33" customWidth="1"/>
    <col min="9486" max="9486" width="5.42578125" style="33" customWidth="1"/>
    <col min="9487" max="9487" width="9.42578125" style="33" customWidth="1"/>
    <col min="9488" max="9488" width="13.85546875" style="33" customWidth="1"/>
    <col min="9489" max="9731" width="8.85546875" style="33"/>
    <col min="9732" max="9732" width="3.5703125" style="33" customWidth="1"/>
    <col min="9733" max="9733" width="21.42578125" style="33" customWidth="1"/>
    <col min="9734" max="9734" width="13.7109375" style="33" bestFit="1" customWidth="1"/>
    <col min="9735" max="9735" width="10.42578125" style="33" customWidth="1"/>
    <col min="9736" max="9736" width="13.28515625" style="33" customWidth="1"/>
    <col min="9737" max="9737" width="5.85546875" style="33" customWidth="1"/>
    <col min="9738" max="9738" width="3" style="33" customWidth="1"/>
    <col min="9739" max="9739" width="7.7109375" style="33" customWidth="1"/>
    <col min="9740" max="9740" width="6.140625" style="33" customWidth="1"/>
    <col min="9741" max="9741" width="11" style="33" customWidth="1"/>
    <col min="9742" max="9742" width="5.42578125" style="33" customWidth="1"/>
    <col min="9743" max="9743" width="9.42578125" style="33" customWidth="1"/>
    <col min="9744" max="9744" width="13.85546875" style="33" customWidth="1"/>
    <col min="9745" max="9987" width="8.85546875" style="33"/>
    <col min="9988" max="9988" width="3.5703125" style="33" customWidth="1"/>
    <col min="9989" max="9989" width="21.42578125" style="33" customWidth="1"/>
    <col min="9990" max="9990" width="13.7109375" style="33" bestFit="1" customWidth="1"/>
    <col min="9991" max="9991" width="10.42578125" style="33" customWidth="1"/>
    <col min="9992" max="9992" width="13.28515625" style="33" customWidth="1"/>
    <col min="9993" max="9993" width="5.85546875" style="33" customWidth="1"/>
    <col min="9994" max="9994" width="3" style="33" customWidth="1"/>
    <col min="9995" max="9995" width="7.7109375" style="33" customWidth="1"/>
    <col min="9996" max="9996" width="6.140625" style="33" customWidth="1"/>
    <col min="9997" max="9997" width="11" style="33" customWidth="1"/>
    <col min="9998" max="9998" width="5.42578125" style="33" customWidth="1"/>
    <col min="9999" max="9999" width="9.42578125" style="33" customWidth="1"/>
    <col min="10000" max="10000" width="13.85546875" style="33" customWidth="1"/>
    <col min="10001" max="10243" width="8.85546875" style="33"/>
    <col min="10244" max="10244" width="3.5703125" style="33" customWidth="1"/>
    <col min="10245" max="10245" width="21.42578125" style="33" customWidth="1"/>
    <col min="10246" max="10246" width="13.7109375" style="33" bestFit="1" customWidth="1"/>
    <col min="10247" max="10247" width="10.42578125" style="33" customWidth="1"/>
    <col min="10248" max="10248" width="13.28515625" style="33" customWidth="1"/>
    <col min="10249" max="10249" width="5.85546875" style="33" customWidth="1"/>
    <col min="10250" max="10250" width="3" style="33" customWidth="1"/>
    <col min="10251" max="10251" width="7.7109375" style="33" customWidth="1"/>
    <col min="10252" max="10252" width="6.140625" style="33" customWidth="1"/>
    <col min="10253" max="10253" width="11" style="33" customWidth="1"/>
    <col min="10254" max="10254" width="5.42578125" style="33" customWidth="1"/>
    <col min="10255" max="10255" width="9.42578125" style="33" customWidth="1"/>
    <col min="10256" max="10256" width="13.85546875" style="33" customWidth="1"/>
    <col min="10257" max="10499" width="8.85546875" style="33"/>
    <col min="10500" max="10500" width="3.5703125" style="33" customWidth="1"/>
    <col min="10501" max="10501" width="21.42578125" style="33" customWidth="1"/>
    <col min="10502" max="10502" width="13.7109375" style="33" bestFit="1" customWidth="1"/>
    <col min="10503" max="10503" width="10.42578125" style="33" customWidth="1"/>
    <col min="10504" max="10504" width="13.28515625" style="33" customWidth="1"/>
    <col min="10505" max="10505" width="5.85546875" style="33" customWidth="1"/>
    <col min="10506" max="10506" width="3" style="33" customWidth="1"/>
    <col min="10507" max="10507" width="7.7109375" style="33" customWidth="1"/>
    <col min="10508" max="10508" width="6.140625" style="33" customWidth="1"/>
    <col min="10509" max="10509" width="11" style="33" customWidth="1"/>
    <col min="10510" max="10510" width="5.42578125" style="33" customWidth="1"/>
    <col min="10511" max="10511" width="9.42578125" style="33" customWidth="1"/>
    <col min="10512" max="10512" width="13.85546875" style="33" customWidth="1"/>
    <col min="10513" max="10755" width="8.85546875" style="33"/>
    <col min="10756" max="10756" width="3.5703125" style="33" customWidth="1"/>
    <col min="10757" max="10757" width="21.42578125" style="33" customWidth="1"/>
    <col min="10758" max="10758" width="13.7109375" style="33" bestFit="1" customWidth="1"/>
    <col min="10759" max="10759" width="10.42578125" style="33" customWidth="1"/>
    <col min="10760" max="10760" width="13.28515625" style="33" customWidth="1"/>
    <col min="10761" max="10761" width="5.85546875" style="33" customWidth="1"/>
    <col min="10762" max="10762" width="3" style="33" customWidth="1"/>
    <col min="10763" max="10763" width="7.7109375" style="33" customWidth="1"/>
    <col min="10764" max="10764" width="6.140625" style="33" customWidth="1"/>
    <col min="10765" max="10765" width="11" style="33" customWidth="1"/>
    <col min="10766" max="10766" width="5.42578125" style="33" customWidth="1"/>
    <col min="10767" max="10767" width="9.42578125" style="33" customWidth="1"/>
    <col min="10768" max="10768" width="13.85546875" style="33" customWidth="1"/>
    <col min="10769" max="11011" width="8.85546875" style="33"/>
    <col min="11012" max="11012" width="3.5703125" style="33" customWidth="1"/>
    <col min="11013" max="11013" width="21.42578125" style="33" customWidth="1"/>
    <col min="11014" max="11014" width="13.7109375" style="33" bestFit="1" customWidth="1"/>
    <col min="11015" max="11015" width="10.42578125" style="33" customWidth="1"/>
    <col min="11016" max="11016" width="13.28515625" style="33" customWidth="1"/>
    <col min="11017" max="11017" width="5.85546875" style="33" customWidth="1"/>
    <col min="11018" max="11018" width="3" style="33" customWidth="1"/>
    <col min="11019" max="11019" width="7.7109375" style="33" customWidth="1"/>
    <col min="11020" max="11020" width="6.140625" style="33" customWidth="1"/>
    <col min="11021" max="11021" width="11" style="33" customWidth="1"/>
    <col min="11022" max="11022" width="5.42578125" style="33" customWidth="1"/>
    <col min="11023" max="11023" width="9.42578125" style="33" customWidth="1"/>
    <col min="11024" max="11024" width="13.85546875" style="33" customWidth="1"/>
    <col min="11025" max="11267" width="8.85546875" style="33"/>
    <col min="11268" max="11268" width="3.5703125" style="33" customWidth="1"/>
    <col min="11269" max="11269" width="21.42578125" style="33" customWidth="1"/>
    <col min="11270" max="11270" width="13.7109375" style="33" bestFit="1" customWidth="1"/>
    <col min="11271" max="11271" width="10.42578125" style="33" customWidth="1"/>
    <col min="11272" max="11272" width="13.28515625" style="33" customWidth="1"/>
    <col min="11273" max="11273" width="5.85546875" style="33" customWidth="1"/>
    <col min="11274" max="11274" width="3" style="33" customWidth="1"/>
    <col min="11275" max="11275" width="7.7109375" style="33" customWidth="1"/>
    <col min="11276" max="11276" width="6.140625" style="33" customWidth="1"/>
    <col min="11277" max="11277" width="11" style="33" customWidth="1"/>
    <col min="11278" max="11278" width="5.42578125" style="33" customWidth="1"/>
    <col min="11279" max="11279" width="9.42578125" style="33" customWidth="1"/>
    <col min="11280" max="11280" width="13.85546875" style="33" customWidth="1"/>
    <col min="11281" max="11523" width="8.85546875" style="33"/>
    <col min="11524" max="11524" width="3.5703125" style="33" customWidth="1"/>
    <col min="11525" max="11525" width="21.42578125" style="33" customWidth="1"/>
    <col min="11526" max="11526" width="13.7109375" style="33" bestFit="1" customWidth="1"/>
    <col min="11527" max="11527" width="10.42578125" style="33" customWidth="1"/>
    <col min="11528" max="11528" width="13.28515625" style="33" customWidth="1"/>
    <col min="11529" max="11529" width="5.85546875" style="33" customWidth="1"/>
    <col min="11530" max="11530" width="3" style="33" customWidth="1"/>
    <col min="11531" max="11531" width="7.7109375" style="33" customWidth="1"/>
    <col min="11532" max="11532" width="6.140625" style="33" customWidth="1"/>
    <col min="11533" max="11533" width="11" style="33" customWidth="1"/>
    <col min="11534" max="11534" width="5.42578125" style="33" customWidth="1"/>
    <col min="11535" max="11535" width="9.42578125" style="33" customWidth="1"/>
    <col min="11536" max="11536" width="13.85546875" style="33" customWidth="1"/>
    <col min="11537" max="11779" width="8.85546875" style="33"/>
    <col min="11780" max="11780" width="3.5703125" style="33" customWidth="1"/>
    <col min="11781" max="11781" width="21.42578125" style="33" customWidth="1"/>
    <col min="11782" max="11782" width="13.7109375" style="33" bestFit="1" customWidth="1"/>
    <col min="11783" max="11783" width="10.42578125" style="33" customWidth="1"/>
    <col min="11784" max="11784" width="13.28515625" style="33" customWidth="1"/>
    <col min="11785" max="11785" width="5.85546875" style="33" customWidth="1"/>
    <col min="11786" max="11786" width="3" style="33" customWidth="1"/>
    <col min="11787" max="11787" width="7.7109375" style="33" customWidth="1"/>
    <col min="11788" max="11788" width="6.140625" style="33" customWidth="1"/>
    <col min="11789" max="11789" width="11" style="33" customWidth="1"/>
    <col min="11790" max="11790" width="5.42578125" style="33" customWidth="1"/>
    <col min="11791" max="11791" width="9.42578125" style="33" customWidth="1"/>
    <col min="11792" max="11792" width="13.85546875" style="33" customWidth="1"/>
    <col min="11793" max="12035" width="8.85546875" style="33"/>
    <col min="12036" max="12036" width="3.5703125" style="33" customWidth="1"/>
    <col min="12037" max="12037" width="21.42578125" style="33" customWidth="1"/>
    <col min="12038" max="12038" width="13.7109375" style="33" bestFit="1" customWidth="1"/>
    <col min="12039" max="12039" width="10.42578125" style="33" customWidth="1"/>
    <col min="12040" max="12040" width="13.28515625" style="33" customWidth="1"/>
    <col min="12041" max="12041" width="5.85546875" style="33" customWidth="1"/>
    <col min="12042" max="12042" width="3" style="33" customWidth="1"/>
    <col min="12043" max="12043" width="7.7109375" style="33" customWidth="1"/>
    <col min="12044" max="12044" width="6.140625" style="33" customWidth="1"/>
    <col min="12045" max="12045" width="11" style="33" customWidth="1"/>
    <col min="12046" max="12046" width="5.42578125" style="33" customWidth="1"/>
    <col min="12047" max="12047" width="9.42578125" style="33" customWidth="1"/>
    <col min="12048" max="12048" width="13.85546875" style="33" customWidth="1"/>
    <col min="12049" max="12291" width="8.85546875" style="33"/>
    <col min="12292" max="12292" width="3.5703125" style="33" customWidth="1"/>
    <col min="12293" max="12293" width="21.42578125" style="33" customWidth="1"/>
    <col min="12294" max="12294" width="13.7109375" style="33" bestFit="1" customWidth="1"/>
    <col min="12295" max="12295" width="10.42578125" style="33" customWidth="1"/>
    <col min="12296" max="12296" width="13.28515625" style="33" customWidth="1"/>
    <col min="12297" max="12297" width="5.85546875" style="33" customWidth="1"/>
    <col min="12298" max="12298" width="3" style="33" customWidth="1"/>
    <col min="12299" max="12299" width="7.7109375" style="33" customWidth="1"/>
    <col min="12300" max="12300" width="6.140625" style="33" customWidth="1"/>
    <col min="12301" max="12301" width="11" style="33" customWidth="1"/>
    <col min="12302" max="12302" width="5.42578125" style="33" customWidth="1"/>
    <col min="12303" max="12303" width="9.42578125" style="33" customWidth="1"/>
    <col min="12304" max="12304" width="13.85546875" style="33" customWidth="1"/>
    <col min="12305" max="12547" width="8.85546875" style="33"/>
    <col min="12548" max="12548" width="3.5703125" style="33" customWidth="1"/>
    <col min="12549" max="12549" width="21.42578125" style="33" customWidth="1"/>
    <col min="12550" max="12550" width="13.7109375" style="33" bestFit="1" customWidth="1"/>
    <col min="12551" max="12551" width="10.42578125" style="33" customWidth="1"/>
    <col min="12552" max="12552" width="13.28515625" style="33" customWidth="1"/>
    <col min="12553" max="12553" width="5.85546875" style="33" customWidth="1"/>
    <col min="12554" max="12554" width="3" style="33" customWidth="1"/>
    <col min="12555" max="12555" width="7.7109375" style="33" customWidth="1"/>
    <col min="12556" max="12556" width="6.140625" style="33" customWidth="1"/>
    <col min="12557" max="12557" width="11" style="33" customWidth="1"/>
    <col min="12558" max="12558" width="5.42578125" style="33" customWidth="1"/>
    <col min="12559" max="12559" width="9.42578125" style="33" customWidth="1"/>
    <col min="12560" max="12560" width="13.85546875" style="33" customWidth="1"/>
    <col min="12561" max="12803" width="8.85546875" style="33"/>
    <col min="12804" max="12804" width="3.5703125" style="33" customWidth="1"/>
    <col min="12805" max="12805" width="21.42578125" style="33" customWidth="1"/>
    <col min="12806" max="12806" width="13.7109375" style="33" bestFit="1" customWidth="1"/>
    <col min="12807" max="12807" width="10.42578125" style="33" customWidth="1"/>
    <col min="12808" max="12808" width="13.28515625" style="33" customWidth="1"/>
    <col min="12809" max="12809" width="5.85546875" style="33" customWidth="1"/>
    <col min="12810" max="12810" width="3" style="33" customWidth="1"/>
    <col min="12811" max="12811" width="7.7109375" style="33" customWidth="1"/>
    <col min="12812" max="12812" width="6.140625" style="33" customWidth="1"/>
    <col min="12813" max="12813" width="11" style="33" customWidth="1"/>
    <col min="12814" max="12814" width="5.42578125" style="33" customWidth="1"/>
    <col min="12815" max="12815" width="9.42578125" style="33" customWidth="1"/>
    <col min="12816" max="12816" width="13.85546875" style="33" customWidth="1"/>
    <col min="12817" max="13059" width="8.85546875" style="33"/>
    <col min="13060" max="13060" width="3.5703125" style="33" customWidth="1"/>
    <col min="13061" max="13061" width="21.42578125" style="33" customWidth="1"/>
    <col min="13062" max="13062" width="13.7109375" style="33" bestFit="1" customWidth="1"/>
    <col min="13063" max="13063" width="10.42578125" style="33" customWidth="1"/>
    <col min="13064" max="13064" width="13.28515625" style="33" customWidth="1"/>
    <col min="13065" max="13065" width="5.85546875" style="33" customWidth="1"/>
    <col min="13066" max="13066" width="3" style="33" customWidth="1"/>
    <col min="13067" max="13067" width="7.7109375" style="33" customWidth="1"/>
    <col min="13068" max="13068" width="6.140625" style="33" customWidth="1"/>
    <col min="13069" max="13069" width="11" style="33" customWidth="1"/>
    <col min="13070" max="13070" width="5.42578125" style="33" customWidth="1"/>
    <col min="13071" max="13071" width="9.42578125" style="33" customWidth="1"/>
    <col min="13072" max="13072" width="13.85546875" style="33" customWidth="1"/>
    <col min="13073" max="13315" width="8.85546875" style="33"/>
    <col min="13316" max="13316" width="3.5703125" style="33" customWidth="1"/>
    <col min="13317" max="13317" width="21.42578125" style="33" customWidth="1"/>
    <col min="13318" max="13318" width="13.7109375" style="33" bestFit="1" customWidth="1"/>
    <col min="13319" max="13319" width="10.42578125" style="33" customWidth="1"/>
    <col min="13320" max="13320" width="13.28515625" style="33" customWidth="1"/>
    <col min="13321" max="13321" width="5.85546875" style="33" customWidth="1"/>
    <col min="13322" max="13322" width="3" style="33" customWidth="1"/>
    <col min="13323" max="13323" width="7.7109375" style="33" customWidth="1"/>
    <col min="13324" max="13324" width="6.140625" style="33" customWidth="1"/>
    <col min="13325" max="13325" width="11" style="33" customWidth="1"/>
    <col min="13326" max="13326" width="5.42578125" style="33" customWidth="1"/>
    <col min="13327" max="13327" width="9.42578125" style="33" customWidth="1"/>
    <col min="13328" max="13328" width="13.85546875" style="33" customWidth="1"/>
    <col min="13329" max="13571" width="8.85546875" style="33"/>
    <col min="13572" max="13572" width="3.5703125" style="33" customWidth="1"/>
    <col min="13573" max="13573" width="21.42578125" style="33" customWidth="1"/>
    <col min="13574" max="13574" width="13.7109375" style="33" bestFit="1" customWidth="1"/>
    <col min="13575" max="13575" width="10.42578125" style="33" customWidth="1"/>
    <col min="13576" max="13576" width="13.28515625" style="33" customWidth="1"/>
    <col min="13577" max="13577" width="5.85546875" style="33" customWidth="1"/>
    <col min="13578" max="13578" width="3" style="33" customWidth="1"/>
    <col min="13579" max="13579" width="7.7109375" style="33" customWidth="1"/>
    <col min="13580" max="13580" width="6.140625" style="33" customWidth="1"/>
    <col min="13581" max="13581" width="11" style="33" customWidth="1"/>
    <col min="13582" max="13582" width="5.42578125" style="33" customWidth="1"/>
    <col min="13583" max="13583" width="9.42578125" style="33" customWidth="1"/>
    <col min="13584" max="13584" width="13.85546875" style="33" customWidth="1"/>
    <col min="13585" max="13827" width="8.85546875" style="33"/>
    <col min="13828" max="13828" width="3.5703125" style="33" customWidth="1"/>
    <col min="13829" max="13829" width="21.42578125" style="33" customWidth="1"/>
    <col min="13830" max="13830" width="13.7109375" style="33" bestFit="1" customWidth="1"/>
    <col min="13831" max="13831" width="10.42578125" style="33" customWidth="1"/>
    <col min="13832" max="13832" width="13.28515625" style="33" customWidth="1"/>
    <col min="13833" max="13833" width="5.85546875" style="33" customWidth="1"/>
    <col min="13834" max="13834" width="3" style="33" customWidth="1"/>
    <col min="13835" max="13835" width="7.7109375" style="33" customWidth="1"/>
    <col min="13836" max="13836" width="6.140625" style="33" customWidth="1"/>
    <col min="13837" max="13837" width="11" style="33" customWidth="1"/>
    <col min="13838" max="13838" width="5.42578125" style="33" customWidth="1"/>
    <col min="13839" max="13839" width="9.42578125" style="33" customWidth="1"/>
    <col min="13840" max="13840" width="13.85546875" style="33" customWidth="1"/>
    <col min="13841" max="14083" width="8.85546875" style="33"/>
    <col min="14084" max="14084" width="3.5703125" style="33" customWidth="1"/>
    <col min="14085" max="14085" width="21.42578125" style="33" customWidth="1"/>
    <col min="14086" max="14086" width="13.7109375" style="33" bestFit="1" customWidth="1"/>
    <col min="14087" max="14087" width="10.42578125" style="33" customWidth="1"/>
    <col min="14088" max="14088" width="13.28515625" style="33" customWidth="1"/>
    <col min="14089" max="14089" width="5.85546875" style="33" customWidth="1"/>
    <col min="14090" max="14090" width="3" style="33" customWidth="1"/>
    <col min="14091" max="14091" width="7.7109375" style="33" customWidth="1"/>
    <col min="14092" max="14092" width="6.140625" style="33" customWidth="1"/>
    <col min="14093" max="14093" width="11" style="33" customWidth="1"/>
    <col min="14094" max="14094" width="5.42578125" style="33" customWidth="1"/>
    <col min="14095" max="14095" width="9.42578125" style="33" customWidth="1"/>
    <col min="14096" max="14096" width="13.85546875" style="33" customWidth="1"/>
    <col min="14097" max="14339" width="8.85546875" style="33"/>
    <col min="14340" max="14340" width="3.5703125" style="33" customWidth="1"/>
    <col min="14341" max="14341" width="21.42578125" style="33" customWidth="1"/>
    <col min="14342" max="14342" width="13.7109375" style="33" bestFit="1" customWidth="1"/>
    <col min="14343" max="14343" width="10.42578125" style="33" customWidth="1"/>
    <col min="14344" max="14344" width="13.28515625" style="33" customWidth="1"/>
    <col min="14345" max="14345" width="5.85546875" style="33" customWidth="1"/>
    <col min="14346" max="14346" width="3" style="33" customWidth="1"/>
    <col min="14347" max="14347" width="7.7109375" style="33" customWidth="1"/>
    <col min="14348" max="14348" width="6.140625" style="33" customWidth="1"/>
    <col min="14349" max="14349" width="11" style="33" customWidth="1"/>
    <col min="14350" max="14350" width="5.42578125" style="33" customWidth="1"/>
    <col min="14351" max="14351" width="9.42578125" style="33" customWidth="1"/>
    <col min="14352" max="14352" width="13.85546875" style="33" customWidth="1"/>
    <col min="14353" max="14595" width="8.85546875" style="33"/>
    <col min="14596" max="14596" width="3.5703125" style="33" customWidth="1"/>
    <col min="14597" max="14597" width="21.42578125" style="33" customWidth="1"/>
    <col min="14598" max="14598" width="13.7109375" style="33" bestFit="1" customWidth="1"/>
    <col min="14599" max="14599" width="10.42578125" style="33" customWidth="1"/>
    <col min="14600" max="14600" width="13.28515625" style="33" customWidth="1"/>
    <col min="14601" max="14601" width="5.85546875" style="33" customWidth="1"/>
    <col min="14602" max="14602" width="3" style="33" customWidth="1"/>
    <col min="14603" max="14603" width="7.7109375" style="33" customWidth="1"/>
    <col min="14604" max="14604" width="6.140625" style="33" customWidth="1"/>
    <col min="14605" max="14605" width="11" style="33" customWidth="1"/>
    <col min="14606" max="14606" width="5.42578125" style="33" customWidth="1"/>
    <col min="14607" max="14607" width="9.42578125" style="33" customWidth="1"/>
    <col min="14608" max="14608" width="13.85546875" style="33" customWidth="1"/>
    <col min="14609" max="14851" width="8.85546875" style="33"/>
    <col min="14852" max="14852" width="3.5703125" style="33" customWidth="1"/>
    <col min="14853" max="14853" width="21.42578125" style="33" customWidth="1"/>
    <col min="14854" max="14854" width="13.7109375" style="33" bestFit="1" customWidth="1"/>
    <col min="14855" max="14855" width="10.42578125" style="33" customWidth="1"/>
    <col min="14856" max="14856" width="13.28515625" style="33" customWidth="1"/>
    <col min="14857" max="14857" width="5.85546875" style="33" customWidth="1"/>
    <col min="14858" max="14858" width="3" style="33" customWidth="1"/>
    <col min="14859" max="14859" width="7.7109375" style="33" customWidth="1"/>
    <col min="14860" max="14860" width="6.140625" style="33" customWidth="1"/>
    <col min="14861" max="14861" width="11" style="33" customWidth="1"/>
    <col min="14862" max="14862" width="5.42578125" style="33" customWidth="1"/>
    <col min="14863" max="14863" width="9.42578125" style="33" customWidth="1"/>
    <col min="14864" max="14864" width="13.85546875" style="33" customWidth="1"/>
    <col min="14865" max="15107" width="8.85546875" style="33"/>
    <col min="15108" max="15108" width="3.5703125" style="33" customWidth="1"/>
    <col min="15109" max="15109" width="21.42578125" style="33" customWidth="1"/>
    <col min="15110" max="15110" width="13.7109375" style="33" bestFit="1" customWidth="1"/>
    <col min="15111" max="15111" width="10.42578125" style="33" customWidth="1"/>
    <col min="15112" max="15112" width="13.28515625" style="33" customWidth="1"/>
    <col min="15113" max="15113" width="5.85546875" style="33" customWidth="1"/>
    <col min="15114" max="15114" width="3" style="33" customWidth="1"/>
    <col min="15115" max="15115" width="7.7109375" style="33" customWidth="1"/>
    <col min="15116" max="15116" width="6.140625" style="33" customWidth="1"/>
    <col min="15117" max="15117" width="11" style="33" customWidth="1"/>
    <col min="15118" max="15118" width="5.42578125" style="33" customWidth="1"/>
    <col min="15119" max="15119" width="9.42578125" style="33" customWidth="1"/>
    <col min="15120" max="15120" width="13.85546875" style="33" customWidth="1"/>
    <col min="15121" max="15363" width="8.85546875" style="33"/>
    <col min="15364" max="15364" width="3.5703125" style="33" customWidth="1"/>
    <col min="15365" max="15365" width="21.42578125" style="33" customWidth="1"/>
    <col min="15366" max="15366" width="13.7109375" style="33" bestFit="1" customWidth="1"/>
    <col min="15367" max="15367" width="10.42578125" style="33" customWidth="1"/>
    <col min="15368" max="15368" width="13.28515625" style="33" customWidth="1"/>
    <col min="15369" max="15369" width="5.85546875" style="33" customWidth="1"/>
    <col min="15370" max="15370" width="3" style="33" customWidth="1"/>
    <col min="15371" max="15371" width="7.7109375" style="33" customWidth="1"/>
    <col min="15372" max="15372" width="6.140625" style="33" customWidth="1"/>
    <col min="15373" max="15373" width="11" style="33" customWidth="1"/>
    <col min="15374" max="15374" width="5.42578125" style="33" customWidth="1"/>
    <col min="15375" max="15375" width="9.42578125" style="33" customWidth="1"/>
    <col min="15376" max="15376" width="13.85546875" style="33" customWidth="1"/>
    <col min="15377" max="15619" width="8.85546875" style="33"/>
    <col min="15620" max="15620" width="3.5703125" style="33" customWidth="1"/>
    <col min="15621" max="15621" width="21.42578125" style="33" customWidth="1"/>
    <col min="15622" max="15622" width="13.7109375" style="33" bestFit="1" customWidth="1"/>
    <col min="15623" max="15623" width="10.42578125" style="33" customWidth="1"/>
    <col min="15624" max="15624" width="13.28515625" style="33" customWidth="1"/>
    <col min="15625" max="15625" width="5.85546875" style="33" customWidth="1"/>
    <col min="15626" max="15626" width="3" style="33" customWidth="1"/>
    <col min="15627" max="15627" width="7.7109375" style="33" customWidth="1"/>
    <col min="15628" max="15628" width="6.140625" style="33" customWidth="1"/>
    <col min="15629" max="15629" width="11" style="33" customWidth="1"/>
    <col min="15630" max="15630" width="5.42578125" style="33" customWidth="1"/>
    <col min="15631" max="15631" width="9.42578125" style="33" customWidth="1"/>
    <col min="15632" max="15632" width="13.85546875" style="33" customWidth="1"/>
    <col min="15633" max="15875" width="8.85546875" style="33"/>
    <col min="15876" max="15876" width="3.5703125" style="33" customWidth="1"/>
    <col min="15877" max="15877" width="21.42578125" style="33" customWidth="1"/>
    <col min="15878" max="15878" width="13.7109375" style="33" bestFit="1" customWidth="1"/>
    <col min="15879" max="15879" width="10.42578125" style="33" customWidth="1"/>
    <col min="15880" max="15880" width="13.28515625" style="33" customWidth="1"/>
    <col min="15881" max="15881" width="5.85546875" style="33" customWidth="1"/>
    <col min="15882" max="15882" width="3" style="33" customWidth="1"/>
    <col min="15883" max="15883" width="7.7109375" style="33" customWidth="1"/>
    <col min="15884" max="15884" width="6.140625" style="33" customWidth="1"/>
    <col min="15885" max="15885" width="11" style="33" customWidth="1"/>
    <col min="15886" max="15886" width="5.42578125" style="33" customWidth="1"/>
    <col min="15887" max="15887" width="9.42578125" style="33" customWidth="1"/>
    <col min="15888" max="15888" width="13.85546875" style="33" customWidth="1"/>
    <col min="15889" max="16131" width="8.85546875" style="33"/>
    <col min="16132" max="16132" width="3.5703125" style="33" customWidth="1"/>
    <col min="16133" max="16133" width="21.42578125" style="33" customWidth="1"/>
    <col min="16134" max="16134" width="13.7109375" style="33" bestFit="1" customWidth="1"/>
    <col min="16135" max="16135" width="10.42578125" style="33" customWidth="1"/>
    <col min="16136" max="16136" width="13.28515625" style="33" customWidth="1"/>
    <col min="16137" max="16137" width="5.85546875" style="33" customWidth="1"/>
    <col min="16138" max="16138" width="3" style="33" customWidth="1"/>
    <col min="16139" max="16139" width="7.7109375" style="33" customWidth="1"/>
    <col min="16140" max="16140" width="6.140625" style="33" customWidth="1"/>
    <col min="16141" max="16141" width="11" style="33" customWidth="1"/>
    <col min="16142" max="16142" width="5.42578125" style="33" customWidth="1"/>
    <col min="16143" max="16143" width="9.42578125" style="33" customWidth="1"/>
    <col min="16144" max="16144" width="13.85546875" style="33" customWidth="1"/>
    <col min="16145" max="16384" width="8.85546875" style="33"/>
  </cols>
  <sheetData>
    <row r="1" spans="1:16" ht="15.75" x14ac:dyDescent="0.25">
      <c r="A1" s="312"/>
      <c r="B1" s="282"/>
      <c r="C1" s="48" t="s">
        <v>408</v>
      </c>
      <c r="D1" s="348"/>
      <c r="E1" s="48"/>
      <c r="F1" s="231"/>
      <c r="G1" s="48"/>
      <c r="H1" s="49" t="s">
        <v>105</v>
      </c>
      <c r="I1" s="50"/>
      <c r="J1" s="50"/>
      <c r="K1" s="50"/>
      <c r="L1" s="51"/>
      <c r="M1" s="50"/>
      <c r="N1" s="50"/>
      <c r="O1" s="52"/>
      <c r="P1" s="53"/>
    </row>
    <row r="2" spans="1:16" ht="15.75" x14ac:dyDescent="0.25">
      <c r="A2" s="313"/>
      <c r="B2" s="283"/>
      <c r="C2" s="54" t="s">
        <v>106</v>
      </c>
      <c r="D2" s="349"/>
      <c r="E2" s="55"/>
      <c r="F2" s="232"/>
      <c r="G2" s="55"/>
      <c r="H2" s="56" t="s">
        <v>16</v>
      </c>
      <c r="I2" s="56"/>
      <c r="J2" s="56" t="s">
        <v>107</v>
      </c>
      <c r="K2" s="57"/>
      <c r="L2" s="58"/>
      <c r="M2" s="57"/>
      <c r="N2" s="57"/>
      <c r="O2" s="59"/>
      <c r="P2" s="60"/>
    </row>
    <row r="3" spans="1:16" x14ac:dyDescent="0.25">
      <c r="A3" s="314"/>
      <c r="B3" s="284"/>
      <c r="C3" s="57" t="s">
        <v>108</v>
      </c>
      <c r="D3" s="59"/>
      <c r="E3" s="57">
        <v>2</v>
      </c>
      <c r="F3" s="233"/>
      <c r="G3" s="57" t="s">
        <v>109</v>
      </c>
      <c r="H3" s="61" t="s">
        <v>110</v>
      </c>
      <c r="I3" s="62" t="s">
        <v>111</v>
      </c>
      <c r="J3" s="55"/>
      <c r="K3" s="55"/>
      <c r="L3" s="55"/>
      <c r="M3" s="55"/>
      <c r="N3" s="55"/>
      <c r="O3" s="55"/>
      <c r="P3" s="63"/>
    </row>
    <row r="4" spans="1:16" x14ac:dyDescent="0.25">
      <c r="A4" s="315"/>
      <c r="B4" s="285"/>
      <c r="C4" s="64" t="s">
        <v>112</v>
      </c>
      <c r="D4" s="350"/>
      <c r="E4" s="64">
        <v>0.5</v>
      </c>
      <c r="F4" s="234"/>
      <c r="G4" s="64" t="s">
        <v>109</v>
      </c>
      <c r="H4" s="65"/>
      <c r="I4" s="66" t="s">
        <v>113</v>
      </c>
      <c r="J4" s="67"/>
      <c r="K4" s="67"/>
      <c r="L4" s="67"/>
      <c r="M4" s="67"/>
      <c r="N4" s="67"/>
      <c r="O4" s="67"/>
      <c r="P4" s="68"/>
    </row>
    <row r="5" spans="1:16" s="69" customFormat="1" x14ac:dyDescent="0.25">
      <c r="A5" s="232"/>
      <c r="B5" s="67"/>
      <c r="C5" s="64" t="s">
        <v>114</v>
      </c>
      <c r="D5" s="350"/>
      <c r="E5" s="64">
        <v>200</v>
      </c>
      <c r="F5" s="234"/>
      <c r="G5" s="64" t="s">
        <v>115</v>
      </c>
      <c r="H5" s="65"/>
      <c r="I5" s="66" t="s">
        <v>116</v>
      </c>
      <c r="J5" s="67"/>
      <c r="K5" s="67"/>
      <c r="L5" s="67"/>
      <c r="M5" s="67"/>
      <c r="N5" s="67"/>
      <c r="O5" s="67"/>
      <c r="P5" s="65"/>
    </row>
    <row r="6" spans="1:16" s="69" customFormat="1" ht="15.75" thickBot="1" x14ac:dyDescent="0.3">
      <c r="A6" s="316"/>
      <c r="B6" s="278"/>
      <c r="C6" s="70" t="s">
        <v>117</v>
      </c>
      <c r="D6" s="351"/>
      <c r="E6" s="134"/>
      <c r="F6" s="279"/>
      <c r="G6" s="134"/>
      <c r="H6" s="280"/>
      <c r="I6" s="218"/>
      <c r="J6" s="132"/>
      <c r="K6" s="132"/>
      <c r="L6" s="132"/>
      <c r="M6" s="132"/>
      <c r="N6" s="132"/>
      <c r="O6" s="132"/>
      <c r="P6" s="281"/>
    </row>
    <row r="7" spans="1:16" s="346" customFormat="1" ht="29.25" customHeight="1" thickBot="1" x14ac:dyDescent="0.3">
      <c r="A7" s="342" t="s">
        <v>248</v>
      </c>
      <c r="B7" s="347" t="s">
        <v>249</v>
      </c>
      <c r="C7" s="343" t="s">
        <v>84</v>
      </c>
      <c r="D7" s="352" t="s">
        <v>251</v>
      </c>
      <c r="E7" s="343" t="s">
        <v>250</v>
      </c>
      <c r="F7" s="343" t="s">
        <v>250</v>
      </c>
      <c r="G7" s="343" t="s">
        <v>6</v>
      </c>
      <c r="H7" s="343" t="s">
        <v>95</v>
      </c>
      <c r="I7" s="343" t="s">
        <v>118</v>
      </c>
      <c r="J7" s="343"/>
      <c r="K7" s="344" t="s">
        <v>119</v>
      </c>
      <c r="L7" s="344"/>
      <c r="M7" s="344" t="s">
        <v>120</v>
      </c>
      <c r="N7" s="344"/>
      <c r="O7" s="343"/>
      <c r="P7" s="345" t="s">
        <v>28</v>
      </c>
    </row>
    <row r="8" spans="1:16" x14ac:dyDescent="0.25">
      <c r="A8" s="317">
        <v>1</v>
      </c>
      <c r="B8" s="286"/>
      <c r="C8" s="71" t="s">
        <v>121</v>
      </c>
      <c r="D8" s="353">
        <v>1</v>
      </c>
      <c r="E8" s="71" t="s">
        <v>122</v>
      </c>
      <c r="F8" s="235" t="s">
        <v>126</v>
      </c>
      <c r="G8" s="71" t="s">
        <v>123</v>
      </c>
      <c r="H8" s="71" t="s">
        <v>124</v>
      </c>
      <c r="I8" s="72">
        <v>0.5</v>
      </c>
      <c r="J8" s="72" t="s">
        <v>109</v>
      </c>
      <c r="K8" s="71">
        <f>I8/100*1000</f>
        <v>5</v>
      </c>
      <c r="L8" s="71" t="s">
        <v>125</v>
      </c>
      <c r="M8" s="71"/>
      <c r="N8" s="71"/>
      <c r="O8" s="71" t="s">
        <v>126</v>
      </c>
      <c r="P8" s="73"/>
    </row>
    <row r="9" spans="1:16" x14ac:dyDescent="0.25">
      <c r="A9" s="317"/>
      <c r="B9" s="286"/>
      <c r="C9" s="71"/>
      <c r="D9" s="353">
        <v>1</v>
      </c>
      <c r="E9" s="71" t="str">
        <f>+E8</f>
        <v>BBCH 10-11</v>
      </c>
      <c r="F9" s="235"/>
      <c r="G9" s="71" t="s">
        <v>123</v>
      </c>
      <c r="H9" s="71" t="s">
        <v>127</v>
      </c>
      <c r="I9" s="72">
        <v>0.2</v>
      </c>
      <c r="J9" s="72" t="s">
        <v>109</v>
      </c>
      <c r="K9" s="71">
        <f>I9/100*1000</f>
        <v>2</v>
      </c>
      <c r="L9" s="71" t="s">
        <v>125</v>
      </c>
      <c r="M9" s="71"/>
      <c r="N9" s="71"/>
      <c r="O9" s="71"/>
      <c r="P9" s="73"/>
    </row>
    <row r="10" spans="1:16" x14ac:dyDescent="0.25">
      <c r="A10" s="314"/>
      <c r="B10" s="284"/>
      <c r="C10" s="55" t="s">
        <v>121</v>
      </c>
      <c r="D10" s="61">
        <v>1</v>
      </c>
      <c r="E10" s="55" t="s">
        <v>128</v>
      </c>
      <c r="F10" s="232" t="s">
        <v>130</v>
      </c>
      <c r="G10" s="55" t="s">
        <v>123</v>
      </c>
      <c r="H10" s="55" t="s">
        <v>129</v>
      </c>
      <c r="I10" s="57">
        <v>0.5</v>
      </c>
      <c r="J10" s="57" t="s">
        <v>109</v>
      </c>
      <c r="K10" s="55">
        <f>I10/100*1000</f>
        <v>5</v>
      </c>
      <c r="L10" s="55" t="s">
        <v>125</v>
      </c>
      <c r="M10" s="55"/>
      <c r="N10" s="55"/>
      <c r="O10" s="55" t="s">
        <v>130</v>
      </c>
      <c r="P10" s="63"/>
    </row>
    <row r="11" spans="1:16" x14ac:dyDescent="0.25">
      <c r="A11" s="314"/>
      <c r="B11" s="284"/>
      <c r="C11" s="55"/>
      <c r="D11" s="61">
        <v>1</v>
      </c>
      <c r="E11" s="57" t="str">
        <f>+E10</f>
        <v>BBCH 25-29</v>
      </c>
      <c r="F11" s="233"/>
      <c r="G11" s="57" t="s">
        <v>131</v>
      </c>
      <c r="H11" s="57" t="s">
        <v>132</v>
      </c>
      <c r="I11" s="57">
        <v>0.93</v>
      </c>
      <c r="J11" s="57" t="s">
        <v>109</v>
      </c>
      <c r="K11" s="57"/>
      <c r="L11" s="57"/>
      <c r="M11" s="57">
        <f>I11*1000/$E$5*0.5</f>
        <v>2.3250000000000002</v>
      </c>
      <c r="N11" s="57" t="s">
        <v>125</v>
      </c>
      <c r="O11" s="57"/>
      <c r="P11" s="63" t="s">
        <v>133</v>
      </c>
    </row>
    <row r="12" spans="1:16" ht="15.75" thickBot="1" x14ac:dyDescent="0.3">
      <c r="A12" s="318"/>
      <c r="B12" s="287"/>
      <c r="C12" s="74"/>
      <c r="D12" s="354"/>
      <c r="E12" s="74"/>
      <c r="F12" s="236"/>
      <c r="G12" s="75"/>
      <c r="H12" s="75"/>
      <c r="I12" s="75"/>
      <c r="J12" s="75"/>
      <c r="K12" s="75"/>
      <c r="L12" s="75"/>
      <c r="M12" s="75"/>
      <c r="N12" s="75"/>
      <c r="O12" s="74"/>
      <c r="P12" s="76"/>
    </row>
    <row r="13" spans="1:16" x14ac:dyDescent="0.25">
      <c r="A13" s="317">
        <v>2</v>
      </c>
      <c r="B13" s="286"/>
      <c r="C13" s="71" t="s">
        <v>134</v>
      </c>
      <c r="D13" s="353">
        <v>2</v>
      </c>
      <c r="E13" s="71" t="s">
        <v>135</v>
      </c>
      <c r="F13" s="235" t="s">
        <v>126</v>
      </c>
      <c r="G13" s="71" t="s">
        <v>123</v>
      </c>
      <c r="H13" s="71" t="s">
        <v>124</v>
      </c>
      <c r="I13" s="72">
        <v>0.5</v>
      </c>
      <c r="J13" s="72" t="s">
        <v>109</v>
      </c>
      <c r="K13" s="71">
        <f>I13/100*1000</f>
        <v>5</v>
      </c>
      <c r="L13" s="71" t="s">
        <v>125</v>
      </c>
      <c r="M13" s="71"/>
      <c r="N13" s="71"/>
      <c r="O13" s="71" t="s">
        <v>126</v>
      </c>
      <c r="P13" s="77"/>
    </row>
    <row r="14" spans="1:16" x14ac:dyDescent="0.25">
      <c r="A14" s="319"/>
      <c r="B14" s="288"/>
      <c r="C14" s="78"/>
      <c r="D14" s="355">
        <v>2</v>
      </c>
      <c r="E14" s="78" t="str">
        <f>+E13</f>
        <v>BBCH 11</v>
      </c>
      <c r="F14" s="237"/>
      <c r="G14" s="78" t="s">
        <v>123</v>
      </c>
      <c r="H14" s="78" t="s">
        <v>127</v>
      </c>
      <c r="I14" s="79">
        <v>0.2</v>
      </c>
      <c r="J14" s="79" t="s">
        <v>109</v>
      </c>
      <c r="K14" s="78">
        <f>I14/100*1000</f>
        <v>2</v>
      </c>
      <c r="L14" s="78" t="s">
        <v>125</v>
      </c>
      <c r="M14" s="79"/>
      <c r="N14" s="79"/>
      <c r="O14" s="78"/>
      <c r="P14" s="80"/>
    </row>
    <row r="15" spans="1:16" x14ac:dyDescent="0.25">
      <c r="A15" s="314"/>
      <c r="B15" s="284"/>
      <c r="C15" s="55" t="s">
        <v>134</v>
      </c>
      <c r="D15" s="61">
        <v>2</v>
      </c>
      <c r="E15" s="55" t="s">
        <v>128</v>
      </c>
      <c r="F15" s="232" t="s">
        <v>130</v>
      </c>
      <c r="G15" s="55" t="s">
        <v>123</v>
      </c>
      <c r="H15" s="55" t="s">
        <v>129</v>
      </c>
      <c r="I15" s="57">
        <v>0.5</v>
      </c>
      <c r="J15" s="57" t="s">
        <v>109</v>
      </c>
      <c r="K15" s="55">
        <f>I15/100*1000</f>
        <v>5</v>
      </c>
      <c r="L15" s="55" t="s">
        <v>125</v>
      </c>
      <c r="M15" s="55"/>
      <c r="N15" s="55"/>
      <c r="O15" s="55" t="s">
        <v>130</v>
      </c>
      <c r="P15" s="63"/>
    </row>
    <row r="16" spans="1:16" x14ac:dyDescent="0.25">
      <c r="A16" s="314"/>
      <c r="B16" s="284"/>
      <c r="C16" s="55"/>
      <c r="D16" s="61"/>
      <c r="E16" s="57" t="str">
        <f>+E15</f>
        <v>BBCH 25-29</v>
      </c>
      <c r="F16" s="233"/>
      <c r="G16" s="57" t="s">
        <v>131</v>
      </c>
      <c r="H16" s="57" t="s">
        <v>136</v>
      </c>
      <c r="I16" s="57">
        <v>0.14000000000000001</v>
      </c>
      <c r="J16" s="57" t="s">
        <v>109</v>
      </c>
      <c r="K16" s="57"/>
      <c r="L16" s="57"/>
      <c r="M16" s="57">
        <f>I16*1000/$E$5*0.5</f>
        <v>0.35</v>
      </c>
      <c r="N16" s="57" t="s">
        <v>125</v>
      </c>
      <c r="O16" s="57"/>
      <c r="P16" s="63" t="s">
        <v>133</v>
      </c>
    </row>
    <row r="17" spans="1:16" ht="15.75" thickBot="1" x14ac:dyDescent="0.3">
      <c r="A17" s="318"/>
      <c r="B17" s="287"/>
      <c r="C17" s="74"/>
      <c r="D17" s="354"/>
      <c r="E17" s="74"/>
      <c r="F17" s="236"/>
      <c r="G17" s="75"/>
      <c r="H17" s="75"/>
      <c r="I17" s="75"/>
      <c r="J17" s="75"/>
      <c r="K17" s="75"/>
      <c r="L17" s="75"/>
      <c r="M17" s="75"/>
      <c r="N17" s="75"/>
      <c r="O17" s="74"/>
      <c r="P17" s="76"/>
    </row>
    <row r="18" spans="1:16" x14ac:dyDescent="0.25">
      <c r="A18" s="317">
        <v>3</v>
      </c>
      <c r="B18" s="286"/>
      <c r="C18" s="71" t="s">
        <v>137</v>
      </c>
      <c r="D18" s="353">
        <v>3</v>
      </c>
      <c r="E18" s="71" t="s">
        <v>122</v>
      </c>
      <c r="F18" s="235" t="s">
        <v>126</v>
      </c>
      <c r="G18" s="71" t="s">
        <v>123</v>
      </c>
      <c r="H18" s="71" t="s">
        <v>124</v>
      </c>
      <c r="I18" s="72">
        <v>1</v>
      </c>
      <c r="J18" s="72" t="s">
        <v>109</v>
      </c>
      <c r="K18" s="71">
        <f>I18/100*1000</f>
        <v>10</v>
      </c>
      <c r="L18" s="71" t="s">
        <v>125</v>
      </c>
      <c r="M18" s="71"/>
      <c r="N18" s="71"/>
      <c r="O18" s="71" t="s">
        <v>126</v>
      </c>
      <c r="P18" s="77"/>
    </row>
    <row r="19" spans="1:16" x14ac:dyDescent="0.25">
      <c r="A19" s="319"/>
      <c r="B19" s="288"/>
      <c r="C19" s="78"/>
      <c r="D19" s="355">
        <v>3</v>
      </c>
      <c r="E19" s="79" t="str">
        <f>+E18</f>
        <v>BBCH 10-11</v>
      </c>
      <c r="F19" s="237"/>
      <c r="G19" s="78" t="s">
        <v>123</v>
      </c>
      <c r="H19" s="78" t="s">
        <v>127</v>
      </c>
      <c r="I19" s="79">
        <v>0.2</v>
      </c>
      <c r="J19" s="79" t="s">
        <v>109</v>
      </c>
      <c r="K19" s="78">
        <f>I19/100*1000</f>
        <v>2</v>
      </c>
      <c r="L19" s="78" t="s">
        <v>125</v>
      </c>
      <c r="M19" s="79"/>
      <c r="N19" s="79"/>
      <c r="O19" s="78"/>
      <c r="P19" s="80"/>
    </row>
    <row r="20" spans="1:16" x14ac:dyDescent="0.25">
      <c r="A20" s="314"/>
      <c r="B20" s="284"/>
      <c r="C20" s="55" t="s">
        <v>137</v>
      </c>
      <c r="D20" s="61">
        <v>3</v>
      </c>
      <c r="E20" s="55" t="s">
        <v>138</v>
      </c>
      <c r="F20" s="232" t="s">
        <v>139</v>
      </c>
      <c r="G20" s="55" t="s">
        <v>123</v>
      </c>
      <c r="H20" s="55" t="s">
        <v>129</v>
      </c>
      <c r="I20" s="57">
        <v>0.5</v>
      </c>
      <c r="J20" s="57" t="s">
        <v>109</v>
      </c>
      <c r="K20" s="55">
        <f>I20/100*1000</f>
        <v>5</v>
      </c>
      <c r="L20" s="55" t="s">
        <v>125</v>
      </c>
      <c r="M20" s="55"/>
      <c r="N20" s="55"/>
      <c r="O20" s="55" t="s">
        <v>139</v>
      </c>
      <c r="P20" s="63"/>
    </row>
    <row r="21" spans="1:16" x14ac:dyDescent="0.25">
      <c r="A21" s="315"/>
      <c r="B21" s="285"/>
      <c r="C21" s="67"/>
      <c r="D21" s="65">
        <v>3</v>
      </c>
      <c r="E21" s="67" t="str">
        <f>+E20</f>
        <v>Forår April</v>
      </c>
      <c r="F21" s="234"/>
      <c r="G21" s="64" t="s">
        <v>131</v>
      </c>
      <c r="H21" s="64" t="s">
        <v>140</v>
      </c>
      <c r="I21" s="64">
        <v>0.93</v>
      </c>
      <c r="J21" s="64" t="s">
        <v>109</v>
      </c>
      <c r="K21" s="64"/>
      <c r="L21" s="64"/>
      <c r="M21" s="64">
        <f>I21*1000/$E$5*0.5</f>
        <v>2.3250000000000002</v>
      </c>
      <c r="N21" s="64" t="s">
        <v>125</v>
      </c>
      <c r="O21" s="64"/>
      <c r="P21" s="68" t="s">
        <v>133</v>
      </c>
    </row>
    <row r="22" spans="1:16" ht="15.75" thickBot="1" x14ac:dyDescent="0.3">
      <c r="A22" s="315"/>
      <c r="B22" s="285"/>
      <c r="C22" s="67"/>
      <c r="D22" s="65"/>
      <c r="E22" s="67"/>
      <c r="F22" s="238"/>
      <c r="G22" s="64"/>
      <c r="H22" s="64"/>
      <c r="I22" s="64"/>
      <c r="J22" s="64"/>
      <c r="K22" s="64"/>
      <c r="L22" s="64"/>
      <c r="M22" s="64"/>
      <c r="N22" s="64"/>
      <c r="O22" s="67"/>
      <c r="P22" s="68"/>
    </row>
    <row r="23" spans="1:16" x14ac:dyDescent="0.25">
      <c r="A23" s="320">
        <v>4</v>
      </c>
      <c r="B23" s="289"/>
      <c r="C23" s="81" t="s">
        <v>141</v>
      </c>
      <c r="D23" s="356"/>
      <c r="E23" s="81" t="s">
        <v>122</v>
      </c>
      <c r="F23" s="239" t="s">
        <v>126</v>
      </c>
      <c r="G23" s="81" t="s">
        <v>123</v>
      </c>
      <c r="H23" s="81" t="s">
        <v>124</v>
      </c>
      <c r="I23" s="82">
        <v>1</v>
      </c>
      <c r="J23" s="82" t="s">
        <v>109</v>
      </c>
      <c r="K23" s="81">
        <f>I23/100*1000</f>
        <v>10</v>
      </c>
      <c r="L23" s="81" t="s">
        <v>125</v>
      </c>
      <c r="M23" s="82"/>
      <c r="N23" s="82"/>
      <c r="O23" s="81" t="s">
        <v>126</v>
      </c>
      <c r="P23" s="83"/>
    </row>
    <row r="24" spans="1:16" x14ac:dyDescent="0.25">
      <c r="A24" s="319"/>
      <c r="B24" s="288"/>
      <c r="C24" s="78"/>
      <c r="D24" s="355"/>
      <c r="E24" s="78" t="str">
        <f>+E23</f>
        <v>BBCH 10-11</v>
      </c>
      <c r="F24" s="237"/>
      <c r="G24" s="78"/>
      <c r="H24" s="78" t="s">
        <v>127</v>
      </c>
      <c r="I24" s="79">
        <v>0.2</v>
      </c>
      <c r="J24" s="79" t="s">
        <v>109</v>
      </c>
      <c r="K24" s="78">
        <f>I24/100*1000</f>
        <v>2</v>
      </c>
      <c r="L24" s="78" t="s">
        <v>125</v>
      </c>
      <c r="M24" s="79"/>
      <c r="N24" s="79"/>
      <c r="O24" s="78"/>
      <c r="P24" s="80"/>
    </row>
    <row r="25" spans="1:16" x14ac:dyDescent="0.25">
      <c r="A25" s="314"/>
      <c r="B25" s="284"/>
      <c r="C25" s="55" t="s">
        <v>142</v>
      </c>
      <c r="D25" s="61"/>
      <c r="E25" s="55" t="s">
        <v>143</v>
      </c>
      <c r="F25" s="232" t="s">
        <v>139</v>
      </c>
      <c r="G25" s="55" t="s">
        <v>123</v>
      </c>
      <c r="H25" s="55" t="s">
        <v>129</v>
      </c>
      <c r="I25" s="57">
        <v>0.5</v>
      </c>
      <c r="J25" s="57" t="s">
        <v>109</v>
      </c>
      <c r="K25" s="55">
        <f>I25/100*1000</f>
        <v>5</v>
      </c>
      <c r="L25" s="55" t="s">
        <v>125</v>
      </c>
      <c r="M25" s="55"/>
      <c r="N25" s="55"/>
      <c r="O25" s="55" t="s">
        <v>139</v>
      </c>
      <c r="P25" s="63"/>
    </row>
    <row r="26" spans="1:16" x14ac:dyDescent="0.25">
      <c r="A26" s="314"/>
      <c r="B26" s="284"/>
      <c r="C26" s="55"/>
      <c r="D26" s="61"/>
      <c r="E26" s="55" t="str">
        <f>+E25</f>
        <v>15 Marts, vækst</v>
      </c>
      <c r="F26" s="232"/>
      <c r="G26" s="57" t="s">
        <v>131</v>
      </c>
      <c r="H26" s="57" t="s">
        <v>140</v>
      </c>
      <c r="I26" s="57">
        <v>0.93</v>
      </c>
      <c r="J26" s="57" t="s">
        <v>109</v>
      </c>
      <c r="K26" s="57"/>
      <c r="L26" s="57"/>
      <c r="M26" s="84">
        <f>I26*1000/$E$5*0.5</f>
        <v>2.3250000000000002</v>
      </c>
      <c r="N26" s="57" t="s">
        <v>125</v>
      </c>
      <c r="O26" s="55"/>
      <c r="P26" s="63"/>
    </row>
    <row r="27" spans="1:16" ht="15.75" thickBot="1" x14ac:dyDescent="0.3">
      <c r="A27" s="318"/>
      <c r="B27" s="287"/>
      <c r="C27" s="74"/>
      <c r="D27" s="354"/>
      <c r="E27" s="74"/>
      <c r="F27" s="236"/>
      <c r="G27" s="75"/>
      <c r="H27" s="75"/>
      <c r="I27" s="75"/>
      <c r="J27" s="75"/>
      <c r="K27" s="75"/>
      <c r="L27" s="75"/>
      <c r="M27" s="75"/>
      <c r="N27" s="75"/>
      <c r="O27" s="74"/>
      <c r="P27" s="76"/>
    </row>
    <row r="28" spans="1:16" x14ac:dyDescent="0.25">
      <c r="A28" s="321">
        <v>5</v>
      </c>
      <c r="B28" s="290"/>
      <c r="C28" s="85" t="s">
        <v>144</v>
      </c>
      <c r="D28" s="357"/>
      <c r="E28" s="85" t="s">
        <v>145</v>
      </c>
      <c r="F28" s="240" t="s">
        <v>147</v>
      </c>
      <c r="G28" s="85" t="s">
        <v>123</v>
      </c>
      <c r="H28" s="85" t="s">
        <v>146</v>
      </c>
      <c r="I28" s="86">
        <v>0.6</v>
      </c>
      <c r="J28" s="86" t="s">
        <v>109</v>
      </c>
      <c r="K28" s="85">
        <f>I28/100*1000</f>
        <v>6</v>
      </c>
      <c r="L28" s="85" t="s">
        <v>125</v>
      </c>
      <c r="M28" s="86"/>
      <c r="N28" s="86"/>
      <c r="O28" s="85" t="s">
        <v>147</v>
      </c>
      <c r="P28" s="87"/>
    </row>
    <row r="29" spans="1:16" x14ac:dyDescent="0.25">
      <c r="A29" s="322"/>
      <c r="B29" s="291"/>
      <c r="C29" s="88"/>
      <c r="D29" s="358"/>
      <c r="E29" s="88" t="str">
        <f>+E28</f>
        <v>BBCH 13-14</v>
      </c>
      <c r="F29" s="241"/>
      <c r="G29" s="89" t="s">
        <v>131</v>
      </c>
      <c r="H29" s="89" t="s">
        <v>124</v>
      </c>
      <c r="I29" s="89">
        <v>3</v>
      </c>
      <c r="J29" s="89" t="s">
        <v>109</v>
      </c>
      <c r="K29" s="89"/>
      <c r="L29" s="89"/>
      <c r="M29" s="89">
        <f>I29*1000/$E$5*0.5</f>
        <v>7.5</v>
      </c>
      <c r="N29" s="89" t="s">
        <v>125</v>
      </c>
      <c r="O29" s="89"/>
      <c r="P29" s="90" t="s">
        <v>133</v>
      </c>
    </row>
    <row r="30" spans="1:16" x14ac:dyDescent="0.25">
      <c r="A30" s="314"/>
      <c r="B30" s="284"/>
      <c r="C30" s="55" t="s">
        <v>144</v>
      </c>
      <c r="D30" s="61"/>
      <c r="E30" s="55" t="s">
        <v>148</v>
      </c>
      <c r="F30" s="232" t="s">
        <v>130</v>
      </c>
      <c r="G30" s="55" t="s">
        <v>123</v>
      </c>
      <c r="H30" s="55" t="s">
        <v>149</v>
      </c>
      <c r="I30" s="57">
        <v>0.4</v>
      </c>
      <c r="J30" s="57" t="s">
        <v>109</v>
      </c>
      <c r="K30" s="55">
        <f>I30/100*1000</f>
        <v>4</v>
      </c>
      <c r="L30" s="55" t="s">
        <v>125</v>
      </c>
      <c r="M30" s="57"/>
      <c r="N30" s="57"/>
      <c r="O30" s="55" t="s">
        <v>130</v>
      </c>
      <c r="P30" s="63"/>
    </row>
    <row r="31" spans="1:16" ht="15.75" thickBot="1" x14ac:dyDescent="0.3">
      <c r="A31" s="318"/>
      <c r="B31" s="287"/>
      <c r="C31" s="74"/>
      <c r="D31" s="354"/>
      <c r="E31" s="74"/>
      <c r="F31" s="236"/>
      <c r="G31" s="74"/>
      <c r="H31" s="74"/>
      <c r="I31" s="75"/>
      <c r="J31" s="75"/>
      <c r="K31" s="74"/>
      <c r="L31" s="74"/>
      <c r="M31" s="75"/>
      <c r="N31" s="75"/>
      <c r="O31" s="74"/>
      <c r="P31" s="76"/>
    </row>
    <row r="32" spans="1:16" x14ac:dyDescent="0.25">
      <c r="A32" s="320">
        <v>6</v>
      </c>
      <c r="B32" s="289"/>
      <c r="C32" s="81" t="s">
        <v>150</v>
      </c>
      <c r="D32" s="356"/>
      <c r="E32" s="81" t="s">
        <v>122</v>
      </c>
      <c r="F32" s="239" t="s">
        <v>126</v>
      </c>
      <c r="G32" s="81" t="s">
        <v>123</v>
      </c>
      <c r="H32" s="81" t="s">
        <v>124</v>
      </c>
      <c r="I32" s="82">
        <v>1.5</v>
      </c>
      <c r="J32" s="82" t="s">
        <v>109</v>
      </c>
      <c r="K32" s="81">
        <f>I32/100*1000</f>
        <v>15</v>
      </c>
      <c r="L32" s="81" t="s">
        <v>125</v>
      </c>
      <c r="M32" s="81"/>
      <c r="N32" s="81"/>
      <c r="O32" s="81" t="s">
        <v>126</v>
      </c>
      <c r="P32" s="83"/>
    </row>
    <row r="33" spans="1:17" x14ac:dyDescent="0.25">
      <c r="A33" s="319"/>
      <c r="B33" s="288"/>
      <c r="C33" s="78"/>
      <c r="D33" s="355"/>
      <c r="E33" s="78" t="str">
        <f>+E32</f>
        <v>BBCH 10-11</v>
      </c>
      <c r="F33" s="237"/>
      <c r="G33" s="78" t="s">
        <v>123</v>
      </c>
      <c r="H33" s="78" t="s">
        <v>127</v>
      </c>
      <c r="I33" s="79">
        <v>0.2</v>
      </c>
      <c r="J33" s="79" t="s">
        <v>109</v>
      </c>
      <c r="K33" s="78">
        <f>I33/100*1000</f>
        <v>2</v>
      </c>
      <c r="L33" s="78" t="s">
        <v>125</v>
      </c>
      <c r="M33" s="79"/>
      <c r="N33" s="79"/>
      <c r="O33" s="78"/>
      <c r="P33" s="80"/>
    </row>
    <row r="34" spans="1:17" x14ac:dyDescent="0.25">
      <c r="A34" s="314"/>
      <c r="B34" s="284"/>
      <c r="C34" s="55" t="s">
        <v>150</v>
      </c>
      <c r="D34" s="61"/>
      <c r="E34" s="55" t="s">
        <v>151</v>
      </c>
      <c r="F34" s="232" t="s">
        <v>130</v>
      </c>
      <c r="G34" s="55" t="s">
        <v>123</v>
      </c>
      <c r="H34" s="55" t="s">
        <v>149</v>
      </c>
      <c r="I34" s="57">
        <v>0.4</v>
      </c>
      <c r="J34" s="57" t="s">
        <v>109</v>
      </c>
      <c r="K34" s="55">
        <f>I34/100*1000</f>
        <v>4</v>
      </c>
      <c r="L34" s="55" t="s">
        <v>125</v>
      </c>
      <c r="M34" s="57"/>
      <c r="N34" s="57"/>
      <c r="O34" s="55" t="s">
        <v>130</v>
      </c>
      <c r="P34" s="63"/>
    </row>
    <row r="35" spans="1:17" x14ac:dyDescent="0.25">
      <c r="A35" s="314"/>
      <c r="B35" s="284"/>
      <c r="C35" s="55"/>
      <c r="D35" s="61"/>
      <c r="E35" s="55" t="str">
        <f>+E34</f>
        <v>Forår vækst</v>
      </c>
      <c r="F35" s="233"/>
      <c r="G35" s="57" t="s">
        <v>131</v>
      </c>
      <c r="H35" s="57" t="s">
        <v>152</v>
      </c>
      <c r="I35" s="57">
        <v>0.9</v>
      </c>
      <c r="J35" s="57" t="s">
        <v>109</v>
      </c>
      <c r="K35" s="57"/>
      <c r="L35" s="57"/>
      <c r="M35" s="57">
        <f>I35*1000/$E$5*0.5</f>
        <v>2.25</v>
      </c>
      <c r="N35" s="57" t="s">
        <v>125</v>
      </c>
      <c r="O35" s="57"/>
      <c r="P35" s="63" t="s">
        <v>133</v>
      </c>
      <c r="Q35" s="91"/>
    </row>
    <row r="36" spans="1:17" ht="15.75" thickBot="1" x14ac:dyDescent="0.3">
      <c r="A36" s="318"/>
      <c r="B36" s="287"/>
      <c r="C36" s="74"/>
      <c r="D36" s="354"/>
      <c r="E36" s="74"/>
      <c r="F36" s="242"/>
      <c r="G36" s="75"/>
      <c r="H36" s="75"/>
      <c r="I36" s="75"/>
      <c r="J36" s="75"/>
      <c r="K36" s="75"/>
      <c r="L36" s="75"/>
      <c r="M36" s="75"/>
      <c r="N36" s="75"/>
      <c r="O36" s="75"/>
      <c r="P36" s="76"/>
    </row>
    <row r="37" spans="1:17" x14ac:dyDescent="0.25">
      <c r="A37" s="320">
        <v>7</v>
      </c>
      <c r="B37" s="289"/>
      <c r="C37" s="81" t="s">
        <v>153</v>
      </c>
      <c r="D37" s="356"/>
      <c r="E37" s="81" t="s">
        <v>154</v>
      </c>
      <c r="F37" s="239" t="s">
        <v>126</v>
      </c>
      <c r="G37" s="81" t="s">
        <v>123</v>
      </c>
      <c r="H37" s="81" t="s">
        <v>124</v>
      </c>
      <c r="I37" s="82">
        <v>1.5</v>
      </c>
      <c r="J37" s="82" t="s">
        <v>109</v>
      </c>
      <c r="K37" s="81">
        <f>I37/100*1000</f>
        <v>15</v>
      </c>
      <c r="L37" s="81" t="s">
        <v>125</v>
      </c>
      <c r="M37" s="81"/>
      <c r="N37" s="81"/>
      <c r="O37" s="81" t="s">
        <v>126</v>
      </c>
      <c r="P37" s="83"/>
      <c r="Q37" s="91"/>
    </row>
    <row r="38" spans="1:17" x14ac:dyDescent="0.25">
      <c r="A38" s="319"/>
      <c r="B38" s="288"/>
      <c r="C38" s="78"/>
      <c r="D38" s="355"/>
      <c r="E38" s="78" t="str">
        <f>+E37</f>
        <v>BBCH 10</v>
      </c>
      <c r="F38" s="237"/>
      <c r="G38" s="78" t="s">
        <v>123</v>
      </c>
      <c r="H38" s="78" t="s">
        <v>127</v>
      </c>
      <c r="I38" s="79">
        <v>0.2</v>
      </c>
      <c r="J38" s="79" t="s">
        <v>109</v>
      </c>
      <c r="K38" s="78">
        <f>I38/100*1000</f>
        <v>2</v>
      </c>
      <c r="L38" s="78" t="s">
        <v>125</v>
      </c>
      <c r="M38" s="79"/>
      <c r="N38" s="79"/>
      <c r="O38" s="78"/>
      <c r="P38" s="80"/>
    </row>
    <row r="39" spans="1:17" x14ac:dyDescent="0.25">
      <c r="A39" s="322"/>
      <c r="B39" s="291"/>
      <c r="C39" s="88" t="s">
        <v>153</v>
      </c>
      <c r="D39" s="358"/>
      <c r="E39" s="88" t="s">
        <v>145</v>
      </c>
      <c r="F39" s="243" t="s">
        <v>147</v>
      </c>
      <c r="G39" s="89" t="s">
        <v>131</v>
      </c>
      <c r="H39" s="89" t="s">
        <v>152</v>
      </c>
      <c r="I39" s="89">
        <v>1.2</v>
      </c>
      <c r="J39" s="89" t="s">
        <v>109</v>
      </c>
      <c r="K39" s="89"/>
      <c r="L39" s="89"/>
      <c r="M39" s="89">
        <f>I39*1000/$E$5*0.5</f>
        <v>3</v>
      </c>
      <c r="N39" s="89" t="s">
        <v>125</v>
      </c>
      <c r="O39" s="88" t="s">
        <v>147</v>
      </c>
      <c r="P39" s="90" t="s">
        <v>155</v>
      </c>
    </row>
    <row r="40" spans="1:17" ht="15.75" thickBot="1" x14ac:dyDescent="0.3">
      <c r="A40" s="323"/>
      <c r="B40" s="292"/>
      <c r="C40" s="92"/>
      <c r="D40" s="359"/>
      <c r="E40" s="92"/>
      <c r="F40" s="244"/>
      <c r="G40" s="93"/>
      <c r="H40" s="93"/>
      <c r="I40" s="93"/>
      <c r="J40" s="93"/>
      <c r="K40" s="93"/>
      <c r="L40" s="93"/>
      <c r="M40" s="93"/>
      <c r="N40" s="93"/>
      <c r="O40" s="92"/>
      <c r="P40" s="94"/>
    </row>
    <row r="41" spans="1:17" ht="15.75" thickBot="1" x14ac:dyDescent="0.3">
      <c r="A41" s="324"/>
      <c r="B41" s="293"/>
      <c r="C41" s="95" t="s">
        <v>156</v>
      </c>
      <c r="D41" s="360"/>
      <c r="E41" s="95"/>
      <c r="F41" s="245"/>
      <c r="G41" s="95"/>
      <c r="H41" s="95" t="s">
        <v>95</v>
      </c>
      <c r="I41" s="95" t="s">
        <v>118</v>
      </c>
      <c r="J41" s="95"/>
      <c r="K41" s="95" t="s">
        <v>119</v>
      </c>
      <c r="L41" s="95"/>
      <c r="M41" s="95" t="s">
        <v>120</v>
      </c>
      <c r="N41" s="95"/>
      <c r="O41" s="95"/>
      <c r="P41" s="96"/>
    </row>
    <row r="42" spans="1:17" x14ac:dyDescent="0.25">
      <c r="A42" s="325">
        <v>8</v>
      </c>
      <c r="B42" s="294"/>
      <c r="C42" s="81" t="s">
        <v>157</v>
      </c>
      <c r="D42" s="356"/>
      <c r="E42" s="81" t="s">
        <v>158</v>
      </c>
      <c r="F42" s="239" t="s">
        <v>126</v>
      </c>
      <c r="G42" s="81" t="s">
        <v>123</v>
      </c>
      <c r="H42" s="81" t="s">
        <v>159</v>
      </c>
      <c r="I42" s="82">
        <v>0.75</v>
      </c>
      <c r="J42" s="82" t="s">
        <v>109</v>
      </c>
      <c r="K42" s="81">
        <f>I42/100*1000</f>
        <v>7.5</v>
      </c>
      <c r="L42" s="81" t="s">
        <v>125</v>
      </c>
      <c r="M42" s="81"/>
      <c r="N42" s="81"/>
      <c r="O42" s="81" t="s">
        <v>126</v>
      </c>
      <c r="P42" s="97"/>
    </row>
    <row r="43" spans="1:17" x14ac:dyDescent="0.25">
      <c r="A43" s="326"/>
      <c r="B43" s="295"/>
      <c r="C43" s="78"/>
      <c r="D43" s="355"/>
      <c r="E43" s="78" t="str">
        <f>+E42</f>
        <v>BBCH 11-12</v>
      </c>
      <c r="F43" s="237"/>
      <c r="G43" s="78" t="s">
        <v>123</v>
      </c>
      <c r="H43" s="78" t="s">
        <v>160</v>
      </c>
      <c r="I43" s="79">
        <v>0.05</v>
      </c>
      <c r="J43" s="79" t="s">
        <v>109</v>
      </c>
      <c r="K43" s="78">
        <f>I43/100*1000</f>
        <v>0.5</v>
      </c>
      <c r="L43" s="78" t="s">
        <v>125</v>
      </c>
      <c r="M43" s="78"/>
      <c r="N43" s="78"/>
      <c r="O43" s="78"/>
      <c r="P43" s="98"/>
    </row>
    <row r="44" spans="1:17" x14ac:dyDescent="0.25">
      <c r="A44" s="313"/>
      <c r="B44" s="296"/>
      <c r="C44" s="99" t="s">
        <v>157</v>
      </c>
      <c r="D44" s="361"/>
      <c r="E44" s="55" t="s">
        <v>161</v>
      </c>
      <c r="F44" s="232" t="s">
        <v>139</v>
      </c>
      <c r="G44" s="55" t="s">
        <v>123</v>
      </c>
      <c r="H44" s="55" t="s">
        <v>162</v>
      </c>
      <c r="I44" s="57">
        <v>0.5</v>
      </c>
      <c r="J44" s="57" t="s">
        <v>109</v>
      </c>
      <c r="K44" s="55">
        <f>I44/100*1000</f>
        <v>5</v>
      </c>
      <c r="L44" s="55" t="s">
        <v>125</v>
      </c>
      <c r="M44" s="55"/>
      <c r="N44" s="55"/>
      <c r="O44" s="55" t="s">
        <v>139</v>
      </c>
      <c r="P44" s="63" t="s">
        <v>133</v>
      </c>
    </row>
    <row r="45" spans="1:17" x14ac:dyDescent="0.25">
      <c r="A45" s="313"/>
      <c r="B45" s="296"/>
      <c r="C45" s="99"/>
      <c r="D45" s="361"/>
      <c r="E45" s="55" t="str">
        <f>+E44</f>
        <v>April</v>
      </c>
      <c r="F45" s="233"/>
      <c r="G45" s="57" t="s">
        <v>131</v>
      </c>
      <c r="H45" s="57" t="s">
        <v>163</v>
      </c>
      <c r="I45" s="57">
        <v>265</v>
      </c>
      <c r="J45" s="57" t="s">
        <v>164</v>
      </c>
      <c r="K45" s="57"/>
      <c r="L45" s="57"/>
      <c r="M45" s="84">
        <f>I45/$E$5*500*$E$4/40</f>
        <v>8.28125</v>
      </c>
      <c r="N45" s="57" t="s">
        <v>165</v>
      </c>
      <c r="O45" s="57"/>
      <c r="P45" s="100" t="s">
        <v>166</v>
      </c>
    </row>
    <row r="46" spans="1:17" ht="15.75" thickBot="1" x14ac:dyDescent="0.3">
      <c r="A46" s="327"/>
      <c r="B46" s="297"/>
      <c r="C46" s="74"/>
      <c r="D46" s="354"/>
      <c r="E46" s="74"/>
      <c r="F46" s="242"/>
      <c r="G46" s="75"/>
      <c r="H46" s="75"/>
      <c r="I46" s="75"/>
      <c r="J46" s="75"/>
      <c r="K46" s="75"/>
      <c r="L46" s="75"/>
      <c r="M46" s="75"/>
      <c r="N46" s="75"/>
      <c r="O46" s="75"/>
      <c r="P46" s="101"/>
    </row>
    <row r="47" spans="1:17" x14ac:dyDescent="0.25">
      <c r="A47" s="312">
        <v>9</v>
      </c>
      <c r="B47" s="282"/>
      <c r="C47" s="102" t="s">
        <v>167</v>
      </c>
      <c r="D47" s="362"/>
      <c r="E47" s="102" t="s">
        <v>161</v>
      </c>
      <c r="F47" s="246" t="s">
        <v>139</v>
      </c>
      <c r="G47" s="102" t="s">
        <v>123</v>
      </c>
      <c r="H47" s="102" t="s">
        <v>162</v>
      </c>
      <c r="I47" s="50">
        <v>0.5</v>
      </c>
      <c r="J47" s="50" t="s">
        <v>109</v>
      </c>
      <c r="K47" s="102">
        <f>I47/100*1000</f>
        <v>5</v>
      </c>
      <c r="L47" s="102" t="s">
        <v>125</v>
      </c>
      <c r="M47" s="102"/>
      <c r="N47" s="102"/>
      <c r="O47" s="102" t="s">
        <v>139</v>
      </c>
      <c r="P47" s="103" t="s">
        <v>133</v>
      </c>
    </row>
    <row r="48" spans="1:17" x14ac:dyDescent="0.25">
      <c r="A48" s="313"/>
      <c r="B48" s="283"/>
      <c r="C48" s="55"/>
      <c r="D48" s="61"/>
      <c r="E48" s="55" t="str">
        <f>+E47</f>
        <v>April</v>
      </c>
      <c r="F48" s="233"/>
      <c r="G48" s="57" t="s">
        <v>131</v>
      </c>
      <c r="H48" s="57" t="s">
        <v>163</v>
      </c>
      <c r="I48" s="57">
        <v>265</v>
      </c>
      <c r="J48" s="57" t="s">
        <v>164</v>
      </c>
      <c r="K48" s="57"/>
      <c r="L48" s="57"/>
      <c r="M48" s="84">
        <f>I48/$E$5*500*$E$4/40</f>
        <v>8.28125</v>
      </c>
      <c r="N48" s="57" t="s">
        <v>165</v>
      </c>
      <c r="O48" s="57"/>
      <c r="P48" s="100" t="s">
        <v>166</v>
      </c>
    </row>
    <row r="49" spans="1:16" ht="15.75" thickBot="1" x14ac:dyDescent="0.3">
      <c r="A49" s="327"/>
      <c r="B49" s="298"/>
      <c r="C49" s="104"/>
      <c r="D49" s="363"/>
      <c r="E49" s="104"/>
      <c r="F49" s="247"/>
      <c r="G49" s="105"/>
      <c r="H49" s="105"/>
      <c r="I49" s="105"/>
      <c r="J49" s="105"/>
      <c r="K49" s="105"/>
      <c r="L49" s="105"/>
      <c r="M49" s="105"/>
      <c r="N49" s="105"/>
      <c r="O49" s="105"/>
      <c r="P49" s="106"/>
    </row>
    <row r="50" spans="1:16" x14ac:dyDescent="0.25">
      <c r="A50" s="320">
        <v>10</v>
      </c>
      <c r="B50" s="289"/>
      <c r="C50" s="81" t="s">
        <v>168</v>
      </c>
      <c r="D50" s="356"/>
      <c r="E50" s="81" t="s">
        <v>158</v>
      </c>
      <c r="F50" s="239" t="s">
        <v>126</v>
      </c>
      <c r="G50" s="81" t="s">
        <v>123</v>
      </c>
      <c r="H50" s="81" t="s">
        <v>159</v>
      </c>
      <c r="I50" s="82">
        <v>1.5</v>
      </c>
      <c r="J50" s="82" t="s">
        <v>109</v>
      </c>
      <c r="K50" s="81">
        <f>I50/100*1000</f>
        <v>15</v>
      </c>
      <c r="L50" s="81" t="s">
        <v>125</v>
      </c>
      <c r="M50" s="81"/>
      <c r="N50" s="81"/>
      <c r="O50" s="81" t="s">
        <v>126</v>
      </c>
      <c r="P50" s="97"/>
    </row>
    <row r="51" spans="1:16" x14ac:dyDescent="0.25">
      <c r="A51" s="319"/>
      <c r="B51" s="288"/>
      <c r="C51" s="78"/>
      <c r="D51" s="355"/>
      <c r="E51" s="78" t="str">
        <f>+E50</f>
        <v>BBCH 11-12</v>
      </c>
      <c r="F51" s="237"/>
      <c r="G51" s="78" t="s">
        <v>123</v>
      </c>
      <c r="H51" s="78" t="s">
        <v>160</v>
      </c>
      <c r="I51" s="79">
        <v>0.05</v>
      </c>
      <c r="J51" s="79" t="s">
        <v>109</v>
      </c>
      <c r="K51" s="78">
        <f>I51/100*1000</f>
        <v>0.5</v>
      </c>
      <c r="L51" s="78" t="s">
        <v>125</v>
      </c>
      <c r="M51" s="78"/>
      <c r="N51" s="78"/>
      <c r="O51" s="78"/>
      <c r="P51" s="98"/>
    </row>
    <row r="52" spans="1:16" x14ac:dyDescent="0.25">
      <c r="A52" s="314"/>
      <c r="B52" s="284"/>
      <c r="C52" s="55" t="s">
        <v>168</v>
      </c>
      <c r="D52" s="61"/>
      <c r="E52" s="55" t="s">
        <v>161</v>
      </c>
      <c r="F52" s="232" t="s">
        <v>139</v>
      </c>
      <c r="G52" s="55" t="s">
        <v>123</v>
      </c>
      <c r="H52" s="55" t="s">
        <v>162</v>
      </c>
      <c r="I52" s="57">
        <v>0.5</v>
      </c>
      <c r="J52" s="57" t="s">
        <v>109</v>
      </c>
      <c r="K52" s="55">
        <f>I52/100*1000</f>
        <v>5</v>
      </c>
      <c r="L52" s="55" t="s">
        <v>125</v>
      </c>
      <c r="M52" s="55"/>
      <c r="N52" s="55"/>
      <c r="O52" s="55" t="s">
        <v>139</v>
      </c>
      <c r="P52" s="107"/>
    </row>
    <row r="53" spans="1:16" x14ac:dyDescent="0.25">
      <c r="A53" s="314"/>
      <c r="B53" s="284"/>
      <c r="C53" s="55"/>
      <c r="D53" s="61"/>
      <c r="E53" s="55" t="str">
        <f>+E52</f>
        <v>April</v>
      </c>
      <c r="F53" s="233"/>
      <c r="G53" s="57" t="s">
        <v>131</v>
      </c>
      <c r="H53" s="57" t="s">
        <v>163</v>
      </c>
      <c r="I53" s="57">
        <v>265</v>
      </c>
      <c r="J53" s="57" t="s">
        <v>164</v>
      </c>
      <c r="K53" s="57"/>
      <c r="L53" s="57"/>
      <c r="M53" s="84">
        <f>I53/$E$5*500*$E$4/40</f>
        <v>8.28125</v>
      </c>
      <c r="N53" s="57" t="s">
        <v>165</v>
      </c>
      <c r="O53" s="57"/>
      <c r="P53" s="100" t="s">
        <v>166</v>
      </c>
    </row>
    <row r="54" spans="1:16" ht="15.75" thickBot="1" x14ac:dyDescent="0.3">
      <c r="A54" s="318"/>
      <c r="B54" s="287"/>
      <c r="C54" s="74"/>
      <c r="D54" s="354"/>
      <c r="E54" s="74"/>
      <c r="F54" s="242"/>
      <c r="G54" s="75"/>
      <c r="H54" s="75"/>
      <c r="I54" s="75"/>
      <c r="J54" s="75"/>
      <c r="K54" s="75"/>
      <c r="L54" s="75"/>
      <c r="M54" s="75"/>
      <c r="N54" s="75"/>
      <c r="O54" s="75"/>
      <c r="P54" s="101"/>
    </row>
    <row r="55" spans="1:16" x14ac:dyDescent="0.25">
      <c r="A55" s="317">
        <v>11</v>
      </c>
      <c r="B55" s="286"/>
      <c r="C55" s="71" t="s">
        <v>169</v>
      </c>
      <c r="D55" s="353"/>
      <c r="E55" s="71" t="s">
        <v>158</v>
      </c>
      <c r="F55" s="235" t="s">
        <v>126</v>
      </c>
      <c r="G55" s="71" t="s">
        <v>123</v>
      </c>
      <c r="H55" s="71" t="s">
        <v>124</v>
      </c>
      <c r="I55" s="72">
        <v>1</v>
      </c>
      <c r="J55" s="72" t="s">
        <v>109</v>
      </c>
      <c r="K55" s="71">
        <f>I55/100*1000</f>
        <v>10</v>
      </c>
      <c r="L55" s="71" t="s">
        <v>125</v>
      </c>
      <c r="M55" s="71"/>
      <c r="N55" s="71"/>
      <c r="O55" s="71" t="s">
        <v>126</v>
      </c>
      <c r="P55" s="73"/>
    </row>
    <row r="56" spans="1:16" x14ac:dyDescent="0.25">
      <c r="A56" s="319"/>
      <c r="B56" s="288"/>
      <c r="C56" s="78"/>
      <c r="D56" s="355"/>
      <c r="E56" s="78" t="str">
        <f>+E55</f>
        <v>BBCH 11-12</v>
      </c>
      <c r="F56" s="237"/>
      <c r="G56" s="78" t="s">
        <v>123</v>
      </c>
      <c r="H56" s="78" t="s">
        <v>127</v>
      </c>
      <c r="I56" s="79">
        <v>0.05</v>
      </c>
      <c r="J56" s="79" t="s">
        <v>109</v>
      </c>
      <c r="K56" s="78">
        <f>I56/100*1000</f>
        <v>0.5</v>
      </c>
      <c r="L56" s="78" t="s">
        <v>125</v>
      </c>
      <c r="M56" s="78"/>
      <c r="N56" s="78"/>
      <c r="O56" s="78"/>
      <c r="P56" s="80"/>
    </row>
    <row r="57" spans="1:16" x14ac:dyDescent="0.25">
      <c r="A57" s="314"/>
      <c r="B57" s="284"/>
      <c r="C57" s="55" t="s">
        <v>169</v>
      </c>
      <c r="D57" s="61"/>
      <c r="E57" s="55" t="s">
        <v>170</v>
      </c>
      <c r="F57" s="233" t="s">
        <v>172</v>
      </c>
      <c r="G57" s="57" t="s">
        <v>131</v>
      </c>
      <c r="H57" s="57" t="s">
        <v>171</v>
      </c>
      <c r="I57" s="57">
        <v>1</v>
      </c>
      <c r="J57" s="57" t="s">
        <v>109</v>
      </c>
      <c r="K57" s="57"/>
      <c r="L57" s="57"/>
      <c r="M57" s="57">
        <f>I57*1000/$E$5*0.5</f>
        <v>2.5</v>
      </c>
      <c r="N57" s="57" t="s">
        <v>125</v>
      </c>
      <c r="O57" s="57" t="s">
        <v>172</v>
      </c>
      <c r="P57" s="107"/>
    </row>
    <row r="58" spans="1:16" ht="15.75" thickBot="1" x14ac:dyDescent="0.3">
      <c r="A58" s="315"/>
      <c r="B58" s="285"/>
      <c r="C58" s="67"/>
      <c r="D58" s="65"/>
      <c r="E58" s="67"/>
      <c r="F58" s="234"/>
      <c r="G58" s="64"/>
      <c r="H58" s="64"/>
      <c r="I58" s="64"/>
      <c r="J58" s="64"/>
      <c r="K58" s="64"/>
      <c r="L58" s="64"/>
      <c r="M58" s="64"/>
      <c r="N58" s="64"/>
      <c r="O58" s="64"/>
      <c r="P58" s="108"/>
    </row>
    <row r="59" spans="1:16" ht="15.75" thickBot="1" x14ac:dyDescent="0.3">
      <c r="A59" s="324"/>
      <c r="B59" s="293"/>
      <c r="C59" s="95" t="s">
        <v>173</v>
      </c>
      <c r="D59" s="360"/>
      <c r="E59" s="95"/>
      <c r="F59" s="245"/>
      <c r="G59" s="95"/>
      <c r="H59" s="95" t="s">
        <v>95</v>
      </c>
      <c r="I59" s="95" t="s">
        <v>118</v>
      </c>
      <c r="J59" s="95"/>
      <c r="K59" s="95" t="s">
        <v>119</v>
      </c>
      <c r="L59" s="95"/>
      <c r="M59" s="95" t="s">
        <v>120</v>
      </c>
      <c r="N59" s="95"/>
      <c r="O59" s="95"/>
      <c r="P59" s="96"/>
    </row>
    <row r="60" spans="1:16" x14ac:dyDescent="0.25">
      <c r="A60" s="320">
        <v>12</v>
      </c>
      <c r="B60" s="289"/>
      <c r="C60" s="81" t="s">
        <v>174</v>
      </c>
      <c r="D60" s="356"/>
      <c r="E60" s="81" t="s">
        <v>154</v>
      </c>
      <c r="F60" s="239" t="s">
        <v>126</v>
      </c>
      <c r="G60" s="109" t="s">
        <v>123</v>
      </c>
      <c r="H60" s="81" t="s">
        <v>124</v>
      </c>
      <c r="I60" s="82">
        <v>2</v>
      </c>
      <c r="J60" s="82" t="s">
        <v>109</v>
      </c>
      <c r="K60" s="78">
        <f>I60/100*1000</f>
        <v>20</v>
      </c>
      <c r="L60" s="78" t="s">
        <v>125</v>
      </c>
      <c r="M60" s="81"/>
      <c r="N60" s="81"/>
      <c r="O60" s="81" t="s">
        <v>126</v>
      </c>
      <c r="P60" s="83"/>
    </row>
    <row r="61" spans="1:16" x14ac:dyDescent="0.25">
      <c r="A61" s="319"/>
      <c r="B61" s="288"/>
      <c r="C61" s="78"/>
      <c r="D61" s="355"/>
      <c r="E61" s="78" t="str">
        <f>+E60</f>
        <v>BBCH 10</v>
      </c>
      <c r="F61" s="237"/>
      <c r="G61" s="110" t="s">
        <v>123</v>
      </c>
      <c r="H61" s="78" t="s">
        <v>127</v>
      </c>
      <c r="I61" s="79">
        <v>0.1</v>
      </c>
      <c r="J61" s="79" t="s">
        <v>109</v>
      </c>
      <c r="K61" s="78">
        <f>I61/100*1000</f>
        <v>1</v>
      </c>
      <c r="L61" s="78" t="s">
        <v>125</v>
      </c>
      <c r="M61" s="78"/>
      <c r="N61" s="78"/>
      <c r="O61" s="78"/>
      <c r="P61" s="80"/>
    </row>
    <row r="62" spans="1:16" x14ac:dyDescent="0.25">
      <c r="A62" s="328"/>
      <c r="B62" s="299"/>
      <c r="C62" s="111" t="s">
        <v>174</v>
      </c>
      <c r="D62" s="364"/>
      <c r="E62" s="111" t="s">
        <v>175</v>
      </c>
      <c r="F62" s="248" t="s">
        <v>147</v>
      </c>
      <c r="G62" s="112" t="s">
        <v>123</v>
      </c>
      <c r="H62" s="111" t="s">
        <v>176</v>
      </c>
      <c r="I62" s="113">
        <v>0.2</v>
      </c>
      <c r="J62" s="113" t="s">
        <v>109</v>
      </c>
      <c r="K62" s="88">
        <f>I62/100*1000</f>
        <v>2</v>
      </c>
      <c r="L62" s="88" t="s">
        <v>125</v>
      </c>
      <c r="M62" s="111"/>
      <c r="N62" s="111"/>
      <c r="O62" s="111" t="s">
        <v>147</v>
      </c>
      <c r="P62" s="114" t="s">
        <v>177</v>
      </c>
    </row>
    <row r="63" spans="1:16" x14ac:dyDescent="0.25">
      <c r="A63" s="328"/>
      <c r="B63" s="299"/>
      <c r="C63" s="111"/>
      <c r="D63" s="364"/>
      <c r="E63" s="111" t="str">
        <f>+E62</f>
        <v>BBCH 12-13</v>
      </c>
      <c r="F63" s="248"/>
      <c r="G63" s="112" t="s">
        <v>123</v>
      </c>
      <c r="H63" s="111" t="s">
        <v>178</v>
      </c>
      <c r="I63" s="113">
        <v>0.5</v>
      </c>
      <c r="J63" s="113" t="s">
        <v>109</v>
      </c>
      <c r="K63" s="88">
        <f>I63/100*1000</f>
        <v>5</v>
      </c>
      <c r="L63" s="88" t="s">
        <v>125</v>
      </c>
      <c r="M63" s="111"/>
      <c r="N63" s="111"/>
      <c r="O63" s="111"/>
      <c r="P63" s="114"/>
    </row>
    <row r="64" spans="1:16" x14ac:dyDescent="0.25">
      <c r="A64" s="315"/>
      <c r="B64" s="285"/>
      <c r="C64" s="67" t="s">
        <v>174</v>
      </c>
      <c r="D64" s="65"/>
      <c r="E64" s="67" t="s">
        <v>148</v>
      </c>
      <c r="F64" s="238" t="s">
        <v>139</v>
      </c>
      <c r="G64" s="66" t="s">
        <v>123</v>
      </c>
      <c r="H64" s="67" t="s">
        <v>129</v>
      </c>
      <c r="I64" s="64">
        <v>0.5</v>
      </c>
      <c r="J64" s="64" t="s">
        <v>109</v>
      </c>
      <c r="K64" s="55">
        <f>I64/100*1000</f>
        <v>5</v>
      </c>
      <c r="L64" s="55" t="s">
        <v>125</v>
      </c>
      <c r="M64" s="67"/>
      <c r="N64" s="67"/>
      <c r="O64" s="67" t="s">
        <v>139</v>
      </c>
      <c r="P64" s="68"/>
    </row>
    <row r="65" spans="1:16" x14ac:dyDescent="0.25">
      <c r="A65" s="315"/>
      <c r="B65" s="285"/>
      <c r="C65" s="67"/>
      <c r="D65" s="65"/>
      <c r="E65" s="67" t="str">
        <f>+E64</f>
        <v>Forår</v>
      </c>
      <c r="F65" s="238"/>
      <c r="G65" s="115" t="s">
        <v>131</v>
      </c>
      <c r="H65" s="64" t="s">
        <v>132</v>
      </c>
      <c r="I65" s="64">
        <v>0.93</v>
      </c>
      <c r="J65" s="64" t="s">
        <v>109</v>
      </c>
      <c r="K65" s="67"/>
      <c r="L65" s="67"/>
      <c r="M65" s="57">
        <f>I65*1000/$E$5*0.5</f>
        <v>2.3250000000000002</v>
      </c>
      <c r="N65" s="57" t="s">
        <v>125</v>
      </c>
      <c r="O65" s="67"/>
      <c r="P65" s="68"/>
    </row>
    <row r="66" spans="1:16" ht="15.75" thickBot="1" x14ac:dyDescent="0.3">
      <c r="A66" s="318"/>
      <c r="B66" s="287"/>
      <c r="C66" s="74"/>
      <c r="D66" s="354"/>
      <c r="E66" s="74"/>
      <c r="F66" s="242"/>
      <c r="G66" s="116"/>
      <c r="H66" s="74"/>
      <c r="I66" s="75"/>
      <c r="J66" s="75"/>
      <c r="K66" s="75"/>
      <c r="L66" s="75"/>
      <c r="M66" s="75"/>
      <c r="N66" s="75"/>
      <c r="O66" s="75"/>
      <c r="P66" s="101"/>
    </row>
    <row r="67" spans="1:16" x14ac:dyDescent="0.25">
      <c r="A67" s="320">
        <v>13</v>
      </c>
      <c r="B67" s="289"/>
      <c r="C67" s="81" t="s">
        <v>142</v>
      </c>
      <c r="D67" s="356"/>
      <c r="E67" s="81" t="s">
        <v>154</v>
      </c>
      <c r="F67" s="239" t="s">
        <v>126</v>
      </c>
      <c r="G67" s="109" t="s">
        <v>123</v>
      </c>
      <c r="H67" s="81" t="s">
        <v>127</v>
      </c>
      <c r="I67" s="82">
        <v>0.1</v>
      </c>
      <c r="J67" s="82" t="s">
        <v>109</v>
      </c>
      <c r="K67" s="81">
        <f>I67/100*1000</f>
        <v>1</v>
      </c>
      <c r="L67" s="81" t="s">
        <v>125</v>
      </c>
      <c r="M67" s="81"/>
      <c r="N67" s="81"/>
      <c r="O67" s="81" t="s">
        <v>126</v>
      </c>
      <c r="P67" s="83"/>
    </row>
    <row r="68" spans="1:16" x14ac:dyDescent="0.25">
      <c r="A68" s="322"/>
      <c r="B68" s="291"/>
      <c r="C68" s="88"/>
      <c r="D68" s="358"/>
      <c r="E68" s="88" t="s">
        <v>175</v>
      </c>
      <c r="F68" s="243" t="s">
        <v>147</v>
      </c>
      <c r="G68" s="117" t="s">
        <v>123</v>
      </c>
      <c r="H68" s="88" t="s">
        <v>176</v>
      </c>
      <c r="I68" s="89">
        <v>0.2</v>
      </c>
      <c r="J68" s="89" t="s">
        <v>109</v>
      </c>
      <c r="K68" s="88">
        <f>I68/100*1000</f>
        <v>2</v>
      </c>
      <c r="L68" s="88" t="s">
        <v>125</v>
      </c>
      <c r="M68" s="88"/>
      <c r="N68" s="88"/>
      <c r="O68" s="88" t="s">
        <v>147</v>
      </c>
      <c r="P68" s="114" t="s">
        <v>177</v>
      </c>
    </row>
    <row r="69" spans="1:16" x14ac:dyDescent="0.25">
      <c r="A69" s="328"/>
      <c r="B69" s="299"/>
      <c r="C69" s="111"/>
      <c r="D69" s="364"/>
      <c r="E69" s="111" t="str">
        <f>+E68</f>
        <v>BBCH 12-13</v>
      </c>
      <c r="F69" s="248"/>
      <c r="G69" s="112" t="s">
        <v>123</v>
      </c>
      <c r="H69" s="111" t="s">
        <v>178</v>
      </c>
      <c r="I69" s="113">
        <v>0.5</v>
      </c>
      <c r="J69" s="113" t="s">
        <v>109</v>
      </c>
      <c r="K69" s="88">
        <f>I69/100*1000</f>
        <v>5</v>
      </c>
      <c r="L69" s="88" t="s">
        <v>125</v>
      </c>
      <c r="M69" s="111"/>
      <c r="N69" s="111"/>
      <c r="O69" s="111"/>
      <c r="P69" s="114"/>
    </row>
    <row r="70" spans="1:16" x14ac:dyDescent="0.25">
      <c r="A70" s="315"/>
      <c r="B70" s="285"/>
      <c r="C70" s="67" t="s">
        <v>142</v>
      </c>
      <c r="D70" s="65"/>
      <c r="E70" s="67" t="s">
        <v>148</v>
      </c>
      <c r="F70" s="238" t="s">
        <v>139</v>
      </c>
      <c r="G70" s="66" t="s">
        <v>123</v>
      </c>
      <c r="H70" s="67" t="s">
        <v>129</v>
      </c>
      <c r="I70" s="64">
        <v>0.5</v>
      </c>
      <c r="J70" s="64" t="s">
        <v>109</v>
      </c>
      <c r="K70" s="55">
        <f>I70/100*1000</f>
        <v>5</v>
      </c>
      <c r="L70" s="55" t="s">
        <v>125</v>
      </c>
      <c r="M70" s="67"/>
      <c r="N70" s="67"/>
      <c r="O70" s="67" t="s">
        <v>139</v>
      </c>
      <c r="P70" s="68"/>
    </row>
    <row r="71" spans="1:16" x14ac:dyDescent="0.25">
      <c r="A71" s="315"/>
      <c r="B71" s="285"/>
      <c r="C71" s="67"/>
      <c r="D71" s="65"/>
      <c r="E71" s="67" t="str">
        <f>+E70</f>
        <v>Forår</v>
      </c>
      <c r="F71" s="238"/>
      <c r="G71" s="115" t="s">
        <v>131</v>
      </c>
      <c r="H71" s="64" t="s">
        <v>132</v>
      </c>
      <c r="I71" s="64">
        <v>0.93</v>
      </c>
      <c r="J71" s="64" t="s">
        <v>109</v>
      </c>
      <c r="K71" s="67"/>
      <c r="L71" s="67"/>
      <c r="M71" s="57">
        <f>I71*1000/$E$5*0.5</f>
        <v>2.3250000000000002</v>
      </c>
      <c r="N71" s="57" t="s">
        <v>125</v>
      </c>
      <c r="O71" s="67"/>
      <c r="P71" s="68"/>
    </row>
    <row r="72" spans="1:16" ht="15.75" thickBot="1" x14ac:dyDescent="0.3">
      <c r="A72" s="318"/>
      <c r="B72" s="287"/>
      <c r="C72" s="75"/>
      <c r="D72" s="365"/>
      <c r="E72" s="74"/>
      <c r="F72" s="242"/>
      <c r="G72" s="116"/>
      <c r="H72" s="74"/>
      <c r="I72" s="75"/>
      <c r="J72" s="75"/>
      <c r="K72" s="75"/>
      <c r="L72" s="75"/>
      <c r="M72" s="75"/>
      <c r="N72" s="75"/>
      <c r="O72" s="75"/>
      <c r="P72" s="101"/>
    </row>
    <row r="73" spans="1:16" x14ac:dyDescent="0.25">
      <c r="A73" s="317">
        <v>14</v>
      </c>
      <c r="B73" s="286"/>
      <c r="C73" s="71" t="s">
        <v>179</v>
      </c>
      <c r="D73" s="353"/>
      <c r="E73" s="71" t="s">
        <v>154</v>
      </c>
      <c r="F73" s="235" t="s">
        <v>126</v>
      </c>
      <c r="G73" s="118" t="s">
        <v>123</v>
      </c>
      <c r="H73" s="71" t="s">
        <v>124</v>
      </c>
      <c r="I73" s="72">
        <v>1</v>
      </c>
      <c r="J73" s="72" t="s">
        <v>109</v>
      </c>
      <c r="K73" s="71">
        <f>I73/100*1000</f>
        <v>10</v>
      </c>
      <c r="L73" s="71" t="s">
        <v>125</v>
      </c>
      <c r="M73" s="71"/>
      <c r="N73" s="71"/>
      <c r="O73" s="71" t="s">
        <v>126</v>
      </c>
      <c r="P73" s="73"/>
    </row>
    <row r="74" spans="1:16" x14ac:dyDescent="0.25">
      <c r="A74" s="317"/>
      <c r="B74" s="286"/>
      <c r="C74" s="71"/>
      <c r="D74" s="353"/>
      <c r="E74" s="78" t="str">
        <f>+E73</f>
        <v>BBCH 10</v>
      </c>
      <c r="F74" s="237"/>
      <c r="G74" s="110" t="s">
        <v>123</v>
      </c>
      <c r="H74" s="78" t="s">
        <v>127</v>
      </c>
      <c r="I74" s="79">
        <v>0.1</v>
      </c>
      <c r="J74" s="79" t="s">
        <v>109</v>
      </c>
      <c r="K74" s="78">
        <f>I74/100*1000</f>
        <v>1</v>
      </c>
      <c r="L74" s="78" t="s">
        <v>125</v>
      </c>
      <c r="M74" s="78"/>
      <c r="N74" s="78"/>
      <c r="O74" s="78"/>
      <c r="P74" s="98"/>
    </row>
    <row r="75" spans="1:16" x14ac:dyDescent="0.25">
      <c r="A75" s="329"/>
      <c r="B75" s="300"/>
      <c r="C75" s="119" t="s">
        <v>179</v>
      </c>
      <c r="D75" s="366"/>
      <c r="E75" s="111" t="s">
        <v>175</v>
      </c>
      <c r="F75" s="248" t="s">
        <v>147</v>
      </c>
      <c r="G75" s="112" t="s">
        <v>123</v>
      </c>
      <c r="H75" s="111" t="s">
        <v>176</v>
      </c>
      <c r="I75" s="113">
        <v>0.2</v>
      </c>
      <c r="J75" s="113" t="s">
        <v>109</v>
      </c>
      <c r="K75" s="88">
        <f>I75/100*1000</f>
        <v>2</v>
      </c>
      <c r="L75" s="88" t="s">
        <v>125</v>
      </c>
      <c r="M75" s="111"/>
      <c r="N75" s="111"/>
      <c r="O75" s="111" t="s">
        <v>147</v>
      </c>
      <c r="P75" s="114" t="s">
        <v>177</v>
      </c>
    </row>
    <row r="76" spans="1:16" x14ac:dyDescent="0.25">
      <c r="A76" s="329"/>
      <c r="B76" s="300"/>
      <c r="C76" s="119"/>
      <c r="D76" s="366"/>
      <c r="E76" s="111" t="str">
        <f>+E75</f>
        <v>BBCH 12-13</v>
      </c>
      <c r="F76" s="248"/>
      <c r="G76" s="112" t="s">
        <v>123</v>
      </c>
      <c r="H76" s="111" t="s">
        <v>178</v>
      </c>
      <c r="I76" s="113">
        <v>0.5</v>
      </c>
      <c r="J76" s="113" t="s">
        <v>109</v>
      </c>
      <c r="K76" s="88">
        <f>I76/100*1000</f>
        <v>5</v>
      </c>
      <c r="L76" s="88" t="s">
        <v>125</v>
      </c>
      <c r="M76" s="111"/>
      <c r="N76" s="111"/>
      <c r="O76" s="111"/>
      <c r="P76" s="120"/>
    </row>
    <row r="77" spans="1:16" ht="15.75" thickBot="1" x14ac:dyDescent="0.3">
      <c r="A77" s="323"/>
      <c r="B77" s="292"/>
      <c r="C77" s="92"/>
      <c r="D77" s="359"/>
      <c r="E77" s="92"/>
      <c r="F77" s="249"/>
      <c r="G77" s="121"/>
      <c r="H77" s="92"/>
      <c r="I77" s="93"/>
      <c r="J77" s="93"/>
      <c r="K77" s="93"/>
      <c r="L77" s="93"/>
      <c r="M77" s="93"/>
      <c r="N77" s="93"/>
      <c r="O77" s="93"/>
      <c r="P77" s="122"/>
    </row>
    <row r="78" spans="1:16" x14ac:dyDescent="0.25">
      <c r="A78" s="320">
        <v>15</v>
      </c>
      <c r="B78" s="289"/>
      <c r="C78" s="81" t="s">
        <v>180</v>
      </c>
      <c r="D78" s="356"/>
      <c r="E78" s="81" t="s">
        <v>154</v>
      </c>
      <c r="F78" s="239" t="s">
        <v>126</v>
      </c>
      <c r="G78" s="109" t="s">
        <v>123</v>
      </c>
      <c r="H78" s="81" t="s">
        <v>124</v>
      </c>
      <c r="I78" s="82">
        <v>2</v>
      </c>
      <c r="J78" s="82" t="s">
        <v>109</v>
      </c>
      <c r="K78" s="81">
        <f>I78/100*1000</f>
        <v>20</v>
      </c>
      <c r="L78" s="81" t="s">
        <v>125</v>
      </c>
      <c r="M78" s="81"/>
      <c r="N78" s="81"/>
      <c r="O78" s="81" t="s">
        <v>126</v>
      </c>
      <c r="P78" s="83"/>
    </row>
    <row r="79" spans="1:16" x14ac:dyDescent="0.25">
      <c r="A79" s="317"/>
      <c r="B79" s="286"/>
      <c r="C79" s="71"/>
      <c r="D79" s="353"/>
      <c r="E79" s="78" t="str">
        <f>+E78</f>
        <v>BBCH 10</v>
      </c>
      <c r="F79" s="237"/>
      <c r="G79" s="110" t="s">
        <v>123</v>
      </c>
      <c r="H79" s="78" t="s">
        <v>127</v>
      </c>
      <c r="I79" s="79">
        <v>0.1</v>
      </c>
      <c r="J79" s="79" t="s">
        <v>109</v>
      </c>
      <c r="K79" s="78">
        <f>I79/100*1000</f>
        <v>1</v>
      </c>
      <c r="L79" s="78" t="s">
        <v>125</v>
      </c>
      <c r="M79" s="78"/>
      <c r="N79" s="78"/>
      <c r="O79" s="78"/>
      <c r="P79" s="77"/>
    </row>
    <row r="80" spans="1:16" x14ac:dyDescent="0.25">
      <c r="A80" s="329"/>
      <c r="B80" s="300"/>
      <c r="C80" s="119" t="s">
        <v>180</v>
      </c>
      <c r="D80" s="366"/>
      <c r="E80" s="111" t="s">
        <v>175</v>
      </c>
      <c r="F80" s="248" t="s">
        <v>147</v>
      </c>
      <c r="G80" s="112" t="s">
        <v>123</v>
      </c>
      <c r="H80" s="111" t="s">
        <v>176</v>
      </c>
      <c r="I80" s="113">
        <v>0.2</v>
      </c>
      <c r="J80" s="113" t="s">
        <v>109</v>
      </c>
      <c r="K80" s="88">
        <f>I80/100*1000</f>
        <v>2</v>
      </c>
      <c r="L80" s="88" t="s">
        <v>125</v>
      </c>
      <c r="M80" s="111"/>
      <c r="N80" s="111"/>
      <c r="O80" s="111" t="s">
        <v>147</v>
      </c>
      <c r="P80" s="114" t="s">
        <v>177</v>
      </c>
    </row>
    <row r="81" spans="1:17" x14ac:dyDescent="0.25">
      <c r="A81" s="329"/>
      <c r="B81" s="300"/>
      <c r="C81" s="119"/>
      <c r="D81" s="366"/>
      <c r="E81" s="111" t="str">
        <f>+E80</f>
        <v>BBCH 12-13</v>
      </c>
      <c r="F81" s="248"/>
      <c r="G81" s="112" t="s">
        <v>123</v>
      </c>
      <c r="H81" s="111" t="s">
        <v>178</v>
      </c>
      <c r="I81" s="113">
        <v>0.5</v>
      </c>
      <c r="J81" s="113" t="s">
        <v>109</v>
      </c>
      <c r="K81" s="88">
        <f>I81/100*1000</f>
        <v>5</v>
      </c>
      <c r="L81" s="88" t="s">
        <v>125</v>
      </c>
      <c r="M81" s="111"/>
      <c r="N81" s="111"/>
      <c r="O81" s="111"/>
      <c r="P81" s="123"/>
    </row>
    <row r="82" spans="1:17" x14ac:dyDescent="0.25">
      <c r="A82" s="330"/>
      <c r="B82" s="301"/>
      <c r="C82" s="99" t="s">
        <v>180</v>
      </c>
      <c r="D82" s="280"/>
      <c r="E82" s="67" t="s">
        <v>148</v>
      </c>
      <c r="F82" s="238" t="s">
        <v>139</v>
      </c>
      <c r="G82" s="66" t="s">
        <v>123</v>
      </c>
      <c r="H82" s="67" t="s">
        <v>129</v>
      </c>
      <c r="I82" s="64">
        <v>0.5</v>
      </c>
      <c r="J82" s="64" t="s">
        <v>109</v>
      </c>
      <c r="K82" s="55">
        <f>I82/100*1000</f>
        <v>5</v>
      </c>
      <c r="L82" s="55" t="s">
        <v>125</v>
      </c>
      <c r="M82" s="67"/>
      <c r="N82" s="67"/>
      <c r="O82" s="67" t="s">
        <v>139</v>
      </c>
      <c r="P82" s="124"/>
    </row>
    <row r="83" spans="1:17" x14ac:dyDescent="0.25">
      <c r="A83" s="330"/>
      <c r="B83" s="301"/>
      <c r="C83" s="99"/>
      <c r="D83" s="280"/>
      <c r="E83" s="67" t="str">
        <f>+E82</f>
        <v>Forår</v>
      </c>
      <c r="F83" s="238"/>
      <c r="G83" s="115" t="s">
        <v>131</v>
      </c>
      <c r="H83" s="64" t="s">
        <v>132</v>
      </c>
      <c r="I83" s="64">
        <v>0.93</v>
      </c>
      <c r="J83" s="64" t="s">
        <v>109</v>
      </c>
      <c r="K83" s="67"/>
      <c r="L83" s="67"/>
      <c r="M83" s="57">
        <f>I83*1000/$E$5*0.5</f>
        <v>2.3250000000000002</v>
      </c>
      <c r="N83" s="57" t="s">
        <v>125</v>
      </c>
      <c r="O83" s="67"/>
      <c r="P83" s="124"/>
    </row>
    <row r="84" spans="1:17" ht="15.75" thickBot="1" x14ac:dyDescent="0.3">
      <c r="A84" s="318"/>
      <c r="B84" s="287"/>
      <c r="C84" s="74"/>
      <c r="D84" s="354"/>
      <c r="E84" s="74"/>
      <c r="F84" s="236"/>
      <c r="G84" s="116"/>
      <c r="H84" s="74"/>
      <c r="I84" s="75"/>
      <c r="J84" s="75"/>
      <c r="K84" s="74"/>
      <c r="L84" s="74"/>
      <c r="M84" s="74"/>
      <c r="N84" s="74"/>
      <c r="O84" s="74"/>
      <c r="P84" s="76"/>
    </row>
    <row r="85" spans="1:17" x14ac:dyDescent="0.25">
      <c r="A85" s="320">
        <v>16</v>
      </c>
      <c r="B85" s="289"/>
      <c r="C85" s="81" t="s">
        <v>181</v>
      </c>
      <c r="D85" s="356"/>
      <c r="E85" s="81" t="s">
        <v>154</v>
      </c>
      <c r="F85" s="239"/>
      <c r="G85" s="109" t="s">
        <v>123</v>
      </c>
      <c r="H85" s="81" t="s">
        <v>124</v>
      </c>
      <c r="I85" s="82">
        <v>2</v>
      </c>
      <c r="J85" s="82" t="s">
        <v>109</v>
      </c>
      <c r="K85" s="81">
        <f>I85/100*1000</f>
        <v>20</v>
      </c>
      <c r="L85" s="81" t="s">
        <v>125</v>
      </c>
      <c r="M85" s="81"/>
      <c r="N85" s="81"/>
      <c r="O85" s="81"/>
      <c r="P85" s="83"/>
    </row>
    <row r="86" spans="1:17" x14ac:dyDescent="0.25">
      <c r="A86" s="317"/>
      <c r="B86" s="286"/>
      <c r="C86" s="71"/>
      <c r="D86" s="353"/>
      <c r="E86" s="71" t="str">
        <f>+E85</f>
        <v>BBCH 10</v>
      </c>
      <c r="F86" s="235"/>
      <c r="G86" s="118" t="s">
        <v>123</v>
      </c>
      <c r="H86" s="71" t="s">
        <v>127</v>
      </c>
      <c r="I86" s="72">
        <v>0.1</v>
      </c>
      <c r="J86" s="72" t="s">
        <v>109</v>
      </c>
      <c r="K86" s="78">
        <f>I86/100*1000</f>
        <v>1</v>
      </c>
      <c r="L86" s="78" t="s">
        <v>125</v>
      </c>
      <c r="M86" s="71"/>
      <c r="N86" s="71"/>
      <c r="O86" s="71"/>
      <c r="P86" s="77"/>
    </row>
    <row r="87" spans="1:17" x14ac:dyDescent="0.25">
      <c r="A87" s="330"/>
      <c r="B87" s="301"/>
      <c r="C87" s="99" t="s">
        <v>181</v>
      </c>
      <c r="D87" s="361"/>
      <c r="E87" s="99" t="s">
        <v>148</v>
      </c>
      <c r="F87" s="250" t="s">
        <v>139</v>
      </c>
      <c r="G87" s="125" t="s">
        <v>123</v>
      </c>
      <c r="H87" s="99" t="s">
        <v>182</v>
      </c>
      <c r="I87" s="126">
        <v>120</v>
      </c>
      <c r="J87" s="126" t="s">
        <v>164</v>
      </c>
      <c r="K87" s="55"/>
      <c r="L87" s="55"/>
      <c r="M87" s="127">
        <f>I87/$E$5*500*$E$4/25</f>
        <v>6</v>
      </c>
      <c r="N87" s="128" t="s">
        <v>165</v>
      </c>
      <c r="O87" s="128" t="s">
        <v>139</v>
      </c>
      <c r="P87" s="100" t="s">
        <v>183</v>
      </c>
    </row>
    <row r="88" spans="1:17" x14ac:dyDescent="0.25">
      <c r="A88" s="330"/>
      <c r="B88" s="301"/>
      <c r="C88" s="99"/>
      <c r="D88" s="361"/>
      <c r="E88" s="99" t="str">
        <f>+E87</f>
        <v>Forår</v>
      </c>
      <c r="F88" s="251"/>
      <c r="G88" s="125" t="s">
        <v>123</v>
      </c>
      <c r="H88" s="99" t="s">
        <v>162</v>
      </c>
      <c r="I88" s="126">
        <v>0.5</v>
      </c>
      <c r="J88" s="126" t="s">
        <v>109</v>
      </c>
      <c r="K88" s="55">
        <f>I88/100*1000</f>
        <v>5</v>
      </c>
      <c r="L88" s="55" t="s">
        <v>125</v>
      </c>
      <c r="M88" s="99"/>
      <c r="N88" s="99"/>
      <c r="O88" s="99"/>
      <c r="P88" s="124"/>
    </row>
    <row r="89" spans="1:17" x14ac:dyDescent="0.25">
      <c r="A89" s="330"/>
      <c r="B89" s="301"/>
      <c r="C89" s="99"/>
      <c r="D89" s="361"/>
      <c r="E89" s="99" t="str">
        <f>+E88</f>
        <v>Forår</v>
      </c>
      <c r="F89" s="251"/>
      <c r="G89" s="129" t="s">
        <v>131</v>
      </c>
      <c r="H89" s="126" t="s">
        <v>184</v>
      </c>
      <c r="I89" s="126">
        <v>0.5</v>
      </c>
      <c r="J89" s="126" t="s">
        <v>109</v>
      </c>
      <c r="K89" s="99"/>
      <c r="L89" s="99"/>
      <c r="M89" s="57">
        <f>I89*1000/$E$5*0.5</f>
        <v>1.25</v>
      </c>
      <c r="N89" s="57" t="s">
        <v>125</v>
      </c>
      <c r="O89" s="99"/>
      <c r="P89" s="124"/>
    </row>
    <row r="90" spans="1:17" ht="15.75" thickBot="1" x14ac:dyDescent="0.3">
      <c r="A90" s="318"/>
      <c r="B90" s="287"/>
      <c r="C90" s="74"/>
      <c r="D90" s="354"/>
      <c r="E90" s="74"/>
      <c r="F90" s="242"/>
      <c r="G90" s="116"/>
      <c r="H90" s="74"/>
      <c r="I90" s="75"/>
      <c r="J90" s="75"/>
      <c r="K90" s="75"/>
      <c r="L90" s="75"/>
      <c r="M90" s="75"/>
      <c r="N90" s="75"/>
      <c r="O90" s="75"/>
      <c r="P90" s="101"/>
    </row>
    <row r="91" spans="1:17" x14ac:dyDescent="0.25">
      <c r="A91" s="317">
        <v>17</v>
      </c>
      <c r="B91" s="286"/>
      <c r="C91" s="71" t="s">
        <v>153</v>
      </c>
      <c r="D91" s="353"/>
      <c r="E91" s="71" t="s">
        <v>154</v>
      </c>
      <c r="F91" s="235" t="s">
        <v>126</v>
      </c>
      <c r="G91" s="118" t="s">
        <v>123</v>
      </c>
      <c r="H91" s="71" t="s">
        <v>124</v>
      </c>
      <c r="I91" s="72">
        <v>2</v>
      </c>
      <c r="J91" s="72" t="s">
        <v>109</v>
      </c>
      <c r="K91" s="71">
        <f>I91/100*1000</f>
        <v>20</v>
      </c>
      <c r="L91" s="71" t="s">
        <v>125</v>
      </c>
      <c r="M91" s="71"/>
      <c r="N91" s="71"/>
      <c r="O91" s="71" t="s">
        <v>126</v>
      </c>
      <c r="P91" s="73"/>
    </row>
    <row r="92" spans="1:17" x14ac:dyDescent="0.25">
      <c r="A92" s="317"/>
      <c r="B92" s="286"/>
      <c r="C92" s="71"/>
      <c r="D92" s="353"/>
      <c r="E92" s="78" t="str">
        <f>+E91</f>
        <v>BBCH 10</v>
      </c>
      <c r="F92" s="237"/>
      <c r="G92" s="110" t="s">
        <v>123</v>
      </c>
      <c r="H92" s="78" t="s">
        <v>127</v>
      </c>
      <c r="I92" s="79">
        <v>0.1</v>
      </c>
      <c r="J92" s="79" t="s">
        <v>109</v>
      </c>
      <c r="K92" s="78">
        <f>I92/100*1000</f>
        <v>1</v>
      </c>
      <c r="L92" s="78" t="s">
        <v>125</v>
      </c>
      <c r="M92" s="78"/>
      <c r="N92" s="78"/>
      <c r="O92" s="78"/>
      <c r="P92" s="98"/>
    </row>
    <row r="93" spans="1:17" x14ac:dyDescent="0.25">
      <c r="A93" s="329"/>
      <c r="B93" s="300"/>
      <c r="C93" s="119" t="s">
        <v>153</v>
      </c>
      <c r="D93" s="367"/>
      <c r="E93" s="119" t="s">
        <v>185</v>
      </c>
      <c r="F93" s="241"/>
      <c r="G93" s="117" t="s">
        <v>123</v>
      </c>
      <c r="H93" s="88" t="s">
        <v>184</v>
      </c>
      <c r="I93" s="89">
        <v>0.75</v>
      </c>
      <c r="J93" s="89" t="s">
        <v>109</v>
      </c>
      <c r="K93" s="88">
        <f>I93/100*1000</f>
        <v>7.5</v>
      </c>
      <c r="L93" s="88" t="s">
        <v>125</v>
      </c>
      <c r="M93" s="89"/>
      <c r="N93" s="89"/>
      <c r="O93" s="89"/>
      <c r="P93" s="120" t="s">
        <v>177</v>
      </c>
    </row>
    <row r="94" spans="1:17" x14ac:dyDescent="0.25">
      <c r="A94" s="329"/>
      <c r="B94" s="300"/>
      <c r="C94" s="119"/>
      <c r="D94" s="367"/>
      <c r="E94" s="119" t="str">
        <f>+E93</f>
        <v>plus 10 dage</v>
      </c>
      <c r="F94" s="241"/>
      <c r="G94" s="130" t="s">
        <v>123</v>
      </c>
      <c r="H94" s="119" t="s">
        <v>178</v>
      </c>
      <c r="I94" s="131">
        <v>0.5</v>
      </c>
      <c r="J94" s="131" t="s">
        <v>109</v>
      </c>
      <c r="K94" s="88">
        <f>I94/100*1000</f>
        <v>5</v>
      </c>
      <c r="L94" s="88" t="s">
        <v>125</v>
      </c>
      <c r="M94" s="89"/>
      <c r="N94" s="89"/>
      <c r="O94" s="89"/>
      <c r="P94" s="120"/>
    </row>
    <row r="95" spans="1:17" x14ac:dyDescent="0.25">
      <c r="A95" s="330"/>
      <c r="B95" s="301"/>
      <c r="C95" s="99" t="s">
        <v>153</v>
      </c>
      <c r="D95" s="361"/>
      <c r="E95" s="99" t="s">
        <v>148</v>
      </c>
      <c r="F95" s="250" t="s">
        <v>139</v>
      </c>
      <c r="G95" s="125" t="s">
        <v>123</v>
      </c>
      <c r="H95" s="99" t="s">
        <v>182</v>
      </c>
      <c r="I95" s="99">
        <v>120</v>
      </c>
      <c r="J95" s="99" t="s">
        <v>164</v>
      </c>
      <c r="K95" s="55"/>
      <c r="L95" s="55"/>
      <c r="M95" s="127">
        <f>I95/$E$5*500*$E$4/25</f>
        <v>6</v>
      </c>
      <c r="N95" s="128" t="s">
        <v>165</v>
      </c>
      <c r="O95" s="128" t="s">
        <v>139</v>
      </c>
      <c r="P95" s="100" t="s">
        <v>183</v>
      </c>
      <c r="Q95" s="33" t="s">
        <v>186</v>
      </c>
    </row>
    <row r="96" spans="1:17" x14ac:dyDescent="0.25">
      <c r="A96" s="314"/>
      <c r="B96" s="284"/>
      <c r="C96" s="55"/>
      <c r="D96" s="361"/>
      <c r="E96" s="99" t="str">
        <f>+E95</f>
        <v>Forår</v>
      </c>
      <c r="F96" s="251"/>
      <c r="G96" s="125" t="s">
        <v>123</v>
      </c>
      <c r="H96" s="99" t="s">
        <v>162</v>
      </c>
      <c r="I96" s="126">
        <v>0.5</v>
      </c>
      <c r="J96" s="126" t="s">
        <v>109</v>
      </c>
      <c r="K96" s="55">
        <f>I96/100*1000</f>
        <v>5</v>
      </c>
      <c r="L96" s="55" t="s">
        <v>125</v>
      </c>
      <c r="M96" s="99"/>
      <c r="N96" s="99"/>
      <c r="O96" s="99"/>
      <c r="P96" s="107"/>
    </row>
    <row r="97" spans="1:17" x14ac:dyDescent="0.25">
      <c r="A97" s="315"/>
      <c r="B97" s="278"/>
      <c r="C97" s="99" t="s">
        <v>153</v>
      </c>
      <c r="D97" s="280"/>
      <c r="E97" s="132" t="s">
        <v>187</v>
      </c>
      <c r="F97" s="250" t="s">
        <v>189</v>
      </c>
      <c r="G97" s="133" t="s">
        <v>131</v>
      </c>
      <c r="H97" s="134" t="s">
        <v>188</v>
      </c>
      <c r="I97" s="134">
        <v>15</v>
      </c>
      <c r="J97" s="134" t="s">
        <v>164</v>
      </c>
      <c r="K97" s="67"/>
      <c r="L97" s="67"/>
      <c r="M97" s="127">
        <f>I97/$E$5*500*$E$4/2</f>
        <v>9.375</v>
      </c>
      <c r="N97" s="128" t="s">
        <v>165</v>
      </c>
      <c r="O97" s="128" t="s">
        <v>189</v>
      </c>
      <c r="P97" s="100" t="s">
        <v>190</v>
      </c>
      <c r="Q97" s="33" t="s">
        <v>191</v>
      </c>
    </row>
    <row r="98" spans="1:17" ht="15.75" thickBot="1" x14ac:dyDescent="0.3">
      <c r="A98" s="315"/>
      <c r="B98" s="285"/>
      <c r="C98" s="67"/>
      <c r="D98" s="65"/>
      <c r="E98" s="67"/>
      <c r="F98" s="234"/>
      <c r="G98" s="66"/>
      <c r="H98" s="67"/>
      <c r="I98" s="64"/>
      <c r="J98" s="64"/>
      <c r="K98" s="64"/>
      <c r="L98" s="64"/>
      <c r="M98" s="64"/>
      <c r="N98" s="64"/>
      <c r="O98" s="64"/>
      <c r="P98" s="108"/>
    </row>
    <row r="99" spans="1:17" x14ac:dyDescent="0.25">
      <c r="A99" s="320">
        <v>18</v>
      </c>
      <c r="B99" s="289"/>
      <c r="C99" s="81" t="s">
        <v>192</v>
      </c>
      <c r="D99" s="356"/>
      <c r="E99" s="81" t="s">
        <v>154</v>
      </c>
      <c r="F99" s="239" t="s">
        <v>126</v>
      </c>
      <c r="G99" s="109" t="s">
        <v>123</v>
      </c>
      <c r="H99" s="81" t="s">
        <v>124</v>
      </c>
      <c r="I99" s="81">
        <v>2</v>
      </c>
      <c r="J99" s="81" t="s">
        <v>109</v>
      </c>
      <c r="K99" s="81">
        <f>I99/100*1000</f>
        <v>20</v>
      </c>
      <c r="L99" s="81" t="s">
        <v>125</v>
      </c>
      <c r="M99" s="81"/>
      <c r="N99" s="81"/>
      <c r="O99" s="81" t="s">
        <v>126</v>
      </c>
      <c r="P99" s="97"/>
    </row>
    <row r="100" spans="1:17" x14ac:dyDescent="0.25">
      <c r="A100" s="319"/>
      <c r="B100" s="288"/>
      <c r="C100" s="78"/>
      <c r="D100" s="355"/>
      <c r="E100" s="78" t="str">
        <f>+E99</f>
        <v>BBCH 10</v>
      </c>
      <c r="F100" s="237"/>
      <c r="G100" s="110" t="s">
        <v>123</v>
      </c>
      <c r="H100" s="78" t="s">
        <v>127</v>
      </c>
      <c r="I100" s="78">
        <v>0.1</v>
      </c>
      <c r="J100" s="78" t="s">
        <v>109</v>
      </c>
      <c r="K100" s="78">
        <f>I100/100*1000</f>
        <v>1</v>
      </c>
      <c r="L100" s="78" t="s">
        <v>125</v>
      </c>
      <c r="M100" s="78"/>
      <c r="N100" s="78"/>
      <c r="O100" s="78"/>
      <c r="P100" s="98"/>
    </row>
    <row r="101" spans="1:17" x14ac:dyDescent="0.25">
      <c r="A101" s="314"/>
      <c r="B101" s="301"/>
      <c r="C101" s="99" t="s">
        <v>192</v>
      </c>
      <c r="D101" s="361"/>
      <c r="E101" s="55" t="s">
        <v>148</v>
      </c>
      <c r="F101" s="250" t="s">
        <v>139</v>
      </c>
      <c r="G101" s="62" t="s">
        <v>123</v>
      </c>
      <c r="H101" s="55" t="s">
        <v>182</v>
      </c>
      <c r="I101" s="55">
        <v>120</v>
      </c>
      <c r="J101" s="55" t="s">
        <v>164</v>
      </c>
      <c r="K101" s="55"/>
      <c r="L101" s="55"/>
      <c r="M101" s="127">
        <f>I101/$E$5*500*$E$4/25</f>
        <v>6</v>
      </c>
      <c r="N101" s="128" t="s">
        <v>165</v>
      </c>
      <c r="O101" s="128" t="s">
        <v>139</v>
      </c>
      <c r="P101" s="100" t="s">
        <v>183</v>
      </c>
      <c r="Q101" s="33" t="s">
        <v>186</v>
      </c>
    </row>
    <row r="102" spans="1:17" x14ac:dyDescent="0.25">
      <c r="A102" s="314"/>
      <c r="B102" s="284"/>
      <c r="C102" s="55"/>
      <c r="D102" s="61"/>
      <c r="E102" s="55" t="str">
        <f>+E101</f>
        <v>Forår</v>
      </c>
      <c r="F102" s="232"/>
      <c r="G102" s="62" t="s">
        <v>123</v>
      </c>
      <c r="H102" s="55" t="s">
        <v>162</v>
      </c>
      <c r="I102" s="57">
        <v>0.5</v>
      </c>
      <c r="J102" s="57" t="s">
        <v>109</v>
      </c>
      <c r="K102" s="55">
        <f>I102/100*1000</f>
        <v>5</v>
      </c>
      <c r="L102" s="55" t="s">
        <v>125</v>
      </c>
      <c r="M102" s="55"/>
      <c r="N102" s="55"/>
      <c r="O102" s="55"/>
      <c r="P102" s="107"/>
    </row>
    <row r="103" spans="1:17" x14ac:dyDescent="0.25">
      <c r="A103" s="314"/>
      <c r="B103" s="301"/>
      <c r="C103" s="99" t="s">
        <v>192</v>
      </c>
      <c r="D103" s="361"/>
      <c r="E103" s="55" t="s">
        <v>187</v>
      </c>
      <c r="F103" s="250" t="s">
        <v>189</v>
      </c>
      <c r="G103" s="135" t="s">
        <v>131</v>
      </c>
      <c r="H103" s="57" t="s">
        <v>188</v>
      </c>
      <c r="I103" s="57">
        <v>15</v>
      </c>
      <c r="J103" s="57" t="s">
        <v>164</v>
      </c>
      <c r="K103" s="55"/>
      <c r="L103" s="55"/>
      <c r="M103" s="127">
        <f>I103/$E$5*500*$E$4/2</f>
        <v>9.375</v>
      </c>
      <c r="N103" s="128" t="s">
        <v>165</v>
      </c>
      <c r="O103" s="128" t="s">
        <v>189</v>
      </c>
      <c r="P103" s="100" t="s">
        <v>190</v>
      </c>
      <c r="Q103" s="33" t="s">
        <v>191</v>
      </c>
    </row>
    <row r="104" spans="1:17" ht="15.75" thickBot="1" x14ac:dyDescent="0.3">
      <c r="A104" s="318"/>
      <c r="B104" s="287"/>
      <c r="C104" s="75"/>
      <c r="D104" s="365"/>
      <c r="E104" s="74"/>
      <c r="F104" s="236"/>
      <c r="G104" s="136"/>
      <c r="H104" s="75"/>
      <c r="I104" s="75"/>
      <c r="J104" s="75"/>
      <c r="K104" s="74"/>
      <c r="L104" s="74"/>
      <c r="M104" s="75"/>
      <c r="N104" s="75"/>
      <c r="O104" s="74"/>
      <c r="P104" s="101"/>
    </row>
    <row r="105" spans="1:17" s="142" customFormat="1" ht="13.5" thickBot="1" x14ac:dyDescent="0.25">
      <c r="A105" s="331"/>
      <c r="B105" s="137"/>
      <c r="C105" s="138" t="s">
        <v>193</v>
      </c>
      <c r="D105" s="368"/>
      <c r="E105" s="139"/>
      <c r="F105" s="252"/>
      <c r="G105" s="139"/>
      <c r="H105" s="140" t="s">
        <v>95</v>
      </c>
      <c r="I105" s="140" t="s">
        <v>118</v>
      </c>
      <c r="J105" s="140"/>
      <c r="K105" s="140" t="s">
        <v>194</v>
      </c>
      <c r="L105" s="140"/>
      <c r="M105" s="140" t="s">
        <v>195</v>
      </c>
      <c r="N105" s="140"/>
      <c r="O105" s="140"/>
      <c r="P105" s="141" t="s">
        <v>28</v>
      </c>
    </row>
    <row r="106" spans="1:17" x14ac:dyDescent="0.25">
      <c r="A106" s="320">
        <v>19</v>
      </c>
      <c r="B106" s="289"/>
      <c r="C106" s="81" t="s">
        <v>180</v>
      </c>
      <c r="D106" s="356"/>
      <c r="E106" s="81" t="s">
        <v>135</v>
      </c>
      <c r="F106" s="239" t="s">
        <v>126</v>
      </c>
      <c r="G106" s="81" t="s">
        <v>123</v>
      </c>
      <c r="H106" s="81" t="s">
        <v>196</v>
      </c>
      <c r="I106" s="81">
        <v>0.2</v>
      </c>
      <c r="J106" s="81" t="s">
        <v>109</v>
      </c>
      <c r="K106" s="81">
        <f>I106/100*1000</f>
        <v>2</v>
      </c>
      <c r="L106" s="81" t="s">
        <v>125</v>
      </c>
      <c r="M106" s="81"/>
      <c r="N106" s="81"/>
      <c r="O106" s="81" t="s">
        <v>126</v>
      </c>
      <c r="P106" s="83"/>
    </row>
    <row r="107" spans="1:17" x14ac:dyDescent="0.25">
      <c r="A107" s="319"/>
      <c r="B107" s="288"/>
      <c r="C107" s="78"/>
      <c r="D107" s="355"/>
      <c r="E107" s="78" t="str">
        <f t="shared" ref="E107:E109" si="0">+E106</f>
        <v>BBCH 11</v>
      </c>
      <c r="F107" s="237"/>
      <c r="G107" s="79" t="s">
        <v>131</v>
      </c>
      <c r="H107" s="79" t="s">
        <v>124</v>
      </c>
      <c r="I107" s="79">
        <v>3</v>
      </c>
      <c r="J107" s="79" t="s">
        <v>109</v>
      </c>
      <c r="K107" s="78"/>
      <c r="L107" s="78"/>
      <c r="M107" s="79">
        <f>I107*1000/$E$5*0.5</f>
        <v>7.5</v>
      </c>
      <c r="N107" s="79" t="s">
        <v>125</v>
      </c>
      <c r="O107" s="78"/>
      <c r="P107" s="80" t="s">
        <v>133</v>
      </c>
    </row>
    <row r="108" spans="1:17" x14ac:dyDescent="0.25">
      <c r="A108" s="319"/>
      <c r="B108" s="288"/>
      <c r="C108" s="78"/>
      <c r="D108" s="355"/>
      <c r="E108" s="78" t="str">
        <f t="shared" si="0"/>
        <v>BBCH 11</v>
      </c>
      <c r="F108" s="237"/>
      <c r="G108" s="79" t="s">
        <v>131</v>
      </c>
      <c r="H108" s="79" t="s">
        <v>127</v>
      </c>
      <c r="I108" s="79">
        <v>0.3</v>
      </c>
      <c r="J108" s="79" t="s">
        <v>109</v>
      </c>
      <c r="K108" s="78"/>
      <c r="L108" s="78"/>
      <c r="M108" s="79">
        <f>I108*1000/$E$5*0.5</f>
        <v>0.75</v>
      </c>
      <c r="N108" s="79" t="s">
        <v>125</v>
      </c>
      <c r="O108" s="78"/>
      <c r="P108" s="80"/>
    </row>
    <row r="109" spans="1:17" x14ac:dyDescent="0.25">
      <c r="A109" s="319"/>
      <c r="B109" s="288"/>
      <c r="C109" s="78"/>
      <c r="D109" s="355"/>
      <c r="E109" s="78" t="str">
        <f t="shared" si="0"/>
        <v>BBCH 11</v>
      </c>
      <c r="F109" s="253"/>
      <c r="G109" s="79" t="s">
        <v>131</v>
      </c>
      <c r="H109" s="79" t="s">
        <v>197</v>
      </c>
      <c r="I109" s="79">
        <v>30</v>
      </c>
      <c r="J109" s="79" t="s">
        <v>164</v>
      </c>
      <c r="K109" s="78"/>
      <c r="L109" s="78"/>
      <c r="M109" s="143">
        <f>I109/$E$5*500*$E$4/2</f>
        <v>18.75</v>
      </c>
      <c r="N109" s="79" t="s">
        <v>165</v>
      </c>
      <c r="O109" s="79"/>
      <c r="P109" s="80" t="s">
        <v>198</v>
      </c>
    </row>
    <row r="110" spans="1:17" ht="15.75" thickBot="1" x14ac:dyDescent="0.3">
      <c r="A110" s="332"/>
      <c r="B110" s="302"/>
      <c r="C110" s="144"/>
      <c r="D110" s="369"/>
      <c r="E110" s="144"/>
      <c r="F110" s="254"/>
      <c r="G110" s="144"/>
      <c r="H110" s="144"/>
      <c r="I110" s="145"/>
      <c r="J110" s="145"/>
      <c r="K110" s="144"/>
      <c r="L110" s="144"/>
      <c r="M110" s="145"/>
      <c r="N110" s="145"/>
      <c r="O110" s="144"/>
      <c r="P110" s="146"/>
    </row>
    <row r="111" spans="1:17" x14ac:dyDescent="0.25">
      <c r="A111" s="320">
        <v>20</v>
      </c>
      <c r="B111" s="289"/>
      <c r="C111" s="81" t="s">
        <v>169</v>
      </c>
      <c r="D111" s="356"/>
      <c r="E111" s="81" t="s">
        <v>135</v>
      </c>
      <c r="F111" s="239" t="s">
        <v>126</v>
      </c>
      <c r="G111" s="81" t="s">
        <v>123</v>
      </c>
      <c r="H111" s="81" t="s">
        <v>124</v>
      </c>
      <c r="I111" s="82">
        <v>0.5</v>
      </c>
      <c r="J111" s="82" t="s">
        <v>109</v>
      </c>
      <c r="K111" s="81">
        <f>I111/100*1000</f>
        <v>5</v>
      </c>
      <c r="L111" s="81" t="s">
        <v>125</v>
      </c>
      <c r="M111" s="82"/>
      <c r="N111" s="82"/>
      <c r="O111" s="81" t="s">
        <v>126</v>
      </c>
      <c r="P111" s="83"/>
    </row>
    <row r="112" spans="1:17" x14ac:dyDescent="0.25">
      <c r="A112" s="319"/>
      <c r="B112" s="288"/>
      <c r="C112" s="78"/>
      <c r="D112" s="355"/>
      <c r="E112" s="78" t="str">
        <f t="shared" ref="E112:E114" si="1">+E111</f>
        <v>BBCH 11</v>
      </c>
      <c r="F112" s="237"/>
      <c r="G112" s="78" t="s">
        <v>123</v>
      </c>
      <c r="H112" s="78" t="s">
        <v>127</v>
      </c>
      <c r="I112" s="79">
        <v>0.05</v>
      </c>
      <c r="J112" s="79" t="s">
        <v>109</v>
      </c>
      <c r="K112" s="78">
        <f>I112/100*1000</f>
        <v>0.5</v>
      </c>
      <c r="L112" s="78" t="s">
        <v>125</v>
      </c>
      <c r="M112" s="79"/>
      <c r="N112" s="79"/>
      <c r="O112" s="78"/>
      <c r="P112" s="80"/>
    </row>
    <row r="113" spans="1:17" x14ac:dyDescent="0.25">
      <c r="A113" s="319"/>
      <c r="B113" s="288"/>
      <c r="C113" s="78"/>
      <c r="D113" s="355"/>
      <c r="E113" s="78" t="str">
        <f t="shared" si="1"/>
        <v>BBCH 11</v>
      </c>
      <c r="F113" s="237"/>
      <c r="G113" s="78" t="s">
        <v>123</v>
      </c>
      <c r="H113" s="78" t="s">
        <v>196</v>
      </c>
      <c r="I113" s="79">
        <v>0.2</v>
      </c>
      <c r="J113" s="79" t="s">
        <v>109</v>
      </c>
      <c r="K113" s="78">
        <f>I113/100*1000</f>
        <v>2</v>
      </c>
      <c r="L113" s="78" t="s">
        <v>125</v>
      </c>
      <c r="M113" s="79"/>
      <c r="N113" s="79"/>
      <c r="O113" s="78"/>
      <c r="P113" s="80"/>
    </row>
    <row r="114" spans="1:17" x14ac:dyDescent="0.25">
      <c r="A114" s="319"/>
      <c r="B114" s="288"/>
      <c r="C114" s="78"/>
      <c r="D114" s="355"/>
      <c r="E114" s="78" t="str">
        <f t="shared" si="1"/>
        <v>BBCH 11</v>
      </c>
      <c r="F114" s="253"/>
      <c r="G114" s="79" t="s">
        <v>131</v>
      </c>
      <c r="H114" s="79" t="s">
        <v>197</v>
      </c>
      <c r="I114" s="79">
        <v>10</v>
      </c>
      <c r="J114" s="79" t="s">
        <v>164</v>
      </c>
      <c r="K114" s="78"/>
      <c r="L114" s="78"/>
      <c r="M114" s="143">
        <f>I114/$E$5*500*$E$4/2</f>
        <v>6.25</v>
      </c>
      <c r="N114" s="79" t="s">
        <v>165</v>
      </c>
      <c r="O114" s="79"/>
      <c r="P114" s="80" t="s">
        <v>198</v>
      </c>
    </row>
    <row r="115" spans="1:17" ht="15.75" thickBot="1" x14ac:dyDescent="0.3">
      <c r="A115" s="332"/>
      <c r="B115" s="302"/>
      <c r="C115" s="144"/>
      <c r="D115" s="369"/>
      <c r="E115" s="147"/>
      <c r="F115" s="255"/>
      <c r="G115" s="147"/>
      <c r="H115" s="147"/>
      <c r="I115" s="147"/>
      <c r="J115" s="147"/>
      <c r="K115" s="147"/>
      <c r="L115" s="147"/>
      <c r="M115" s="147"/>
      <c r="N115" s="147"/>
      <c r="O115" s="147"/>
      <c r="P115" s="148"/>
    </row>
    <row r="116" spans="1:17" ht="15.75" thickBot="1" x14ac:dyDescent="0.3">
      <c r="A116" s="324"/>
      <c r="B116" s="293"/>
      <c r="C116" s="95" t="s">
        <v>199</v>
      </c>
      <c r="D116" s="360"/>
      <c r="E116" s="95"/>
      <c r="F116" s="245"/>
      <c r="G116" s="95"/>
      <c r="H116" s="95" t="s">
        <v>95</v>
      </c>
      <c r="I116" s="95" t="s">
        <v>118</v>
      </c>
      <c r="J116" s="95"/>
      <c r="K116" s="95" t="s">
        <v>119</v>
      </c>
      <c r="L116" s="95"/>
      <c r="M116" s="95" t="s">
        <v>120</v>
      </c>
      <c r="N116" s="95"/>
      <c r="O116" s="95"/>
      <c r="P116" s="96"/>
    </row>
    <row r="117" spans="1:17" x14ac:dyDescent="0.25">
      <c r="A117" s="333">
        <v>21</v>
      </c>
      <c r="B117" s="303"/>
      <c r="C117" s="149" t="s">
        <v>200</v>
      </c>
      <c r="D117" s="370"/>
      <c r="E117" s="149" t="s">
        <v>201</v>
      </c>
      <c r="F117" s="256" t="s">
        <v>202</v>
      </c>
      <c r="G117" s="150" t="s">
        <v>131</v>
      </c>
      <c r="H117" s="150" t="s">
        <v>127</v>
      </c>
      <c r="I117" s="151">
        <v>0.24</v>
      </c>
      <c r="J117" s="151" t="s">
        <v>109</v>
      </c>
      <c r="K117" s="150"/>
      <c r="L117" s="150"/>
      <c r="M117" s="150">
        <f>I117*1000/$E$5*0.5</f>
        <v>0.6</v>
      </c>
      <c r="N117" s="150" t="s">
        <v>125</v>
      </c>
      <c r="O117" s="150" t="s">
        <v>202</v>
      </c>
      <c r="P117" s="152" t="s">
        <v>133</v>
      </c>
    </row>
    <row r="118" spans="1:17" ht="15.75" thickBot="1" x14ac:dyDescent="0.3">
      <c r="A118" s="334"/>
      <c r="B118" s="304"/>
      <c r="C118" s="153"/>
      <c r="D118" s="371"/>
      <c r="E118" s="153"/>
      <c r="F118" s="257"/>
      <c r="G118" s="154"/>
      <c r="H118" s="154"/>
      <c r="I118" s="155"/>
      <c r="J118" s="155"/>
      <c r="K118" s="156"/>
      <c r="L118" s="154"/>
      <c r="M118" s="154"/>
      <c r="N118" s="154"/>
      <c r="O118" s="154"/>
      <c r="P118" s="157"/>
    </row>
    <row r="119" spans="1:17" x14ac:dyDescent="0.25">
      <c r="A119" s="320">
        <v>22</v>
      </c>
      <c r="B119" s="289"/>
      <c r="C119" s="81" t="s">
        <v>200</v>
      </c>
      <c r="D119" s="356"/>
      <c r="E119" s="81" t="s">
        <v>135</v>
      </c>
      <c r="F119" s="239" t="s">
        <v>126</v>
      </c>
      <c r="G119" s="81" t="s">
        <v>123</v>
      </c>
      <c r="H119" s="81" t="s">
        <v>203</v>
      </c>
      <c r="I119" s="158">
        <v>0.15</v>
      </c>
      <c r="J119" s="158" t="s">
        <v>109</v>
      </c>
      <c r="K119" s="109">
        <v>5</v>
      </c>
      <c r="L119" s="81" t="s">
        <v>125</v>
      </c>
      <c r="M119" s="81"/>
      <c r="N119" s="81"/>
      <c r="O119" s="81" t="s">
        <v>126</v>
      </c>
      <c r="P119" s="97"/>
    </row>
    <row r="120" spans="1:17" x14ac:dyDescent="0.25">
      <c r="A120" s="319"/>
      <c r="B120" s="288"/>
      <c r="C120" s="78"/>
      <c r="D120" s="355"/>
      <c r="E120" s="78" t="str">
        <f t="shared" ref="E120:E122" si="2">+E119</f>
        <v>BBCH 11</v>
      </c>
      <c r="F120" s="253"/>
      <c r="G120" s="79" t="s">
        <v>131</v>
      </c>
      <c r="H120" s="79" t="s">
        <v>124</v>
      </c>
      <c r="I120" s="159">
        <v>0.7</v>
      </c>
      <c r="J120" s="159" t="s">
        <v>109</v>
      </c>
      <c r="K120" s="160"/>
      <c r="L120" s="79"/>
      <c r="M120" s="79">
        <f>I120*1000/$E$5*0.5</f>
        <v>1.75</v>
      </c>
      <c r="N120" s="79" t="s">
        <v>125</v>
      </c>
      <c r="O120" s="79"/>
      <c r="P120" s="80" t="s">
        <v>133</v>
      </c>
    </row>
    <row r="121" spans="1:17" x14ac:dyDescent="0.25">
      <c r="A121" s="319"/>
      <c r="B121" s="288"/>
      <c r="C121" s="78"/>
      <c r="D121" s="355"/>
      <c r="E121" s="78" t="str">
        <f t="shared" si="2"/>
        <v>BBCH 11</v>
      </c>
      <c r="F121" s="253"/>
      <c r="G121" s="79" t="s">
        <v>131</v>
      </c>
      <c r="H121" s="79" t="s">
        <v>127</v>
      </c>
      <c r="I121" s="159">
        <v>0.05</v>
      </c>
      <c r="J121" s="159" t="s">
        <v>109</v>
      </c>
      <c r="K121" s="160"/>
      <c r="L121" s="79"/>
      <c r="M121" s="79">
        <f>I121*1000/$E$5*0.5</f>
        <v>0.125</v>
      </c>
      <c r="N121" s="79" t="s">
        <v>125</v>
      </c>
      <c r="O121" s="79"/>
      <c r="P121" s="98"/>
    </row>
    <row r="122" spans="1:17" x14ac:dyDescent="0.25">
      <c r="A122" s="319"/>
      <c r="B122" s="288"/>
      <c r="C122" s="78"/>
      <c r="D122" s="355"/>
      <c r="E122" s="78" t="str">
        <f t="shared" si="2"/>
        <v>BBCH 11</v>
      </c>
      <c r="F122" s="253"/>
      <c r="G122" s="79" t="s">
        <v>131</v>
      </c>
      <c r="H122" s="79" t="s">
        <v>204</v>
      </c>
      <c r="I122" s="159">
        <v>0.3</v>
      </c>
      <c r="J122" s="159" t="s">
        <v>109</v>
      </c>
      <c r="K122" s="160"/>
      <c r="L122" s="79"/>
      <c r="M122" s="79">
        <f>I122*1000/$E$5*0.5</f>
        <v>0.75</v>
      </c>
      <c r="N122" s="79" t="s">
        <v>125</v>
      </c>
      <c r="O122" s="79"/>
      <c r="P122" s="98"/>
    </row>
    <row r="123" spans="1:17" x14ac:dyDescent="0.25">
      <c r="A123" s="314"/>
      <c r="B123" s="284"/>
      <c r="C123" s="55" t="s">
        <v>200</v>
      </c>
      <c r="D123" s="61"/>
      <c r="E123" s="55" t="s">
        <v>205</v>
      </c>
      <c r="F123" s="233" t="s">
        <v>139</v>
      </c>
      <c r="G123" s="57" t="s">
        <v>131</v>
      </c>
      <c r="H123" s="57" t="s">
        <v>206</v>
      </c>
      <c r="I123" s="135">
        <v>110</v>
      </c>
      <c r="J123" s="135" t="s">
        <v>164</v>
      </c>
      <c r="K123" s="20"/>
      <c r="L123" s="57"/>
      <c r="M123" s="161">
        <f>I123/$E$5*500*$E$4/10</f>
        <v>13.75</v>
      </c>
      <c r="N123" s="57" t="s">
        <v>125</v>
      </c>
      <c r="O123" s="57" t="s">
        <v>139</v>
      </c>
      <c r="P123" s="100" t="s">
        <v>207</v>
      </c>
      <c r="Q123" s="162"/>
    </row>
    <row r="124" spans="1:17" x14ac:dyDescent="0.25">
      <c r="A124" s="314"/>
      <c r="B124" s="284"/>
      <c r="C124" s="55"/>
      <c r="D124" s="61"/>
      <c r="E124" s="55" t="str">
        <f>+E123</f>
        <v>Start April</v>
      </c>
      <c r="F124" s="233"/>
      <c r="G124" s="55" t="s">
        <v>123</v>
      </c>
      <c r="H124" s="55" t="s">
        <v>162</v>
      </c>
      <c r="I124" s="62">
        <v>0.5</v>
      </c>
      <c r="J124" s="62" t="s">
        <v>109</v>
      </c>
      <c r="K124" s="55">
        <f>I124/100*1000</f>
        <v>5</v>
      </c>
      <c r="L124" s="55" t="s">
        <v>125</v>
      </c>
      <c r="M124" s="55"/>
      <c r="N124" s="55"/>
      <c r="O124" s="57"/>
      <c r="P124" s="163"/>
      <c r="Q124" s="162"/>
    </row>
    <row r="125" spans="1:17" ht="15.75" thickBot="1" x14ac:dyDescent="0.3">
      <c r="A125" s="318"/>
      <c r="B125" s="287"/>
      <c r="C125" s="74"/>
      <c r="D125" s="354"/>
      <c r="E125" s="74"/>
      <c r="F125" s="242"/>
      <c r="G125" s="164"/>
      <c r="H125" s="164"/>
      <c r="I125" s="164"/>
      <c r="J125" s="164"/>
      <c r="K125" s="164"/>
      <c r="L125" s="164"/>
      <c r="M125" s="164"/>
      <c r="N125" s="164"/>
      <c r="O125" s="75"/>
      <c r="P125" s="101"/>
    </row>
    <row r="126" spans="1:17" x14ac:dyDescent="0.25">
      <c r="A126" s="335">
        <v>23</v>
      </c>
      <c r="B126" s="305"/>
      <c r="C126" s="165" t="s">
        <v>200</v>
      </c>
      <c r="D126" s="372"/>
      <c r="E126" s="165" t="s">
        <v>201</v>
      </c>
      <c r="F126" s="258" t="s">
        <v>202</v>
      </c>
      <c r="G126" s="166" t="s">
        <v>131</v>
      </c>
      <c r="H126" s="166" t="s">
        <v>127</v>
      </c>
      <c r="I126" s="167">
        <v>0.12</v>
      </c>
      <c r="J126" s="167" t="s">
        <v>109</v>
      </c>
      <c r="K126" s="168"/>
      <c r="L126" s="166"/>
      <c r="M126" s="166">
        <f>I126*1000/$E$5*0.5</f>
        <v>0.3</v>
      </c>
      <c r="N126" s="166" t="s">
        <v>125</v>
      </c>
      <c r="O126" s="166" t="s">
        <v>202</v>
      </c>
      <c r="P126" s="169" t="s">
        <v>133</v>
      </c>
    </row>
    <row r="127" spans="1:17" x14ac:dyDescent="0.25">
      <c r="A127" s="336"/>
      <c r="B127" s="306"/>
      <c r="C127" s="88" t="s">
        <v>200</v>
      </c>
      <c r="D127" s="358"/>
      <c r="E127" s="88" t="s">
        <v>208</v>
      </c>
      <c r="F127" s="259" t="s">
        <v>147</v>
      </c>
      <c r="G127" s="88" t="s">
        <v>209</v>
      </c>
      <c r="H127" s="88" t="s">
        <v>178</v>
      </c>
      <c r="I127" s="170">
        <v>0.5</v>
      </c>
      <c r="J127" s="170" t="s">
        <v>109</v>
      </c>
      <c r="K127" s="88">
        <f>I127/100*1000</f>
        <v>5</v>
      </c>
      <c r="L127" s="88" t="s">
        <v>125</v>
      </c>
      <c r="M127" s="88"/>
      <c r="N127" s="88"/>
      <c r="O127" s="131" t="s">
        <v>147</v>
      </c>
      <c r="P127" s="171"/>
    </row>
    <row r="128" spans="1:17" x14ac:dyDescent="0.25">
      <c r="A128" s="328"/>
      <c r="B128" s="299"/>
      <c r="C128" s="111"/>
      <c r="D128" s="364"/>
      <c r="E128" s="172" t="str">
        <f>+E127</f>
        <v>BBCH 13</v>
      </c>
      <c r="F128" s="241"/>
      <c r="G128" s="89" t="s">
        <v>131</v>
      </c>
      <c r="H128" s="89" t="s">
        <v>152</v>
      </c>
      <c r="I128" s="170">
        <v>0.4</v>
      </c>
      <c r="J128" s="170" t="s">
        <v>109</v>
      </c>
      <c r="K128" s="172"/>
      <c r="L128" s="89"/>
      <c r="M128" s="89">
        <f>I128*1000/$E$5*0.5</f>
        <v>1</v>
      </c>
      <c r="N128" s="89" t="s">
        <v>125</v>
      </c>
      <c r="O128" s="89"/>
      <c r="P128" s="90" t="s">
        <v>133</v>
      </c>
    </row>
    <row r="129" spans="1:16" ht="15.75" thickBot="1" x14ac:dyDescent="0.3">
      <c r="A129" s="328"/>
      <c r="B129" s="299"/>
      <c r="C129" s="111"/>
      <c r="D129" s="364"/>
      <c r="E129" s="111"/>
      <c r="F129" s="260"/>
      <c r="G129" s="113"/>
      <c r="H129" s="113"/>
      <c r="I129" s="173"/>
      <c r="J129" s="173"/>
      <c r="K129" s="174"/>
      <c r="L129" s="113"/>
      <c r="M129" s="113"/>
      <c r="N129" s="113"/>
      <c r="O129" s="113"/>
      <c r="P129" s="175"/>
    </row>
    <row r="130" spans="1:16" x14ac:dyDescent="0.25">
      <c r="A130" s="320">
        <v>24</v>
      </c>
      <c r="B130" s="289"/>
      <c r="C130" s="81" t="s">
        <v>200</v>
      </c>
      <c r="D130" s="356"/>
      <c r="E130" s="81" t="s">
        <v>244</v>
      </c>
      <c r="F130" s="261" t="s">
        <v>126</v>
      </c>
      <c r="G130" s="81" t="s">
        <v>123</v>
      </c>
      <c r="H130" s="81" t="s">
        <v>127</v>
      </c>
      <c r="I130" s="109">
        <v>0.1</v>
      </c>
      <c r="J130" s="109" t="s">
        <v>109</v>
      </c>
      <c r="K130" s="81">
        <f>I130/100*1000</f>
        <v>1</v>
      </c>
      <c r="L130" s="81" t="s">
        <v>125</v>
      </c>
      <c r="M130" s="82"/>
      <c r="N130" s="82"/>
      <c r="O130" s="82" t="s">
        <v>126</v>
      </c>
      <c r="P130" s="97"/>
    </row>
    <row r="131" spans="1:16" x14ac:dyDescent="0.25">
      <c r="A131" s="319"/>
      <c r="B131" s="288"/>
      <c r="C131" s="78"/>
      <c r="D131" s="355"/>
      <c r="E131" s="78" t="str">
        <f>+E130</f>
        <v>???</v>
      </c>
      <c r="F131" s="253"/>
      <c r="G131" s="78"/>
      <c r="H131" s="78" t="s">
        <v>124</v>
      </c>
      <c r="I131" s="110">
        <v>2</v>
      </c>
      <c r="J131" s="110" t="s">
        <v>109</v>
      </c>
      <c r="K131" s="78">
        <f>I131/100*1000</f>
        <v>20</v>
      </c>
      <c r="L131" s="78" t="s">
        <v>125</v>
      </c>
      <c r="M131" s="79"/>
      <c r="N131" s="79"/>
      <c r="O131" s="79"/>
      <c r="P131" s="98"/>
    </row>
    <row r="132" spans="1:16" ht="15.75" thickBot="1" x14ac:dyDescent="0.3">
      <c r="A132" s="332"/>
      <c r="B132" s="302"/>
      <c r="C132" s="144"/>
      <c r="D132" s="369"/>
      <c r="E132" s="144"/>
      <c r="F132" s="262"/>
      <c r="G132" s="145"/>
      <c r="H132" s="145"/>
      <c r="I132" s="176"/>
      <c r="J132" s="176"/>
      <c r="K132" s="147"/>
      <c r="L132" s="145"/>
      <c r="M132" s="145"/>
      <c r="N132" s="145"/>
      <c r="O132" s="145"/>
      <c r="P132" s="177"/>
    </row>
    <row r="133" spans="1:16" x14ac:dyDescent="0.25">
      <c r="A133" s="317">
        <v>25</v>
      </c>
      <c r="B133" s="286"/>
      <c r="C133" s="71" t="s">
        <v>210</v>
      </c>
      <c r="D133" s="353"/>
      <c r="E133" s="71" t="s">
        <v>135</v>
      </c>
      <c r="F133" s="235" t="s">
        <v>126</v>
      </c>
      <c r="G133" s="71" t="s">
        <v>209</v>
      </c>
      <c r="H133" s="71" t="s">
        <v>203</v>
      </c>
      <c r="I133" s="178">
        <v>0.15</v>
      </c>
      <c r="J133" s="178" t="s">
        <v>109</v>
      </c>
      <c r="K133" s="71">
        <f>I133/100*1000</f>
        <v>1.5</v>
      </c>
      <c r="L133" s="71" t="s">
        <v>125</v>
      </c>
      <c r="M133" s="71"/>
      <c r="N133" s="71"/>
      <c r="O133" s="71" t="s">
        <v>126</v>
      </c>
      <c r="P133" s="73"/>
    </row>
    <row r="134" spans="1:16" x14ac:dyDescent="0.25">
      <c r="A134" s="319"/>
      <c r="B134" s="288"/>
      <c r="C134" s="78"/>
      <c r="D134" s="355"/>
      <c r="E134" s="78" t="str">
        <f>+E133</f>
        <v>BBCH 11</v>
      </c>
      <c r="F134" s="253"/>
      <c r="G134" s="79" t="s">
        <v>131</v>
      </c>
      <c r="H134" s="79" t="s">
        <v>124</v>
      </c>
      <c r="I134" s="159">
        <v>0.75</v>
      </c>
      <c r="J134" s="159" t="s">
        <v>109</v>
      </c>
      <c r="K134" s="79"/>
      <c r="L134" s="79"/>
      <c r="M134" s="79">
        <f>I134*1000/$E$5*0.5</f>
        <v>1.875</v>
      </c>
      <c r="N134" s="79" t="s">
        <v>125</v>
      </c>
      <c r="O134" s="79"/>
      <c r="P134" s="80" t="s">
        <v>133</v>
      </c>
    </row>
    <row r="135" spans="1:16" x14ac:dyDescent="0.25">
      <c r="A135" s="314"/>
      <c r="B135" s="284"/>
      <c r="C135" s="55" t="s">
        <v>210</v>
      </c>
      <c r="D135" s="61"/>
      <c r="E135" s="55" t="s">
        <v>205</v>
      </c>
      <c r="F135" s="233" t="s">
        <v>139</v>
      </c>
      <c r="G135" s="55" t="s">
        <v>123</v>
      </c>
      <c r="H135" s="55" t="s">
        <v>162</v>
      </c>
      <c r="I135" s="62">
        <v>0.5</v>
      </c>
      <c r="J135" s="62" t="s">
        <v>109</v>
      </c>
      <c r="K135" s="55">
        <f>I135/100*1000</f>
        <v>5</v>
      </c>
      <c r="L135" s="55" t="s">
        <v>125</v>
      </c>
      <c r="M135" s="55"/>
      <c r="N135" s="57"/>
      <c r="O135" s="57" t="s">
        <v>139</v>
      </c>
      <c r="P135" s="63"/>
    </row>
    <row r="136" spans="1:16" x14ac:dyDescent="0.25">
      <c r="A136" s="314"/>
      <c r="B136" s="284"/>
      <c r="C136" s="55"/>
      <c r="D136" s="61"/>
      <c r="E136" s="55" t="str">
        <f>+E135</f>
        <v>Start April</v>
      </c>
      <c r="F136" s="233"/>
      <c r="G136" s="57" t="s">
        <v>131</v>
      </c>
      <c r="H136" s="57" t="s">
        <v>206</v>
      </c>
      <c r="I136" s="135">
        <v>110</v>
      </c>
      <c r="J136" s="135" t="s">
        <v>164</v>
      </c>
      <c r="K136" s="20"/>
      <c r="L136" s="57"/>
      <c r="M136" s="161">
        <f>I136/$E$5*500*$E$4/10</f>
        <v>13.75</v>
      </c>
      <c r="N136" s="57" t="s">
        <v>125</v>
      </c>
      <c r="O136" s="57"/>
      <c r="P136" s="100" t="s">
        <v>207</v>
      </c>
    </row>
    <row r="137" spans="1:16" ht="15.75" thickBot="1" x14ac:dyDescent="0.3">
      <c r="A137" s="315"/>
      <c r="B137" s="285"/>
      <c r="C137" s="67"/>
      <c r="D137" s="65"/>
      <c r="E137" s="179"/>
      <c r="F137" s="263"/>
      <c r="G137" s="179"/>
      <c r="H137" s="179"/>
      <c r="I137" s="179"/>
      <c r="J137" s="179"/>
      <c r="K137" s="179"/>
      <c r="L137" s="179"/>
      <c r="M137" s="179"/>
      <c r="N137" s="179"/>
      <c r="O137" s="179"/>
      <c r="P137" s="180"/>
    </row>
    <row r="138" spans="1:16" x14ac:dyDescent="0.25">
      <c r="A138" s="333">
        <v>26</v>
      </c>
      <c r="B138" s="303"/>
      <c r="C138" s="149" t="s">
        <v>211</v>
      </c>
      <c r="D138" s="370"/>
      <c r="E138" s="149" t="s">
        <v>201</v>
      </c>
      <c r="F138" s="256" t="s">
        <v>202</v>
      </c>
      <c r="G138" s="150" t="s">
        <v>131</v>
      </c>
      <c r="H138" s="150" t="s">
        <v>127</v>
      </c>
      <c r="I138" s="151">
        <v>0.24</v>
      </c>
      <c r="J138" s="151" t="s">
        <v>109</v>
      </c>
      <c r="K138" s="181"/>
      <c r="L138" s="150"/>
      <c r="M138" s="150">
        <f>I138*1000/$E$5*0.5</f>
        <v>0.6</v>
      </c>
      <c r="N138" s="150" t="s">
        <v>125</v>
      </c>
      <c r="O138" s="150" t="s">
        <v>202</v>
      </c>
      <c r="P138" s="152" t="s">
        <v>133</v>
      </c>
    </row>
    <row r="139" spans="1:16" x14ac:dyDescent="0.25">
      <c r="A139" s="314"/>
      <c r="B139" s="284"/>
      <c r="C139" s="55" t="s">
        <v>211</v>
      </c>
      <c r="D139" s="61"/>
      <c r="E139" s="55" t="s">
        <v>205</v>
      </c>
      <c r="F139" s="233" t="s">
        <v>139</v>
      </c>
      <c r="G139" s="55" t="s">
        <v>123</v>
      </c>
      <c r="H139" s="55" t="s">
        <v>162</v>
      </c>
      <c r="I139" s="62">
        <v>0.5</v>
      </c>
      <c r="J139" s="62" t="s">
        <v>109</v>
      </c>
      <c r="K139" s="55">
        <f>I139/100*1000</f>
        <v>5</v>
      </c>
      <c r="L139" s="55" t="s">
        <v>125</v>
      </c>
      <c r="M139" s="55"/>
      <c r="N139" s="57"/>
      <c r="O139" s="57" t="s">
        <v>139</v>
      </c>
      <c r="P139" s="63"/>
    </row>
    <row r="140" spans="1:16" x14ac:dyDescent="0.25">
      <c r="A140" s="314"/>
      <c r="B140" s="284"/>
      <c r="C140" s="55"/>
      <c r="D140" s="61"/>
      <c r="E140" s="55" t="str">
        <f>+E139</f>
        <v>Start April</v>
      </c>
      <c r="F140" s="233"/>
      <c r="G140" s="57" t="s">
        <v>131</v>
      </c>
      <c r="H140" s="57" t="s">
        <v>206</v>
      </c>
      <c r="I140" s="135">
        <v>110</v>
      </c>
      <c r="J140" s="135" t="s">
        <v>164</v>
      </c>
      <c r="K140" s="20"/>
      <c r="L140" s="57"/>
      <c r="M140" s="161">
        <f>I140/$E$5*500*$E$4/10</f>
        <v>13.75</v>
      </c>
      <c r="N140" s="57" t="s">
        <v>125</v>
      </c>
      <c r="O140" s="57"/>
      <c r="P140" s="100" t="s">
        <v>207</v>
      </c>
    </row>
    <row r="141" spans="1:16" ht="15.75" thickBot="1" x14ac:dyDescent="0.3">
      <c r="A141" s="318"/>
      <c r="B141" s="287"/>
      <c r="C141" s="74"/>
      <c r="D141" s="354"/>
      <c r="E141" s="74"/>
      <c r="F141" s="2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82"/>
    </row>
    <row r="142" spans="1:16" x14ac:dyDescent="0.25">
      <c r="A142" s="317">
        <v>27</v>
      </c>
      <c r="B142" s="286"/>
      <c r="C142" s="71" t="s">
        <v>174</v>
      </c>
      <c r="D142" s="353"/>
      <c r="E142" s="71" t="s">
        <v>135</v>
      </c>
      <c r="F142" s="235" t="s">
        <v>126</v>
      </c>
      <c r="G142" s="71" t="s">
        <v>209</v>
      </c>
      <c r="H142" s="71" t="s">
        <v>203</v>
      </c>
      <c r="I142" s="178">
        <v>0.15</v>
      </c>
      <c r="J142" s="178" t="s">
        <v>109</v>
      </c>
      <c r="K142" s="71">
        <f>I142/100*1000</f>
        <v>1.5</v>
      </c>
      <c r="L142" s="71" t="s">
        <v>125</v>
      </c>
      <c r="M142" s="71"/>
      <c r="N142" s="71"/>
      <c r="O142" s="71" t="s">
        <v>126</v>
      </c>
      <c r="P142" s="73"/>
    </row>
    <row r="143" spans="1:16" x14ac:dyDescent="0.25">
      <c r="A143" s="319"/>
      <c r="B143" s="288"/>
      <c r="C143" s="78"/>
      <c r="D143" s="355"/>
      <c r="E143" s="78" t="str">
        <f t="shared" ref="E143:E144" si="3">+E142</f>
        <v>BBCH 11</v>
      </c>
      <c r="F143" s="253"/>
      <c r="G143" s="79" t="s">
        <v>131</v>
      </c>
      <c r="H143" s="79" t="s">
        <v>124</v>
      </c>
      <c r="I143" s="159">
        <v>2</v>
      </c>
      <c r="J143" s="159" t="s">
        <v>109</v>
      </c>
      <c r="K143" s="79"/>
      <c r="L143" s="79"/>
      <c r="M143" s="79">
        <f>I143*1000/$E$5*0.5</f>
        <v>5</v>
      </c>
      <c r="N143" s="79" t="s">
        <v>125</v>
      </c>
      <c r="O143" s="79"/>
      <c r="P143" s="80" t="s">
        <v>133</v>
      </c>
    </row>
    <row r="144" spans="1:16" x14ac:dyDescent="0.25">
      <c r="A144" s="319"/>
      <c r="B144" s="288"/>
      <c r="C144" s="78"/>
      <c r="D144" s="355"/>
      <c r="E144" s="78" t="str">
        <f t="shared" si="3"/>
        <v>BBCH 11</v>
      </c>
      <c r="F144" s="253"/>
      <c r="G144" s="79" t="s">
        <v>131</v>
      </c>
      <c r="H144" s="79" t="s">
        <v>127</v>
      </c>
      <c r="I144" s="159">
        <v>0.05</v>
      </c>
      <c r="J144" s="159" t="s">
        <v>109</v>
      </c>
      <c r="K144" s="79"/>
      <c r="L144" s="79"/>
      <c r="M144" s="79">
        <f>I144*1000/$E$5*0.5</f>
        <v>0.125</v>
      </c>
      <c r="N144" s="79" t="s">
        <v>125</v>
      </c>
      <c r="O144" s="79"/>
      <c r="P144" s="80"/>
    </row>
    <row r="145" spans="1:16" x14ac:dyDescent="0.25">
      <c r="A145" s="314"/>
      <c r="B145" s="284"/>
      <c r="C145" s="55" t="s">
        <v>174</v>
      </c>
      <c r="D145" s="61"/>
      <c r="E145" s="55" t="s">
        <v>205</v>
      </c>
      <c r="F145" s="233" t="s">
        <v>139</v>
      </c>
      <c r="G145" s="57" t="s">
        <v>123</v>
      </c>
      <c r="H145" s="57" t="s">
        <v>178</v>
      </c>
      <c r="I145" s="135">
        <v>0.5</v>
      </c>
      <c r="J145" s="135" t="s">
        <v>109</v>
      </c>
      <c r="K145" s="55">
        <f>I145/100*1000</f>
        <v>5</v>
      </c>
      <c r="L145" s="55" t="s">
        <v>125</v>
      </c>
      <c r="M145" s="57"/>
      <c r="N145" s="57"/>
      <c r="O145" s="57" t="s">
        <v>139</v>
      </c>
      <c r="P145" s="63"/>
    </row>
    <row r="146" spans="1:16" x14ac:dyDescent="0.25">
      <c r="A146" s="314"/>
      <c r="B146" s="284"/>
      <c r="C146" s="55"/>
      <c r="D146" s="61"/>
      <c r="E146" s="55" t="str">
        <f>+E145</f>
        <v>Start April</v>
      </c>
      <c r="F146" s="233"/>
      <c r="G146" s="57" t="s">
        <v>131</v>
      </c>
      <c r="H146" s="57" t="s">
        <v>132</v>
      </c>
      <c r="I146" s="135">
        <v>0.9</v>
      </c>
      <c r="J146" s="135" t="s">
        <v>109</v>
      </c>
      <c r="K146" s="57"/>
      <c r="L146" s="57"/>
      <c r="M146" s="57">
        <f>I146*1000/$E$5*0.5</f>
        <v>2.25</v>
      </c>
      <c r="N146" s="57" t="s">
        <v>125</v>
      </c>
      <c r="O146" s="57"/>
      <c r="P146" s="63"/>
    </row>
    <row r="147" spans="1:16" ht="15.75" thickBot="1" x14ac:dyDescent="0.3">
      <c r="A147" s="318"/>
      <c r="B147" s="287"/>
      <c r="C147" s="74"/>
      <c r="D147" s="354"/>
      <c r="E147" s="74"/>
      <c r="F147" s="242"/>
      <c r="G147" s="74"/>
      <c r="H147" s="74"/>
      <c r="I147" s="74"/>
      <c r="J147" s="74"/>
      <c r="K147" s="74"/>
      <c r="L147" s="74"/>
      <c r="M147" s="74"/>
      <c r="N147" s="74"/>
      <c r="O147" s="75"/>
      <c r="P147" s="76"/>
    </row>
    <row r="148" spans="1:16" x14ac:dyDescent="0.25">
      <c r="A148" s="337">
        <v>28</v>
      </c>
      <c r="B148" s="307"/>
      <c r="C148" s="71" t="s">
        <v>142</v>
      </c>
      <c r="D148" s="373"/>
      <c r="E148" s="183" t="s">
        <v>135</v>
      </c>
      <c r="F148" s="265" t="s">
        <v>126</v>
      </c>
      <c r="G148" s="183" t="s">
        <v>123</v>
      </c>
      <c r="H148" s="183" t="s">
        <v>203</v>
      </c>
      <c r="I148" s="184">
        <v>0.15</v>
      </c>
      <c r="J148" s="184" t="s">
        <v>109</v>
      </c>
      <c r="K148" s="183">
        <v>5</v>
      </c>
      <c r="L148" s="183" t="s">
        <v>125</v>
      </c>
      <c r="M148" s="183"/>
      <c r="N148" s="183"/>
      <c r="O148" s="183" t="s">
        <v>126</v>
      </c>
      <c r="P148" s="185"/>
    </row>
    <row r="149" spans="1:16" x14ac:dyDescent="0.25">
      <c r="A149" s="338"/>
      <c r="B149" s="308"/>
      <c r="C149" s="186"/>
      <c r="D149" s="374"/>
      <c r="E149" s="186" t="str">
        <f t="shared" ref="E149:E150" si="4">+E148</f>
        <v>BBCH 11</v>
      </c>
      <c r="F149" s="266"/>
      <c r="G149" s="187" t="s">
        <v>131</v>
      </c>
      <c r="H149" s="187" t="s">
        <v>124</v>
      </c>
      <c r="I149" s="188">
        <v>1</v>
      </c>
      <c r="J149" s="188" t="s">
        <v>109</v>
      </c>
      <c r="K149" s="187"/>
      <c r="L149" s="187"/>
      <c r="M149" s="79">
        <f>I149*1000/$E$5*0.5</f>
        <v>2.5</v>
      </c>
      <c r="N149" s="187" t="s">
        <v>125</v>
      </c>
      <c r="O149" s="187"/>
      <c r="P149" s="189" t="s">
        <v>133</v>
      </c>
    </row>
    <row r="150" spans="1:16" x14ac:dyDescent="0.25">
      <c r="A150" s="338"/>
      <c r="B150" s="308"/>
      <c r="C150" s="186"/>
      <c r="D150" s="374"/>
      <c r="E150" s="186" t="str">
        <f t="shared" si="4"/>
        <v>BBCH 11</v>
      </c>
      <c r="F150" s="253"/>
      <c r="G150" s="79" t="s">
        <v>131</v>
      </c>
      <c r="H150" s="79" t="s">
        <v>127</v>
      </c>
      <c r="I150" s="159">
        <v>0.05</v>
      </c>
      <c r="J150" s="159" t="s">
        <v>109</v>
      </c>
      <c r="K150" s="79"/>
      <c r="L150" s="79"/>
      <c r="M150" s="79">
        <f>I150*1000/$E$5*0.5</f>
        <v>0.125</v>
      </c>
      <c r="N150" s="79" t="s">
        <v>125</v>
      </c>
      <c r="O150" s="79"/>
      <c r="P150" s="80"/>
    </row>
    <row r="151" spans="1:16" x14ac:dyDescent="0.25">
      <c r="A151" s="328"/>
      <c r="B151" s="299"/>
      <c r="C151" s="88" t="s">
        <v>142</v>
      </c>
      <c r="D151" s="364"/>
      <c r="E151" s="111" t="s">
        <v>208</v>
      </c>
      <c r="F151" s="241" t="s">
        <v>147</v>
      </c>
      <c r="G151" s="89" t="s">
        <v>131</v>
      </c>
      <c r="H151" s="89" t="s">
        <v>146</v>
      </c>
      <c r="I151" s="170">
        <v>0.6</v>
      </c>
      <c r="J151" s="170" t="s">
        <v>109</v>
      </c>
      <c r="K151" s="89"/>
      <c r="L151" s="89"/>
      <c r="M151" s="89">
        <f>I151*1000/$E$5*0.5</f>
        <v>1.5</v>
      </c>
      <c r="N151" s="89" t="s">
        <v>125</v>
      </c>
      <c r="O151" s="89" t="s">
        <v>147</v>
      </c>
      <c r="P151" s="90" t="s">
        <v>133</v>
      </c>
    </row>
    <row r="152" spans="1:16" ht="15.75" thickBot="1" x14ac:dyDescent="0.3">
      <c r="A152" s="328"/>
      <c r="B152" s="299"/>
      <c r="C152" s="111"/>
      <c r="D152" s="364"/>
      <c r="E152" s="111"/>
      <c r="F152" s="260"/>
      <c r="G152" s="113"/>
      <c r="H152" s="113"/>
      <c r="I152" s="173"/>
      <c r="J152" s="173"/>
      <c r="K152" s="174"/>
      <c r="L152" s="113"/>
      <c r="M152" s="113"/>
      <c r="N152" s="113"/>
      <c r="O152" s="113"/>
      <c r="P152" s="171"/>
    </row>
    <row r="153" spans="1:16" x14ac:dyDescent="0.25">
      <c r="A153" s="320">
        <v>29</v>
      </c>
      <c r="B153" s="289"/>
      <c r="C153" s="81" t="s">
        <v>212</v>
      </c>
      <c r="D153" s="356"/>
      <c r="E153" s="81" t="s">
        <v>126</v>
      </c>
      <c r="F153" s="239" t="s">
        <v>126</v>
      </c>
      <c r="G153" s="81" t="s">
        <v>123</v>
      </c>
      <c r="H153" s="81" t="s">
        <v>127</v>
      </c>
      <c r="I153" s="109">
        <v>0.1</v>
      </c>
      <c r="J153" s="109" t="s">
        <v>109</v>
      </c>
      <c r="K153" s="81">
        <f>I153/100*1000</f>
        <v>1</v>
      </c>
      <c r="L153" s="81" t="s">
        <v>125</v>
      </c>
      <c r="M153" s="81"/>
      <c r="N153" s="81"/>
      <c r="O153" s="81" t="s">
        <v>126</v>
      </c>
      <c r="P153" s="83"/>
    </row>
    <row r="154" spans="1:16" x14ac:dyDescent="0.25">
      <c r="A154" s="319"/>
      <c r="B154" s="288"/>
      <c r="C154" s="78"/>
      <c r="D154" s="355"/>
      <c r="E154" s="78" t="str">
        <f>+E153</f>
        <v>T2</v>
      </c>
      <c r="F154" s="237"/>
      <c r="G154" s="78"/>
      <c r="H154" s="78" t="s">
        <v>124</v>
      </c>
      <c r="I154" s="110">
        <v>2</v>
      </c>
      <c r="J154" s="110" t="s">
        <v>109</v>
      </c>
      <c r="K154" s="78">
        <f>I154/100*1000</f>
        <v>20</v>
      </c>
      <c r="L154" s="78" t="s">
        <v>125</v>
      </c>
      <c r="M154" s="78"/>
      <c r="N154" s="78"/>
      <c r="O154" s="78"/>
      <c r="P154" s="80"/>
    </row>
    <row r="155" spans="1:16" x14ac:dyDescent="0.25">
      <c r="A155" s="314"/>
      <c r="B155" s="284"/>
      <c r="C155" s="55" t="s">
        <v>212</v>
      </c>
      <c r="D155" s="61"/>
      <c r="E155" s="55" t="s">
        <v>205</v>
      </c>
      <c r="F155" s="232" t="s">
        <v>139</v>
      </c>
      <c r="G155" s="55" t="s">
        <v>123</v>
      </c>
      <c r="H155" s="55" t="s">
        <v>162</v>
      </c>
      <c r="I155" s="62">
        <v>0.5</v>
      </c>
      <c r="J155" s="62" t="s">
        <v>109</v>
      </c>
      <c r="K155" s="55">
        <f>I155/100*1000</f>
        <v>5</v>
      </c>
      <c r="L155" s="55" t="s">
        <v>125</v>
      </c>
      <c r="M155" s="55"/>
      <c r="N155" s="55"/>
      <c r="O155" s="55" t="s">
        <v>139</v>
      </c>
      <c r="P155" s="63"/>
    </row>
    <row r="156" spans="1:16" x14ac:dyDescent="0.25">
      <c r="A156" s="314"/>
      <c r="B156" s="284"/>
      <c r="C156" s="55"/>
      <c r="D156" s="61"/>
      <c r="E156" s="55" t="str">
        <f>+E155</f>
        <v>Start April</v>
      </c>
      <c r="F156" s="233"/>
      <c r="G156" s="57" t="s">
        <v>131</v>
      </c>
      <c r="H156" s="57" t="s">
        <v>206</v>
      </c>
      <c r="I156" s="135">
        <v>220</v>
      </c>
      <c r="J156" s="135" t="s">
        <v>164</v>
      </c>
      <c r="K156" s="20"/>
      <c r="L156" s="57"/>
      <c r="M156" s="161">
        <f>I156/$E$5*500*$E$4/10</f>
        <v>27.5</v>
      </c>
      <c r="N156" s="57" t="s">
        <v>125</v>
      </c>
      <c r="O156" s="57"/>
      <c r="P156" s="100" t="s">
        <v>207</v>
      </c>
    </row>
    <row r="157" spans="1:16" ht="15.75" thickBot="1" x14ac:dyDescent="0.3">
      <c r="A157" s="318"/>
      <c r="B157" s="287"/>
      <c r="C157" s="74"/>
      <c r="D157" s="354"/>
      <c r="E157" s="74"/>
      <c r="F157" s="236"/>
      <c r="G157" s="74"/>
      <c r="H157" s="74"/>
      <c r="I157" s="74"/>
      <c r="J157" s="74"/>
      <c r="K157" s="74"/>
      <c r="L157" s="74"/>
      <c r="M157" s="74"/>
      <c r="N157" s="74"/>
      <c r="O157" s="74"/>
      <c r="P157" s="76"/>
    </row>
    <row r="158" spans="1:16" x14ac:dyDescent="0.25">
      <c r="A158" s="317">
        <v>30</v>
      </c>
      <c r="B158" s="286"/>
      <c r="C158" s="71" t="s">
        <v>180</v>
      </c>
      <c r="D158" s="353"/>
      <c r="E158" s="71" t="s">
        <v>135</v>
      </c>
      <c r="F158" s="235" t="s">
        <v>126</v>
      </c>
      <c r="G158" s="71" t="s">
        <v>209</v>
      </c>
      <c r="H158" s="71" t="s">
        <v>196</v>
      </c>
      <c r="I158" s="178">
        <v>0.2</v>
      </c>
      <c r="J158" s="178" t="s">
        <v>109</v>
      </c>
      <c r="K158" s="71">
        <f>I158/100*1000</f>
        <v>2</v>
      </c>
      <c r="L158" s="71" t="s">
        <v>125</v>
      </c>
      <c r="M158" s="71"/>
      <c r="N158" s="71"/>
      <c r="O158" s="71" t="s">
        <v>126</v>
      </c>
      <c r="P158" s="77"/>
    </row>
    <row r="159" spans="1:16" x14ac:dyDescent="0.25">
      <c r="A159" s="319"/>
      <c r="B159" s="288"/>
      <c r="C159" s="78"/>
      <c r="D159" s="355"/>
      <c r="E159" s="78" t="str">
        <f t="shared" ref="E159:E161" si="5">+E158</f>
        <v>BBCH 11</v>
      </c>
      <c r="F159" s="253"/>
      <c r="G159" s="79" t="s">
        <v>131</v>
      </c>
      <c r="H159" s="79" t="s">
        <v>124</v>
      </c>
      <c r="I159" s="159">
        <v>1</v>
      </c>
      <c r="J159" s="159" t="s">
        <v>109</v>
      </c>
      <c r="K159" s="79"/>
      <c r="L159" s="79"/>
      <c r="M159" s="79">
        <f>I159*1000/$E$5*0.5</f>
        <v>2.5</v>
      </c>
      <c r="N159" s="79" t="s">
        <v>125</v>
      </c>
      <c r="O159" s="79"/>
      <c r="P159" s="80" t="s">
        <v>133</v>
      </c>
    </row>
    <row r="160" spans="1:16" x14ac:dyDescent="0.25">
      <c r="A160" s="319"/>
      <c r="B160" s="288"/>
      <c r="C160" s="78"/>
      <c r="D160" s="355"/>
      <c r="E160" s="78" t="str">
        <f t="shared" si="5"/>
        <v>BBCH 11</v>
      </c>
      <c r="F160" s="253"/>
      <c r="G160" s="79" t="s">
        <v>131</v>
      </c>
      <c r="H160" s="79" t="s">
        <v>127</v>
      </c>
      <c r="I160" s="159">
        <v>0.05</v>
      </c>
      <c r="J160" s="159" t="s">
        <v>109</v>
      </c>
      <c r="K160" s="79"/>
      <c r="L160" s="79"/>
      <c r="M160" s="79">
        <f>I160*1000/$E$5*0.5</f>
        <v>0.125</v>
      </c>
      <c r="N160" s="79" t="s">
        <v>125</v>
      </c>
      <c r="O160" s="79"/>
      <c r="P160" s="80"/>
    </row>
    <row r="161" spans="1:16" x14ac:dyDescent="0.25">
      <c r="A161" s="319"/>
      <c r="B161" s="288"/>
      <c r="C161" s="78"/>
      <c r="D161" s="355"/>
      <c r="E161" s="78" t="str">
        <f t="shared" si="5"/>
        <v>BBCH 11</v>
      </c>
      <c r="F161" s="253"/>
      <c r="G161" s="79" t="s">
        <v>131</v>
      </c>
      <c r="H161" s="79" t="s">
        <v>197</v>
      </c>
      <c r="I161" s="159">
        <v>10</v>
      </c>
      <c r="J161" s="159" t="s">
        <v>164</v>
      </c>
      <c r="K161" s="79"/>
      <c r="L161" s="79"/>
      <c r="M161" s="190">
        <f>I161/$E$5*500*$E$4/2</f>
        <v>6.25</v>
      </c>
      <c r="N161" s="79" t="s">
        <v>125</v>
      </c>
      <c r="O161" s="79"/>
      <c r="P161" s="80" t="s">
        <v>213</v>
      </c>
    </row>
    <row r="162" spans="1:16" x14ac:dyDescent="0.25">
      <c r="A162" s="322"/>
      <c r="B162" s="291"/>
      <c r="C162" s="88" t="s">
        <v>180</v>
      </c>
      <c r="D162" s="358"/>
      <c r="E162" s="88" t="s">
        <v>208</v>
      </c>
      <c r="F162" s="243" t="s">
        <v>147</v>
      </c>
      <c r="G162" s="88" t="s">
        <v>209</v>
      </c>
      <c r="H162" s="88" t="s">
        <v>178</v>
      </c>
      <c r="I162" s="170">
        <v>0.5</v>
      </c>
      <c r="J162" s="170" t="s">
        <v>109</v>
      </c>
      <c r="K162" s="88">
        <f>I162/100*1000</f>
        <v>5</v>
      </c>
      <c r="L162" s="88" t="s">
        <v>125</v>
      </c>
      <c r="M162" s="89"/>
      <c r="N162" s="89"/>
      <c r="O162" s="88" t="s">
        <v>147</v>
      </c>
      <c r="P162" s="120"/>
    </row>
    <row r="163" spans="1:16" x14ac:dyDescent="0.25">
      <c r="A163" s="322"/>
      <c r="B163" s="291"/>
      <c r="C163" s="88"/>
      <c r="D163" s="358"/>
      <c r="E163" s="88" t="str">
        <f t="shared" ref="E163:E164" si="6">+E162</f>
        <v>BBCH 13</v>
      </c>
      <c r="F163" s="243"/>
      <c r="G163" s="88" t="s">
        <v>209</v>
      </c>
      <c r="H163" s="88" t="s">
        <v>203</v>
      </c>
      <c r="I163" s="170">
        <v>0.15</v>
      </c>
      <c r="J163" s="170" t="s">
        <v>109</v>
      </c>
      <c r="K163" s="88">
        <f>I163/100*1000</f>
        <v>1.5</v>
      </c>
      <c r="L163" s="88" t="s">
        <v>125</v>
      </c>
      <c r="M163" s="89"/>
      <c r="N163" s="89"/>
      <c r="O163" s="88"/>
      <c r="P163" s="120"/>
    </row>
    <row r="164" spans="1:16" x14ac:dyDescent="0.25">
      <c r="A164" s="322"/>
      <c r="B164" s="291"/>
      <c r="C164" s="88"/>
      <c r="D164" s="358"/>
      <c r="E164" s="88" t="str">
        <f t="shared" si="6"/>
        <v>BBCH 13</v>
      </c>
      <c r="F164" s="241"/>
      <c r="G164" s="89" t="s">
        <v>131</v>
      </c>
      <c r="H164" s="89" t="s">
        <v>176</v>
      </c>
      <c r="I164" s="170">
        <v>0.2</v>
      </c>
      <c r="J164" s="170" t="s">
        <v>109</v>
      </c>
      <c r="K164" s="89"/>
      <c r="L164" s="89"/>
      <c r="M164" s="89">
        <f>I164*1000/$E$5*0.5</f>
        <v>0.5</v>
      </c>
      <c r="N164" s="89" t="s">
        <v>125</v>
      </c>
      <c r="O164" s="89"/>
      <c r="P164" s="90" t="s">
        <v>133</v>
      </c>
    </row>
    <row r="165" spans="1:16" x14ac:dyDescent="0.25">
      <c r="A165" s="322"/>
      <c r="B165" s="291"/>
      <c r="C165" s="88"/>
      <c r="D165" s="358"/>
      <c r="E165" s="88"/>
      <c r="F165" s="241"/>
      <c r="G165" s="89"/>
      <c r="H165" s="89"/>
      <c r="I165" s="170"/>
      <c r="J165" s="170"/>
      <c r="K165" s="89"/>
      <c r="L165" s="89"/>
      <c r="M165" s="89"/>
      <c r="N165" s="89"/>
      <c r="O165" s="89"/>
      <c r="P165" s="90"/>
    </row>
    <row r="166" spans="1:16" x14ac:dyDescent="0.25">
      <c r="A166" s="314"/>
      <c r="B166" s="284"/>
      <c r="C166" s="55" t="s">
        <v>180</v>
      </c>
      <c r="D166" s="61"/>
      <c r="E166" s="55" t="s">
        <v>205</v>
      </c>
      <c r="F166" s="233" t="s">
        <v>139</v>
      </c>
      <c r="G166" s="55" t="s">
        <v>123</v>
      </c>
      <c r="H166" s="55" t="s">
        <v>178</v>
      </c>
      <c r="I166" s="62">
        <v>0.5</v>
      </c>
      <c r="J166" s="62" t="s">
        <v>109</v>
      </c>
      <c r="K166" s="55">
        <f>I166/100*1000</f>
        <v>5</v>
      </c>
      <c r="L166" s="55" t="s">
        <v>125</v>
      </c>
      <c r="M166" s="57"/>
      <c r="N166" s="57"/>
      <c r="O166" s="57" t="s">
        <v>139</v>
      </c>
      <c r="P166" s="63"/>
    </row>
    <row r="167" spans="1:16" x14ac:dyDescent="0.25">
      <c r="A167" s="314"/>
      <c r="B167" s="284"/>
      <c r="C167" s="55"/>
      <c r="D167" s="61"/>
      <c r="E167" s="55" t="str">
        <f>+E166</f>
        <v>Start April</v>
      </c>
      <c r="F167" s="233"/>
      <c r="G167" s="57" t="s">
        <v>131</v>
      </c>
      <c r="H167" s="57" t="s">
        <v>152</v>
      </c>
      <c r="I167" s="135">
        <v>0.9</v>
      </c>
      <c r="J167" s="135" t="s">
        <v>109</v>
      </c>
      <c r="K167" s="57"/>
      <c r="L167" s="57"/>
      <c r="M167" s="57">
        <f>I167*1000/$E$5*0.5</f>
        <v>2.25</v>
      </c>
      <c r="N167" s="57" t="s">
        <v>125</v>
      </c>
      <c r="O167" s="57"/>
      <c r="P167" s="63"/>
    </row>
    <row r="168" spans="1:16" ht="15.75" thickBot="1" x14ac:dyDescent="0.3">
      <c r="A168" s="318"/>
      <c r="B168" s="287"/>
      <c r="C168" s="74"/>
      <c r="D168" s="354"/>
      <c r="E168" s="74"/>
      <c r="F168" s="242"/>
      <c r="G168" s="164"/>
      <c r="H168" s="164"/>
      <c r="I168" s="164"/>
      <c r="J168" s="164"/>
      <c r="K168" s="164"/>
      <c r="L168" s="164"/>
      <c r="M168" s="164"/>
      <c r="N168" s="164"/>
      <c r="O168" s="75"/>
      <c r="P168" s="76"/>
    </row>
    <row r="169" spans="1:16" x14ac:dyDescent="0.25">
      <c r="A169" s="317">
        <v>31</v>
      </c>
      <c r="B169" s="286"/>
      <c r="C169" s="71" t="s">
        <v>181</v>
      </c>
      <c r="D169" s="353"/>
      <c r="E169" s="71" t="s">
        <v>135</v>
      </c>
      <c r="F169" s="267" t="s">
        <v>126</v>
      </c>
      <c r="G169" s="72" t="s">
        <v>131</v>
      </c>
      <c r="H169" s="72" t="s">
        <v>124</v>
      </c>
      <c r="I169" s="178">
        <v>1</v>
      </c>
      <c r="J169" s="178" t="s">
        <v>109</v>
      </c>
      <c r="K169" s="72"/>
      <c r="L169" s="72"/>
      <c r="M169" s="72">
        <f>I169*1000/$E$5*0.5</f>
        <v>2.5</v>
      </c>
      <c r="N169" s="72" t="s">
        <v>125</v>
      </c>
      <c r="O169" s="72" t="s">
        <v>126</v>
      </c>
      <c r="P169" s="77" t="s">
        <v>133</v>
      </c>
    </row>
    <row r="170" spans="1:16" x14ac:dyDescent="0.25">
      <c r="A170" s="319"/>
      <c r="B170" s="288"/>
      <c r="C170" s="78"/>
      <c r="D170" s="355"/>
      <c r="E170" s="78" t="str">
        <f>+E169</f>
        <v>BBCH 11</v>
      </c>
      <c r="F170" s="253"/>
      <c r="G170" s="79" t="s">
        <v>131</v>
      </c>
      <c r="H170" s="79" t="s">
        <v>127</v>
      </c>
      <c r="I170" s="159">
        <v>0.05</v>
      </c>
      <c r="J170" s="159" t="s">
        <v>109</v>
      </c>
      <c r="K170" s="79"/>
      <c r="L170" s="79"/>
      <c r="M170" s="79">
        <f>I170*1000/$E$5*0.5</f>
        <v>0.125</v>
      </c>
      <c r="N170" s="79" t="s">
        <v>125</v>
      </c>
      <c r="O170" s="79"/>
      <c r="P170" s="80"/>
    </row>
    <row r="171" spans="1:16" x14ac:dyDescent="0.25">
      <c r="A171" s="322"/>
      <c r="B171" s="291"/>
      <c r="C171" s="88" t="s">
        <v>181</v>
      </c>
      <c r="D171" s="358"/>
      <c r="E171" s="88" t="s">
        <v>208</v>
      </c>
      <c r="F171" s="241" t="s">
        <v>147</v>
      </c>
      <c r="G171" s="89" t="s">
        <v>131</v>
      </c>
      <c r="H171" s="89" t="s">
        <v>152</v>
      </c>
      <c r="I171" s="170">
        <v>0.75</v>
      </c>
      <c r="J171" s="170" t="s">
        <v>109</v>
      </c>
      <c r="K171" s="89"/>
      <c r="L171" s="89"/>
      <c r="M171" s="89">
        <f>I171*1000/$E$5*0.5</f>
        <v>1.875</v>
      </c>
      <c r="N171" s="89" t="s">
        <v>125</v>
      </c>
      <c r="O171" s="89" t="s">
        <v>147</v>
      </c>
      <c r="P171" s="90" t="s">
        <v>133</v>
      </c>
    </row>
    <row r="172" spans="1:16" x14ac:dyDescent="0.25">
      <c r="A172" s="322"/>
      <c r="B172" s="291"/>
      <c r="C172" s="88"/>
      <c r="D172" s="358"/>
      <c r="E172" s="88" t="str">
        <f>+E171</f>
        <v>BBCH 13</v>
      </c>
      <c r="F172" s="241"/>
      <c r="G172" s="88" t="s">
        <v>123</v>
      </c>
      <c r="H172" s="88" t="s">
        <v>178</v>
      </c>
      <c r="I172" s="170">
        <v>0.5</v>
      </c>
      <c r="J172" s="170" t="s">
        <v>109</v>
      </c>
      <c r="K172" s="88">
        <f>I172/100*1000</f>
        <v>5</v>
      </c>
      <c r="L172" s="88" t="s">
        <v>125</v>
      </c>
      <c r="M172" s="89"/>
      <c r="N172" s="89"/>
      <c r="O172" s="89"/>
      <c r="P172" s="90"/>
    </row>
    <row r="173" spans="1:16" x14ac:dyDescent="0.25">
      <c r="A173" s="314"/>
      <c r="B173" s="284"/>
      <c r="C173" s="55" t="s">
        <v>181</v>
      </c>
      <c r="D173" s="61"/>
      <c r="E173" s="55" t="s">
        <v>205</v>
      </c>
      <c r="F173" s="233" t="s">
        <v>139</v>
      </c>
      <c r="G173" s="55" t="s">
        <v>123</v>
      </c>
      <c r="H173" s="55" t="s">
        <v>178</v>
      </c>
      <c r="I173" s="62">
        <v>0.5</v>
      </c>
      <c r="J173" s="62" t="s">
        <v>109</v>
      </c>
      <c r="K173" s="55">
        <f>I173/100*1000</f>
        <v>5</v>
      </c>
      <c r="L173" s="55" t="s">
        <v>125</v>
      </c>
      <c r="M173" s="57"/>
      <c r="N173" s="57"/>
      <c r="O173" s="57" t="s">
        <v>139</v>
      </c>
      <c r="P173" s="63"/>
    </row>
    <row r="174" spans="1:16" x14ac:dyDescent="0.25">
      <c r="A174" s="314"/>
      <c r="B174" s="284"/>
      <c r="C174" s="55"/>
      <c r="D174" s="61"/>
      <c r="E174" s="55" t="str">
        <f>+E173</f>
        <v>Start April</v>
      </c>
      <c r="F174" s="233"/>
      <c r="G174" s="57" t="s">
        <v>131</v>
      </c>
      <c r="H174" s="57" t="s">
        <v>176</v>
      </c>
      <c r="I174" s="135">
        <v>0.4</v>
      </c>
      <c r="J174" s="135" t="s">
        <v>109</v>
      </c>
      <c r="K174" s="55"/>
      <c r="L174" s="55"/>
      <c r="M174" s="57">
        <f>I174*1000/$E$5*0.5</f>
        <v>1</v>
      </c>
      <c r="N174" s="57" t="s">
        <v>125</v>
      </c>
      <c r="O174" s="57"/>
      <c r="P174" s="63"/>
    </row>
    <row r="175" spans="1:16" ht="15.75" thickBot="1" x14ac:dyDescent="0.3">
      <c r="A175" s="318"/>
      <c r="B175" s="287"/>
      <c r="C175" s="74"/>
      <c r="D175" s="354"/>
      <c r="E175" s="74"/>
      <c r="F175" s="236"/>
      <c r="G175" s="74"/>
      <c r="H175" s="74"/>
      <c r="I175" s="74"/>
      <c r="J175" s="74"/>
      <c r="K175" s="74"/>
      <c r="L175" s="74"/>
      <c r="M175" s="74"/>
      <c r="N175" s="74"/>
      <c r="O175" s="74"/>
      <c r="P175" s="101"/>
    </row>
    <row r="176" spans="1:16" x14ac:dyDescent="0.25">
      <c r="A176" s="317">
        <v>32</v>
      </c>
      <c r="B176" s="286"/>
      <c r="C176" s="71" t="s">
        <v>214</v>
      </c>
      <c r="D176" s="353"/>
      <c r="E176" s="71" t="s">
        <v>126</v>
      </c>
      <c r="F176" s="267" t="s">
        <v>126</v>
      </c>
      <c r="G176" s="71" t="s">
        <v>123</v>
      </c>
      <c r="H176" s="71" t="s">
        <v>127</v>
      </c>
      <c r="I176" s="118">
        <v>0.1</v>
      </c>
      <c r="J176" s="118" t="s">
        <v>109</v>
      </c>
      <c r="K176" s="71">
        <f>I176/100*1000</f>
        <v>1</v>
      </c>
      <c r="L176" s="71" t="s">
        <v>125</v>
      </c>
      <c r="M176" s="72"/>
      <c r="N176" s="72"/>
      <c r="O176" s="72" t="s">
        <v>126</v>
      </c>
      <c r="P176" s="77"/>
    </row>
    <row r="177" spans="1:23" x14ac:dyDescent="0.25">
      <c r="A177" s="319"/>
      <c r="B177" s="288"/>
      <c r="C177" s="78"/>
      <c r="D177" s="355"/>
      <c r="E177" s="78" t="str">
        <f>+E176</f>
        <v>T2</v>
      </c>
      <c r="F177" s="253"/>
      <c r="G177" s="78" t="str">
        <f>+G176</f>
        <v>Fast</v>
      </c>
      <c r="H177" s="78" t="s">
        <v>124</v>
      </c>
      <c r="I177" s="110">
        <v>2</v>
      </c>
      <c r="J177" s="110" t="s">
        <v>109</v>
      </c>
      <c r="K177" s="78">
        <f>I177/100*1000</f>
        <v>20</v>
      </c>
      <c r="L177" s="78" t="s">
        <v>125</v>
      </c>
      <c r="M177" s="79"/>
      <c r="N177" s="79"/>
      <c r="O177" s="79"/>
      <c r="P177" s="80"/>
    </row>
    <row r="178" spans="1:23" x14ac:dyDescent="0.25">
      <c r="A178" s="314"/>
      <c r="B178" s="284"/>
      <c r="C178" s="55" t="s">
        <v>214</v>
      </c>
      <c r="D178" s="61"/>
      <c r="E178" s="55" t="s">
        <v>205</v>
      </c>
      <c r="F178" s="233" t="s">
        <v>139</v>
      </c>
      <c r="G178" s="55" t="s">
        <v>123</v>
      </c>
      <c r="H178" s="191" t="s">
        <v>215</v>
      </c>
      <c r="I178" s="62">
        <v>55</v>
      </c>
      <c r="J178" s="62" t="s">
        <v>109</v>
      </c>
      <c r="K178" s="192">
        <f>(I178/100*1000)/1.29</f>
        <v>426.3565891472868</v>
      </c>
      <c r="L178" s="55" t="s">
        <v>125</v>
      </c>
      <c r="M178" s="57"/>
      <c r="N178" s="57"/>
      <c r="O178" s="57" t="s">
        <v>139</v>
      </c>
      <c r="P178" s="63" t="s">
        <v>216</v>
      </c>
      <c r="Q178" s="91" t="s">
        <v>217</v>
      </c>
    </row>
    <row r="179" spans="1:23" x14ac:dyDescent="0.25">
      <c r="A179" s="314"/>
      <c r="B179" s="284"/>
      <c r="C179" s="55"/>
      <c r="D179" s="61"/>
      <c r="E179" s="55" t="str">
        <f t="shared" ref="E179:E180" si="7">+E178</f>
        <v>Start April</v>
      </c>
      <c r="F179" s="233"/>
      <c r="G179" s="55" t="s">
        <v>123</v>
      </c>
      <c r="H179" s="191" t="s">
        <v>162</v>
      </c>
      <c r="I179" s="62">
        <v>0.5</v>
      </c>
      <c r="J179" s="62" t="s">
        <v>109</v>
      </c>
      <c r="K179" s="55">
        <f>I179/100*1000</f>
        <v>5</v>
      </c>
      <c r="L179" s="55" t="s">
        <v>125</v>
      </c>
      <c r="M179" s="57"/>
      <c r="N179" s="57"/>
      <c r="O179" s="57"/>
      <c r="P179" s="63"/>
      <c r="Q179" s="91"/>
    </row>
    <row r="180" spans="1:23" x14ac:dyDescent="0.25">
      <c r="A180" s="314"/>
      <c r="B180" s="284"/>
      <c r="C180" s="55"/>
      <c r="D180" s="61"/>
      <c r="E180" s="55" t="str">
        <f t="shared" si="7"/>
        <v>Start April</v>
      </c>
      <c r="F180" s="233"/>
      <c r="G180" s="57" t="s">
        <v>131</v>
      </c>
      <c r="H180" s="57" t="s">
        <v>206</v>
      </c>
      <c r="I180" s="135">
        <v>220</v>
      </c>
      <c r="J180" s="135" t="s">
        <v>164</v>
      </c>
      <c r="K180" s="20"/>
      <c r="L180" s="57"/>
      <c r="M180" s="161">
        <f>I180/$E$5*500*$E$4/10</f>
        <v>27.5</v>
      </c>
      <c r="N180" s="57" t="s">
        <v>125</v>
      </c>
      <c r="O180" s="57"/>
      <c r="P180" s="100" t="s">
        <v>207</v>
      </c>
    </row>
    <row r="181" spans="1:23" ht="15.75" thickBot="1" x14ac:dyDescent="0.3">
      <c r="A181" s="318"/>
      <c r="B181" s="287"/>
      <c r="C181" s="74"/>
      <c r="D181" s="354"/>
      <c r="E181" s="74"/>
      <c r="F181" s="242"/>
      <c r="G181" s="75"/>
      <c r="H181" s="75"/>
      <c r="I181" s="136"/>
      <c r="J181" s="136"/>
      <c r="K181" s="75"/>
      <c r="L181" s="75"/>
      <c r="M181" s="75"/>
      <c r="N181" s="75"/>
      <c r="O181" s="75"/>
      <c r="P181" s="76"/>
    </row>
    <row r="182" spans="1:23" x14ac:dyDescent="0.25">
      <c r="A182" s="317">
        <v>33</v>
      </c>
      <c r="B182" s="286"/>
      <c r="C182" s="71" t="s">
        <v>218</v>
      </c>
      <c r="D182" s="353"/>
      <c r="E182" s="71" t="s">
        <v>126</v>
      </c>
      <c r="F182" s="235" t="s">
        <v>126</v>
      </c>
      <c r="G182" s="71" t="s">
        <v>123</v>
      </c>
      <c r="H182" s="71" t="s">
        <v>127</v>
      </c>
      <c r="I182" s="118">
        <v>0.1</v>
      </c>
      <c r="J182" s="118" t="s">
        <v>109</v>
      </c>
      <c r="K182" s="71">
        <f>I182/100*1000</f>
        <v>1</v>
      </c>
      <c r="L182" s="71" t="s">
        <v>125</v>
      </c>
      <c r="M182" s="71"/>
      <c r="N182" s="71"/>
      <c r="O182" s="71" t="s">
        <v>126</v>
      </c>
      <c r="P182" s="77"/>
    </row>
    <row r="183" spans="1:23" x14ac:dyDescent="0.25">
      <c r="A183" s="319"/>
      <c r="B183" s="288"/>
      <c r="C183" s="78"/>
      <c r="D183" s="355"/>
      <c r="E183" s="78" t="str">
        <f t="shared" ref="E183:G183" si="8">+E182</f>
        <v>T2</v>
      </c>
      <c r="F183" s="237"/>
      <c r="G183" s="78" t="str">
        <f t="shared" si="8"/>
        <v>Fast</v>
      </c>
      <c r="H183" s="78" t="s">
        <v>124</v>
      </c>
      <c r="I183" s="110">
        <v>2</v>
      </c>
      <c r="J183" s="110" t="s">
        <v>109</v>
      </c>
      <c r="K183" s="78">
        <f>I183/100*1000</f>
        <v>20</v>
      </c>
      <c r="L183" s="78" t="s">
        <v>125</v>
      </c>
      <c r="M183" s="78"/>
      <c r="N183" s="78"/>
      <c r="O183" s="78"/>
      <c r="P183" s="80"/>
      <c r="V183" s="69"/>
    </row>
    <row r="184" spans="1:23" x14ac:dyDescent="0.25">
      <c r="A184" s="314"/>
      <c r="B184" s="284"/>
      <c r="C184" s="55" t="s">
        <v>218</v>
      </c>
      <c r="D184" s="61"/>
      <c r="E184" s="55" t="s">
        <v>205</v>
      </c>
      <c r="F184" s="232" t="s">
        <v>139</v>
      </c>
      <c r="G184" s="55" t="s">
        <v>123</v>
      </c>
      <c r="H184" s="55" t="s">
        <v>162</v>
      </c>
      <c r="I184" s="62">
        <v>0.5</v>
      </c>
      <c r="J184" s="62" t="s">
        <v>109</v>
      </c>
      <c r="K184" s="55">
        <f>I184/100*1000</f>
        <v>5</v>
      </c>
      <c r="L184" s="55" t="s">
        <v>125</v>
      </c>
      <c r="M184" s="55"/>
      <c r="N184" s="55"/>
      <c r="O184" s="55" t="s">
        <v>139</v>
      </c>
      <c r="P184" s="63"/>
      <c r="V184" s="69"/>
      <c r="W184" s="69"/>
    </row>
    <row r="185" spans="1:23" x14ac:dyDescent="0.25">
      <c r="A185" s="314"/>
      <c r="B185" s="284"/>
      <c r="C185" s="55"/>
      <c r="D185" s="61"/>
      <c r="E185" s="55" t="str">
        <f>+E184</f>
        <v>Start April</v>
      </c>
      <c r="F185" s="233"/>
      <c r="G185" s="57" t="s">
        <v>131</v>
      </c>
      <c r="H185" s="57" t="s">
        <v>206</v>
      </c>
      <c r="I185" s="135">
        <v>220</v>
      </c>
      <c r="J185" s="135" t="s">
        <v>164</v>
      </c>
      <c r="K185" s="20"/>
      <c r="L185" s="57"/>
      <c r="M185" s="161">
        <f>I185/$E$5*500*$E$4/2</f>
        <v>137.5</v>
      </c>
      <c r="N185" s="57" t="s">
        <v>125</v>
      </c>
      <c r="O185" s="57"/>
      <c r="P185" s="100" t="s">
        <v>207</v>
      </c>
      <c r="V185" s="69"/>
      <c r="W185" s="69"/>
    </row>
    <row r="186" spans="1:23" ht="15.75" thickBot="1" x14ac:dyDescent="0.3">
      <c r="A186" s="318"/>
      <c r="B186" s="287"/>
      <c r="C186" s="74"/>
      <c r="D186" s="354"/>
      <c r="E186" s="74"/>
      <c r="F186" s="236"/>
      <c r="G186" s="74"/>
      <c r="H186" s="74"/>
      <c r="I186" s="74"/>
      <c r="J186" s="74"/>
      <c r="K186" s="74"/>
      <c r="L186" s="74"/>
      <c r="M186" s="74"/>
      <c r="N186" s="74"/>
      <c r="O186" s="74"/>
      <c r="P186" s="76"/>
      <c r="V186" s="69"/>
      <c r="W186" s="69"/>
    </row>
    <row r="187" spans="1:23" x14ac:dyDescent="0.25">
      <c r="A187" s="339">
        <v>34</v>
      </c>
      <c r="B187" s="309"/>
      <c r="C187" s="193" t="s">
        <v>219</v>
      </c>
      <c r="D187" s="375"/>
      <c r="E187" s="193" t="s">
        <v>220</v>
      </c>
      <c r="F187" s="258" t="s">
        <v>202</v>
      </c>
      <c r="G187" s="166" t="s">
        <v>131</v>
      </c>
      <c r="H187" s="166" t="s">
        <v>197</v>
      </c>
      <c r="I187" s="167">
        <v>30</v>
      </c>
      <c r="J187" s="167" t="s">
        <v>164</v>
      </c>
      <c r="K187" s="166"/>
      <c r="L187" s="166"/>
      <c r="M187" s="194">
        <f>I187/$E$5*500*$E$4/2</f>
        <v>18.75</v>
      </c>
      <c r="N187" s="166" t="s">
        <v>125</v>
      </c>
      <c r="O187" s="166" t="s">
        <v>202</v>
      </c>
      <c r="P187" s="169" t="s">
        <v>213</v>
      </c>
      <c r="V187" s="69"/>
      <c r="W187" s="69"/>
    </row>
    <row r="188" spans="1:23" ht="15.75" thickBot="1" x14ac:dyDescent="0.3">
      <c r="A188" s="334"/>
      <c r="B188" s="304"/>
      <c r="C188" s="153"/>
      <c r="D188" s="371"/>
      <c r="E188" s="153"/>
      <c r="F188" s="268"/>
      <c r="G188" s="153"/>
      <c r="H188" s="153"/>
      <c r="I188" s="153"/>
      <c r="J188" s="153"/>
      <c r="K188" s="153"/>
      <c r="L188" s="153"/>
      <c r="M188" s="153"/>
      <c r="N188" s="153"/>
      <c r="O188" s="153"/>
      <c r="P188" s="157"/>
      <c r="V188" s="69"/>
      <c r="W188" s="69"/>
    </row>
    <row r="189" spans="1:23" x14ac:dyDescent="0.25">
      <c r="A189" s="333">
        <v>35</v>
      </c>
      <c r="B189" s="303"/>
      <c r="C189" s="149" t="s">
        <v>221</v>
      </c>
      <c r="D189" s="370"/>
      <c r="E189" s="149" t="s">
        <v>201</v>
      </c>
      <c r="F189" s="256" t="s">
        <v>202</v>
      </c>
      <c r="G189" s="150" t="s">
        <v>131</v>
      </c>
      <c r="H189" s="150" t="s">
        <v>127</v>
      </c>
      <c r="I189" s="151">
        <v>0.24</v>
      </c>
      <c r="J189" s="151" t="s">
        <v>109</v>
      </c>
      <c r="K189" s="150"/>
      <c r="L189" s="150"/>
      <c r="M189" s="150">
        <f>I189*1000/$E$5*0.5</f>
        <v>0.6</v>
      </c>
      <c r="N189" s="150" t="s">
        <v>125</v>
      </c>
      <c r="O189" s="150" t="s">
        <v>202</v>
      </c>
      <c r="P189" s="152" t="s">
        <v>133</v>
      </c>
      <c r="V189" s="69"/>
      <c r="W189" s="69"/>
    </row>
    <row r="190" spans="1:23" x14ac:dyDescent="0.25">
      <c r="A190" s="314"/>
      <c r="B190" s="284"/>
      <c r="C190" s="55" t="s">
        <v>221</v>
      </c>
      <c r="D190" s="61"/>
      <c r="E190" s="55" t="s">
        <v>205</v>
      </c>
      <c r="F190" s="233" t="s">
        <v>139</v>
      </c>
      <c r="G190" s="55" t="s">
        <v>123</v>
      </c>
      <c r="H190" s="55" t="s">
        <v>178</v>
      </c>
      <c r="I190" s="62">
        <v>0.5</v>
      </c>
      <c r="J190" s="62" t="s">
        <v>109</v>
      </c>
      <c r="K190" s="55">
        <f>I190/100*1000</f>
        <v>5</v>
      </c>
      <c r="L190" s="55" t="s">
        <v>125</v>
      </c>
      <c r="M190" s="57"/>
      <c r="N190" s="57"/>
      <c r="O190" s="57" t="s">
        <v>139</v>
      </c>
      <c r="P190" s="63"/>
      <c r="V190" s="69"/>
      <c r="W190" s="69"/>
    </row>
    <row r="191" spans="1:23" x14ac:dyDescent="0.25">
      <c r="A191" s="314"/>
      <c r="B191" s="284"/>
      <c r="C191" s="55"/>
      <c r="D191" s="61"/>
      <c r="E191" s="55" t="str">
        <f>+E190</f>
        <v>Start April</v>
      </c>
      <c r="F191" s="233"/>
      <c r="G191" s="57" t="s">
        <v>131</v>
      </c>
      <c r="H191" s="57" t="s">
        <v>152</v>
      </c>
      <c r="I191" s="135">
        <v>0.9</v>
      </c>
      <c r="J191" s="135" t="s">
        <v>109</v>
      </c>
      <c r="K191" s="57"/>
      <c r="L191" s="57"/>
      <c r="M191" s="57">
        <f>I191*1000/$E$5*0.5</f>
        <v>2.25</v>
      </c>
      <c r="N191" s="57" t="s">
        <v>125</v>
      </c>
      <c r="O191" s="57"/>
      <c r="P191" s="63"/>
      <c r="V191" s="69"/>
      <c r="W191" s="69"/>
    </row>
    <row r="192" spans="1:23" ht="15.75" thickBot="1" x14ac:dyDescent="0.3">
      <c r="A192" s="315"/>
      <c r="B192" s="285"/>
      <c r="C192" s="67"/>
      <c r="D192" s="65"/>
      <c r="E192" s="67"/>
      <c r="F192" s="238"/>
      <c r="G192" s="67"/>
      <c r="H192" s="67"/>
      <c r="I192" s="67"/>
      <c r="J192" s="67"/>
      <c r="K192" s="67"/>
      <c r="L192" s="67"/>
      <c r="M192" s="67"/>
      <c r="N192" s="67"/>
      <c r="O192" s="67"/>
      <c r="P192" s="68"/>
      <c r="V192" s="69"/>
      <c r="W192" s="69"/>
    </row>
    <row r="193" spans="1:16" x14ac:dyDescent="0.25">
      <c r="A193" s="320">
        <v>36</v>
      </c>
      <c r="B193" s="289"/>
      <c r="C193" s="81" t="s">
        <v>153</v>
      </c>
      <c r="D193" s="356"/>
      <c r="E193" s="81" t="s">
        <v>135</v>
      </c>
      <c r="F193" s="261" t="s">
        <v>126</v>
      </c>
      <c r="G193" s="82" t="s">
        <v>131</v>
      </c>
      <c r="H193" s="82" t="s">
        <v>124</v>
      </c>
      <c r="I193" s="158">
        <v>2</v>
      </c>
      <c r="J193" s="158" t="s">
        <v>109</v>
      </c>
      <c r="K193" s="82"/>
      <c r="L193" s="82"/>
      <c r="M193" s="82">
        <f>I193*1000/$E$5*0.5</f>
        <v>5</v>
      </c>
      <c r="N193" s="82" t="s">
        <v>125</v>
      </c>
      <c r="O193" s="82" t="s">
        <v>126</v>
      </c>
      <c r="P193" s="83" t="s">
        <v>133</v>
      </c>
    </row>
    <row r="194" spans="1:16" x14ac:dyDescent="0.25">
      <c r="A194" s="319"/>
      <c r="B194" s="288"/>
      <c r="C194" s="78"/>
      <c r="D194" s="355"/>
      <c r="E194" s="78" t="str">
        <f t="shared" ref="E194:E195" si="9">+E193</f>
        <v>BBCH 11</v>
      </c>
      <c r="F194" s="253"/>
      <c r="G194" s="79" t="s">
        <v>131</v>
      </c>
      <c r="H194" s="79" t="s">
        <v>127</v>
      </c>
      <c r="I194" s="159">
        <v>0.03</v>
      </c>
      <c r="J194" s="159" t="s">
        <v>109</v>
      </c>
      <c r="K194" s="160"/>
      <c r="L194" s="79"/>
      <c r="M194" s="79">
        <f>I194*1000/$E$5*0.5</f>
        <v>7.4999999999999997E-2</v>
      </c>
      <c r="N194" s="79" t="s">
        <v>125</v>
      </c>
      <c r="O194" s="79"/>
      <c r="P194" s="80"/>
    </row>
    <row r="195" spans="1:16" x14ac:dyDescent="0.25">
      <c r="A195" s="319"/>
      <c r="B195" s="288"/>
      <c r="C195" s="78"/>
      <c r="D195" s="355"/>
      <c r="E195" s="78" t="str">
        <f t="shared" si="9"/>
        <v>BBCH 11</v>
      </c>
      <c r="F195" s="253"/>
      <c r="G195" s="79" t="s">
        <v>131</v>
      </c>
      <c r="H195" s="79" t="s">
        <v>204</v>
      </c>
      <c r="I195" s="159">
        <v>0.9</v>
      </c>
      <c r="J195" s="159" t="s">
        <v>109</v>
      </c>
      <c r="K195" s="79"/>
      <c r="L195" s="79"/>
      <c r="M195" s="79">
        <f>I195*1000/$E$5*0.5</f>
        <v>2.25</v>
      </c>
      <c r="N195" s="79" t="s">
        <v>125</v>
      </c>
      <c r="O195" s="79"/>
      <c r="P195" s="80"/>
    </row>
    <row r="196" spans="1:16" x14ac:dyDescent="0.25">
      <c r="A196" s="322"/>
      <c r="B196" s="291"/>
      <c r="C196" s="88" t="s">
        <v>153</v>
      </c>
      <c r="D196" s="358"/>
      <c r="E196" s="88" t="s">
        <v>208</v>
      </c>
      <c r="F196" s="243" t="s">
        <v>147</v>
      </c>
      <c r="G196" s="88" t="s">
        <v>209</v>
      </c>
      <c r="H196" s="88" t="s">
        <v>178</v>
      </c>
      <c r="I196" s="170">
        <v>0.5</v>
      </c>
      <c r="J196" s="170" t="s">
        <v>109</v>
      </c>
      <c r="K196" s="88">
        <f>I196/100*1000</f>
        <v>5</v>
      </c>
      <c r="L196" s="88" t="s">
        <v>125</v>
      </c>
      <c r="M196" s="88"/>
      <c r="N196" s="88"/>
      <c r="O196" s="88" t="s">
        <v>147</v>
      </c>
      <c r="P196" s="195"/>
    </row>
    <row r="197" spans="1:16" x14ac:dyDescent="0.25">
      <c r="A197" s="322"/>
      <c r="B197" s="291"/>
      <c r="C197" s="88"/>
      <c r="D197" s="358"/>
      <c r="E197" s="88" t="str">
        <f>+E196</f>
        <v>BBCH 13</v>
      </c>
      <c r="F197" s="241"/>
      <c r="G197" s="89" t="s">
        <v>131</v>
      </c>
      <c r="H197" s="89" t="s">
        <v>152</v>
      </c>
      <c r="I197" s="170">
        <v>0.75</v>
      </c>
      <c r="J197" s="170" t="s">
        <v>109</v>
      </c>
      <c r="K197" s="89"/>
      <c r="L197" s="89"/>
      <c r="M197" s="89">
        <f>I197*1000/$E$5*0.5</f>
        <v>1.875</v>
      </c>
      <c r="N197" s="89" t="s">
        <v>125</v>
      </c>
      <c r="O197" s="89"/>
      <c r="P197" s="90" t="s">
        <v>133</v>
      </c>
    </row>
    <row r="198" spans="1:16" x14ac:dyDescent="0.25">
      <c r="A198" s="314"/>
      <c r="B198" s="284"/>
      <c r="C198" s="55" t="s">
        <v>153</v>
      </c>
      <c r="D198" s="61"/>
      <c r="E198" s="55" t="s">
        <v>205</v>
      </c>
      <c r="F198" s="233" t="s">
        <v>139</v>
      </c>
      <c r="G198" s="55" t="s">
        <v>123</v>
      </c>
      <c r="H198" s="55" t="s">
        <v>162</v>
      </c>
      <c r="I198" s="62">
        <v>0.5</v>
      </c>
      <c r="J198" s="62" t="s">
        <v>109</v>
      </c>
      <c r="K198" s="55">
        <f>I198/100*1000</f>
        <v>5</v>
      </c>
      <c r="L198" s="55" t="s">
        <v>125</v>
      </c>
      <c r="M198" s="57"/>
      <c r="N198" s="57"/>
      <c r="O198" s="57" t="s">
        <v>139</v>
      </c>
      <c r="P198" s="63"/>
    </row>
    <row r="199" spans="1:16" x14ac:dyDescent="0.25">
      <c r="A199" s="314"/>
      <c r="B199" s="284"/>
      <c r="C199" s="55"/>
      <c r="D199" s="61"/>
      <c r="E199" s="55" t="str">
        <f t="shared" ref="E199:E200" si="10">+E198</f>
        <v>Start April</v>
      </c>
      <c r="F199" s="233"/>
      <c r="G199" s="57" t="s">
        <v>131</v>
      </c>
      <c r="H199" s="57" t="s">
        <v>206</v>
      </c>
      <c r="I199" s="135">
        <v>220</v>
      </c>
      <c r="J199" s="135" t="s">
        <v>164</v>
      </c>
      <c r="K199" s="20"/>
      <c r="L199" s="57"/>
      <c r="M199" s="161">
        <f>I199/$E$5*500*$E$4/10</f>
        <v>27.5</v>
      </c>
      <c r="N199" s="57" t="s">
        <v>125</v>
      </c>
      <c r="O199" s="57"/>
      <c r="P199" s="100" t="s">
        <v>207</v>
      </c>
    </row>
    <row r="200" spans="1:16" x14ac:dyDescent="0.25">
      <c r="A200" s="314"/>
      <c r="B200" s="284"/>
      <c r="C200" s="55"/>
      <c r="D200" s="61"/>
      <c r="E200" s="55" t="str">
        <f t="shared" si="10"/>
        <v>Start April</v>
      </c>
      <c r="F200" s="233"/>
      <c r="G200" s="57" t="s">
        <v>131</v>
      </c>
      <c r="H200" s="57" t="s">
        <v>188</v>
      </c>
      <c r="I200" s="135">
        <v>18.75</v>
      </c>
      <c r="J200" s="135" t="s">
        <v>164</v>
      </c>
      <c r="K200" s="20"/>
      <c r="L200" s="57"/>
      <c r="M200" s="161">
        <f>I200/$E$5*500*$E$4/2</f>
        <v>11.71875</v>
      </c>
      <c r="N200" s="57" t="s">
        <v>125</v>
      </c>
      <c r="O200" s="57"/>
      <c r="P200" s="100" t="s">
        <v>190</v>
      </c>
    </row>
    <row r="201" spans="1:16" ht="15.75" thickBot="1" x14ac:dyDescent="0.3">
      <c r="A201" s="340"/>
      <c r="B201" s="310"/>
      <c r="C201" s="179"/>
      <c r="D201" s="376"/>
      <c r="E201" s="179"/>
      <c r="F201" s="263"/>
      <c r="G201" s="179"/>
      <c r="H201" s="179"/>
      <c r="I201" s="179"/>
      <c r="J201" s="179"/>
      <c r="K201" s="179"/>
      <c r="L201" s="179"/>
      <c r="M201" s="179"/>
      <c r="N201" s="179"/>
      <c r="O201" s="179"/>
      <c r="P201" s="180"/>
    </row>
    <row r="202" spans="1:16" x14ac:dyDescent="0.25">
      <c r="A202" s="321">
        <v>37</v>
      </c>
      <c r="B202" s="290"/>
      <c r="C202" s="85" t="s">
        <v>192</v>
      </c>
      <c r="D202" s="357"/>
      <c r="E202" s="85" t="s">
        <v>208</v>
      </c>
      <c r="F202" s="269" t="s">
        <v>147</v>
      </c>
      <c r="G202" s="85" t="s">
        <v>123</v>
      </c>
      <c r="H202" s="85" t="s">
        <v>178</v>
      </c>
      <c r="I202" s="196">
        <v>0.5</v>
      </c>
      <c r="J202" s="196" t="s">
        <v>109</v>
      </c>
      <c r="K202" s="85">
        <v>5</v>
      </c>
      <c r="L202" s="85" t="s">
        <v>125</v>
      </c>
      <c r="M202" s="86"/>
      <c r="N202" s="86"/>
      <c r="O202" s="86" t="s">
        <v>147</v>
      </c>
      <c r="P202" s="197"/>
    </row>
    <row r="203" spans="1:16" x14ac:dyDescent="0.25">
      <c r="A203" s="322"/>
      <c r="B203" s="291"/>
      <c r="C203" s="88"/>
      <c r="D203" s="358"/>
      <c r="E203" s="88" t="str">
        <f>+E202</f>
        <v>BBCH 13</v>
      </c>
      <c r="F203" s="241"/>
      <c r="G203" s="89" t="s">
        <v>131</v>
      </c>
      <c r="H203" s="89" t="s">
        <v>184</v>
      </c>
      <c r="I203" s="170">
        <v>0.75</v>
      </c>
      <c r="J203" s="170" t="s">
        <v>109</v>
      </c>
      <c r="K203" s="172"/>
      <c r="L203" s="89"/>
      <c r="M203" s="89">
        <f>I203*1000/$E$5*0.5</f>
        <v>1.875</v>
      </c>
      <c r="N203" s="89" t="s">
        <v>125</v>
      </c>
      <c r="O203" s="89"/>
      <c r="P203" s="120"/>
    </row>
    <row r="204" spans="1:16" x14ac:dyDescent="0.25">
      <c r="A204" s="314"/>
      <c r="B204" s="284"/>
      <c r="C204" s="55" t="s">
        <v>192</v>
      </c>
      <c r="D204" s="61"/>
      <c r="E204" s="55" t="s">
        <v>205</v>
      </c>
      <c r="F204" s="233" t="s">
        <v>139</v>
      </c>
      <c r="G204" s="55" t="s">
        <v>123</v>
      </c>
      <c r="H204" s="55" t="s">
        <v>162</v>
      </c>
      <c r="I204" s="62">
        <v>0.5</v>
      </c>
      <c r="J204" s="62" t="s">
        <v>109</v>
      </c>
      <c r="K204" s="55">
        <f>I204/100*1000</f>
        <v>5</v>
      </c>
      <c r="L204" s="55" t="s">
        <v>125</v>
      </c>
      <c r="M204" s="57"/>
      <c r="N204" s="57"/>
      <c r="O204" s="57" t="s">
        <v>139</v>
      </c>
      <c r="P204" s="63"/>
    </row>
    <row r="205" spans="1:16" x14ac:dyDescent="0.25">
      <c r="A205" s="314"/>
      <c r="B205" s="284"/>
      <c r="C205" s="55"/>
      <c r="D205" s="61"/>
      <c r="E205" s="55" t="str">
        <f t="shared" ref="E205:E206" si="11">+E204</f>
        <v>Start April</v>
      </c>
      <c r="F205" s="233"/>
      <c r="G205" s="57" t="s">
        <v>131</v>
      </c>
      <c r="H205" s="57" t="s">
        <v>206</v>
      </c>
      <c r="I205" s="135">
        <v>220</v>
      </c>
      <c r="J205" s="135" t="s">
        <v>164</v>
      </c>
      <c r="K205" s="20"/>
      <c r="L205" s="57"/>
      <c r="M205" s="161">
        <f>I205/$E$5*500*$E$4/2</f>
        <v>137.5</v>
      </c>
      <c r="N205" s="57" t="s">
        <v>125</v>
      </c>
      <c r="O205" s="57"/>
      <c r="P205" s="100" t="s">
        <v>207</v>
      </c>
    </row>
    <row r="206" spans="1:16" x14ac:dyDescent="0.25">
      <c r="A206" s="314"/>
      <c r="B206" s="284"/>
      <c r="C206" s="55"/>
      <c r="D206" s="61"/>
      <c r="E206" s="55" t="str">
        <f t="shared" si="11"/>
        <v>Start April</v>
      </c>
      <c r="F206" s="233"/>
      <c r="G206" s="57" t="s">
        <v>131</v>
      </c>
      <c r="H206" s="57" t="s">
        <v>188</v>
      </c>
      <c r="I206" s="135">
        <v>18.75</v>
      </c>
      <c r="J206" s="135" t="s">
        <v>164</v>
      </c>
      <c r="K206" s="20"/>
      <c r="L206" s="57"/>
      <c r="M206" s="161">
        <f>I206/$E$5*500*$E$4/2</f>
        <v>11.71875</v>
      </c>
      <c r="N206" s="57" t="s">
        <v>125</v>
      </c>
      <c r="O206" s="57"/>
      <c r="P206" s="100" t="s">
        <v>190</v>
      </c>
    </row>
    <row r="207" spans="1:16" ht="15.75" thickBot="1" x14ac:dyDescent="0.3">
      <c r="A207" s="318"/>
      <c r="B207" s="287"/>
      <c r="C207" s="74"/>
      <c r="D207" s="354"/>
      <c r="E207" s="74"/>
      <c r="F207" s="2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82"/>
    </row>
    <row r="208" spans="1:16" x14ac:dyDescent="0.25">
      <c r="A208" s="317">
        <v>38</v>
      </c>
      <c r="B208" s="286"/>
      <c r="C208" s="71" t="s">
        <v>169</v>
      </c>
      <c r="D208" s="353"/>
      <c r="E208" s="71" t="s">
        <v>135</v>
      </c>
      <c r="F208" s="267" t="s">
        <v>126</v>
      </c>
      <c r="G208" s="72" t="s">
        <v>131</v>
      </c>
      <c r="H208" s="72" t="s">
        <v>203</v>
      </c>
      <c r="I208" s="178">
        <v>0.15</v>
      </c>
      <c r="J208" s="178" t="s">
        <v>109</v>
      </c>
      <c r="K208" s="72"/>
      <c r="L208" s="72"/>
      <c r="M208" s="72">
        <f>I208*1000/$E$5*0.5</f>
        <v>0.375</v>
      </c>
      <c r="N208" s="72" t="s">
        <v>125</v>
      </c>
      <c r="O208" s="72" t="s">
        <v>126</v>
      </c>
      <c r="P208" s="77" t="s">
        <v>133</v>
      </c>
    </row>
    <row r="209" spans="1:16" x14ac:dyDescent="0.25">
      <c r="A209" s="319"/>
      <c r="B209" s="288"/>
      <c r="C209" s="78"/>
      <c r="D209" s="355"/>
      <c r="E209" s="78" t="str">
        <f t="shared" ref="E209:E211" si="12">+E208</f>
        <v>BBCH 11</v>
      </c>
      <c r="F209" s="253"/>
      <c r="G209" s="79" t="s">
        <v>131</v>
      </c>
      <c r="H209" s="79" t="s">
        <v>124</v>
      </c>
      <c r="I209" s="159">
        <v>0.7</v>
      </c>
      <c r="J209" s="159" t="s">
        <v>109</v>
      </c>
      <c r="K209" s="160"/>
      <c r="L209" s="79"/>
      <c r="M209" s="79">
        <f>I209*1000/$E$5*0.5</f>
        <v>1.75</v>
      </c>
      <c r="N209" s="79" t="s">
        <v>125</v>
      </c>
      <c r="O209" s="79"/>
      <c r="P209" s="80"/>
    </row>
    <row r="210" spans="1:16" x14ac:dyDescent="0.25">
      <c r="A210" s="319"/>
      <c r="B210" s="288"/>
      <c r="C210" s="78"/>
      <c r="D210" s="355"/>
      <c r="E210" s="78" t="str">
        <f t="shared" si="12"/>
        <v>BBCH 11</v>
      </c>
      <c r="F210" s="253"/>
      <c r="G210" s="79" t="s">
        <v>131</v>
      </c>
      <c r="H210" s="79" t="s">
        <v>127</v>
      </c>
      <c r="I210" s="159">
        <v>0.05</v>
      </c>
      <c r="J210" s="159" t="s">
        <v>109</v>
      </c>
      <c r="K210" s="79"/>
      <c r="L210" s="79"/>
      <c r="M210" s="79">
        <f>I210*1000/$E$5*0.5</f>
        <v>0.125</v>
      </c>
      <c r="N210" s="79" t="s">
        <v>125</v>
      </c>
      <c r="O210" s="79"/>
      <c r="P210" s="80"/>
    </row>
    <row r="211" spans="1:16" x14ac:dyDescent="0.25">
      <c r="A211" s="319"/>
      <c r="B211" s="288"/>
      <c r="C211" s="78"/>
      <c r="D211" s="355"/>
      <c r="E211" s="78" t="str">
        <f t="shared" si="12"/>
        <v>BBCH 11</v>
      </c>
      <c r="F211" s="253"/>
      <c r="G211" s="79" t="s">
        <v>131</v>
      </c>
      <c r="H211" s="79" t="s">
        <v>204</v>
      </c>
      <c r="I211" s="159">
        <v>0.3</v>
      </c>
      <c r="J211" s="159" t="s">
        <v>109</v>
      </c>
      <c r="K211" s="79"/>
      <c r="L211" s="79"/>
      <c r="M211" s="79">
        <f>I211*1000/$E$5*0.5</f>
        <v>0.75</v>
      </c>
      <c r="N211" s="79" t="s">
        <v>125</v>
      </c>
      <c r="O211" s="79"/>
      <c r="P211" s="80"/>
    </row>
    <row r="212" spans="1:16" x14ac:dyDescent="0.25">
      <c r="A212" s="314"/>
      <c r="B212" s="284"/>
      <c r="C212" s="55" t="s">
        <v>169</v>
      </c>
      <c r="D212" s="61"/>
      <c r="E212" s="55" t="s">
        <v>222</v>
      </c>
      <c r="F212" s="233" t="s">
        <v>130</v>
      </c>
      <c r="G212" s="57" t="s">
        <v>131</v>
      </c>
      <c r="H212" s="57" t="s">
        <v>223</v>
      </c>
      <c r="I212" s="135">
        <v>0.5</v>
      </c>
      <c r="J212" s="135" t="s">
        <v>109</v>
      </c>
      <c r="K212" s="57"/>
      <c r="L212" s="57"/>
      <c r="M212" s="57">
        <f>I212*1000/$E$5*0.5</f>
        <v>1.25</v>
      </c>
      <c r="N212" s="57" t="s">
        <v>125</v>
      </c>
      <c r="O212" s="57" t="s">
        <v>130</v>
      </c>
      <c r="P212" s="63"/>
    </row>
    <row r="213" spans="1:16" ht="15.75" thickBot="1" x14ac:dyDescent="0.3">
      <c r="A213" s="340"/>
      <c r="B213" s="310"/>
      <c r="C213" s="179"/>
      <c r="D213" s="376"/>
      <c r="E213" s="179"/>
      <c r="F213" s="263"/>
      <c r="G213" s="179"/>
      <c r="H213" s="179"/>
      <c r="I213" s="179"/>
      <c r="J213" s="179"/>
      <c r="K213" s="179"/>
      <c r="L213" s="179"/>
      <c r="M213" s="179"/>
      <c r="N213" s="179"/>
      <c r="O213" s="179"/>
      <c r="P213" s="180"/>
    </row>
    <row r="214" spans="1:16" x14ac:dyDescent="0.25">
      <c r="A214" s="320">
        <v>39</v>
      </c>
      <c r="B214" s="289"/>
      <c r="C214" s="81" t="s">
        <v>224</v>
      </c>
      <c r="D214" s="356"/>
      <c r="E214" s="81" t="s">
        <v>135</v>
      </c>
      <c r="F214" s="239" t="s">
        <v>126</v>
      </c>
      <c r="G214" s="81" t="s">
        <v>209</v>
      </c>
      <c r="H214" s="81" t="s">
        <v>203</v>
      </c>
      <c r="I214" s="158">
        <v>0.15</v>
      </c>
      <c r="J214" s="158" t="s">
        <v>109</v>
      </c>
      <c r="K214" s="81">
        <f>I214/100*1000</f>
        <v>1.5</v>
      </c>
      <c r="L214" s="81" t="s">
        <v>125</v>
      </c>
      <c r="M214" s="81"/>
      <c r="N214" s="81"/>
      <c r="O214" s="81" t="s">
        <v>126</v>
      </c>
      <c r="P214" s="97"/>
    </row>
    <row r="215" spans="1:16" x14ac:dyDescent="0.25">
      <c r="A215" s="319"/>
      <c r="B215" s="288"/>
      <c r="C215" s="78"/>
      <c r="D215" s="355"/>
      <c r="E215" s="78" t="str">
        <f t="shared" ref="E215:E216" si="13">+E214</f>
        <v>BBCH 11</v>
      </c>
      <c r="F215" s="253"/>
      <c r="G215" s="79" t="s">
        <v>131</v>
      </c>
      <c r="H215" s="79" t="s">
        <v>124</v>
      </c>
      <c r="I215" s="159">
        <v>1.25</v>
      </c>
      <c r="J215" s="159" t="s">
        <v>109</v>
      </c>
      <c r="K215" s="79"/>
      <c r="L215" s="79"/>
      <c r="M215" s="79">
        <f>I215*1000/$E$5*0.5</f>
        <v>3.125</v>
      </c>
      <c r="N215" s="79" t="s">
        <v>125</v>
      </c>
      <c r="O215" s="79"/>
      <c r="P215" s="80" t="s">
        <v>133</v>
      </c>
    </row>
    <row r="216" spans="1:16" x14ac:dyDescent="0.25">
      <c r="A216" s="319"/>
      <c r="B216" s="288"/>
      <c r="C216" s="78"/>
      <c r="D216" s="355"/>
      <c r="E216" s="78" t="str">
        <f t="shared" si="13"/>
        <v>BBCH 11</v>
      </c>
      <c r="F216" s="253"/>
      <c r="G216" s="79" t="s">
        <v>131</v>
      </c>
      <c r="H216" s="79" t="s">
        <v>127</v>
      </c>
      <c r="I216" s="159">
        <v>0.05</v>
      </c>
      <c r="J216" s="159" t="s">
        <v>109</v>
      </c>
      <c r="K216" s="79"/>
      <c r="L216" s="79"/>
      <c r="M216" s="79">
        <f>I216*1000/$E$5*0.5</f>
        <v>0.125</v>
      </c>
      <c r="N216" s="79" t="s">
        <v>125</v>
      </c>
      <c r="O216" s="79"/>
      <c r="P216" s="80" t="s">
        <v>133</v>
      </c>
    </row>
    <row r="217" spans="1:16" x14ac:dyDescent="0.25">
      <c r="A217" s="314"/>
      <c r="B217" s="284"/>
      <c r="C217" s="55" t="s">
        <v>224</v>
      </c>
      <c r="D217" s="61"/>
      <c r="E217" s="55" t="s">
        <v>205</v>
      </c>
      <c r="F217" s="233" t="s">
        <v>139</v>
      </c>
      <c r="G217" s="57" t="s">
        <v>209</v>
      </c>
      <c r="H217" s="57" t="s">
        <v>196</v>
      </c>
      <c r="I217" s="135">
        <v>0.2</v>
      </c>
      <c r="J217" s="135" t="s">
        <v>109</v>
      </c>
      <c r="K217" s="55">
        <f>I217/100*1000</f>
        <v>2</v>
      </c>
      <c r="L217" s="55" t="s">
        <v>125</v>
      </c>
      <c r="M217" s="57"/>
      <c r="N217" s="57"/>
      <c r="O217" s="57" t="s">
        <v>139</v>
      </c>
      <c r="P217" s="63"/>
    </row>
    <row r="218" spans="1:16" x14ac:dyDescent="0.25">
      <c r="A218" s="314"/>
      <c r="B218" s="284"/>
      <c r="C218" s="55"/>
      <c r="D218" s="61"/>
      <c r="E218" s="55" t="str">
        <f>+E217</f>
        <v>Start April</v>
      </c>
      <c r="F218" s="233"/>
      <c r="G218" s="57" t="s">
        <v>131</v>
      </c>
      <c r="H218" s="57" t="s">
        <v>188</v>
      </c>
      <c r="I218" s="135">
        <v>18.75</v>
      </c>
      <c r="J218" s="135" t="s">
        <v>164</v>
      </c>
      <c r="K218" s="20"/>
      <c r="L218" s="57"/>
      <c r="M218" s="161">
        <f>I218/$E$5*500*$E$4/2</f>
        <v>11.71875</v>
      </c>
      <c r="N218" s="57" t="s">
        <v>125</v>
      </c>
      <c r="O218" s="57"/>
      <c r="P218" s="100" t="s">
        <v>190</v>
      </c>
    </row>
    <row r="219" spans="1:16" ht="15.75" thickBot="1" x14ac:dyDescent="0.3">
      <c r="A219" s="315"/>
      <c r="B219" s="285"/>
      <c r="C219" s="67"/>
      <c r="D219" s="65"/>
      <c r="E219" s="67"/>
      <c r="F219" s="263"/>
      <c r="G219" s="179"/>
      <c r="H219" s="179"/>
      <c r="I219" s="179"/>
      <c r="J219" s="179"/>
      <c r="K219" s="179"/>
      <c r="L219" s="179"/>
      <c r="M219" s="179"/>
      <c r="N219" s="179"/>
      <c r="O219" s="179"/>
      <c r="P219" s="180"/>
    </row>
    <row r="220" spans="1:16" x14ac:dyDescent="0.25">
      <c r="A220" s="320">
        <v>40</v>
      </c>
      <c r="B220" s="289"/>
      <c r="C220" s="81" t="s">
        <v>225</v>
      </c>
      <c r="D220" s="356"/>
      <c r="E220" s="81" t="s">
        <v>244</v>
      </c>
      <c r="F220" s="261" t="s">
        <v>126</v>
      </c>
      <c r="G220" s="81" t="s">
        <v>123</v>
      </c>
      <c r="H220" s="81" t="s">
        <v>127</v>
      </c>
      <c r="I220" s="109">
        <v>0.1</v>
      </c>
      <c r="J220" s="109" t="s">
        <v>109</v>
      </c>
      <c r="K220" s="81">
        <f>I220/100*1000</f>
        <v>1</v>
      </c>
      <c r="L220" s="81" t="s">
        <v>125</v>
      </c>
      <c r="M220" s="82"/>
      <c r="N220" s="82"/>
      <c r="O220" s="82" t="s">
        <v>126</v>
      </c>
      <c r="P220" s="83"/>
    </row>
    <row r="221" spans="1:16" x14ac:dyDescent="0.25">
      <c r="A221" s="319"/>
      <c r="B221" s="288"/>
      <c r="C221" s="78"/>
      <c r="D221" s="355"/>
      <c r="E221" s="78" t="str">
        <f>+E220</f>
        <v>???</v>
      </c>
      <c r="F221" s="253"/>
      <c r="G221" s="78" t="s">
        <v>123</v>
      </c>
      <c r="H221" s="78" t="s">
        <v>124</v>
      </c>
      <c r="I221" s="110">
        <v>2</v>
      </c>
      <c r="J221" s="110" t="s">
        <v>109</v>
      </c>
      <c r="K221" s="78">
        <f>I221/100*1000</f>
        <v>20</v>
      </c>
      <c r="L221" s="78" t="s">
        <v>125</v>
      </c>
      <c r="M221" s="79"/>
      <c r="N221" s="79"/>
      <c r="O221" s="79"/>
      <c r="P221" s="80"/>
    </row>
    <row r="222" spans="1:16" x14ac:dyDescent="0.25">
      <c r="A222" s="314"/>
      <c r="B222" s="284"/>
      <c r="C222" s="55" t="s">
        <v>225</v>
      </c>
      <c r="D222" s="61"/>
      <c r="E222" s="55" t="s">
        <v>205</v>
      </c>
      <c r="F222" s="233" t="s">
        <v>139</v>
      </c>
      <c r="G222" s="55" t="s">
        <v>123</v>
      </c>
      <c r="H222" s="55" t="s">
        <v>162</v>
      </c>
      <c r="I222" s="62">
        <v>0.5</v>
      </c>
      <c r="J222" s="62" t="s">
        <v>109</v>
      </c>
      <c r="K222" s="55">
        <f>I222/100*1000</f>
        <v>5</v>
      </c>
      <c r="L222" s="55" t="s">
        <v>125</v>
      </c>
      <c r="M222" s="57"/>
      <c r="N222" s="57"/>
      <c r="O222" s="57" t="s">
        <v>139</v>
      </c>
      <c r="P222" s="63"/>
    </row>
    <row r="223" spans="1:16" x14ac:dyDescent="0.25">
      <c r="A223" s="314"/>
      <c r="B223" s="284"/>
      <c r="C223" s="55"/>
      <c r="D223" s="61"/>
      <c r="E223" s="55" t="str">
        <f>+E222</f>
        <v>Start April</v>
      </c>
      <c r="F223" s="233"/>
      <c r="G223" s="57" t="s">
        <v>131</v>
      </c>
      <c r="H223" s="57" t="s">
        <v>206</v>
      </c>
      <c r="I223" s="135">
        <v>220</v>
      </c>
      <c r="J223" s="135" t="s">
        <v>164</v>
      </c>
      <c r="K223" s="20"/>
      <c r="L223" s="57"/>
      <c r="M223" s="161">
        <f>I223/$E$5*500*$E$4/2</f>
        <v>137.5</v>
      </c>
      <c r="N223" s="57" t="s">
        <v>125</v>
      </c>
      <c r="O223" s="57"/>
      <c r="P223" s="100" t="s">
        <v>207</v>
      </c>
    </row>
    <row r="224" spans="1:16" ht="15.75" thickBot="1" x14ac:dyDescent="0.3">
      <c r="A224" s="318"/>
      <c r="B224" s="287"/>
      <c r="C224" s="74"/>
      <c r="D224" s="354"/>
      <c r="E224" s="74"/>
      <c r="F224" s="2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82"/>
    </row>
    <row r="225" spans="1:17" x14ac:dyDescent="0.25">
      <c r="A225" s="330"/>
      <c r="B225" s="301"/>
      <c r="C225" s="99"/>
      <c r="D225" s="361"/>
      <c r="E225" s="99"/>
      <c r="F225" s="251"/>
      <c r="G225" s="126"/>
      <c r="H225" s="126"/>
      <c r="I225" s="129"/>
      <c r="J225" s="129"/>
      <c r="K225" s="198"/>
      <c r="L225" s="126"/>
      <c r="M225" s="126"/>
      <c r="N225" s="126"/>
      <c r="O225" s="126"/>
      <c r="P225" s="199"/>
    </row>
    <row r="226" spans="1:17" x14ac:dyDescent="0.25">
      <c r="A226" s="314"/>
      <c r="B226" s="284"/>
      <c r="C226" s="55"/>
      <c r="D226" s="61"/>
      <c r="E226" s="55"/>
      <c r="F226" s="232"/>
      <c r="G226" s="55"/>
      <c r="H226" s="61"/>
      <c r="I226" s="55"/>
      <c r="J226" s="55"/>
      <c r="K226" s="55" t="s">
        <v>226</v>
      </c>
      <c r="L226" s="55">
        <f>2.5*25</f>
        <v>62.5</v>
      </c>
      <c r="M226" s="55" t="s">
        <v>109</v>
      </c>
      <c r="N226" s="57"/>
      <c r="O226" s="55"/>
      <c r="P226" s="63"/>
    </row>
    <row r="227" spans="1:17" x14ac:dyDescent="0.25">
      <c r="A227" s="314"/>
      <c r="B227" s="284"/>
      <c r="C227" s="20" t="s">
        <v>227</v>
      </c>
      <c r="D227" s="377"/>
      <c r="E227" s="20"/>
      <c r="F227" s="21"/>
      <c r="G227" s="20"/>
      <c r="H227" s="55"/>
      <c r="I227" s="61"/>
      <c r="J227" s="57"/>
      <c r="K227" s="55" t="s">
        <v>228</v>
      </c>
      <c r="L227" s="55">
        <f>200/10000*L226</f>
        <v>1.25</v>
      </c>
      <c r="M227" s="55" t="s">
        <v>109</v>
      </c>
      <c r="N227" s="55"/>
      <c r="O227" s="55"/>
      <c r="P227" s="63"/>
    </row>
    <row r="228" spans="1:17" x14ac:dyDescent="0.25">
      <c r="A228" s="313"/>
      <c r="B228" s="283"/>
      <c r="C228" s="20"/>
      <c r="D228" s="377"/>
      <c r="E228" s="20"/>
      <c r="F228" s="21"/>
      <c r="G228" s="20" t="s">
        <v>229</v>
      </c>
      <c r="H228" s="57"/>
      <c r="I228" s="59"/>
      <c r="J228" s="57"/>
      <c r="K228" s="55"/>
      <c r="L228" s="55"/>
      <c r="M228" s="55"/>
      <c r="N228" s="55"/>
      <c r="O228" s="55"/>
      <c r="P228" s="63"/>
    </row>
    <row r="229" spans="1:17" x14ac:dyDescent="0.25">
      <c r="A229" s="341"/>
      <c r="B229" s="311"/>
      <c r="C229" s="200" t="s">
        <v>202</v>
      </c>
      <c r="D229" s="378"/>
      <c r="E229" s="200" t="s">
        <v>201</v>
      </c>
      <c r="F229" s="270"/>
      <c r="G229" s="201">
        <v>42640</v>
      </c>
      <c r="H229" s="202" t="s">
        <v>230</v>
      </c>
      <c r="I229" s="203"/>
      <c r="J229" s="203"/>
      <c r="K229" s="203"/>
      <c r="L229" s="203"/>
      <c r="M229" s="203"/>
      <c r="N229" s="203"/>
      <c r="O229" s="203"/>
      <c r="P229" s="204"/>
    </row>
    <row r="230" spans="1:17" x14ac:dyDescent="0.25">
      <c r="A230" s="314"/>
      <c r="B230" s="284"/>
      <c r="C230" s="110" t="s">
        <v>126</v>
      </c>
      <c r="D230" s="379"/>
      <c r="E230" s="205" t="s">
        <v>122</v>
      </c>
      <c r="F230" s="271"/>
      <c r="G230" s="205">
        <v>42659</v>
      </c>
      <c r="H230" s="206" t="s">
        <v>231</v>
      </c>
      <c r="I230" s="207"/>
      <c r="J230" s="207"/>
      <c r="K230" s="207"/>
      <c r="L230" s="207"/>
      <c r="M230" s="207"/>
      <c r="N230" s="207"/>
      <c r="O230" s="207"/>
      <c r="P230" s="208"/>
    </row>
    <row r="231" spans="1:17" x14ac:dyDescent="0.25">
      <c r="A231" s="314"/>
      <c r="B231" s="284"/>
      <c r="C231" s="117" t="s">
        <v>147</v>
      </c>
      <c r="D231" s="380"/>
      <c r="E231" s="117" t="s">
        <v>175</v>
      </c>
      <c r="F231" s="272"/>
      <c r="G231" s="209">
        <v>42669</v>
      </c>
      <c r="H231" s="210" t="s">
        <v>232</v>
      </c>
      <c r="I231" s="211"/>
      <c r="J231" s="211"/>
      <c r="K231" s="211"/>
      <c r="L231" s="211"/>
      <c r="M231" s="211"/>
      <c r="N231" s="211"/>
      <c r="O231" s="211"/>
      <c r="P231" s="212"/>
      <c r="Q231" s="33" t="s">
        <v>233</v>
      </c>
    </row>
    <row r="232" spans="1:17" x14ac:dyDescent="0.25">
      <c r="A232" s="314"/>
      <c r="B232" s="284"/>
      <c r="C232" s="62" t="s">
        <v>139</v>
      </c>
      <c r="D232" s="381"/>
      <c r="E232" s="213" t="s">
        <v>205</v>
      </c>
      <c r="F232" s="273"/>
      <c r="G232" s="214"/>
      <c r="H232" s="215"/>
      <c r="I232" s="216"/>
      <c r="J232" s="216"/>
      <c r="K232" s="216"/>
      <c r="L232" s="216"/>
      <c r="M232" s="216"/>
      <c r="N232" s="216"/>
      <c r="O232" s="216"/>
      <c r="P232" s="217"/>
    </row>
    <row r="233" spans="1:17" x14ac:dyDescent="0.25">
      <c r="A233" s="314"/>
      <c r="B233" s="278"/>
      <c r="C233" s="218" t="s">
        <v>189</v>
      </c>
      <c r="D233" s="382"/>
      <c r="E233" s="91" t="s">
        <v>234</v>
      </c>
      <c r="F233" s="274"/>
      <c r="G233" s="214"/>
      <c r="H233" s="219"/>
      <c r="I233" s="220"/>
      <c r="J233" s="220"/>
      <c r="K233" s="220"/>
      <c r="L233" s="220"/>
      <c r="M233" s="220"/>
      <c r="N233" s="220"/>
      <c r="O233" s="220"/>
      <c r="P233" s="221"/>
    </row>
    <row r="234" spans="1:17" x14ac:dyDescent="0.25">
      <c r="A234" s="314"/>
      <c r="B234" s="278"/>
      <c r="C234" s="218" t="s">
        <v>130</v>
      </c>
      <c r="D234" s="382"/>
      <c r="E234" s="222" t="s">
        <v>222</v>
      </c>
      <c r="F234" s="275"/>
      <c r="H234" s="224"/>
      <c r="I234" s="225"/>
      <c r="J234" s="225"/>
      <c r="K234" s="225"/>
      <c r="L234" s="225"/>
      <c r="M234" s="225"/>
      <c r="N234" s="225"/>
      <c r="O234" s="225"/>
      <c r="P234" s="226"/>
    </row>
    <row r="235" spans="1:17" x14ac:dyDescent="0.25">
      <c r="A235" s="314"/>
      <c r="B235" s="278"/>
      <c r="C235" s="218" t="s">
        <v>172</v>
      </c>
      <c r="D235" s="382"/>
      <c r="E235" s="91" t="s">
        <v>170</v>
      </c>
      <c r="F235" s="274"/>
      <c r="G235" s="214"/>
      <c r="H235" s="219"/>
      <c r="I235" s="220"/>
      <c r="J235" s="220"/>
      <c r="K235" s="220"/>
      <c r="L235" s="220"/>
      <c r="M235" s="220"/>
      <c r="N235" s="220"/>
      <c r="O235" s="220"/>
      <c r="P235" s="221"/>
    </row>
    <row r="236" spans="1:17" x14ac:dyDescent="0.25">
      <c r="A236" s="314"/>
      <c r="B236" s="284"/>
      <c r="C236" s="20"/>
      <c r="D236" s="377"/>
      <c r="E236" s="20"/>
      <c r="F236" s="21"/>
      <c r="G236" s="227"/>
      <c r="H236" s="55"/>
      <c r="I236" s="61"/>
      <c r="J236" s="55"/>
      <c r="K236" s="55"/>
      <c r="L236" s="55"/>
      <c r="M236" s="55"/>
      <c r="N236" s="55"/>
      <c r="O236" s="55"/>
      <c r="P236" s="63"/>
    </row>
    <row r="237" spans="1:17" x14ac:dyDescent="0.25">
      <c r="A237" s="314"/>
      <c r="B237" s="284"/>
      <c r="C237" s="57" t="s">
        <v>235</v>
      </c>
      <c r="D237" s="59"/>
      <c r="E237" s="55"/>
      <c r="F237" s="232"/>
      <c r="G237" s="55"/>
      <c r="H237" s="55"/>
      <c r="I237" s="55"/>
      <c r="J237" s="55"/>
      <c r="K237" s="55"/>
      <c r="L237" s="55"/>
      <c r="M237" s="55"/>
      <c r="N237" s="55"/>
      <c r="O237" s="55"/>
      <c r="P237" s="63"/>
    </row>
    <row r="238" spans="1:17" x14ac:dyDescent="0.25">
      <c r="A238" s="314"/>
      <c r="C238" s="223" t="s">
        <v>236</v>
      </c>
      <c r="E238" s="55" t="s">
        <v>237</v>
      </c>
      <c r="G238" s="223" t="s">
        <v>238</v>
      </c>
      <c r="H238" s="55"/>
      <c r="I238" s="55"/>
      <c r="J238" s="55"/>
      <c r="K238" s="55"/>
      <c r="L238" s="55"/>
      <c r="M238" s="55"/>
      <c r="N238" s="55"/>
      <c r="O238" s="55"/>
      <c r="P238" s="63"/>
    </row>
    <row r="239" spans="1:17" x14ac:dyDescent="0.25">
      <c r="A239" s="314"/>
      <c r="B239" s="284"/>
      <c r="C239" s="55"/>
      <c r="D239" s="61"/>
      <c r="E239" s="55"/>
      <c r="F239" s="232"/>
      <c r="G239" s="55"/>
      <c r="H239" s="55"/>
      <c r="I239" s="55"/>
      <c r="J239" s="55"/>
      <c r="K239" s="55"/>
      <c r="L239" s="55"/>
      <c r="M239" s="55"/>
      <c r="N239" s="55"/>
      <c r="O239" s="55"/>
      <c r="P239" s="63"/>
    </row>
    <row r="247" spans="3:8" x14ac:dyDescent="0.25">
      <c r="C247" s="229"/>
      <c r="D247" s="383"/>
      <c r="E247" s="229"/>
      <c r="F247" s="277"/>
      <c r="G247" s="229"/>
      <c r="H247" s="229"/>
    </row>
  </sheetData>
  <mergeCells count="5">
    <mergeCell ref="H229:P229"/>
    <mergeCell ref="H230:P230"/>
    <mergeCell ref="H231:P231"/>
    <mergeCell ref="H233:P233"/>
    <mergeCell ref="H235:P2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opLeftCell="A3" workbookViewId="0"/>
  </sheetViews>
  <sheetFormatPr defaultRowHeight="15" x14ac:dyDescent="0.25"/>
  <cols>
    <col min="2" max="2" width="20.85546875" bestFit="1" customWidth="1"/>
    <col min="3" max="3" width="30.42578125" customWidth="1"/>
    <col min="4" max="4" width="17.28515625" bestFit="1" customWidth="1"/>
    <col min="5" max="5" width="17.42578125" customWidth="1"/>
    <col min="6" max="6" width="7" bestFit="1" customWidth="1"/>
    <col min="7" max="7" width="24.7109375" bestFit="1" customWidth="1"/>
    <col min="8" max="8" width="34.5703125" bestFit="1" customWidth="1"/>
  </cols>
  <sheetData>
    <row r="3" spans="1:9" ht="18.75" x14ac:dyDescent="0.3">
      <c r="A3" s="2" t="s">
        <v>43</v>
      </c>
      <c r="G3" s="42"/>
      <c r="H3" s="22"/>
    </row>
    <row r="4" spans="1:9" x14ac:dyDescent="0.25">
      <c r="G4" s="42"/>
      <c r="H4" s="22"/>
    </row>
    <row r="5" spans="1:9" x14ac:dyDescent="0.25">
      <c r="A5" t="s">
        <v>44</v>
      </c>
      <c r="G5" s="42"/>
      <c r="H5" s="22"/>
    </row>
    <row r="6" spans="1:9" ht="38.25" customHeight="1" x14ac:dyDescent="0.25">
      <c r="B6" s="11" t="s">
        <v>10</v>
      </c>
      <c r="C6" s="11" t="s">
        <v>314</v>
      </c>
      <c r="D6" s="230" t="s">
        <v>240</v>
      </c>
      <c r="E6" s="11" t="s">
        <v>239</v>
      </c>
      <c r="F6" s="12" t="s">
        <v>12</v>
      </c>
      <c r="G6" s="12" t="s">
        <v>18</v>
      </c>
      <c r="H6" s="43"/>
      <c r="I6" s="22"/>
    </row>
    <row r="7" spans="1:9" ht="38.25" customHeight="1" x14ac:dyDescent="0.25">
      <c r="B7" s="11" t="s">
        <v>10</v>
      </c>
      <c r="C7" s="11" t="s">
        <v>314</v>
      </c>
      <c r="D7" s="230" t="s">
        <v>240</v>
      </c>
      <c r="E7" s="11" t="s">
        <v>239</v>
      </c>
      <c r="F7" s="12" t="s">
        <v>12</v>
      </c>
      <c r="G7" s="12" t="s">
        <v>18</v>
      </c>
      <c r="H7" s="43" t="s">
        <v>28</v>
      </c>
      <c r="I7" s="23" t="s">
        <v>79</v>
      </c>
    </row>
    <row r="8" spans="1:9" ht="24" customHeight="1" x14ac:dyDescent="0.25">
      <c r="A8" s="4" t="s">
        <v>4</v>
      </c>
      <c r="B8" s="10" t="s">
        <v>29</v>
      </c>
      <c r="C8" s="10" t="s">
        <v>322</v>
      </c>
      <c r="D8" s="10"/>
      <c r="E8" s="10" t="s">
        <v>30</v>
      </c>
      <c r="F8" s="13" t="s">
        <v>13</v>
      </c>
      <c r="G8" s="13">
        <v>1</v>
      </c>
      <c r="H8" s="44"/>
      <c r="I8" s="27" t="s">
        <v>81</v>
      </c>
    </row>
    <row r="9" spans="1:9" ht="24" customHeight="1" x14ac:dyDescent="0.25">
      <c r="A9" s="5"/>
      <c r="B9" s="10" t="s">
        <v>84</v>
      </c>
      <c r="C9" s="10" t="s">
        <v>410</v>
      </c>
      <c r="D9" s="10" t="s">
        <v>84</v>
      </c>
      <c r="E9" s="10" t="s">
        <v>8</v>
      </c>
      <c r="F9" s="13" t="s">
        <v>13</v>
      </c>
      <c r="G9" s="13">
        <v>1</v>
      </c>
      <c r="H9" s="44"/>
      <c r="I9" s="28"/>
    </row>
    <row r="10" spans="1:9" ht="24" customHeight="1" x14ac:dyDescent="0.25">
      <c r="A10" s="5"/>
      <c r="B10" s="10" t="s">
        <v>413</v>
      </c>
      <c r="C10" s="10" t="s">
        <v>412</v>
      </c>
      <c r="D10" s="10" t="s">
        <v>413</v>
      </c>
      <c r="E10" s="10" t="s">
        <v>8</v>
      </c>
      <c r="F10" s="13" t="s">
        <v>37</v>
      </c>
      <c r="G10" s="13">
        <v>21</v>
      </c>
      <c r="H10" s="44"/>
      <c r="I10" s="28"/>
    </row>
    <row r="11" spans="1:9" ht="24" customHeight="1" x14ac:dyDescent="0.25">
      <c r="A11" s="5"/>
      <c r="B11" s="10" t="s">
        <v>31</v>
      </c>
      <c r="C11" s="10" t="s">
        <v>411</v>
      </c>
      <c r="D11" s="10" t="s">
        <v>31</v>
      </c>
      <c r="E11" s="10" t="s">
        <v>8</v>
      </c>
      <c r="F11" s="13" t="s">
        <v>13</v>
      </c>
      <c r="G11" s="13">
        <v>1</v>
      </c>
      <c r="H11" s="44"/>
      <c r="I11" s="28"/>
    </row>
    <row r="12" spans="1:9" ht="24" customHeight="1" x14ac:dyDescent="0.25">
      <c r="A12" s="5"/>
      <c r="B12" s="10" t="s">
        <v>99</v>
      </c>
      <c r="C12" s="10" t="s">
        <v>420</v>
      </c>
      <c r="D12" s="10" t="s">
        <v>99</v>
      </c>
      <c r="E12" s="10" t="s">
        <v>8</v>
      </c>
      <c r="F12" s="13" t="s">
        <v>13</v>
      </c>
      <c r="G12" s="13">
        <v>2</v>
      </c>
      <c r="H12" s="44"/>
      <c r="I12" s="28"/>
    </row>
    <row r="13" spans="1:9" ht="24" customHeight="1" x14ac:dyDescent="0.25">
      <c r="A13" s="5"/>
      <c r="B13" s="10" t="s">
        <v>61</v>
      </c>
      <c r="C13" s="10" t="s">
        <v>418</v>
      </c>
      <c r="D13" s="10" t="s">
        <v>61</v>
      </c>
      <c r="E13" s="10" t="s">
        <v>9</v>
      </c>
      <c r="F13" s="13" t="s">
        <v>419</v>
      </c>
      <c r="G13" s="13">
        <v>1</v>
      </c>
      <c r="H13" s="44" t="s">
        <v>80</v>
      </c>
      <c r="I13" s="28"/>
    </row>
    <row r="14" spans="1:9" ht="24" customHeight="1" x14ac:dyDescent="0.25">
      <c r="A14" s="5"/>
      <c r="B14" s="10" t="s">
        <v>324</v>
      </c>
      <c r="C14" s="10" t="s">
        <v>415</v>
      </c>
      <c r="D14" s="10" t="s">
        <v>324</v>
      </c>
      <c r="E14" s="10" t="s">
        <v>9</v>
      </c>
      <c r="F14" s="13" t="s">
        <v>13</v>
      </c>
      <c r="G14" s="13" t="s">
        <v>39</v>
      </c>
      <c r="H14" s="44" t="s">
        <v>46</v>
      </c>
      <c r="I14" s="28"/>
    </row>
    <row r="15" spans="1:9" ht="24" customHeight="1" x14ac:dyDescent="0.25">
      <c r="A15" s="5"/>
      <c r="B15" s="10" t="s">
        <v>45</v>
      </c>
      <c r="C15" s="10" t="s">
        <v>417</v>
      </c>
      <c r="D15" s="10" t="s">
        <v>414</v>
      </c>
      <c r="E15" s="10" t="s">
        <v>9</v>
      </c>
      <c r="F15" s="13" t="s">
        <v>14</v>
      </c>
      <c r="G15" s="13" t="s">
        <v>39</v>
      </c>
      <c r="H15" s="44" t="s">
        <v>46</v>
      </c>
      <c r="I15" s="28"/>
    </row>
    <row r="16" spans="1:9" ht="24" customHeight="1" x14ac:dyDescent="0.25">
      <c r="A16" s="5"/>
      <c r="B16" s="10" t="s">
        <v>34</v>
      </c>
      <c r="C16" s="10" t="s">
        <v>416</v>
      </c>
      <c r="D16" s="10" t="s">
        <v>34</v>
      </c>
      <c r="E16" s="10" t="s">
        <v>9</v>
      </c>
      <c r="F16" s="13" t="s">
        <v>14</v>
      </c>
      <c r="G16" s="13">
        <v>1</v>
      </c>
      <c r="H16" s="44"/>
      <c r="I16" s="28"/>
    </row>
    <row r="17" spans="1:9" ht="24" customHeight="1" x14ac:dyDescent="0.25">
      <c r="A17" s="6"/>
      <c r="B17" s="10" t="s">
        <v>47</v>
      </c>
      <c r="C17" s="10"/>
      <c r="D17" s="10"/>
      <c r="E17" s="10" t="s">
        <v>9</v>
      </c>
      <c r="F17" s="13" t="s">
        <v>19</v>
      </c>
      <c r="G17" s="13" t="s">
        <v>39</v>
      </c>
      <c r="H17" s="44"/>
      <c r="I17" s="29"/>
    </row>
  </sheetData>
  <mergeCells count="1">
    <mergeCell ref="I8:I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16" workbookViewId="0"/>
  </sheetViews>
  <sheetFormatPr defaultRowHeight="15" x14ac:dyDescent="0.25"/>
  <cols>
    <col min="2" max="2" width="5.28515625" customWidth="1"/>
    <col min="3" max="3" width="18.85546875" customWidth="1"/>
    <col min="4" max="4" width="17" customWidth="1"/>
    <col min="5" max="5" width="4.5703125" customWidth="1"/>
    <col min="6" max="6" width="10" bestFit="1" customWidth="1"/>
    <col min="9" max="9" width="9" customWidth="1"/>
    <col min="10" max="10" width="10.42578125" customWidth="1"/>
    <col min="11" max="11" width="12.7109375" style="519" bestFit="1" customWidth="1"/>
  </cols>
  <sheetData>
    <row r="1" spans="1:9" ht="20.25" x14ac:dyDescent="0.25">
      <c r="A1" s="518" t="s">
        <v>340</v>
      </c>
      <c r="B1" s="518"/>
      <c r="C1" s="385"/>
      <c r="D1" s="385"/>
    </row>
    <row r="2" spans="1:9" ht="18" x14ac:dyDescent="0.25">
      <c r="A2" s="520" t="s">
        <v>341</v>
      </c>
      <c r="B2" s="520"/>
      <c r="C2" s="385" t="s">
        <v>342</v>
      </c>
      <c r="D2" s="385" t="s">
        <v>343</v>
      </c>
      <c r="I2" s="385"/>
    </row>
    <row r="3" spans="1:9" x14ac:dyDescent="0.25">
      <c r="A3" s="521" t="s">
        <v>344</v>
      </c>
      <c r="B3" s="521"/>
      <c r="C3" s="522"/>
      <c r="D3" s="385"/>
    </row>
    <row r="4" spans="1:9" x14ac:dyDescent="0.25">
      <c r="A4" s="521" t="s">
        <v>345</v>
      </c>
      <c r="B4" s="521"/>
      <c r="C4" s="405"/>
      <c r="D4" s="385"/>
    </row>
    <row r="5" spans="1:9" x14ac:dyDescent="0.25">
      <c r="A5" s="521"/>
      <c r="B5" s="521"/>
      <c r="C5" s="385"/>
      <c r="D5" s="385"/>
    </row>
    <row r="6" spans="1:9" x14ac:dyDescent="0.25">
      <c r="A6" s="523" t="s">
        <v>346</v>
      </c>
      <c r="B6" s="524"/>
      <c r="C6" s="525"/>
      <c r="D6" s="525"/>
      <c r="E6" s="497"/>
      <c r="F6" s="497"/>
      <c r="G6" s="526"/>
      <c r="H6" s="493"/>
    </row>
    <row r="7" spans="1:9" x14ac:dyDescent="0.25">
      <c r="A7" s="527" t="s">
        <v>347</v>
      </c>
      <c r="B7" s="528"/>
      <c r="C7" s="529"/>
      <c r="D7" s="529"/>
      <c r="E7" s="529"/>
      <c r="F7" s="529"/>
      <c r="G7" s="530"/>
      <c r="H7" s="493"/>
    </row>
    <row r="8" spans="1:9" x14ac:dyDescent="0.25">
      <c r="A8" s="527" t="s">
        <v>346</v>
      </c>
      <c r="B8" s="528"/>
      <c r="C8" s="529"/>
      <c r="D8" s="531"/>
      <c r="E8" s="531"/>
      <c r="F8" s="531"/>
      <c r="G8" s="532"/>
      <c r="H8" s="493"/>
    </row>
    <row r="9" spans="1:9" x14ac:dyDescent="0.25">
      <c r="A9" s="533" t="s">
        <v>346</v>
      </c>
      <c r="B9" s="534"/>
      <c r="C9" s="393"/>
      <c r="D9" s="393"/>
      <c r="E9" s="393"/>
      <c r="F9" s="393"/>
      <c r="G9" s="535"/>
      <c r="H9" s="493"/>
    </row>
    <row r="10" spans="1:9" x14ac:dyDescent="0.25">
      <c r="A10" s="527" t="s">
        <v>348</v>
      </c>
      <c r="B10" s="528"/>
      <c r="C10" s="536"/>
      <c r="D10" s="536"/>
      <c r="E10" s="536"/>
      <c r="F10" s="536"/>
      <c r="G10" s="537"/>
      <c r="H10" s="538"/>
    </row>
    <row r="11" spans="1:9" x14ac:dyDescent="0.25">
      <c r="A11" s="527" t="s">
        <v>349</v>
      </c>
      <c r="B11" s="528"/>
      <c r="C11" s="539"/>
      <c r="D11" s="539"/>
      <c r="E11" s="539"/>
      <c r="F11" s="539"/>
      <c r="G11" s="540"/>
      <c r="H11" s="538"/>
    </row>
    <row r="12" spans="1:9" x14ac:dyDescent="0.25">
      <c r="A12" s="533" t="s">
        <v>348</v>
      </c>
      <c r="B12" s="534"/>
      <c r="C12" s="541"/>
      <c r="D12" s="541"/>
      <c r="E12" s="541"/>
      <c r="F12" s="541"/>
      <c r="G12" s="542"/>
      <c r="H12" s="538"/>
    </row>
    <row r="13" spans="1:9" x14ac:dyDescent="0.25">
      <c r="A13" s="527" t="s">
        <v>348</v>
      </c>
      <c r="B13" s="500"/>
      <c r="C13" s="536"/>
      <c r="D13" s="536"/>
      <c r="E13" s="536"/>
      <c r="F13" s="536"/>
      <c r="G13" s="537"/>
      <c r="H13" s="538"/>
    </row>
    <row r="14" spans="1:9" x14ac:dyDescent="0.25">
      <c r="A14" s="527" t="s">
        <v>348</v>
      </c>
      <c r="B14" s="500"/>
      <c r="C14" s="536"/>
      <c r="D14" s="536"/>
      <c r="E14" s="536"/>
      <c r="F14" s="536"/>
      <c r="G14" s="537"/>
      <c r="H14" s="538"/>
    </row>
    <row r="15" spans="1:9" x14ac:dyDescent="0.25">
      <c r="H15" s="493"/>
    </row>
    <row r="16" spans="1:9" x14ac:dyDescent="0.25">
      <c r="A16" s="534"/>
      <c r="B16" s="543"/>
      <c r="C16" s="544" t="s">
        <v>350</v>
      </c>
      <c r="D16" s="545"/>
      <c r="E16" s="10"/>
      <c r="F16" s="493"/>
    </row>
    <row r="17" spans="1:10" x14ac:dyDescent="0.25">
      <c r="A17" s="534"/>
      <c r="B17" s="546">
        <v>1</v>
      </c>
      <c r="C17" s="547" t="s">
        <v>276</v>
      </c>
      <c r="D17" s="547" t="s">
        <v>276</v>
      </c>
      <c r="E17" s="546">
        <v>1</v>
      </c>
      <c r="F17" s="493"/>
      <c r="J17" s="548"/>
    </row>
    <row r="18" spans="1:10" x14ac:dyDescent="0.25">
      <c r="A18" s="534"/>
      <c r="B18" s="546">
        <v>2</v>
      </c>
      <c r="C18" s="547" t="s">
        <v>276</v>
      </c>
      <c r="D18" s="547" t="s">
        <v>276</v>
      </c>
      <c r="E18" s="546">
        <v>2</v>
      </c>
      <c r="F18" s="493"/>
    </row>
    <row r="19" spans="1:10" ht="12.75" customHeight="1" x14ac:dyDescent="0.25">
      <c r="A19" s="549" t="s">
        <v>351</v>
      </c>
      <c r="B19" s="546">
        <v>3</v>
      </c>
      <c r="C19" s="550" t="s">
        <v>352</v>
      </c>
      <c r="D19" s="550" t="s">
        <v>352</v>
      </c>
      <c r="E19" s="546">
        <v>3</v>
      </c>
      <c r="F19" s="493"/>
    </row>
    <row r="20" spans="1:10" x14ac:dyDescent="0.25">
      <c r="A20" s="551"/>
      <c r="B20" s="546">
        <v>4</v>
      </c>
      <c r="C20" s="550" t="s">
        <v>353</v>
      </c>
      <c r="D20" s="550" t="s">
        <v>353</v>
      </c>
      <c r="E20" s="546">
        <v>4</v>
      </c>
      <c r="F20" s="493"/>
    </row>
    <row r="21" spans="1:10" x14ac:dyDescent="0.25">
      <c r="A21" s="551"/>
      <c r="B21" s="546">
        <v>5</v>
      </c>
      <c r="C21" s="550" t="s">
        <v>354</v>
      </c>
      <c r="D21" s="550" t="s">
        <v>354</v>
      </c>
      <c r="E21" s="546">
        <v>5</v>
      </c>
      <c r="F21" s="493" t="s">
        <v>355</v>
      </c>
    </row>
    <row r="22" spans="1:10" x14ac:dyDescent="0.25">
      <c r="A22" s="551"/>
      <c r="B22" s="546">
        <v>6</v>
      </c>
      <c r="C22" s="550" t="s">
        <v>356</v>
      </c>
      <c r="D22" s="550" t="s">
        <v>356</v>
      </c>
      <c r="E22" s="546">
        <v>6</v>
      </c>
      <c r="F22" s="493"/>
    </row>
    <row r="23" spans="1:10" x14ac:dyDescent="0.25">
      <c r="A23" s="551"/>
      <c r="B23" s="552">
        <v>7</v>
      </c>
      <c r="C23" s="553" t="s">
        <v>357</v>
      </c>
      <c r="D23" s="553" t="s">
        <v>357</v>
      </c>
      <c r="E23" s="552">
        <v>7</v>
      </c>
      <c r="F23" s="493"/>
    </row>
    <row r="24" spans="1:10" x14ac:dyDescent="0.25">
      <c r="A24" s="554"/>
      <c r="B24" s="546">
        <v>8</v>
      </c>
      <c r="C24" s="550" t="s">
        <v>276</v>
      </c>
      <c r="D24" s="550" t="s">
        <v>276</v>
      </c>
      <c r="E24" s="546">
        <v>8</v>
      </c>
      <c r="F24" s="497"/>
    </row>
    <row r="25" spans="1:10" ht="13.5" customHeight="1" x14ac:dyDescent="0.25">
      <c r="A25" s="555" t="s">
        <v>358</v>
      </c>
      <c r="B25" s="546">
        <v>9</v>
      </c>
      <c r="C25" s="556" t="s">
        <v>359</v>
      </c>
      <c r="D25" s="556" t="s">
        <v>359</v>
      </c>
      <c r="E25" s="546">
        <v>9</v>
      </c>
      <c r="F25" s="493"/>
    </row>
    <row r="26" spans="1:10" ht="13.5" customHeight="1" x14ac:dyDescent="0.25">
      <c r="A26" s="555"/>
      <c r="B26" s="546">
        <v>10</v>
      </c>
      <c r="C26" s="557" t="s">
        <v>360</v>
      </c>
      <c r="D26" s="557" t="s">
        <v>360</v>
      </c>
      <c r="E26" s="546">
        <v>10</v>
      </c>
      <c r="F26" s="493"/>
      <c r="J26" s="548"/>
    </row>
    <row r="27" spans="1:10" x14ac:dyDescent="0.25">
      <c r="A27" s="555"/>
      <c r="B27" s="552">
        <v>11</v>
      </c>
      <c r="C27" s="557" t="s">
        <v>361</v>
      </c>
      <c r="D27" s="557" t="s">
        <v>361</v>
      </c>
      <c r="E27" s="552">
        <v>11</v>
      </c>
      <c r="F27" s="493" t="s">
        <v>362</v>
      </c>
    </row>
    <row r="28" spans="1:10" ht="13.15" customHeight="1" x14ac:dyDescent="0.25">
      <c r="A28" s="555"/>
      <c r="B28" s="546">
        <v>12</v>
      </c>
      <c r="C28" s="557" t="s">
        <v>363</v>
      </c>
      <c r="D28" s="557" t="s">
        <v>363</v>
      </c>
      <c r="E28" s="546">
        <v>12</v>
      </c>
      <c r="F28" s="493"/>
    </row>
    <row r="29" spans="1:10" x14ac:dyDescent="0.25">
      <c r="A29" s="555"/>
      <c r="B29" s="546">
        <v>13</v>
      </c>
      <c r="C29" s="557" t="s">
        <v>364</v>
      </c>
      <c r="D29" s="557" t="s">
        <v>364</v>
      </c>
      <c r="E29" s="546">
        <v>13</v>
      </c>
      <c r="F29" s="493"/>
    </row>
    <row r="30" spans="1:10" x14ac:dyDescent="0.25">
      <c r="A30" s="558"/>
      <c r="B30" s="546">
        <v>14</v>
      </c>
      <c r="C30" s="557" t="s">
        <v>365</v>
      </c>
      <c r="D30" s="557" t="s">
        <v>365</v>
      </c>
      <c r="E30" s="546">
        <v>14</v>
      </c>
      <c r="F30" s="559"/>
    </row>
    <row r="31" spans="1:10" x14ac:dyDescent="0.25">
      <c r="A31" s="560" t="s">
        <v>366</v>
      </c>
      <c r="B31" s="552">
        <v>15</v>
      </c>
      <c r="C31" s="557" t="s">
        <v>367</v>
      </c>
      <c r="D31" s="557" t="s">
        <v>367</v>
      </c>
      <c r="E31" s="552">
        <v>15</v>
      </c>
      <c r="F31" s="493"/>
    </row>
    <row r="32" spans="1:10" x14ac:dyDescent="0.25">
      <c r="A32" s="558"/>
      <c r="B32" s="546">
        <v>16</v>
      </c>
      <c r="C32" s="557" t="s">
        <v>368</v>
      </c>
      <c r="D32" s="557" t="s">
        <v>368</v>
      </c>
      <c r="E32" s="546">
        <v>16</v>
      </c>
      <c r="F32" s="559" t="s">
        <v>369</v>
      </c>
    </row>
    <row r="33" spans="1:11" x14ac:dyDescent="0.25">
      <c r="A33" s="561" t="s">
        <v>370</v>
      </c>
      <c r="B33" s="546">
        <v>17</v>
      </c>
      <c r="C33" s="62" t="s">
        <v>371</v>
      </c>
      <c r="D33" s="62" t="s">
        <v>371</v>
      </c>
      <c r="E33" s="546">
        <v>17</v>
      </c>
      <c r="F33" s="493"/>
    </row>
    <row r="34" spans="1:11" ht="13.5" customHeight="1" x14ac:dyDescent="0.25">
      <c r="A34" s="562"/>
      <c r="B34" s="546">
        <v>18</v>
      </c>
      <c r="C34" s="563" t="s">
        <v>372</v>
      </c>
      <c r="D34" s="563" t="s">
        <v>372</v>
      </c>
      <c r="E34" s="546">
        <v>18</v>
      </c>
      <c r="F34" s="493"/>
    </row>
    <row r="35" spans="1:11" x14ac:dyDescent="0.25">
      <c r="A35" s="562"/>
      <c r="B35" s="552">
        <v>19</v>
      </c>
      <c r="C35" s="557" t="s">
        <v>373</v>
      </c>
      <c r="D35" s="557" t="s">
        <v>373</v>
      </c>
      <c r="E35" s="552">
        <v>19</v>
      </c>
      <c r="F35" s="493" t="s">
        <v>374</v>
      </c>
    </row>
    <row r="36" spans="1:11" x14ac:dyDescent="0.25">
      <c r="A36" s="564"/>
      <c r="B36" s="546">
        <v>20</v>
      </c>
      <c r="C36" s="563" t="s">
        <v>375</v>
      </c>
      <c r="D36" s="563" t="s">
        <v>375</v>
      </c>
      <c r="E36" s="546">
        <v>20</v>
      </c>
      <c r="F36" s="559"/>
      <c r="J36" s="400"/>
    </row>
    <row r="37" spans="1:11" ht="13.5" customHeight="1" x14ac:dyDescent="0.25">
      <c r="A37" s="554"/>
      <c r="B37" s="546">
        <v>21</v>
      </c>
      <c r="C37" s="547" t="s">
        <v>276</v>
      </c>
      <c r="D37" s="547" t="s">
        <v>276</v>
      </c>
      <c r="E37" s="546">
        <v>21</v>
      </c>
      <c r="F37" s="493"/>
      <c r="J37" s="400"/>
    </row>
    <row r="42" spans="1:11" ht="15.75" x14ac:dyDescent="0.25">
      <c r="C42" s="565"/>
      <c r="D42" s="566" t="s">
        <v>376</v>
      </c>
      <c r="E42" s="567" t="s">
        <v>377</v>
      </c>
      <c r="F42" s="567" t="s">
        <v>378</v>
      </c>
      <c r="G42" s="567" t="s">
        <v>14</v>
      </c>
      <c r="H42" s="567" t="s">
        <v>379</v>
      </c>
      <c r="I42" s="568" t="s">
        <v>380</v>
      </c>
      <c r="J42" s="569" t="s">
        <v>381</v>
      </c>
      <c r="K42" s="570" t="s">
        <v>382</v>
      </c>
    </row>
    <row r="43" spans="1:11" ht="15.75" x14ac:dyDescent="0.25">
      <c r="B43">
        <v>1</v>
      </c>
      <c r="C43" s="565" t="s">
        <v>276</v>
      </c>
      <c r="D43" s="566"/>
      <c r="E43" s="566"/>
      <c r="F43" s="567">
        <v>360</v>
      </c>
      <c r="G43" s="566">
        <v>90</v>
      </c>
      <c r="H43" s="571">
        <f t="shared" ref="H43:H44" si="0">(E43*F43)/G43</f>
        <v>0</v>
      </c>
      <c r="I43" s="567">
        <v>27</v>
      </c>
      <c r="J43" s="572">
        <f t="shared" ref="J43:J63" si="1">H43/10*I43</f>
        <v>0</v>
      </c>
      <c r="K43" s="573" t="s">
        <v>26</v>
      </c>
    </row>
    <row r="44" spans="1:11" ht="15.75" x14ac:dyDescent="0.25">
      <c r="B44">
        <v>2</v>
      </c>
      <c r="C44" s="565" t="s">
        <v>276</v>
      </c>
      <c r="D44" s="566"/>
      <c r="E44" s="566"/>
      <c r="F44" s="567">
        <v>360</v>
      </c>
      <c r="G44" s="566">
        <v>90</v>
      </c>
      <c r="H44" s="571">
        <f t="shared" si="0"/>
        <v>0</v>
      </c>
      <c r="I44" s="567">
        <v>27</v>
      </c>
      <c r="J44" s="572">
        <f t="shared" si="1"/>
        <v>0</v>
      </c>
      <c r="K44" s="573" t="s">
        <v>383</v>
      </c>
    </row>
    <row r="45" spans="1:11" ht="15.75" x14ac:dyDescent="0.25">
      <c r="B45">
        <v>3</v>
      </c>
      <c r="C45" s="574" t="s">
        <v>384</v>
      </c>
      <c r="D45" s="575" t="s">
        <v>352</v>
      </c>
      <c r="E45" s="566">
        <v>53</v>
      </c>
      <c r="F45" s="567">
        <v>360</v>
      </c>
      <c r="G45" s="566">
        <v>90</v>
      </c>
      <c r="H45" s="571">
        <f>E45*F45/G45</f>
        <v>212</v>
      </c>
      <c r="I45" s="567">
        <v>27</v>
      </c>
      <c r="J45" s="572">
        <f>H45/10*I45</f>
        <v>572.4</v>
      </c>
      <c r="K45" s="573" t="s">
        <v>385</v>
      </c>
    </row>
    <row r="46" spans="1:11" ht="15.75" x14ac:dyDescent="0.25">
      <c r="B46">
        <v>4</v>
      </c>
      <c r="C46" s="574" t="s">
        <v>384</v>
      </c>
      <c r="D46" s="575" t="s">
        <v>353</v>
      </c>
      <c r="E46" s="566">
        <v>56</v>
      </c>
      <c r="F46" s="567">
        <v>360</v>
      </c>
      <c r="G46" s="566">
        <v>90</v>
      </c>
      <c r="H46" s="571">
        <f t="shared" ref="H46:H63" si="2">E46*F46/G46</f>
        <v>224</v>
      </c>
      <c r="I46" s="567">
        <v>27</v>
      </c>
      <c r="J46" s="572">
        <f t="shared" si="1"/>
        <v>604.79999999999995</v>
      </c>
      <c r="K46" s="570" t="s">
        <v>386</v>
      </c>
    </row>
    <row r="47" spans="1:11" ht="15.75" x14ac:dyDescent="0.25">
      <c r="B47">
        <v>5</v>
      </c>
      <c r="C47" s="574" t="s">
        <v>384</v>
      </c>
      <c r="D47" s="575" t="s">
        <v>354</v>
      </c>
      <c r="E47" s="566">
        <v>58</v>
      </c>
      <c r="F47" s="567">
        <v>360</v>
      </c>
      <c r="G47" s="566">
        <v>90</v>
      </c>
      <c r="H47" s="571">
        <f t="shared" si="2"/>
        <v>232</v>
      </c>
      <c r="I47" s="567">
        <v>27</v>
      </c>
      <c r="J47" s="572">
        <f t="shared" si="1"/>
        <v>626.4</v>
      </c>
      <c r="K47" s="570" t="s">
        <v>387</v>
      </c>
    </row>
    <row r="48" spans="1:11" ht="15.75" x14ac:dyDescent="0.25">
      <c r="B48">
        <v>6</v>
      </c>
      <c r="C48" s="574" t="s">
        <v>384</v>
      </c>
      <c r="D48" s="575" t="s">
        <v>356</v>
      </c>
      <c r="E48" s="566">
        <v>48</v>
      </c>
      <c r="F48" s="567">
        <v>360</v>
      </c>
      <c r="G48" s="566">
        <v>90</v>
      </c>
      <c r="H48" s="571">
        <f t="shared" si="2"/>
        <v>192</v>
      </c>
      <c r="I48" s="567">
        <v>27</v>
      </c>
      <c r="J48" s="572">
        <f t="shared" si="1"/>
        <v>518.4</v>
      </c>
      <c r="K48" s="570" t="s">
        <v>388</v>
      </c>
    </row>
    <row r="49" spans="1:11" ht="15.75" x14ac:dyDescent="0.25">
      <c r="B49">
        <v>7</v>
      </c>
      <c r="C49" s="574" t="s">
        <v>384</v>
      </c>
      <c r="D49" s="575" t="s">
        <v>357</v>
      </c>
      <c r="E49" s="566">
        <v>51</v>
      </c>
      <c r="F49" s="567">
        <v>360</v>
      </c>
      <c r="G49" s="566">
        <v>90</v>
      </c>
      <c r="H49" s="571">
        <f t="shared" si="2"/>
        <v>204</v>
      </c>
      <c r="I49" s="567">
        <v>27</v>
      </c>
      <c r="J49" s="572">
        <f t="shared" si="1"/>
        <v>550.79999999999995</v>
      </c>
      <c r="K49" s="570" t="s">
        <v>389</v>
      </c>
    </row>
    <row r="50" spans="1:11" ht="15.75" x14ac:dyDescent="0.25">
      <c r="B50">
        <v>8</v>
      </c>
      <c r="C50" s="576" t="s">
        <v>390</v>
      </c>
      <c r="D50" s="575" t="s">
        <v>276</v>
      </c>
      <c r="E50" s="566"/>
      <c r="F50" s="567">
        <v>330</v>
      </c>
      <c r="G50" s="566">
        <v>95</v>
      </c>
      <c r="H50" s="571">
        <f t="shared" si="2"/>
        <v>0</v>
      </c>
      <c r="I50" s="567">
        <v>27</v>
      </c>
      <c r="J50" s="572">
        <f t="shared" si="1"/>
        <v>0</v>
      </c>
      <c r="K50" s="570" t="s">
        <v>391</v>
      </c>
    </row>
    <row r="51" spans="1:11" ht="15.75" x14ac:dyDescent="0.25">
      <c r="B51">
        <v>9</v>
      </c>
      <c r="C51" s="576" t="s">
        <v>390</v>
      </c>
      <c r="D51" s="575" t="s">
        <v>359</v>
      </c>
      <c r="E51" s="566">
        <v>52</v>
      </c>
      <c r="F51" s="567">
        <v>330</v>
      </c>
      <c r="G51" s="566">
        <v>95</v>
      </c>
      <c r="H51" s="571">
        <f t="shared" si="2"/>
        <v>180.63157894736841</v>
      </c>
      <c r="I51" s="567">
        <v>27</v>
      </c>
      <c r="J51" s="572">
        <f t="shared" si="1"/>
        <v>487.70526315789465</v>
      </c>
      <c r="K51" s="570" t="s">
        <v>392</v>
      </c>
    </row>
    <row r="52" spans="1:11" ht="15.75" x14ac:dyDescent="0.25">
      <c r="B52">
        <v>10</v>
      </c>
      <c r="C52" s="576" t="s">
        <v>390</v>
      </c>
      <c r="D52" s="565" t="s">
        <v>360</v>
      </c>
      <c r="E52" s="566">
        <v>46</v>
      </c>
      <c r="F52" s="567">
        <v>330</v>
      </c>
      <c r="G52" s="566">
        <v>95</v>
      </c>
      <c r="H52" s="571">
        <f t="shared" si="2"/>
        <v>159.78947368421052</v>
      </c>
      <c r="I52" s="567">
        <v>27</v>
      </c>
      <c r="J52" s="572">
        <f t="shared" si="1"/>
        <v>431.43157894736839</v>
      </c>
      <c r="K52" s="570" t="s">
        <v>393</v>
      </c>
    </row>
    <row r="53" spans="1:11" ht="15.75" x14ac:dyDescent="0.25">
      <c r="B53">
        <v>11</v>
      </c>
      <c r="C53" s="576" t="s">
        <v>390</v>
      </c>
      <c r="D53" s="565" t="s">
        <v>361</v>
      </c>
      <c r="E53" s="566">
        <v>43</v>
      </c>
      <c r="F53" s="567">
        <v>330</v>
      </c>
      <c r="G53" s="566">
        <v>95</v>
      </c>
      <c r="H53" s="571">
        <f t="shared" si="2"/>
        <v>149.36842105263159</v>
      </c>
      <c r="I53" s="567">
        <v>27</v>
      </c>
      <c r="J53" s="572">
        <f t="shared" si="1"/>
        <v>403.29473684210529</v>
      </c>
      <c r="K53" s="570" t="s">
        <v>394</v>
      </c>
    </row>
    <row r="54" spans="1:11" ht="15.75" x14ac:dyDescent="0.25">
      <c r="B54">
        <v>12</v>
      </c>
      <c r="C54" s="576" t="s">
        <v>390</v>
      </c>
      <c r="D54" s="565" t="s">
        <v>363</v>
      </c>
      <c r="E54" s="566">
        <v>48</v>
      </c>
      <c r="F54" s="567">
        <v>330</v>
      </c>
      <c r="G54" s="566">
        <v>95</v>
      </c>
      <c r="H54" s="571">
        <f t="shared" si="2"/>
        <v>166.73684210526315</v>
      </c>
      <c r="I54" s="567">
        <v>27</v>
      </c>
      <c r="J54" s="572">
        <f t="shared" si="1"/>
        <v>450.1894736842105</v>
      </c>
      <c r="K54" s="570" t="s">
        <v>395</v>
      </c>
    </row>
    <row r="55" spans="1:11" ht="15.75" x14ac:dyDescent="0.25">
      <c r="B55">
        <v>13</v>
      </c>
      <c r="C55" s="576" t="s">
        <v>390</v>
      </c>
      <c r="D55" s="565" t="s">
        <v>364</v>
      </c>
      <c r="E55" s="566">
        <v>48</v>
      </c>
      <c r="F55" s="567">
        <v>330</v>
      </c>
      <c r="G55" s="566">
        <v>95</v>
      </c>
      <c r="H55" s="571">
        <f t="shared" si="2"/>
        <v>166.73684210526315</v>
      </c>
      <c r="I55" s="567">
        <v>27</v>
      </c>
      <c r="J55" s="572">
        <f t="shared" si="1"/>
        <v>450.1894736842105</v>
      </c>
      <c r="K55" s="570" t="s">
        <v>396</v>
      </c>
    </row>
    <row r="56" spans="1:11" ht="15.75" x14ac:dyDescent="0.25">
      <c r="B56">
        <v>14</v>
      </c>
      <c r="C56" s="576" t="s">
        <v>390</v>
      </c>
      <c r="D56" s="565" t="s">
        <v>365</v>
      </c>
      <c r="E56" s="566">
        <v>54</v>
      </c>
      <c r="F56" s="567">
        <v>330</v>
      </c>
      <c r="G56" s="566">
        <v>95</v>
      </c>
      <c r="H56" s="571">
        <f t="shared" si="2"/>
        <v>187.57894736842104</v>
      </c>
      <c r="I56" s="567">
        <v>27</v>
      </c>
      <c r="J56" s="572">
        <f t="shared" si="1"/>
        <v>506.46315789473681</v>
      </c>
      <c r="K56" s="570" t="s">
        <v>397</v>
      </c>
    </row>
    <row r="57" spans="1:11" ht="15.75" x14ac:dyDescent="0.25">
      <c r="B57">
        <v>15</v>
      </c>
      <c r="C57" s="577" t="s">
        <v>398</v>
      </c>
      <c r="D57" s="565" t="s">
        <v>367</v>
      </c>
      <c r="E57" s="566">
        <v>60</v>
      </c>
      <c r="F57" s="567">
        <v>300</v>
      </c>
      <c r="G57" s="566">
        <v>90</v>
      </c>
      <c r="H57" s="571">
        <f t="shared" si="2"/>
        <v>200</v>
      </c>
      <c r="I57" s="567">
        <v>27</v>
      </c>
      <c r="J57" s="572">
        <f t="shared" si="1"/>
        <v>540</v>
      </c>
      <c r="K57" s="570" t="s">
        <v>399</v>
      </c>
    </row>
    <row r="58" spans="1:11" ht="15.75" x14ac:dyDescent="0.25">
      <c r="B58">
        <v>16</v>
      </c>
      <c r="C58" s="577" t="s">
        <v>398</v>
      </c>
      <c r="D58" s="565" t="s">
        <v>368</v>
      </c>
      <c r="E58" s="566">
        <v>54</v>
      </c>
      <c r="F58" s="567">
        <v>300</v>
      </c>
      <c r="G58" s="566">
        <v>90</v>
      </c>
      <c r="H58" s="571">
        <f t="shared" si="2"/>
        <v>180</v>
      </c>
      <c r="I58" s="567">
        <v>27</v>
      </c>
      <c r="J58" s="572">
        <f t="shared" si="1"/>
        <v>486</v>
      </c>
      <c r="K58" s="570" t="s">
        <v>400</v>
      </c>
    </row>
    <row r="59" spans="1:11" ht="15.75" x14ac:dyDescent="0.25">
      <c r="B59">
        <v>17</v>
      </c>
      <c r="C59" s="578" t="s">
        <v>401</v>
      </c>
      <c r="D59" s="56" t="s">
        <v>371</v>
      </c>
      <c r="E59" s="566">
        <v>26</v>
      </c>
      <c r="F59" s="567">
        <v>240</v>
      </c>
      <c r="G59" s="566">
        <v>90</v>
      </c>
      <c r="H59" s="571">
        <f t="shared" si="2"/>
        <v>69.333333333333329</v>
      </c>
      <c r="I59" s="567">
        <v>27</v>
      </c>
      <c r="J59" s="572">
        <f t="shared" si="1"/>
        <v>187.2</v>
      </c>
      <c r="K59" s="570" t="s">
        <v>402</v>
      </c>
    </row>
    <row r="60" spans="1:11" ht="15.75" x14ac:dyDescent="0.25">
      <c r="B60">
        <v>18</v>
      </c>
      <c r="C60" s="578" t="s">
        <v>401</v>
      </c>
      <c r="D60" s="566" t="s">
        <v>372</v>
      </c>
      <c r="E60" s="566">
        <v>24</v>
      </c>
      <c r="F60" s="567">
        <v>240</v>
      </c>
      <c r="G60" s="566">
        <v>90</v>
      </c>
      <c r="H60" s="571">
        <f t="shared" si="2"/>
        <v>64</v>
      </c>
      <c r="I60" s="567">
        <v>27</v>
      </c>
      <c r="J60" s="572">
        <f t="shared" si="1"/>
        <v>172.8</v>
      </c>
      <c r="K60" s="570" t="s">
        <v>403</v>
      </c>
    </row>
    <row r="61" spans="1:11" ht="15.75" x14ac:dyDescent="0.25">
      <c r="B61">
        <v>19</v>
      </c>
      <c r="C61" s="578" t="s">
        <v>401</v>
      </c>
      <c r="D61" s="565" t="s">
        <v>373</v>
      </c>
      <c r="E61" s="566">
        <v>32</v>
      </c>
      <c r="F61" s="567">
        <v>240</v>
      </c>
      <c r="G61" s="566">
        <v>90</v>
      </c>
      <c r="H61" s="571">
        <f t="shared" si="2"/>
        <v>85.333333333333329</v>
      </c>
      <c r="I61" s="567">
        <v>27</v>
      </c>
      <c r="J61" s="572">
        <f t="shared" si="1"/>
        <v>230.4</v>
      </c>
      <c r="K61" s="570" t="s">
        <v>404</v>
      </c>
    </row>
    <row r="62" spans="1:11" ht="15.75" x14ac:dyDescent="0.25">
      <c r="B62">
        <v>20</v>
      </c>
      <c r="C62" s="578" t="s">
        <v>401</v>
      </c>
      <c r="D62" s="566" t="s">
        <v>375</v>
      </c>
      <c r="E62" s="566">
        <v>32</v>
      </c>
      <c r="F62" s="567">
        <v>240</v>
      </c>
      <c r="G62" s="566">
        <v>90</v>
      </c>
      <c r="H62" s="571">
        <f t="shared" si="2"/>
        <v>85.333333333333329</v>
      </c>
      <c r="I62" s="567">
        <v>27</v>
      </c>
      <c r="J62" s="572">
        <f t="shared" si="1"/>
        <v>230.4</v>
      </c>
      <c r="K62" s="570" t="s">
        <v>405</v>
      </c>
    </row>
    <row r="63" spans="1:11" ht="15.75" x14ac:dyDescent="0.25">
      <c r="B63">
        <v>21</v>
      </c>
      <c r="C63" s="579" t="s">
        <v>406</v>
      </c>
      <c r="D63" s="565"/>
      <c r="E63" s="566"/>
      <c r="F63" s="567">
        <v>330</v>
      </c>
      <c r="G63" s="566">
        <v>90</v>
      </c>
      <c r="H63" s="571">
        <f t="shared" si="2"/>
        <v>0</v>
      </c>
      <c r="I63" s="567">
        <v>27</v>
      </c>
      <c r="J63" s="572">
        <f t="shared" si="1"/>
        <v>0</v>
      </c>
      <c r="K63" s="570" t="s">
        <v>407</v>
      </c>
    </row>
    <row r="64" spans="1:11" x14ac:dyDescent="0.25">
      <c r="A64" s="580"/>
      <c r="B64" s="581"/>
      <c r="C64" s="582"/>
      <c r="D64" s="393"/>
      <c r="E64" s="582"/>
      <c r="F64" s="583"/>
      <c r="G64" s="393"/>
      <c r="H64" s="584"/>
      <c r="I64" s="393"/>
    </row>
    <row r="65" spans="9:9" x14ac:dyDescent="0.25">
      <c r="I65" s="493"/>
    </row>
    <row r="66" spans="9:9" x14ac:dyDescent="0.25">
      <c r="I66" s="493"/>
    </row>
    <row r="67" spans="9:9" x14ac:dyDescent="0.25">
      <c r="I67" s="493"/>
    </row>
  </sheetData>
  <mergeCells count="9">
    <mergeCell ref="A19:A23"/>
    <mergeCell ref="A25:A30"/>
    <mergeCell ref="A31:A32"/>
    <mergeCell ref="A33:A36"/>
    <mergeCell ref="C7:G7"/>
    <mergeCell ref="C8:G8"/>
    <mergeCell ref="C10:G10"/>
    <mergeCell ref="C13:G13"/>
    <mergeCell ref="C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6" sqref="A6:XFD6"/>
    </sheetView>
  </sheetViews>
  <sheetFormatPr defaultRowHeight="15" x14ac:dyDescent="0.25"/>
  <cols>
    <col min="2" max="2" width="28" customWidth="1"/>
    <col min="3" max="3" width="38.7109375" bestFit="1" customWidth="1"/>
    <col min="4" max="4" width="17.28515625" bestFit="1" customWidth="1"/>
    <col min="5" max="5" width="27.5703125" customWidth="1"/>
    <col min="6" max="6" width="7" bestFit="1" customWidth="1"/>
    <col min="7" max="7" width="32.7109375" bestFit="1" customWidth="1"/>
    <col min="8" max="8" width="21.85546875" customWidth="1"/>
    <col min="9" max="9" width="34.7109375" customWidth="1"/>
  </cols>
  <sheetData>
    <row r="1" spans="1:9" ht="18.75" x14ac:dyDescent="0.3">
      <c r="A1" s="2" t="s">
        <v>295</v>
      </c>
      <c r="G1" s="42"/>
      <c r="H1" s="22"/>
    </row>
    <row r="2" spans="1:9" x14ac:dyDescent="0.25">
      <c r="G2" s="42"/>
      <c r="H2" s="22"/>
    </row>
    <row r="3" spans="1:9" x14ac:dyDescent="0.25">
      <c r="G3" s="42"/>
      <c r="H3" s="22"/>
    </row>
    <row r="4" spans="1:9" x14ac:dyDescent="0.25">
      <c r="A4" t="s">
        <v>49</v>
      </c>
      <c r="G4" s="42"/>
      <c r="H4" s="22"/>
    </row>
    <row r="5" spans="1:9" x14ac:dyDescent="0.25">
      <c r="A5" t="s">
        <v>50</v>
      </c>
      <c r="G5" s="42"/>
      <c r="H5" s="22"/>
    </row>
    <row r="6" spans="1:9" ht="38.25" customHeight="1" x14ac:dyDescent="0.25">
      <c r="B6" s="11" t="s">
        <v>10</v>
      </c>
      <c r="C6" s="11" t="s">
        <v>314</v>
      </c>
      <c r="D6" s="230" t="s">
        <v>240</v>
      </c>
      <c r="E6" s="11" t="s">
        <v>239</v>
      </c>
      <c r="F6" s="12" t="s">
        <v>12</v>
      </c>
      <c r="G6" s="12" t="s">
        <v>18</v>
      </c>
      <c r="H6" s="43"/>
      <c r="I6" s="22"/>
    </row>
    <row r="7" spans="1:9" ht="24" customHeight="1" x14ac:dyDescent="0.25">
      <c r="A7" s="4" t="s">
        <v>4</v>
      </c>
      <c r="B7" s="10" t="s">
        <v>29</v>
      </c>
      <c r="C7" s="10" t="s">
        <v>322</v>
      </c>
      <c r="D7" s="10" t="s">
        <v>30</v>
      </c>
      <c r="E7" s="10" t="s">
        <v>30</v>
      </c>
      <c r="F7" s="13" t="s">
        <v>13</v>
      </c>
      <c r="G7" s="13">
        <v>1</v>
      </c>
      <c r="H7" s="44"/>
      <c r="I7" s="22"/>
    </row>
    <row r="8" spans="1:9" ht="24" customHeight="1" x14ac:dyDescent="0.25">
      <c r="A8" s="5"/>
      <c r="B8" s="10" t="s">
        <v>84</v>
      </c>
      <c r="C8" s="10" t="s">
        <v>321</v>
      </c>
      <c r="D8" s="10" t="s">
        <v>84</v>
      </c>
      <c r="E8" s="10" t="s">
        <v>8</v>
      </c>
      <c r="F8" s="13" t="s">
        <v>13</v>
      </c>
      <c r="G8" s="13"/>
      <c r="H8" s="44"/>
      <c r="I8" s="22"/>
    </row>
    <row r="9" spans="1:9" ht="24" customHeight="1" x14ac:dyDescent="0.25">
      <c r="A9" s="5"/>
      <c r="B9" s="10" t="s">
        <v>76</v>
      </c>
      <c r="C9" s="10" t="s">
        <v>320</v>
      </c>
      <c r="D9" s="10" t="s">
        <v>31</v>
      </c>
      <c r="E9" s="10" t="s">
        <v>8</v>
      </c>
      <c r="F9" s="13" t="s">
        <v>13</v>
      </c>
      <c r="G9" s="13">
        <v>1</v>
      </c>
      <c r="H9" s="44"/>
      <c r="I9" s="22"/>
    </row>
    <row r="10" spans="1:9" ht="33" customHeight="1" x14ac:dyDescent="0.25">
      <c r="A10" s="5"/>
      <c r="B10" s="10" t="s">
        <v>75</v>
      </c>
      <c r="C10" s="10" t="s">
        <v>323</v>
      </c>
      <c r="D10" s="10" t="s">
        <v>99</v>
      </c>
      <c r="E10" s="10" t="s">
        <v>8</v>
      </c>
      <c r="F10" s="13" t="s">
        <v>13</v>
      </c>
      <c r="G10" s="13">
        <v>18</v>
      </c>
      <c r="H10" s="44" t="s">
        <v>66</v>
      </c>
      <c r="I10" s="22"/>
    </row>
    <row r="11" spans="1:9" ht="33" customHeight="1" x14ac:dyDescent="0.25">
      <c r="A11" s="5"/>
      <c r="B11" s="10" t="s">
        <v>325</v>
      </c>
      <c r="C11" s="10" t="s">
        <v>326</v>
      </c>
      <c r="D11" s="10" t="s">
        <v>325</v>
      </c>
      <c r="E11" s="10" t="s">
        <v>327</v>
      </c>
      <c r="F11" s="13" t="s">
        <v>13</v>
      </c>
      <c r="G11" s="13">
        <v>18</v>
      </c>
      <c r="H11" s="44"/>
      <c r="I11" s="22"/>
    </row>
    <row r="12" spans="1:9" ht="24" customHeight="1" x14ac:dyDescent="0.25">
      <c r="A12" s="5"/>
      <c r="B12" s="513" t="s">
        <v>70</v>
      </c>
      <c r="C12" s="513"/>
      <c r="D12" s="513"/>
      <c r="E12" s="513" t="s">
        <v>8</v>
      </c>
      <c r="F12" s="514" t="s">
        <v>64</v>
      </c>
      <c r="G12" s="514" t="s">
        <v>39</v>
      </c>
      <c r="H12" s="515"/>
      <c r="I12" s="22"/>
    </row>
    <row r="13" spans="1:9" ht="24" customHeight="1" x14ac:dyDescent="0.25">
      <c r="A13" s="5"/>
      <c r="B13" s="10" t="s">
        <v>313</v>
      </c>
      <c r="C13" s="10" t="s">
        <v>328</v>
      </c>
      <c r="D13" s="10" t="s">
        <v>315</v>
      </c>
      <c r="E13" s="10" t="s">
        <v>8</v>
      </c>
      <c r="F13" s="13" t="s">
        <v>13</v>
      </c>
      <c r="G13" s="13">
        <v>3</v>
      </c>
      <c r="H13" s="44"/>
      <c r="I13" s="22"/>
    </row>
    <row r="14" spans="1:9" ht="24" customHeight="1" x14ac:dyDescent="0.25">
      <c r="A14" s="5"/>
      <c r="B14" s="10" t="s">
        <v>52</v>
      </c>
      <c r="C14" s="10" t="s">
        <v>329</v>
      </c>
      <c r="D14" s="10" t="s">
        <v>52</v>
      </c>
      <c r="E14" s="10" t="s">
        <v>9</v>
      </c>
      <c r="F14" s="13" t="s">
        <v>14</v>
      </c>
      <c r="G14" s="13" t="s">
        <v>39</v>
      </c>
      <c r="H14" s="44"/>
      <c r="I14" s="22"/>
    </row>
    <row r="15" spans="1:9" ht="24" customHeight="1" x14ac:dyDescent="0.25">
      <c r="A15" s="5"/>
      <c r="B15" s="10" t="s">
        <v>34</v>
      </c>
      <c r="C15" s="10" t="s">
        <v>330</v>
      </c>
      <c r="D15" s="10" t="s">
        <v>34</v>
      </c>
      <c r="E15" s="10" t="s">
        <v>9</v>
      </c>
      <c r="F15" s="13" t="s">
        <v>14</v>
      </c>
      <c r="G15" s="13">
        <v>1</v>
      </c>
      <c r="H15" s="44"/>
      <c r="I15" s="22"/>
    </row>
    <row r="16" spans="1:9" ht="24" customHeight="1" x14ac:dyDescent="0.25">
      <c r="A16" s="19"/>
      <c r="B16" s="513" t="s">
        <v>61</v>
      </c>
      <c r="C16" s="513"/>
      <c r="D16" s="513" t="s">
        <v>61</v>
      </c>
      <c r="E16" s="513" t="s">
        <v>9</v>
      </c>
      <c r="F16" s="514" t="s">
        <v>67</v>
      </c>
      <c r="G16" s="514">
        <v>1</v>
      </c>
      <c r="H16" s="515"/>
      <c r="I16" s="22"/>
    </row>
    <row r="17" spans="1:9" ht="24" customHeight="1" x14ac:dyDescent="0.25">
      <c r="A17" s="6"/>
      <c r="B17" s="10" t="s">
        <v>47</v>
      </c>
      <c r="C17" s="10"/>
      <c r="D17" s="10" t="s">
        <v>47</v>
      </c>
      <c r="E17" s="10" t="s">
        <v>9</v>
      </c>
      <c r="F17" s="13" t="s">
        <v>19</v>
      </c>
      <c r="G17" s="13" t="s">
        <v>39</v>
      </c>
      <c r="H17" s="44"/>
      <c r="I17" s="22"/>
    </row>
    <row r="18" spans="1:9" ht="21" x14ac:dyDescent="0.35">
      <c r="B18" s="36" t="s">
        <v>89</v>
      </c>
      <c r="C18" s="38"/>
      <c r="D18" s="493"/>
      <c r="H18" s="42"/>
      <c r="I1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16</vt:i4>
      </vt:variant>
    </vt:vector>
  </HeadingPairs>
  <TitlesOfParts>
    <vt:vector size="16" baseType="lpstr">
      <vt:lpstr>Sortsforsøg-Vårsæd-Data-A1</vt:lpstr>
      <vt:lpstr>Sortsforsøg-Vårsæd-Opstil-A1</vt:lpstr>
      <vt:lpstr>Frøgræs-datadefinition-B1</vt:lpstr>
      <vt:lpstr>Frøgræs-Forsøgsopstilling-B1</vt:lpstr>
      <vt:lpstr>Ukrudt - Datadefinition-C1</vt:lpstr>
      <vt:lpstr>Ukrudt - forsøgsopstilling-C1</vt:lpstr>
      <vt:lpstr>Sortsforsøg-Vintersæd - D1</vt:lpstr>
      <vt:lpstr>Sort-Vintersæd-opstilling-D1</vt:lpstr>
      <vt:lpstr>Vintersæd-Datadefinition-E1</vt:lpstr>
      <vt:lpstr>Vintersæd-Forsøgsopstilling-E1</vt:lpstr>
      <vt:lpstr>Sortsforsøg-Raps-Data-B2</vt:lpstr>
      <vt:lpstr>Sortsforsøg-Raps-opstill-B2</vt:lpstr>
      <vt:lpstr>Sortsforsøg-Raps-Data-D2</vt:lpstr>
      <vt:lpstr>Sortsforsøg-Raps-Opstilling-D2</vt:lpstr>
      <vt:lpstr>Datasæt</vt:lpstr>
      <vt:lpstr>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Skov-Hundevad</dc:creator>
  <cp:lastModifiedBy>Freddie Skov-Hundevad</cp:lastModifiedBy>
  <dcterms:created xsi:type="dcterms:W3CDTF">2017-04-05T19:41:04Z</dcterms:created>
  <dcterms:modified xsi:type="dcterms:W3CDTF">2017-04-21T10:15:59Z</dcterms:modified>
</cp:coreProperties>
</file>