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2-term-of-SPBSTU\Сооружения очистки сточных вод\"/>
    </mc:Choice>
  </mc:AlternateContent>
  <bookViews>
    <workbookView xWindow="0" yWindow="0" windowWidth="18210" windowHeight="1095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K33" i="1" l="1"/>
  <c r="K46" i="1" l="1"/>
  <c r="K40" i="1"/>
  <c r="K42" i="1" s="1"/>
  <c r="K32" i="1"/>
  <c r="K34" i="1" s="1"/>
  <c r="K39" i="1" s="1"/>
  <c r="N34" i="1"/>
  <c r="K31" i="1"/>
  <c r="K35" i="1" s="1"/>
  <c r="K12" i="1"/>
  <c r="K28" i="1"/>
  <c r="K41" i="1" l="1"/>
  <c r="K43" i="1" s="1"/>
  <c r="K44" i="1" s="1"/>
  <c r="K45" i="1"/>
</calcChain>
</file>

<file path=xl/sharedStrings.xml><?xml version="1.0" encoding="utf-8"?>
<sst xmlns="http://schemas.openxmlformats.org/spreadsheetml/2006/main" count="156" uniqueCount="131">
  <si>
    <t>Расчет тонкослойного отстойника (по Гудкову)</t>
  </si>
  <si>
    <t>t</t>
  </si>
  <si>
    <t>a</t>
  </si>
  <si>
    <t>мм/с</t>
  </si>
  <si>
    <t>Величина</t>
  </si>
  <si>
    <t>Размерность</t>
  </si>
  <si>
    <t>гидравлическая крупность</t>
  </si>
  <si>
    <t>высота яруса тонкослойного блока</t>
  </si>
  <si>
    <t>коэффициент сноса выделенных частиц</t>
  </si>
  <si>
    <t>высота тонкослойного блока</t>
  </si>
  <si>
    <t>максимальный часовой расход воды</t>
  </si>
  <si>
    <t>ширина тонкослойного блока</t>
  </si>
  <si>
    <t>строительная ширина секции отстойника</t>
  </si>
  <si>
    <t>максимальная ширина пластины блока</t>
  </si>
  <si>
    <t>град</t>
  </si>
  <si>
    <t>строительная длина секции отстойника</t>
  </si>
  <si>
    <t>число отделений остойника</t>
  </si>
  <si>
    <t>Исходные и назначеннные данные:</t>
  </si>
  <si>
    <t>n</t>
  </si>
  <si>
    <t>продолжительность пребывания потока в зоне выделения</t>
  </si>
  <si>
    <t>Kset</t>
  </si>
  <si>
    <t>коэффициент использования объема</t>
  </si>
  <si>
    <t>Рассчитать</t>
  </si>
  <si>
    <t>Стр.46 и 60</t>
  </si>
  <si>
    <t>м</t>
  </si>
  <si>
    <t>Сen</t>
  </si>
  <si>
    <t>Cex</t>
  </si>
  <si>
    <t>мг/л</t>
  </si>
  <si>
    <t>содержние взвешенных веществ в поступающей воде</t>
  </si>
  <si>
    <t>содержние взвешенных веществ в осветленной воде</t>
  </si>
  <si>
    <t>Э</t>
  </si>
  <si>
    <t>%</t>
  </si>
  <si>
    <t>Эффект осветления</t>
  </si>
  <si>
    <t>tset</t>
  </si>
  <si>
    <t>Продолжительность отстаивания при эффекте осветления Э</t>
  </si>
  <si>
    <t>c</t>
  </si>
  <si>
    <t>n2</t>
  </si>
  <si>
    <t>показатель степени, зависящий от агломерации</t>
  </si>
  <si>
    <t xml:space="preserve">глубина отстойной части </t>
  </si>
  <si>
    <t>По этой величине выбираем число блоков при длине блока от 0,5-2м</t>
  </si>
  <si>
    <t>k</t>
  </si>
  <si>
    <t>вид пластин (плоские - 1,2 или рифленые -1 )</t>
  </si>
  <si>
    <t>ширина отстойника</t>
  </si>
  <si>
    <t>зона выделения крупных примесей</t>
  </si>
  <si>
    <r>
      <t>K</t>
    </r>
    <r>
      <rPr>
        <vertAlign val="subscript"/>
        <sz val="14"/>
        <color theme="1"/>
        <rFont val="Times New Roman"/>
        <family val="1"/>
        <charset val="204"/>
      </rPr>
      <t>dis</t>
    </r>
  </si>
  <si>
    <r>
      <t>h</t>
    </r>
    <r>
      <rPr>
        <vertAlign val="subscript"/>
        <sz val="14"/>
        <color theme="1"/>
        <rFont val="Times New Roman"/>
        <family val="1"/>
        <charset val="204"/>
      </rPr>
      <t>ti</t>
    </r>
  </si>
  <si>
    <r>
      <t>b</t>
    </r>
    <r>
      <rPr>
        <vertAlign val="subscript"/>
        <sz val="14"/>
        <color theme="1"/>
        <rFont val="Times New Roman"/>
        <family val="1"/>
        <charset val="204"/>
      </rPr>
      <t>1</t>
    </r>
  </si>
  <si>
    <r>
      <t>b</t>
    </r>
    <r>
      <rPr>
        <vertAlign val="subscript"/>
        <sz val="14"/>
        <color theme="1"/>
        <rFont val="Times New Roman"/>
        <family val="1"/>
        <charset val="204"/>
      </rPr>
      <t>2</t>
    </r>
  </si>
  <si>
    <r>
      <t>L</t>
    </r>
    <r>
      <rPr>
        <vertAlign val="subscript"/>
        <sz val="14"/>
        <color theme="1"/>
        <rFont val="Times New Roman"/>
        <family val="1"/>
        <charset val="204"/>
      </rPr>
      <t>bl</t>
    </r>
  </si>
  <si>
    <r>
      <rPr>
        <i/>
        <sz val="14"/>
        <color theme="1"/>
        <rFont val="Times New Roman"/>
        <family val="1"/>
        <charset val="204"/>
      </rPr>
      <t>l</t>
    </r>
    <r>
      <rPr>
        <vertAlign val="subscript"/>
        <sz val="14"/>
        <color theme="1"/>
        <rFont val="Times New Roman"/>
        <family val="1"/>
        <charset val="204"/>
      </rPr>
      <t>bl</t>
    </r>
  </si>
  <si>
    <r>
      <t>H</t>
    </r>
    <r>
      <rPr>
        <vertAlign val="subscript"/>
        <sz val="14"/>
        <color theme="1"/>
        <rFont val="Times New Roman"/>
        <family val="1"/>
        <charset val="204"/>
      </rPr>
      <t>bl</t>
    </r>
  </si>
  <si>
    <r>
      <t>B</t>
    </r>
    <r>
      <rPr>
        <vertAlign val="subscript"/>
        <sz val="14"/>
        <color theme="1"/>
        <rFont val="Times New Roman"/>
        <family val="1"/>
        <charset val="204"/>
      </rPr>
      <t>bl</t>
    </r>
  </si>
  <si>
    <r>
      <t>В</t>
    </r>
    <r>
      <rPr>
        <vertAlign val="subscript"/>
        <sz val="14"/>
        <color theme="1"/>
        <rFont val="Times New Roman"/>
        <family val="1"/>
        <charset val="204"/>
      </rPr>
      <t>стр</t>
    </r>
  </si>
  <si>
    <r>
      <t>B</t>
    </r>
    <r>
      <rPr>
        <vertAlign val="subscript"/>
        <sz val="14"/>
        <color theme="1"/>
        <rFont val="Times New Roman"/>
        <family val="1"/>
        <charset val="204"/>
      </rPr>
      <t>пл</t>
    </r>
  </si>
  <si>
    <r>
      <rPr>
        <i/>
        <sz val="14"/>
        <color theme="1"/>
        <rFont val="Times New Roman"/>
        <family val="1"/>
        <charset val="204"/>
      </rPr>
      <t>l</t>
    </r>
    <r>
      <rPr>
        <vertAlign val="subscript"/>
        <sz val="14"/>
        <color theme="1"/>
        <rFont val="Times New Roman"/>
        <family val="1"/>
        <charset val="204"/>
      </rPr>
      <t>1</t>
    </r>
  </si>
  <si>
    <r>
      <t>U</t>
    </r>
    <r>
      <rPr>
        <vertAlign val="subscript"/>
        <sz val="14"/>
        <color theme="1"/>
        <rFont val="Times New Roman"/>
        <family val="1"/>
        <charset val="204"/>
      </rPr>
      <t>0</t>
    </r>
  </si>
  <si>
    <t>мин</t>
  </si>
  <si>
    <t>2-3 мин</t>
  </si>
  <si>
    <t>0,2-0,25 м</t>
  </si>
  <si>
    <t>0,15-0,2 м</t>
  </si>
  <si>
    <t>0,2-0,3 м</t>
  </si>
  <si>
    <t>строительная высота отстойника</t>
  </si>
  <si>
    <t>количество осадка, выделяемого при отстаивании</t>
  </si>
  <si>
    <t>длина яруса тонкослойного блока</t>
  </si>
  <si>
    <r>
      <t>L</t>
    </r>
    <r>
      <rPr>
        <vertAlign val="subscript"/>
        <sz val="14"/>
        <color theme="1"/>
        <rFont val="Times New Roman"/>
        <family val="1"/>
        <charset val="204"/>
      </rPr>
      <t>стр</t>
    </r>
  </si>
  <si>
    <r>
      <t>Н</t>
    </r>
    <r>
      <rPr>
        <vertAlign val="subscript"/>
        <sz val="14"/>
        <color theme="1"/>
        <rFont val="Times New Roman"/>
        <family val="1"/>
        <charset val="204"/>
      </rPr>
      <t>стр</t>
    </r>
  </si>
  <si>
    <r>
      <t>угол наклона пластин к горизонту (45-60</t>
    </r>
    <r>
      <rPr>
        <vertAlign val="superscript"/>
        <sz val="12"/>
        <color theme="1"/>
        <rFont val="Times New Roman"/>
        <family val="1"/>
        <charset val="204"/>
      </rPr>
      <t>о</t>
    </r>
    <r>
      <rPr>
        <sz val="12"/>
        <color theme="1"/>
        <rFont val="Times New Roman"/>
        <family val="1"/>
        <charset val="204"/>
      </rPr>
      <t>)</t>
    </r>
  </si>
  <si>
    <t>Qw</t>
  </si>
  <si>
    <t>0,2 (пропорц. устро-во) или 0 (дырч. перег)</t>
  </si>
  <si>
    <r>
      <rPr>
        <i/>
        <sz val="14"/>
        <color theme="1"/>
        <rFont val="Times New Roman"/>
        <family val="1"/>
        <charset val="204"/>
      </rPr>
      <t>v</t>
    </r>
    <r>
      <rPr>
        <vertAlign val="subscript"/>
        <sz val="14"/>
        <color theme="1"/>
        <rFont val="Times New Roman"/>
        <family val="1"/>
        <charset val="204"/>
      </rPr>
      <t>w</t>
    </r>
  </si>
  <si>
    <t>скорость рабочего потока (5-10)</t>
  </si>
  <si>
    <t>5-10 мм/с</t>
  </si>
  <si>
    <t>45-60 град</t>
  </si>
  <si>
    <r>
      <t>n</t>
    </r>
    <r>
      <rPr>
        <vertAlign val="subscript"/>
        <sz val="14"/>
        <color theme="1"/>
        <rFont val="Times New Roman"/>
        <family val="1"/>
        <charset val="204"/>
      </rPr>
      <t>2</t>
    </r>
  </si>
  <si>
    <t>ФИО, № группы</t>
  </si>
  <si>
    <t>м3/сут</t>
  </si>
  <si>
    <t>Суточный расход</t>
  </si>
  <si>
    <r>
      <rPr>
        <i/>
        <sz val="14"/>
        <color theme="1"/>
        <rFont val="Times New Roman"/>
        <family val="1"/>
        <charset val="204"/>
      </rPr>
      <t>v</t>
    </r>
    <r>
      <rPr>
        <vertAlign val="subscript"/>
        <sz val="14"/>
        <color theme="1"/>
        <rFont val="Times New Roman"/>
        <family val="1"/>
        <charset val="204"/>
      </rPr>
      <t xml:space="preserve">w, </t>
    </r>
    <r>
      <rPr>
        <sz val="14"/>
        <color theme="1"/>
        <rFont val="Times New Roman"/>
        <family val="1"/>
        <charset val="204"/>
      </rPr>
      <t>мм/с</t>
    </r>
  </si>
  <si>
    <t>t, мин</t>
  </si>
  <si>
    <r>
      <rPr>
        <i/>
        <sz val="14"/>
        <color theme="1"/>
        <rFont val="Times New Roman"/>
        <family val="1"/>
        <charset val="204"/>
      </rPr>
      <t>l</t>
    </r>
    <r>
      <rPr>
        <vertAlign val="subscript"/>
        <sz val="14"/>
        <color theme="1"/>
        <rFont val="Times New Roman"/>
        <family val="1"/>
        <charset val="204"/>
      </rPr>
      <t>3</t>
    </r>
    <r>
      <rPr>
        <sz val="14"/>
        <color theme="1"/>
        <rFont val="Times New Roman"/>
        <family val="1"/>
        <charset val="204"/>
      </rPr>
      <t>, м</t>
    </r>
  </si>
  <si>
    <r>
      <rPr>
        <i/>
        <sz val="14"/>
        <color theme="1"/>
        <rFont val="Times New Roman"/>
        <family val="1"/>
        <charset val="204"/>
      </rPr>
      <t>h</t>
    </r>
    <r>
      <rPr>
        <vertAlign val="subscript"/>
        <sz val="14"/>
        <color theme="1"/>
        <rFont val="Times New Roman"/>
        <family val="1"/>
        <charset val="204"/>
      </rPr>
      <t>м</t>
    </r>
    <r>
      <rPr>
        <sz val="14"/>
        <color theme="1"/>
        <rFont val="Times New Roman"/>
        <family val="1"/>
        <charset val="204"/>
      </rPr>
      <t>, м</t>
    </r>
  </si>
  <si>
    <r>
      <rPr>
        <i/>
        <sz val="14"/>
        <color theme="1"/>
        <rFont val="Times New Roman"/>
        <family val="1"/>
        <charset val="204"/>
      </rPr>
      <t>h</t>
    </r>
    <r>
      <rPr>
        <vertAlign val="subscript"/>
        <sz val="14"/>
        <color theme="1"/>
        <rFont val="Times New Roman"/>
        <family val="1"/>
        <charset val="204"/>
      </rPr>
      <t>3</t>
    </r>
    <r>
      <rPr>
        <sz val="14"/>
        <color theme="1"/>
        <rFont val="Times New Roman"/>
        <family val="1"/>
        <charset val="204"/>
      </rPr>
      <t>, м</t>
    </r>
  </si>
  <si>
    <r>
      <rPr>
        <i/>
        <sz val="14"/>
        <color theme="1"/>
        <rFont val="Times New Roman"/>
        <family val="1"/>
        <charset val="204"/>
      </rPr>
      <t>l</t>
    </r>
    <r>
      <rPr>
        <vertAlign val="subscript"/>
        <sz val="14"/>
        <color theme="1"/>
        <rFont val="Times New Roman"/>
        <family val="1"/>
        <charset val="204"/>
      </rPr>
      <t>4</t>
    </r>
    <r>
      <rPr>
        <sz val="14"/>
        <color theme="1"/>
        <rFont val="Times New Roman"/>
        <family val="1"/>
        <charset val="204"/>
      </rPr>
      <t>, м</t>
    </r>
  </si>
  <si>
    <t>Hset, м</t>
  </si>
  <si>
    <r>
      <t>В</t>
    </r>
    <r>
      <rPr>
        <vertAlign val="subscript"/>
        <sz val="14"/>
        <color theme="1"/>
        <rFont val="Times New Roman"/>
        <family val="1"/>
        <charset val="204"/>
      </rPr>
      <t>set</t>
    </r>
    <r>
      <rPr>
        <sz val="14"/>
        <color theme="1"/>
        <rFont val="Times New Roman"/>
        <family val="1"/>
        <charset val="204"/>
      </rPr>
      <t>, м</t>
    </r>
  </si>
  <si>
    <r>
      <t>U</t>
    </r>
    <r>
      <rPr>
        <vertAlign val="subscript"/>
        <sz val="14"/>
        <color theme="1"/>
        <rFont val="Times New Roman"/>
        <family val="1"/>
        <charset val="204"/>
      </rPr>
      <t>0</t>
    </r>
    <r>
      <rPr>
        <sz val="14"/>
        <color theme="1"/>
        <rFont val="Times New Roman"/>
        <family val="1"/>
        <charset val="204"/>
      </rPr>
      <t>, мм/с</t>
    </r>
  </si>
  <si>
    <t>tset, с</t>
  </si>
  <si>
    <t>Э, %</t>
  </si>
  <si>
    <r>
      <t>L</t>
    </r>
    <r>
      <rPr>
        <vertAlign val="subscript"/>
        <sz val="14"/>
        <color theme="1"/>
        <rFont val="Times New Roman"/>
        <family val="1"/>
        <charset val="204"/>
      </rPr>
      <t>bl</t>
    </r>
    <r>
      <rPr>
        <sz val="14"/>
        <color theme="1"/>
        <rFont val="Times New Roman"/>
        <family val="1"/>
        <charset val="204"/>
      </rPr>
      <t>, м</t>
    </r>
  </si>
  <si>
    <r>
      <t>K</t>
    </r>
    <r>
      <rPr>
        <vertAlign val="subscript"/>
        <sz val="14"/>
        <color theme="1"/>
        <rFont val="Times New Roman"/>
        <family val="1"/>
        <charset val="204"/>
      </rPr>
      <t>н max</t>
    </r>
  </si>
  <si>
    <t>коэффициент часовой неравномерности, max</t>
  </si>
  <si>
    <r>
      <t>q</t>
    </r>
    <r>
      <rPr>
        <vertAlign val="subscript"/>
        <sz val="14"/>
        <color theme="1"/>
        <rFont val="Times New Roman"/>
        <family val="1"/>
        <charset val="204"/>
      </rPr>
      <t>ср(max)</t>
    </r>
  </si>
  <si>
    <r>
      <t>q</t>
    </r>
    <r>
      <rPr>
        <vertAlign val="subscript"/>
        <sz val="14"/>
        <color theme="1"/>
        <rFont val="Times New Roman"/>
        <family val="1"/>
        <charset val="204"/>
      </rPr>
      <t>w(max)</t>
    </r>
  </si>
  <si>
    <t>средний часовой расход</t>
  </si>
  <si>
    <r>
      <t>H</t>
    </r>
    <r>
      <rPr>
        <vertAlign val="subscript"/>
        <sz val="14"/>
        <color theme="1"/>
        <rFont val="Times New Roman"/>
        <family val="1"/>
        <charset val="204"/>
      </rPr>
      <t>set</t>
    </r>
  </si>
  <si>
    <r>
      <t>м</t>
    </r>
    <r>
      <rPr>
        <vertAlign val="superscript"/>
        <sz val="14"/>
        <color theme="1"/>
        <rFont val="Times New Roman"/>
        <family val="1"/>
        <charset val="204"/>
      </rPr>
      <t>3</t>
    </r>
    <r>
      <rPr>
        <sz val="14"/>
        <color theme="1"/>
        <rFont val="Times New Roman"/>
        <family val="1"/>
        <charset val="204"/>
      </rPr>
      <t>/сут</t>
    </r>
  </si>
  <si>
    <r>
      <t>Q</t>
    </r>
    <r>
      <rPr>
        <vertAlign val="subscript"/>
        <sz val="14"/>
        <color theme="1"/>
        <rFont val="Times New Roman"/>
        <family val="1"/>
        <charset val="204"/>
      </rPr>
      <t>mud</t>
    </r>
  </si>
  <si>
    <t>h1</t>
  </si>
  <si>
    <t xml:space="preserve">глубина лабораторного цилиндра </t>
  </si>
  <si>
    <t>количество блоков в ряду</t>
  </si>
  <si>
    <t>длина блока</t>
  </si>
  <si>
    <r>
      <t>B</t>
    </r>
    <r>
      <rPr>
        <vertAlign val="subscript"/>
        <sz val="14"/>
        <color theme="1"/>
        <rFont val="Times New Roman"/>
        <family val="1"/>
        <charset val="204"/>
      </rPr>
      <t>set</t>
    </r>
  </si>
  <si>
    <r>
      <t>b</t>
    </r>
    <r>
      <rPr>
        <vertAlign val="subscript"/>
        <sz val="14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>, м</t>
    </r>
  </si>
  <si>
    <r>
      <t>b</t>
    </r>
    <r>
      <rPr>
        <vertAlign val="subscript"/>
        <sz val="14"/>
        <color theme="1"/>
        <rFont val="Times New Roman"/>
        <family val="1"/>
        <charset val="204"/>
      </rPr>
      <t>1</t>
    </r>
    <r>
      <rPr>
        <sz val="14"/>
        <color theme="1"/>
        <rFont val="Times New Roman"/>
        <family val="1"/>
        <charset val="204"/>
      </rPr>
      <t>, м</t>
    </r>
  </si>
  <si>
    <t>0,25 м</t>
  </si>
  <si>
    <t>0,05-0,1 м</t>
  </si>
  <si>
    <t>см. чертеж</t>
  </si>
  <si>
    <r>
      <t>H</t>
    </r>
    <r>
      <rPr>
        <vertAlign val="subscript"/>
        <sz val="14"/>
        <color theme="1"/>
        <rFont val="Times New Roman"/>
        <family val="1"/>
        <charset val="204"/>
      </rPr>
      <t>bl</t>
    </r>
    <r>
      <rPr>
        <sz val="14"/>
        <color theme="1"/>
        <rFont val="Times New Roman"/>
        <family val="1"/>
        <charset val="204"/>
      </rPr>
      <t>, м</t>
    </r>
  </si>
  <si>
    <r>
      <t>B</t>
    </r>
    <r>
      <rPr>
        <vertAlign val="subscript"/>
        <sz val="14"/>
        <color theme="1"/>
        <rFont val="Times New Roman"/>
        <family val="1"/>
        <charset val="204"/>
      </rPr>
      <t>bl</t>
    </r>
    <r>
      <rPr>
        <sz val="14"/>
        <color theme="1"/>
        <rFont val="Times New Roman"/>
        <family val="1"/>
        <charset val="204"/>
      </rPr>
      <t>, м</t>
    </r>
  </si>
  <si>
    <r>
      <t>В</t>
    </r>
    <r>
      <rPr>
        <vertAlign val="subscript"/>
        <sz val="14"/>
        <color theme="1"/>
        <rFont val="Times New Roman"/>
        <family val="1"/>
        <charset val="204"/>
      </rPr>
      <t>стр</t>
    </r>
    <r>
      <rPr>
        <sz val="14"/>
        <color theme="1"/>
        <rFont val="Times New Roman"/>
        <family val="1"/>
        <charset val="204"/>
      </rPr>
      <t>, м</t>
    </r>
  </si>
  <si>
    <r>
      <rPr>
        <i/>
        <sz val="14"/>
        <color theme="1"/>
        <rFont val="Times New Roman"/>
        <family val="1"/>
        <charset val="204"/>
      </rPr>
      <t>l</t>
    </r>
    <r>
      <rPr>
        <vertAlign val="subscript"/>
        <sz val="14"/>
        <color theme="1"/>
        <rFont val="Times New Roman"/>
        <family val="1"/>
        <charset val="204"/>
      </rPr>
      <t>1</t>
    </r>
    <r>
      <rPr>
        <sz val="14"/>
        <color theme="1"/>
        <rFont val="Times New Roman"/>
        <family val="1"/>
        <charset val="204"/>
      </rPr>
      <t>, м</t>
    </r>
  </si>
  <si>
    <r>
      <t>L</t>
    </r>
    <r>
      <rPr>
        <vertAlign val="subscript"/>
        <sz val="14"/>
        <color theme="1"/>
        <rFont val="Times New Roman"/>
        <family val="1"/>
        <charset val="204"/>
      </rPr>
      <t>стр</t>
    </r>
    <r>
      <rPr>
        <sz val="14"/>
        <color theme="1"/>
        <rFont val="Times New Roman"/>
        <family val="1"/>
        <charset val="204"/>
      </rPr>
      <t>, м</t>
    </r>
  </si>
  <si>
    <r>
      <t>Н</t>
    </r>
    <r>
      <rPr>
        <vertAlign val="subscript"/>
        <sz val="14"/>
        <color theme="1"/>
        <rFont val="Times New Roman"/>
        <family val="1"/>
        <charset val="204"/>
      </rPr>
      <t>стр</t>
    </r>
    <r>
      <rPr>
        <sz val="14"/>
        <color theme="1"/>
        <rFont val="Times New Roman"/>
        <family val="1"/>
        <charset val="204"/>
      </rPr>
      <t>, м</t>
    </r>
  </si>
  <si>
    <t>0,1 м</t>
  </si>
  <si>
    <r>
      <t>p</t>
    </r>
    <r>
      <rPr>
        <vertAlign val="subscript"/>
        <sz val="14"/>
        <color theme="1"/>
        <rFont val="Times New Roman"/>
        <family val="1"/>
        <charset val="204"/>
      </rPr>
      <t>mud</t>
    </r>
    <r>
      <rPr>
        <sz val="14"/>
        <color theme="1"/>
        <rFont val="Times New Roman"/>
        <family val="1"/>
        <charset val="204"/>
      </rPr>
      <t>, %</t>
    </r>
  </si>
  <si>
    <t>94-96 %</t>
  </si>
  <si>
    <r>
      <rPr>
        <sz val="14"/>
        <color theme="1"/>
        <rFont val="Symbol"/>
        <family val="1"/>
        <charset val="2"/>
      </rPr>
      <t>g</t>
    </r>
    <r>
      <rPr>
        <vertAlign val="subscript"/>
        <sz val="14"/>
        <color theme="1"/>
        <rFont val="Times New Roman"/>
        <family val="1"/>
        <charset val="204"/>
      </rPr>
      <t>mud</t>
    </r>
    <r>
      <rPr>
        <sz val="14"/>
        <color theme="1"/>
        <rFont val="Times New Roman"/>
        <family val="1"/>
        <charset val="204"/>
      </rPr>
      <t>, г/см</t>
    </r>
    <r>
      <rPr>
        <vertAlign val="superscript"/>
        <sz val="14"/>
        <color theme="1"/>
        <rFont val="Times New Roman"/>
        <family val="1"/>
        <charset val="204"/>
      </rPr>
      <t>3</t>
    </r>
  </si>
  <si>
    <r>
      <t>1 г/см</t>
    </r>
    <r>
      <rPr>
        <vertAlign val="superscript"/>
        <sz val="14"/>
        <color theme="1"/>
        <rFont val="Times New Roman"/>
        <family val="1"/>
        <charset val="204"/>
      </rPr>
      <t>3</t>
    </r>
  </si>
  <si>
    <r>
      <t>Qw, м</t>
    </r>
    <r>
      <rPr>
        <vertAlign val="superscript"/>
        <sz val="14"/>
        <color theme="1"/>
        <rFont val="Times New Roman"/>
        <family val="1"/>
        <charset val="204"/>
      </rPr>
      <t>3</t>
    </r>
    <r>
      <rPr>
        <sz val="14"/>
        <color theme="1"/>
        <rFont val="Times New Roman"/>
        <family val="1"/>
        <charset val="204"/>
      </rPr>
      <t>/сут</t>
    </r>
  </si>
  <si>
    <r>
      <t>Сen, мг/дм</t>
    </r>
    <r>
      <rPr>
        <vertAlign val="superscript"/>
        <sz val="14"/>
        <color theme="1"/>
        <rFont val="Times New Roman"/>
        <family val="1"/>
        <charset val="204"/>
      </rPr>
      <t>3</t>
    </r>
  </si>
  <si>
    <r>
      <t>Cex, мг/дм</t>
    </r>
    <r>
      <rPr>
        <vertAlign val="superscript"/>
        <sz val="14"/>
        <color theme="1"/>
        <rFont val="Times New Roman"/>
        <family val="1"/>
        <charset val="204"/>
      </rPr>
      <t>3</t>
    </r>
  </si>
  <si>
    <r>
      <t>h</t>
    </r>
    <r>
      <rPr>
        <vertAlign val="subscript"/>
        <sz val="14"/>
        <color theme="1"/>
        <rFont val="Times New Roman"/>
        <family val="1"/>
        <charset val="204"/>
      </rPr>
      <t>1</t>
    </r>
    <r>
      <rPr>
        <sz val="14"/>
        <color theme="1"/>
        <rFont val="Times New Roman"/>
        <family val="1"/>
        <charset val="204"/>
      </rPr>
      <t>, м</t>
    </r>
  </si>
  <si>
    <r>
      <t>h</t>
    </r>
    <r>
      <rPr>
        <vertAlign val="subscript"/>
        <sz val="14"/>
        <color theme="1"/>
        <rFont val="Times New Roman"/>
        <family val="1"/>
        <charset val="204"/>
      </rPr>
      <t>ti</t>
    </r>
    <r>
      <rPr>
        <sz val="14"/>
        <color theme="1"/>
        <rFont val="Times New Roman"/>
        <family val="1"/>
        <charset val="204"/>
      </rPr>
      <t>, м</t>
    </r>
  </si>
  <si>
    <r>
      <rPr>
        <i/>
        <sz val="14"/>
        <color theme="1"/>
        <rFont val="Times New Roman"/>
        <family val="1"/>
        <charset val="204"/>
      </rPr>
      <t>l</t>
    </r>
    <r>
      <rPr>
        <vertAlign val="subscript"/>
        <sz val="14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>, м</t>
    </r>
  </si>
  <si>
    <r>
      <t>q</t>
    </r>
    <r>
      <rPr>
        <vertAlign val="subscript"/>
        <sz val="14"/>
        <color theme="1"/>
        <rFont val="Times New Roman"/>
        <family val="1"/>
        <charset val="204"/>
      </rPr>
      <t>w(max)</t>
    </r>
    <r>
      <rPr>
        <sz val="14"/>
        <color theme="1"/>
        <rFont val="Times New Roman"/>
        <family val="1"/>
        <charset val="204"/>
      </rPr>
      <t>, м</t>
    </r>
    <r>
      <rPr>
        <vertAlign val="superscript"/>
        <sz val="14"/>
        <color theme="1"/>
        <rFont val="Times New Roman"/>
        <family val="1"/>
        <charset val="204"/>
      </rPr>
      <t>3</t>
    </r>
    <r>
      <rPr>
        <sz val="14"/>
        <color theme="1"/>
        <rFont val="Times New Roman"/>
        <family val="1"/>
        <charset val="204"/>
      </rPr>
      <t>/ч</t>
    </r>
  </si>
  <si>
    <r>
      <rPr>
        <i/>
        <sz val="14"/>
        <color theme="1"/>
        <rFont val="Times New Roman"/>
        <family val="1"/>
        <charset val="204"/>
      </rPr>
      <t>l</t>
    </r>
    <r>
      <rPr>
        <vertAlign val="subscript"/>
        <sz val="14"/>
        <color theme="1"/>
        <rFont val="Times New Roman"/>
        <family val="1"/>
        <charset val="204"/>
      </rPr>
      <t>bl</t>
    </r>
    <r>
      <rPr>
        <sz val="14"/>
        <color theme="1"/>
        <rFont val="Times New Roman"/>
        <family val="1"/>
        <charset val="204"/>
      </rPr>
      <t>, м</t>
    </r>
  </si>
  <si>
    <r>
      <t>L</t>
    </r>
    <r>
      <rPr>
        <vertAlign val="subscript"/>
        <sz val="14"/>
        <color theme="1"/>
        <rFont val="Times New Roman"/>
        <family val="1"/>
        <charset val="204"/>
      </rPr>
      <t>bl</t>
    </r>
    <r>
      <rPr>
        <vertAlign val="subscript"/>
        <sz val="12"/>
        <color theme="1"/>
        <rFont val="Times New Roman"/>
        <family val="1"/>
        <charset val="204"/>
      </rPr>
      <t xml:space="preserve">, </t>
    </r>
    <r>
      <rPr>
        <sz val="14"/>
        <color theme="1"/>
        <rFont val="Times New Roman"/>
        <family val="1"/>
        <charset val="204"/>
      </rPr>
      <t>м</t>
    </r>
    <r>
      <rPr>
        <sz val="12"/>
        <color theme="1"/>
        <rFont val="Times New Roman"/>
        <family val="1"/>
        <charset val="204"/>
      </rPr>
      <t xml:space="preserve"> (уточненное)</t>
    </r>
  </si>
  <si>
    <r>
      <t>B</t>
    </r>
    <r>
      <rPr>
        <vertAlign val="subscript"/>
        <sz val="14"/>
        <color theme="1"/>
        <rFont val="Times New Roman"/>
        <family val="1"/>
        <charset val="204"/>
      </rPr>
      <t>пл</t>
    </r>
    <r>
      <rPr>
        <sz val="14"/>
        <color theme="1"/>
        <rFont val="Times New Roman"/>
        <family val="1"/>
        <charset val="204"/>
      </rPr>
      <t>, м</t>
    </r>
  </si>
  <si>
    <r>
      <t>Q</t>
    </r>
    <r>
      <rPr>
        <vertAlign val="subscript"/>
        <sz val="14"/>
        <color theme="1"/>
        <rFont val="Times New Roman"/>
        <family val="1"/>
        <charset val="204"/>
      </rPr>
      <t>mud</t>
    </r>
    <r>
      <rPr>
        <sz val="14"/>
        <color theme="1"/>
        <rFont val="Times New Roman"/>
        <family val="1"/>
        <charset val="204"/>
      </rPr>
      <t>, м</t>
    </r>
    <r>
      <rPr>
        <vertAlign val="superscript"/>
        <sz val="14"/>
        <color theme="1"/>
        <rFont val="Times New Roman"/>
        <family val="1"/>
        <charset val="204"/>
      </rPr>
      <t>3</t>
    </r>
    <r>
      <rPr>
        <sz val="14"/>
        <color theme="1"/>
        <rFont val="Times New Roman"/>
        <family val="1"/>
        <charset val="204"/>
      </rPr>
      <t>/сут</t>
    </r>
  </si>
  <si>
    <r>
      <t>q</t>
    </r>
    <r>
      <rPr>
        <vertAlign val="subscript"/>
        <sz val="14"/>
        <color theme="1"/>
        <rFont val="Times New Roman"/>
        <family val="1"/>
        <charset val="204"/>
      </rPr>
      <t>ср</t>
    </r>
    <r>
      <rPr>
        <sz val="14"/>
        <color theme="1"/>
        <rFont val="Times New Roman"/>
        <family val="1"/>
        <charset val="204"/>
      </rPr>
      <t>, м</t>
    </r>
    <r>
      <rPr>
        <vertAlign val="superscript"/>
        <sz val="14"/>
        <color theme="1"/>
        <rFont val="Times New Roman"/>
        <family val="1"/>
        <charset val="204"/>
      </rPr>
      <t>3</t>
    </r>
    <r>
      <rPr>
        <sz val="14"/>
        <color theme="1"/>
        <rFont val="Times New Roman"/>
        <family val="1"/>
        <charset val="204"/>
      </rPr>
      <t>/ч</t>
    </r>
  </si>
  <si>
    <t>Забаровский Р.В. 3140801/21702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</si>
</sst>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0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Symbol"/>
      <family val="1"/>
      <charset val="2"/>
    </font>
    <font>
      <vertAlign val="superscript"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7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8" fillId="0" borderId="1" xfId="0" applyFont="1" applyBorder="1"/>
    <xf numFmtId="0" fontId="0" fillId="0" borderId="1" xfId="0" applyBorder="1"/>
    <xf numFmtId="0" fontId="3" fillId="0" borderId="1" xfId="0" applyFont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/>
    <xf numFmtId="0" fontId="2" fillId="0" borderId="0" xfId="0" applyFont="1" applyFill="1" applyBorder="1"/>
    <xf numFmtId="0" fontId="1" fillId="0" borderId="0" xfId="0" applyFont="1" applyBorder="1"/>
    <xf numFmtId="164" fontId="0" fillId="0" borderId="0" xfId="0" applyNumberFormat="1"/>
    <xf numFmtId="1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485774</xdr:colOff>
      <xdr:row>0</xdr:row>
      <xdr:rowOff>19049</xdr:rowOff>
    </xdr:from>
    <xdr:to>
      <xdr:col>28</xdr:col>
      <xdr:colOff>38099</xdr:colOff>
      <xdr:row>10</xdr:row>
      <xdr:rowOff>180975</xdr:rowOff>
    </xdr:to>
    <xdr:pic>
      <xdr:nvPicPr>
        <xdr:cNvPr id="5" name="Рисунок 4" descr="Тонк отст с перекр схемой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06174" y="19049"/>
          <a:ext cx="6867525" cy="2743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zoomScale="80" zoomScaleNormal="80" workbookViewId="0">
      <selection activeCell="C2" sqref="C2"/>
    </sheetView>
  </sheetViews>
  <sheetFormatPr defaultRowHeight="15" x14ac:dyDescent="0.25"/>
  <cols>
    <col min="1" max="1" width="9.85546875" customWidth="1"/>
    <col min="2" max="2" width="11.140625" customWidth="1"/>
    <col min="10" max="10" width="20.140625" customWidth="1"/>
    <col min="11" max="11" width="13" customWidth="1"/>
  </cols>
  <sheetData>
    <row r="1" spans="1:16" ht="18.75" x14ac:dyDescent="0.3">
      <c r="A1" t="s">
        <v>74</v>
      </c>
      <c r="C1" t="s">
        <v>130</v>
      </c>
      <c r="H1" s="2"/>
      <c r="K1" s="1"/>
    </row>
    <row r="2" spans="1:16" ht="18.75" x14ac:dyDescent="0.3">
      <c r="H2" s="2"/>
      <c r="J2" s="3" t="s">
        <v>17</v>
      </c>
    </row>
    <row r="3" spans="1:16" ht="22.5" x14ac:dyDescent="0.3">
      <c r="A3" s="2" t="s">
        <v>0</v>
      </c>
      <c r="B3" s="2"/>
      <c r="C3" s="2"/>
      <c r="D3" s="2"/>
      <c r="E3" s="2"/>
      <c r="F3" s="2" t="s">
        <v>23</v>
      </c>
      <c r="G3" s="2"/>
      <c r="H3" s="2"/>
      <c r="J3" s="4" t="s">
        <v>118</v>
      </c>
      <c r="K3" s="5">
        <v>5000</v>
      </c>
    </row>
    <row r="4" spans="1:16" ht="22.5" x14ac:dyDescent="0.3">
      <c r="A4" s="2" t="s">
        <v>4</v>
      </c>
      <c r="B4" s="2" t="s">
        <v>5</v>
      </c>
      <c r="J4" s="4" t="s">
        <v>119</v>
      </c>
      <c r="K4" s="5">
        <v>300</v>
      </c>
    </row>
    <row r="5" spans="1:16" ht="22.5" x14ac:dyDescent="0.3">
      <c r="A5" s="4" t="s">
        <v>67</v>
      </c>
      <c r="B5" s="4" t="s">
        <v>75</v>
      </c>
      <c r="C5" s="2" t="s">
        <v>76</v>
      </c>
      <c r="D5" s="2"/>
      <c r="E5" s="2"/>
      <c r="F5" s="2"/>
      <c r="G5" s="2"/>
      <c r="H5" s="2"/>
      <c r="J5" s="4" t="s">
        <v>120</v>
      </c>
      <c r="K5" s="5">
        <v>120</v>
      </c>
    </row>
    <row r="6" spans="1:16" ht="18.75" x14ac:dyDescent="0.3">
      <c r="A6" s="4" t="s">
        <v>25</v>
      </c>
      <c r="B6" s="4" t="s">
        <v>27</v>
      </c>
      <c r="C6" s="2" t="s">
        <v>28</v>
      </c>
      <c r="D6" s="2"/>
      <c r="E6" s="2"/>
      <c r="F6" s="2"/>
      <c r="G6" s="2"/>
      <c r="H6" s="2"/>
      <c r="J6" s="9" t="s">
        <v>83</v>
      </c>
      <c r="K6" s="10">
        <v>0.03</v>
      </c>
    </row>
    <row r="7" spans="1:16" ht="18.75" x14ac:dyDescent="0.3">
      <c r="A7" s="4" t="s">
        <v>26</v>
      </c>
      <c r="B7" s="4" t="s">
        <v>27</v>
      </c>
      <c r="C7" s="2" t="s">
        <v>29</v>
      </c>
      <c r="D7" s="2"/>
      <c r="E7" s="2"/>
      <c r="F7" s="2"/>
      <c r="G7" s="2"/>
      <c r="H7" s="2"/>
      <c r="J7" s="4" t="s">
        <v>20</v>
      </c>
      <c r="K7" s="5">
        <v>0.8</v>
      </c>
    </row>
    <row r="8" spans="1:16" ht="20.25" x14ac:dyDescent="0.35">
      <c r="A8" s="4" t="s">
        <v>20</v>
      </c>
      <c r="B8" s="4"/>
      <c r="C8" s="2" t="s">
        <v>21</v>
      </c>
      <c r="D8" s="2"/>
      <c r="E8" s="2"/>
      <c r="F8" s="2"/>
      <c r="J8" s="11" t="s">
        <v>121</v>
      </c>
      <c r="K8" s="5">
        <v>0.5</v>
      </c>
    </row>
    <row r="9" spans="1:16" ht="20.25" x14ac:dyDescent="0.35">
      <c r="A9" s="4" t="s">
        <v>94</v>
      </c>
      <c r="B9" s="4" t="s">
        <v>24</v>
      </c>
      <c r="C9" s="2" t="s">
        <v>38</v>
      </c>
      <c r="D9" s="2"/>
      <c r="E9" s="2"/>
      <c r="J9" s="4" t="s">
        <v>18</v>
      </c>
      <c r="K9" s="5">
        <v>4</v>
      </c>
    </row>
    <row r="10" spans="1:16" ht="20.25" x14ac:dyDescent="0.35">
      <c r="A10" s="4" t="s">
        <v>45</v>
      </c>
      <c r="B10" s="4" t="s">
        <v>24</v>
      </c>
      <c r="C10" s="2" t="s">
        <v>7</v>
      </c>
      <c r="D10" s="2"/>
      <c r="E10" s="2"/>
      <c r="F10" s="2"/>
      <c r="G10" s="2"/>
      <c r="H10" s="2"/>
      <c r="J10" s="4" t="s">
        <v>77</v>
      </c>
      <c r="K10" s="5">
        <v>7</v>
      </c>
      <c r="L10" s="1" t="s">
        <v>71</v>
      </c>
    </row>
    <row r="11" spans="1:16" ht="20.25" x14ac:dyDescent="0.35">
      <c r="A11" s="9" t="s">
        <v>97</v>
      </c>
      <c r="B11" s="9" t="s">
        <v>24</v>
      </c>
      <c r="C11" s="12" t="s">
        <v>98</v>
      </c>
      <c r="G11" s="2"/>
      <c r="H11" s="2"/>
      <c r="J11" s="4" t="s">
        <v>44</v>
      </c>
      <c r="K11" s="5">
        <v>1.2</v>
      </c>
      <c r="L11" s="1" t="s">
        <v>41</v>
      </c>
    </row>
    <row r="12" spans="1:16" ht="20.25" x14ac:dyDescent="0.35">
      <c r="A12" s="4" t="s">
        <v>30</v>
      </c>
      <c r="B12" s="4" t="s">
        <v>31</v>
      </c>
      <c r="C12" s="2" t="s">
        <v>32</v>
      </c>
      <c r="D12" s="2"/>
      <c r="E12" s="2"/>
      <c r="F12" s="2"/>
      <c r="G12" s="2"/>
      <c r="H12" s="2"/>
      <c r="J12" s="4" t="s">
        <v>122</v>
      </c>
      <c r="K12" s="5">
        <f>K6</f>
        <v>0.03</v>
      </c>
    </row>
    <row r="13" spans="1:16" ht="20.25" x14ac:dyDescent="0.35">
      <c r="A13" s="4" t="s">
        <v>33</v>
      </c>
      <c r="B13" s="4" t="s">
        <v>35</v>
      </c>
      <c r="C13" s="2" t="s">
        <v>34</v>
      </c>
      <c r="D13" s="2"/>
      <c r="E13" s="2"/>
      <c r="F13" s="2"/>
      <c r="G13" s="2"/>
      <c r="H13" s="2"/>
      <c r="J13" s="4" t="s">
        <v>84</v>
      </c>
      <c r="K13" s="5">
        <v>1.5</v>
      </c>
    </row>
    <row r="14" spans="1:16" ht="20.25" x14ac:dyDescent="0.35">
      <c r="A14" s="4" t="s">
        <v>36</v>
      </c>
      <c r="B14" s="4"/>
      <c r="C14" s="2" t="s">
        <v>37</v>
      </c>
      <c r="D14" s="2"/>
      <c r="E14" s="2"/>
      <c r="F14" s="2"/>
      <c r="G14" s="2"/>
      <c r="H14" s="2"/>
      <c r="J14" s="4" t="s">
        <v>103</v>
      </c>
      <c r="K14" s="5">
        <v>0.25</v>
      </c>
      <c r="L14" s="1" t="s">
        <v>104</v>
      </c>
    </row>
    <row r="15" spans="1:16" ht="20.25" x14ac:dyDescent="0.35">
      <c r="A15" s="4" t="s">
        <v>55</v>
      </c>
      <c r="B15" s="4" t="s">
        <v>3</v>
      </c>
      <c r="C15" s="2" t="s">
        <v>6</v>
      </c>
      <c r="D15" s="2"/>
      <c r="E15" s="2"/>
      <c r="F15" s="2"/>
      <c r="G15" s="2"/>
      <c r="H15" s="2"/>
      <c r="J15" s="4" t="s">
        <v>102</v>
      </c>
      <c r="K15" s="5">
        <v>0.05</v>
      </c>
      <c r="L15" s="1" t="s">
        <v>105</v>
      </c>
    </row>
    <row r="16" spans="1:16" ht="18.75" x14ac:dyDescent="0.3">
      <c r="A16" s="4" t="s">
        <v>18</v>
      </c>
      <c r="B16" s="4"/>
      <c r="C16" s="2" t="s">
        <v>16</v>
      </c>
      <c r="D16" s="2"/>
      <c r="E16" s="2"/>
      <c r="G16" s="2"/>
      <c r="H16" s="2"/>
      <c r="J16" s="6" t="s">
        <v>2</v>
      </c>
      <c r="K16" s="5">
        <v>50</v>
      </c>
      <c r="L16" s="1" t="s">
        <v>72</v>
      </c>
      <c r="P16" s="1"/>
    </row>
    <row r="17" spans="1:16" ht="20.25" x14ac:dyDescent="0.35">
      <c r="A17" s="8" t="s">
        <v>69</v>
      </c>
      <c r="B17" s="4" t="s">
        <v>3</v>
      </c>
      <c r="C17" s="2" t="s">
        <v>70</v>
      </c>
      <c r="D17" s="2"/>
      <c r="E17" s="2"/>
      <c r="G17" s="2"/>
      <c r="H17" s="2"/>
      <c r="J17" s="4" t="s">
        <v>78</v>
      </c>
      <c r="K17" s="5">
        <v>3</v>
      </c>
      <c r="L17" s="1" t="s">
        <v>57</v>
      </c>
      <c r="M17" s="1"/>
      <c r="N17" s="1"/>
      <c r="P17" s="1"/>
    </row>
    <row r="18" spans="1:16" ht="20.25" x14ac:dyDescent="0.35">
      <c r="A18" s="4" t="s">
        <v>44</v>
      </c>
      <c r="B18" s="4"/>
      <c r="C18" s="2" t="s">
        <v>8</v>
      </c>
      <c r="D18" s="2"/>
      <c r="E18" s="2"/>
      <c r="F18" s="2"/>
      <c r="G18" s="2"/>
      <c r="H18" s="2"/>
      <c r="J18" s="4" t="s">
        <v>123</v>
      </c>
      <c r="K18" s="5">
        <v>0.2</v>
      </c>
      <c r="L18" s="1" t="s">
        <v>68</v>
      </c>
      <c r="M18" s="1"/>
      <c r="N18" s="1"/>
      <c r="O18" s="1"/>
      <c r="P18" s="1"/>
    </row>
    <row r="19" spans="1:16" ht="20.25" x14ac:dyDescent="0.35">
      <c r="A19" s="9" t="s">
        <v>89</v>
      </c>
      <c r="B19" s="1"/>
      <c r="C19" s="2" t="s">
        <v>90</v>
      </c>
      <c r="D19" s="2"/>
      <c r="E19" s="2"/>
      <c r="F19" s="2"/>
      <c r="G19" s="2"/>
      <c r="H19" s="2"/>
      <c r="J19" s="4" t="s">
        <v>79</v>
      </c>
      <c r="K19" s="5">
        <v>0.25</v>
      </c>
      <c r="L19" s="1" t="s">
        <v>58</v>
      </c>
      <c r="M19" s="1"/>
      <c r="N19" s="1"/>
      <c r="O19" s="1"/>
      <c r="P19" s="1"/>
    </row>
    <row r="20" spans="1:16" ht="23.25" x14ac:dyDescent="0.35">
      <c r="A20" s="4" t="s">
        <v>91</v>
      </c>
      <c r="B20" s="4" t="s">
        <v>95</v>
      </c>
      <c r="C20" s="12" t="s">
        <v>93</v>
      </c>
      <c r="D20" s="2"/>
      <c r="E20" s="2"/>
      <c r="F20" s="2"/>
      <c r="G20" s="2"/>
      <c r="H20" s="2"/>
      <c r="J20" s="4" t="s">
        <v>82</v>
      </c>
      <c r="K20" s="5">
        <v>0.15</v>
      </c>
      <c r="L20" s="1" t="s">
        <v>59</v>
      </c>
      <c r="M20" s="1"/>
      <c r="N20" s="1"/>
      <c r="O20" s="1"/>
      <c r="P20" s="1"/>
    </row>
    <row r="21" spans="1:16" ht="23.25" x14ac:dyDescent="0.35">
      <c r="A21" s="4" t="s">
        <v>92</v>
      </c>
      <c r="B21" s="4" t="s">
        <v>95</v>
      </c>
      <c r="C21" s="12" t="s">
        <v>10</v>
      </c>
      <c r="D21" s="2"/>
      <c r="E21" s="2"/>
      <c r="F21" s="2"/>
      <c r="J21" s="4" t="s">
        <v>81</v>
      </c>
      <c r="K21" s="5">
        <v>0.3</v>
      </c>
      <c r="L21" s="1" t="s">
        <v>60</v>
      </c>
      <c r="M21" s="1"/>
      <c r="N21" s="1"/>
      <c r="O21" s="1"/>
      <c r="P21" s="1"/>
    </row>
    <row r="22" spans="1:16" ht="20.25" x14ac:dyDescent="0.35">
      <c r="A22" s="4" t="s">
        <v>48</v>
      </c>
      <c r="B22" s="4" t="s">
        <v>24</v>
      </c>
      <c r="C22" s="2" t="s">
        <v>63</v>
      </c>
      <c r="D22" s="2"/>
      <c r="E22" s="2"/>
      <c r="F22" s="2"/>
      <c r="J22" s="4" t="s">
        <v>80</v>
      </c>
      <c r="K22" s="5">
        <v>0.1</v>
      </c>
      <c r="L22" s="1" t="s">
        <v>113</v>
      </c>
      <c r="M22" s="1"/>
      <c r="N22" s="1"/>
      <c r="O22" s="1"/>
      <c r="P22" s="1"/>
    </row>
    <row r="23" spans="1:16" ht="20.25" x14ac:dyDescent="0.35">
      <c r="A23" s="4" t="s">
        <v>40</v>
      </c>
      <c r="B23" s="7"/>
      <c r="C23" s="12" t="s">
        <v>99</v>
      </c>
      <c r="G23" s="2"/>
      <c r="J23" s="9" t="s">
        <v>114</v>
      </c>
      <c r="K23" s="5">
        <v>95</v>
      </c>
      <c r="L23" s="1" t="s">
        <v>115</v>
      </c>
      <c r="O23" s="1"/>
    </row>
    <row r="24" spans="1:16" ht="23.25" x14ac:dyDescent="0.35">
      <c r="A24" s="4" t="s">
        <v>49</v>
      </c>
      <c r="B24" s="9" t="s">
        <v>24</v>
      </c>
      <c r="C24" s="12" t="s">
        <v>100</v>
      </c>
      <c r="G24" s="2"/>
      <c r="J24" s="9" t="s">
        <v>116</v>
      </c>
      <c r="K24" s="5">
        <v>1</v>
      </c>
      <c r="L24" s="1" t="s">
        <v>117</v>
      </c>
    </row>
    <row r="25" spans="1:16" ht="20.25" x14ac:dyDescent="0.35">
      <c r="A25" s="4" t="s">
        <v>50</v>
      </c>
      <c r="B25" s="4" t="s">
        <v>24</v>
      </c>
      <c r="C25" s="2" t="s">
        <v>9</v>
      </c>
      <c r="D25" s="2"/>
      <c r="E25" s="2"/>
      <c r="F25" s="2"/>
      <c r="G25" s="2"/>
    </row>
    <row r="26" spans="1:16" ht="20.25" x14ac:dyDescent="0.35">
      <c r="A26" s="4" t="s">
        <v>101</v>
      </c>
      <c r="B26" s="4" t="s">
        <v>24</v>
      </c>
      <c r="C26" s="2" t="s">
        <v>42</v>
      </c>
      <c r="D26" s="2"/>
      <c r="E26" s="2"/>
      <c r="F26" s="2"/>
      <c r="G26" s="2"/>
    </row>
    <row r="27" spans="1:16" ht="20.25" x14ac:dyDescent="0.35">
      <c r="A27" s="4" t="s">
        <v>51</v>
      </c>
      <c r="B27" s="4" t="s">
        <v>24</v>
      </c>
      <c r="C27" s="2" t="s">
        <v>11</v>
      </c>
      <c r="D27" s="2"/>
      <c r="E27" s="2"/>
      <c r="H27" s="2"/>
      <c r="J27" s="3" t="s">
        <v>22</v>
      </c>
    </row>
    <row r="28" spans="1:16" ht="20.25" x14ac:dyDescent="0.35">
      <c r="A28" s="4" t="s">
        <v>46</v>
      </c>
      <c r="B28" s="4" t="s">
        <v>24</v>
      </c>
      <c r="C28" s="2" t="s">
        <v>106</v>
      </c>
      <c r="D28" s="2"/>
      <c r="F28" s="2"/>
      <c r="G28" s="2"/>
      <c r="J28" s="4" t="s">
        <v>87</v>
      </c>
      <c r="K28" s="15">
        <f>(K4-K5)/K4*100</f>
        <v>60</v>
      </c>
    </row>
    <row r="29" spans="1:16" ht="20.25" x14ac:dyDescent="0.35">
      <c r="A29" s="4" t="s">
        <v>47</v>
      </c>
      <c r="B29" s="4" t="s">
        <v>24</v>
      </c>
      <c r="C29" s="2" t="s">
        <v>106</v>
      </c>
      <c r="D29" s="2"/>
      <c r="J29" s="4" t="s">
        <v>86</v>
      </c>
      <c r="K29" s="5">
        <v>3600</v>
      </c>
    </row>
    <row r="30" spans="1:16" ht="20.25" x14ac:dyDescent="0.35">
      <c r="A30" s="4" t="s">
        <v>52</v>
      </c>
      <c r="B30" s="4" t="s">
        <v>24</v>
      </c>
      <c r="C30" s="2" t="s">
        <v>12</v>
      </c>
      <c r="D30" s="2"/>
      <c r="E30" s="2"/>
      <c r="F30" s="2"/>
      <c r="G30" s="2"/>
      <c r="H30" s="2"/>
      <c r="J30" s="4" t="s">
        <v>73</v>
      </c>
      <c r="K30" s="5">
        <v>0.27</v>
      </c>
    </row>
    <row r="31" spans="1:16" ht="20.25" x14ac:dyDescent="0.35">
      <c r="A31" s="4" t="s">
        <v>53</v>
      </c>
      <c r="B31" s="4" t="s">
        <v>24</v>
      </c>
      <c r="C31" s="2" t="s">
        <v>13</v>
      </c>
      <c r="D31" s="2"/>
      <c r="E31" s="2"/>
      <c r="H31" s="2"/>
      <c r="J31" s="4" t="s">
        <v>85</v>
      </c>
      <c r="K31" s="16">
        <f>1000*K6*K7/K29/(K7*K6/K8)^K30</f>
        <v>1.513469268380071E-2</v>
      </c>
      <c r="L31" s="14"/>
      <c r="N31" s="20">
        <v>4320</v>
      </c>
      <c r="O31" s="20">
        <v>8640</v>
      </c>
    </row>
    <row r="32" spans="1:16" ht="20.25" x14ac:dyDescent="0.35">
      <c r="A32" s="4" t="s">
        <v>1</v>
      </c>
      <c r="B32" s="4" t="s">
        <v>56</v>
      </c>
      <c r="C32" s="2" t="s">
        <v>19</v>
      </c>
      <c r="D32" s="2"/>
      <c r="E32" s="2"/>
      <c r="F32" s="2"/>
      <c r="G32" s="2"/>
      <c r="H32" s="2"/>
      <c r="J32" s="9" t="s">
        <v>89</v>
      </c>
      <c r="K32" s="17">
        <f>_xlfn.FORECAST.LINEAR(K3,N32:O32,N31:O31)</f>
        <v>1.6842592592592593</v>
      </c>
      <c r="N32" s="20">
        <v>1.7</v>
      </c>
      <c r="O32" s="20">
        <v>1.6</v>
      </c>
    </row>
    <row r="33" spans="1:15" ht="23.25" x14ac:dyDescent="0.35">
      <c r="A33" s="4" t="s">
        <v>2</v>
      </c>
      <c r="B33" s="4" t="s">
        <v>14</v>
      </c>
      <c r="C33" s="2" t="s">
        <v>66</v>
      </c>
      <c r="D33" s="2"/>
      <c r="E33" s="2"/>
      <c r="F33" s="2"/>
      <c r="G33" s="2"/>
      <c r="H33" s="2"/>
      <c r="J33" s="4" t="s">
        <v>129</v>
      </c>
      <c r="K33" s="18">
        <f>K3/24</f>
        <v>208.33333333333334</v>
      </c>
      <c r="N33" s="19"/>
      <c r="O33" s="19"/>
    </row>
    <row r="34" spans="1:15" ht="23.25" x14ac:dyDescent="0.35">
      <c r="A34" s="4" t="s">
        <v>64</v>
      </c>
      <c r="B34" s="4" t="s">
        <v>24</v>
      </c>
      <c r="C34" s="2" t="s">
        <v>15</v>
      </c>
      <c r="D34" s="2"/>
      <c r="E34" s="2"/>
      <c r="F34" s="2"/>
      <c r="G34" s="2"/>
      <c r="J34" s="4" t="s">
        <v>124</v>
      </c>
      <c r="K34" s="18">
        <f>K33*K32</f>
        <v>350.88734567901236</v>
      </c>
      <c r="N34" s="19">
        <f>16.65/1.5</f>
        <v>11.1</v>
      </c>
      <c r="O34" s="19"/>
    </row>
    <row r="35" spans="1:15" ht="20.25" x14ac:dyDescent="0.35">
      <c r="A35" s="4" t="s">
        <v>54</v>
      </c>
      <c r="B35" s="4" t="s">
        <v>24</v>
      </c>
      <c r="C35" s="2" t="s">
        <v>43</v>
      </c>
      <c r="D35" s="2"/>
      <c r="E35" s="2"/>
      <c r="F35" s="2"/>
      <c r="G35" s="2"/>
      <c r="J35" s="4" t="s">
        <v>88</v>
      </c>
      <c r="K35" s="17">
        <f>K10*K12*K11/K31</f>
        <v>16.650486750201811</v>
      </c>
    </row>
    <row r="36" spans="1:15" ht="20.25" x14ac:dyDescent="0.35">
      <c r="A36" s="4" t="s">
        <v>65</v>
      </c>
      <c r="B36" s="4" t="s">
        <v>24</v>
      </c>
      <c r="C36" s="2" t="s">
        <v>61</v>
      </c>
      <c r="D36" s="2"/>
      <c r="E36" s="2"/>
      <c r="F36" s="2"/>
      <c r="G36" s="2"/>
      <c r="J36" s="4" t="s">
        <v>40</v>
      </c>
      <c r="K36" s="5">
        <v>11</v>
      </c>
    </row>
    <row r="37" spans="1:15" ht="23.25" x14ac:dyDescent="0.35">
      <c r="A37" s="4" t="s">
        <v>96</v>
      </c>
      <c r="B37" s="4" t="s">
        <v>95</v>
      </c>
      <c r="C37" s="2" t="s">
        <v>62</v>
      </c>
      <c r="D37" s="2"/>
      <c r="E37" s="2"/>
      <c r="F37" s="2"/>
      <c r="G37" s="2"/>
      <c r="H37" s="2"/>
      <c r="J37" s="4" t="s">
        <v>125</v>
      </c>
      <c r="K37" s="5">
        <v>1.5</v>
      </c>
      <c r="N37" s="1" t="s">
        <v>39</v>
      </c>
    </row>
    <row r="38" spans="1:15" ht="20.25" x14ac:dyDescent="0.35">
      <c r="J38" s="4" t="s">
        <v>126</v>
      </c>
      <c r="K38" s="5">
        <v>16.5</v>
      </c>
    </row>
    <row r="39" spans="1:15" ht="20.25" x14ac:dyDescent="0.35">
      <c r="A39" s="13"/>
      <c r="B39" s="13"/>
      <c r="C39" s="2"/>
      <c r="D39" s="2"/>
      <c r="E39" s="2"/>
      <c r="F39" s="2"/>
      <c r="G39" s="2"/>
      <c r="H39" s="2"/>
      <c r="J39" s="4" t="s">
        <v>107</v>
      </c>
      <c r="K39" s="17">
        <f>K34*K11*K12/7.2/K9/K7/K38/K31</f>
        <v>2.1954835182336296</v>
      </c>
    </row>
    <row r="40" spans="1:15" ht="20.25" x14ac:dyDescent="0.35">
      <c r="H40" s="2"/>
      <c r="J40" s="4" t="s">
        <v>108</v>
      </c>
      <c r="K40" s="5">
        <f>K13/2</f>
        <v>0.75</v>
      </c>
    </row>
    <row r="41" spans="1:15" ht="20.25" x14ac:dyDescent="0.35">
      <c r="H41" s="2"/>
      <c r="J41" s="4" t="s">
        <v>109</v>
      </c>
      <c r="K41" s="5">
        <f>2*K40+K14+2*K15</f>
        <v>1.85</v>
      </c>
    </row>
    <row r="42" spans="1:15" ht="20.25" x14ac:dyDescent="0.35">
      <c r="H42" s="2"/>
      <c r="J42" s="4" t="s">
        <v>127</v>
      </c>
      <c r="K42" s="17">
        <f>K40/COS(K16*3.14/180)</f>
        <v>1.1661781328580902</v>
      </c>
    </row>
    <row r="43" spans="1:15" ht="20.25" x14ac:dyDescent="0.35">
      <c r="J43" s="4" t="s">
        <v>110</v>
      </c>
      <c r="K43" s="17">
        <f>K34*K17/60/K9/K39/K7/K41</f>
        <v>1.349850969095739</v>
      </c>
    </row>
    <row r="44" spans="1:15" ht="20.25" x14ac:dyDescent="0.35">
      <c r="J44" s="4" t="s">
        <v>111</v>
      </c>
      <c r="K44" s="17">
        <f>K38+K43+K18+2*K19+K20</f>
        <v>18.699850969095738</v>
      </c>
    </row>
    <row r="45" spans="1:15" ht="20.25" x14ac:dyDescent="0.35">
      <c r="J45" s="4" t="s">
        <v>112</v>
      </c>
      <c r="K45" s="17">
        <f>K39+K21+K22+0.3</f>
        <v>2.8954835182336294</v>
      </c>
    </row>
    <row r="46" spans="1:15" ht="23.25" x14ac:dyDescent="0.35">
      <c r="J46" s="4" t="s">
        <v>128</v>
      </c>
      <c r="K46" s="5">
        <f>K3*(K4-K5)/(100-K23)/K24/10^4</f>
        <v>18</v>
      </c>
    </row>
  </sheetData>
  <pageMargins left="0.7" right="0.7" top="0.75" bottom="0.75" header="0.3" footer="0.3"/>
  <pageSetup paperSize="9" orientation="portrait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D9O</cp:lastModifiedBy>
  <dcterms:created xsi:type="dcterms:W3CDTF">2020-02-26T17:25:53Z</dcterms:created>
  <dcterms:modified xsi:type="dcterms:W3CDTF">2023-04-24T11:49:06Z</dcterms:modified>
</cp:coreProperties>
</file>