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wnloads\"/>
    </mc:Choice>
  </mc:AlternateContent>
  <bookViews>
    <workbookView xWindow="0" yWindow="0" windowWidth="21570" windowHeight="72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L56" i="1" l="1"/>
  <c r="L54" i="1"/>
  <c r="L55" i="1" s="1"/>
  <c r="L53" i="1"/>
  <c r="L37" i="1"/>
  <c r="L36" i="1"/>
  <c r="L35" i="1"/>
  <c r="L34" i="1"/>
  <c r="L33" i="1"/>
  <c r="L32" i="1"/>
  <c r="L31" i="1"/>
  <c r="L30" i="1"/>
  <c r="L28" i="1"/>
  <c r="L27" i="1"/>
  <c r="L57" i="1" l="1"/>
</calcChain>
</file>

<file path=xl/sharedStrings.xml><?xml version="1.0" encoding="utf-8"?>
<sst xmlns="http://schemas.openxmlformats.org/spreadsheetml/2006/main" count="114" uniqueCount="109">
  <si>
    <t>Гр.№</t>
  </si>
  <si>
    <t>ФИО</t>
  </si>
  <si>
    <t>Обозначения</t>
  </si>
  <si>
    <t>Дано и назначено</t>
  </si>
  <si>
    <t>Рассчитать</t>
  </si>
  <si>
    <r>
      <rPr>
        <sz val="12"/>
        <color theme="1"/>
        <rFont val="Symbol"/>
        <family val="1"/>
        <charset val="2"/>
      </rPr>
      <t>m</t>
    </r>
    <r>
      <rPr>
        <vertAlign val="subscript"/>
        <sz val="12"/>
        <color theme="1"/>
        <rFont val="Arial"/>
        <family val="2"/>
        <charset val="204"/>
      </rPr>
      <t>n</t>
    </r>
    <r>
      <rPr>
        <sz val="12"/>
        <color theme="1"/>
        <rFont val="Arial"/>
        <family val="2"/>
        <charset val="204"/>
      </rPr>
      <t xml:space="preserve"> , сут</t>
    </r>
    <r>
      <rPr>
        <vertAlign val="superscript"/>
        <sz val="12"/>
        <color theme="1"/>
        <rFont val="Arial"/>
        <family val="2"/>
        <charset val="204"/>
      </rPr>
      <t>-1</t>
    </r>
    <r>
      <rPr>
        <sz val="12"/>
        <color theme="1"/>
        <rFont val="Arial"/>
        <family val="2"/>
        <charset val="204"/>
      </rPr>
      <t xml:space="preserve">,- удельная скорость роста нитрифицирующих микроорганизмов </t>
    </r>
    <r>
      <rPr>
        <sz val="12"/>
        <color theme="1"/>
        <rFont val="Symbol"/>
        <family val="1"/>
        <charset val="2"/>
      </rPr>
      <t/>
    </r>
  </si>
  <si>
    <r>
      <t>K</t>
    </r>
    <r>
      <rPr>
        <i/>
        <vertAlign val="subscript"/>
        <sz val="12"/>
        <color theme="1"/>
        <rFont val="Arial"/>
        <family val="2"/>
        <charset val="204"/>
      </rPr>
      <t>pH</t>
    </r>
    <r>
      <rPr>
        <sz val="12"/>
        <color theme="1"/>
        <rFont val="Arial"/>
        <family val="2"/>
        <charset val="204"/>
      </rPr>
      <t xml:space="preserve"> – коэффициент, учитывающий влияние pH воды</t>
    </r>
  </si>
  <si>
    <t>Kт – коэффициент, учитывающий влияние температуры воды</t>
  </si>
  <si>
    <r>
      <t>К</t>
    </r>
    <r>
      <rPr>
        <i/>
        <vertAlign val="subscript"/>
        <sz val="12"/>
        <color theme="1"/>
        <rFont val="Arial"/>
        <family val="2"/>
        <charset val="204"/>
      </rPr>
      <t>ос</t>
    </r>
    <r>
      <rPr>
        <sz val="12"/>
        <color theme="1"/>
        <rFont val="Arial"/>
        <family val="2"/>
        <charset val="204"/>
      </rPr>
      <t xml:space="preserve"> – коэффициент учитывающий влияние концентрации</t>
    </r>
  </si>
  <si>
    <t xml:space="preserve"> растворенного кислорода</t>
  </si>
  <si>
    <r>
      <t>С</t>
    </r>
    <r>
      <rPr>
        <i/>
        <vertAlign val="subscript"/>
        <sz val="12"/>
        <color theme="1"/>
        <rFont val="Arial"/>
        <family val="2"/>
        <charset val="204"/>
      </rPr>
      <t>O</t>
    </r>
    <r>
      <rPr>
        <i/>
        <sz val="12"/>
        <color theme="1"/>
        <rFont val="Arial"/>
        <family val="2"/>
        <charset val="204"/>
      </rPr>
      <t xml:space="preserve"> – </t>
    </r>
    <r>
      <rPr>
        <sz val="12"/>
        <color theme="1"/>
        <rFont val="Arial"/>
        <family val="2"/>
        <charset val="204"/>
      </rPr>
      <t>концентрация растворенного кислорода в иловой смеси, мг/л</t>
    </r>
  </si>
  <si>
    <r>
      <t>K'</t>
    </r>
    <r>
      <rPr>
        <i/>
        <vertAlign val="subscript"/>
        <sz val="12"/>
        <color theme="1"/>
        <rFont val="Arial"/>
        <family val="2"/>
        <charset val="204"/>
      </rPr>
      <t>O</t>
    </r>
    <r>
      <rPr>
        <sz val="12"/>
        <color theme="1"/>
        <rFont val="Arial"/>
        <family val="2"/>
        <charset val="204"/>
      </rPr>
      <t xml:space="preserve"> – константа полунасыщения, равная 2 мг 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/л</t>
    </r>
  </si>
  <si>
    <r>
      <t>К</t>
    </r>
    <r>
      <rPr>
        <i/>
        <vertAlign val="subscript"/>
        <sz val="12"/>
        <color theme="1"/>
        <rFont val="Arial"/>
        <family val="2"/>
        <charset val="204"/>
      </rPr>
      <t>с</t>
    </r>
    <r>
      <rPr>
        <vertAlign val="subscript"/>
        <sz val="12"/>
        <color theme="1"/>
        <rFont val="Arial"/>
        <family val="2"/>
        <charset val="204"/>
      </rPr>
      <t xml:space="preserve"> </t>
    </r>
    <r>
      <rPr>
        <sz val="12"/>
        <color theme="1"/>
        <rFont val="Arial"/>
        <family val="2"/>
        <charset val="204"/>
      </rPr>
      <t>– коэффициент, учитывающий влияние конечных компонентов</t>
    </r>
  </si>
  <si>
    <r>
      <t>J</t>
    </r>
    <r>
      <rPr>
        <sz val="12"/>
        <color theme="1"/>
        <rFont val="Arial"/>
        <family val="2"/>
        <charset val="204"/>
      </rPr>
      <t xml:space="preserve"> – константа полунасыщения ингибитора, мг/л</t>
    </r>
  </si>
  <si>
    <r>
      <t>С</t>
    </r>
    <r>
      <rPr>
        <i/>
        <vertAlign val="subscript"/>
        <sz val="12"/>
        <color theme="1"/>
        <rFont val="Arial"/>
        <family val="2"/>
        <charset val="204"/>
      </rPr>
      <t>i</t>
    </r>
    <r>
      <rPr>
        <i/>
        <sz val="12"/>
        <color theme="1"/>
        <rFont val="Arial"/>
        <family val="2"/>
        <charset val="204"/>
      </rPr>
      <t xml:space="preserve"> </t>
    </r>
    <r>
      <rPr>
        <sz val="12"/>
        <color theme="1"/>
        <rFont val="Arial"/>
        <family val="2"/>
        <charset val="204"/>
      </rPr>
      <t>– концентрация ингибитора, мг/л</t>
    </r>
  </si>
  <si>
    <r>
      <t>m</t>
    </r>
    <r>
      <rPr>
        <i/>
        <vertAlign val="subscript"/>
        <sz val="12"/>
        <color theme="1"/>
        <rFont val="Arial"/>
        <family val="2"/>
        <charset val="204"/>
      </rPr>
      <t>max</t>
    </r>
    <r>
      <rPr>
        <sz val="12"/>
        <color theme="1"/>
        <rFont val="Arial"/>
        <family val="2"/>
        <charset val="204"/>
      </rPr>
      <t xml:space="preserve"> – максимальная скорость роста нитрифицирующих микроорганизмов</t>
    </r>
  </si>
  <si>
    <r>
      <t>K</t>
    </r>
    <r>
      <rPr>
        <i/>
        <vertAlign val="subscript"/>
        <sz val="12"/>
        <color theme="1"/>
        <rFont val="Arial"/>
        <family val="2"/>
        <charset val="204"/>
      </rPr>
      <t>n</t>
    </r>
    <r>
      <rPr>
        <sz val="12"/>
        <color theme="1"/>
        <rFont val="Arial"/>
        <family val="2"/>
        <charset val="204"/>
      </rPr>
      <t xml:space="preserve"> – константа полунасыщения аммонийного азота</t>
    </r>
  </si>
  <si>
    <r>
      <t>С</t>
    </r>
    <r>
      <rPr>
        <i/>
        <vertAlign val="subscript"/>
        <sz val="12"/>
        <color theme="1"/>
        <rFont val="Arial"/>
        <family val="2"/>
        <charset val="204"/>
      </rPr>
      <t>nex</t>
    </r>
    <r>
      <rPr>
        <sz val="12"/>
        <color theme="1"/>
        <rFont val="Arial"/>
        <family val="2"/>
        <charset val="204"/>
      </rPr>
      <t xml:space="preserve"> – концентрация аммонийного азота в очищенной воде, мг/л</t>
    </r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</si>
  <si>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  <charset val="204"/>
      </rPr>
      <t>, сут - минимальный возраст нитрифицирующего ила</t>
    </r>
  </si>
  <si>
    <r>
      <t>a</t>
    </r>
    <r>
      <rPr>
        <vertAlign val="subscript"/>
        <sz val="12"/>
        <color theme="1"/>
        <rFont val="Arial"/>
        <family val="2"/>
        <charset val="204"/>
      </rPr>
      <t>t</t>
    </r>
    <r>
      <rPr>
        <sz val="12"/>
        <color theme="1"/>
        <rFont val="Arial"/>
        <family val="2"/>
        <charset val="204"/>
      </rPr>
      <t xml:space="preserve"> ­– допустимый вынос нитрифицирующего ила из вторичных отстойников, мг/л.</t>
    </r>
  </si>
  <si>
    <r>
      <t>Q</t>
    </r>
    <r>
      <rPr>
        <vertAlign val="subscript"/>
        <sz val="12"/>
        <color theme="1"/>
        <rFont val="Arial"/>
        <family val="2"/>
        <charset val="204"/>
      </rPr>
      <t>w</t>
    </r>
    <r>
      <rPr>
        <sz val="12"/>
        <color theme="1"/>
        <rFont val="Arial"/>
        <family val="2"/>
        <charset val="204"/>
      </rPr>
      <t xml:space="preserve"> – суточный расход воды, 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 xml:space="preserve">/сут; </t>
    </r>
  </si>
  <si>
    <r>
      <t>t</t>
    </r>
    <r>
      <rPr>
        <vertAlign val="subscript"/>
        <sz val="12"/>
        <color theme="1"/>
        <rFont val="Arial"/>
        <family val="2"/>
        <charset val="204"/>
      </rPr>
      <t>atm</t>
    </r>
    <r>
      <rPr>
        <sz val="12"/>
        <color theme="1"/>
        <rFont val="Arial"/>
        <family val="2"/>
        <charset val="204"/>
      </rPr>
      <t xml:space="preserve"> – минимальный период аэрации в аэротенке-смесителе </t>
    </r>
  </si>
  <si>
    <r>
      <t>L</t>
    </r>
    <r>
      <rPr>
        <vertAlign val="subscript"/>
        <sz val="12"/>
        <color theme="1"/>
        <rFont val="Arial"/>
        <family val="2"/>
        <charset val="204"/>
      </rPr>
      <t>at</t>
    </r>
    <r>
      <rPr>
        <sz val="12"/>
        <color theme="1"/>
        <rFont val="Arial"/>
        <family val="2"/>
        <charset val="204"/>
      </rPr>
      <t xml:space="preserve"> , м - длина секции аэротенка</t>
    </r>
  </si>
  <si>
    <r>
      <t>С</t>
    </r>
    <r>
      <rPr>
        <vertAlign val="subscript"/>
        <sz val="12"/>
        <color theme="1"/>
        <rFont val="Arial"/>
        <family val="2"/>
        <charset val="204"/>
      </rPr>
      <t xml:space="preserve">nen min </t>
    </r>
    <r>
      <rPr>
        <sz val="12"/>
        <color theme="1"/>
        <rFont val="Arial"/>
        <family val="2"/>
        <charset val="204"/>
      </rPr>
      <t xml:space="preserve">, мг/л - минимальная допустимая концентрация аммонийного </t>
    </r>
  </si>
  <si>
    <t>азота в поступающей сточной воде</t>
  </si>
  <si>
    <t xml:space="preserve">доза денитрифицирующего ила </t>
  </si>
  <si>
    <t>г/л -</t>
  </si>
  <si>
    <r>
      <t>J</t>
    </r>
    <r>
      <rPr>
        <i/>
        <vertAlign val="subscript"/>
        <sz val="12"/>
        <color theme="1"/>
        <rFont val="Arial"/>
        <family val="2"/>
        <charset val="204"/>
      </rPr>
      <t>i</t>
    </r>
    <r>
      <rPr>
        <vertAlign val="subscript"/>
        <sz val="12"/>
        <color theme="1"/>
        <rFont val="Arial"/>
        <family val="2"/>
        <charset val="204"/>
      </rPr>
      <t xml:space="preserve"> </t>
    </r>
    <r>
      <rPr>
        <sz val="12"/>
        <color theme="1"/>
        <rFont val="Arial"/>
        <family val="2"/>
        <charset val="204"/>
      </rPr>
      <t>– иловый индекс, см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/г</t>
    </r>
  </si>
  <si>
    <t>удельная скорость денитрификации</t>
  </si>
  <si>
    <r>
      <t>K</t>
    </r>
    <r>
      <rPr>
        <vertAlign val="subscript"/>
        <sz val="12"/>
        <color theme="1"/>
        <rFont val="Arial"/>
        <family val="2"/>
        <charset val="204"/>
      </rPr>
      <t>dn</t>
    </r>
    <r>
      <rPr>
        <sz val="12"/>
        <color theme="1"/>
        <rFont val="Arial"/>
        <family val="2"/>
        <charset val="204"/>
      </rPr>
      <t xml:space="preserve"> – константа Михаэлиса-Ментен, мг N-NO</t>
    </r>
    <r>
      <rPr>
        <vertAlign val="sub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/л</t>
    </r>
  </si>
  <si>
    <r>
      <t>j</t>
    </r>
    <r>
      <rPr>
        <vertAlign val="subscript"/>
        <sz val="12"/>
        <color theme="1"/>
        <rFont val="Arial"/>
        <family val="2"/>
        <charset val="204"/>
      </rPr>
      <t>dn</t>
    </r>
    <r>
      <rPr>
        <sz val="12"/>
        <color theme="1"/>
        <rFont val="Arial"/>
        <family val="2"/>
        <charset val="204"/>
      </rPr>
      <t xml:space="preserve"> – коэффициент ингибирования денитрификации продуктами</t>
    </r>
  </si>
  <si>
    <t xml:space="preserve"> метаболизма активного ила, л/г</t>
  </si>
  <si>
    <t>– доза денитрифицирующего ила, г/л</t>
  </si>
  <si>
    <t>–  предельная доза денитрифицирующего ила, г/л</t>
  </si>
  <si>
    <t>– концентрация азота в очищенной воде, мг N-NO3/л</t>
  </si>
  <si>
    <r>
      <t>t</t>
    </r>
    <r>
      <rPr>
        <vertAlign val="subscript"/>
        <sz val="11"/>
        <color theme="1"/>
        <rFont val="Arial"/>
        <family val="2"/>
        <charset val="204"/>
      </rPr>
      <t>dn</t>
    </r>
    <r>
      <rPr>
        <sz val="11"/>
        <color theme="1"/>
        <rFont val="Arial"/>
        <family val="2"/>
        <charset val="204"/>
      </rPr>
      <t>, ч, -</t>
    </r>
  </si>
  <si>
    <t>объем денитрификатора</t>
  </si>
  <si>
    <r>
      <t xml:space="preserve"> W</t>
    </r>
    <r>
      <rPr>
        <vertAlign val="subscript"/>
        <sz val="11"/>
        <color theme="1"/>
        <rFont val="Calibri"/>
        <family val="2"/>
        <charset val="204"/>
        <scheme val="minor"/>
      </rPr>
      <t>dn</t>
    </r>
    <r>
      <rPr>
        <sz val="11"/>
        <color theme="1"/>
        <rFont val="Calibri"/>
        <family val="2"/>
        <charset val="204"/>
        <scheme val="minor"/>
      </rPr>
      <t>, м3 -</t>
    </r>
  </si>
  <si>
    <t>продолжительность пребывания сточной воды в денитрификаторе</t>
  </si>
  <si>
    <t>– максимальная скорость денитрификации</t>
  </si>
  <si>
    <r>
      <rPr>
        <sz val="14"/>
        <color theme="1"/>
        <rFont val="Symbol"/>
        <family val="1"/>
        <charset val="2"/>
      </rPr>
      <t>r</t>
    </r>
    <r>
      <rPr>
        <vertAlign val="superscript"/>
        <sz val="14"/>
        <color theme="1"/>
        <rFont val="Arial"/>
        <family val="2"/>
        <charset val="204"/>
      </rPr>
      <t>dn</t>
    </r>
  </si>
  <si>
    <t>Расчет денитрификатора проточного типа</t>
  </si>
  <si>
    <t>Qw , м3/сут</t>
  </si>
  <si>
    <t>pH</t>
  </si>
  <si>
    <t>T, °С</t>
  </si>
  <si>
    <t>pH  сточной воды</t>
  </si>
  <si>
    <t>T, °С - температура сточной воды</t>
  </si>
  <si>
    <t>Co, мг/л</t>
  </si>
  <si>
    <t xml:space="preserve">Кос </t>
  </si>
  <si>
    <r>
      <t>K'</t>
    </r>
    <r>
      <rPr>
        <i/>
        <vertAlign val="subscript"/>
        <sz val="12"/>
        <color theme="1"/>
        <rFont val="Arial"/>
        <family val="2"/>
        <charset val="204"/>
      </rPr>
      <t>O</t>
    </r>
    <r>
      <rPr>
        <sz val="12"/>
        <color theme="1"/>
        <rFont val="Arial"/>
        <family val="2"/>
        <charset val="204"/>
      </rPr>
      <t xml:space="preserve"> , мг О2/л</t>
    </r>
  </si>
  <si>
    <t>J, мг/л</t>
  </si>
  <si>
    <t>Сi, мг/л</t>
  </si>
  <si>
    <r>
      <t>m</t>
    </r>
    <r>
      <rPr>
        <i/>
        <vertAlign val="subscript"/>
        <sz val="12"/>
        <color theme="1"/>
        <rFont val="Arial"/>
        <family val="2"/>
        <charset val="204"/>
      </rPr>
      <t>max</t>
    </r>
    <r>
      <rPr>
        <sz val="12"/>
        <color theme="1"/>
        <rFont val="Arial"/>
        <family val="2"/>
        <charset val="204"/>
      </rPr>
      <t xml:space="preserve"> , сут-1</t>
    </r>
  </si>
  <si>
    <t>Cn ex, мг/л</t>
  </si>
  <si>
    <r>
      <t>a</t>
    </r>
    <r>
      <rPr>
        <vertAlign val="subscript"/>
        <sz val="12"/>
        <color theme="1"/>
        <rFont val="Arial"/>
        <family val="2"/>
        <charset val="204"/>
      </rPr>
      <t>is</t>
    </r>
    <r>
      <rPr>
        <sz val="12"/>
        <color theme="1"/>
        <rFont val="Arial"/>
        <family val="2"/>
        <charset val="204"/>
      </rPr>
      <t>, г/л - концентрация нитрифицирующего ила</t>
    </r>
  </si>
  <si>
    <r>
      <rPr>
        <sz val="14"/>
        <color theme="1"/>
        <rFont val="Symbol"/>
        <family val="1"/>
        <charset val="2"/>
      </rPr>
      <t>r</t>
    </r>
    <r>
      <rPr>
        <vertAlign val="subscript"/>
        <sz val="14"/>
        <color theme="1"/>
        <rFont val="Arial"/>
        <family val="2"/>
        <charset val="204"/>
      </rPr>
      <t>n</t>
    </r>
    <r>
      <rPr>
        <sz val="14"/>
        <color theme="1"/>
        <rFont val="Arial"/>
        <family val="2"/>
        <charset val="204"/>
      </rPr>
      <t xml:space="preserve"> , </t>
    </r>
    <r>
      <rPr>
        <sz val="12"/>
        <color theme="1"/>
        <rFont val="Arial"/>
        <family val="2"/>
        <charset val="204"/>
      </rPr>
      <t>мг/(г*ч) - удельная скорость окисления</t>
    </r>
  </si>
  <si>
    <t xml:space="preserve">Сnen min , мг/л </t>
  </si>
  <si>
    <r>
      <t>a</t>
    </r>
    <r>
      <rPr>
        <vertAlign val="subscript"/>
        <sz val="12"/>
        <color theme="1"/>
        <rFont val="Arial"/>
        <family val="2"/>
        <charset val="204"/>
      </rPr>
      <t>t</t>
    </r>
    <r>
      <rPr>
        <sz val="12"/>
        <color theme="1"/>
        <rFont val="Arial"/>
        <family val="2"/>
        <charset val="204"/>
      </rPr>
      <t>, мг/л</t>
    </r>
  </si>
  <si>
    <t>Ln, м</t>
  </si>
  <si>
    <r>
      <t>t</t>
    </r>
    <r>
      <rPr>
        <vertAlign val="subscript"/>
        <sz val="12"/>
        <color theme="1"/>
        <rFont val="Arial"/>
        <family val="2"/>
        <charset val="204"/>
      </rPr>
      <t>atm</t>
    </r>
    <r>
      <rPr>
        <sz val="12"/>
        <color theme="1"/>
        <rFont val="Arial"/>
        <family val="2"/>
        <charset val="204"/>
      </rPr>
      <t xml:space="preserve"> , ч</t>
    </r>
  </si>
  <si>
    <t>Кс</t>
  </si>
  <si>
    <t>Cn en, мг/л</t>
  </si>
  <si>
    <r>
      <t>С</t>
    </r>
    <r>
      <rPr>
        <i/>
        <vertAlign val="subscript"/>
        <sz val="12"/>
        <color theme="1"/>
        <rFont val="Arial"/>
        <family val="2"/>
        <charset val="204"/>
      </rPr>
      <t>nen</t>
    </r>
    <r>
      <rPr>
        <sz val="12"/>
        <color theme="1"/>
        <rFont val="Arial"/>
        <family val="2"/>
        <charset val="204"/>
      </rPr>
      <t xml:space="preserve"> – концентрация аммонийного азота в исходной воде, мг/л</t>
    </r>
  </si>
  <si>
    <r>
      <t>K</t>
    </r>
    <r>
      <rPr>
        <i/>
        <vertAlign val="subscript"/>
        <sz val="14"/>
        <color theme="1"/>
        <rFont val="Arial"/>
        <family val="2"/>
        <charset val="204"/>
      </rPr>
      <t>pH</t>
    </r>
    <r>
      <rPr>
        <sz val="14"/>
        <color theme="1"/>
        <rFont val="Arial"/>
        <family val="2"/>
        <charset val="204"/>
      </rPr>
      <t xml:space="preserve"> </t>
    </r>
  </si>
  <si>
    <r>
      <t>K</t>
    </r>
    <r>
      <rPr>
        <vertAlign val="subscript"/>
        <sz val="14"/>
        <color theme="1"/>
        <rFont val="Arial"/>
        <family val="2"/>
        <charset val="204"/>
      </rPr>
      <t>т</t>
    </r>
  </si>
  <si>
    <r>
      <rPr>
        <sz val="14"/>
        <color theme="1"/>
        <rFont val="Symbol"/>
        <family val="1"/>
        <charset val="2"/>
      </rPr>
      <t>m</t>
    </r>
    <r>
      <rPr>
        <sz val="14"/>
        <color theme="1"/>
        <rFont val="Calibri"/>
        <family val="2"/>
        <charset val="204"/>
        <scheme val="minor"/>
      </rPr>
      <t>n , сут</t>
    </r>
    <r>
      <rPr>
        <vertAlign val="superscript"/>
        <sz val="14"/>
        <color theme="1"/>
        <rFont val="Calibri"/>
        <family val="2"/>
        <charset val="204"/>
        <scheme val="minor"/>
      </rPr>
      <t>-1</t>
    </r>
  </si>
  <si>
    <r>
      <rPr>
        <sz val="14"/>
        <color theme="1"/>
        <rFont val="Symbol"/>
        <family val="1"/>
        <charset val="2"/>
      </rPr>
      <t>q</t>
    </r>
    <r>
      <rPr>
        <sz val="14"/>
        <color theme="1"/>
        <rFont val="Calibri"/>
        <family val="2"/>
        <charset val="204"/>
      </rPr>
      <t>, сут</t>
    </r>
  </si>
  <si>
    <r>
      <t>a</t>
    </r>
    <r>
      <rPr>
        <vertAlign val="subscript"/>
        <sz val="14"/>
        <color theme="1"/>
        <rFont val="Arial"/>
        <family val="2"/>
        <charset val="204"/>
      </rPr>
      <t>is</t>
    </r>
    <r>
      <rPr>
        <sz val="14"/>
        <color theme="1"/>
        <rFont val="Arial"/>
        <family val="2"/>
        <charset val="204"/>
      </rPr>
      <t xml:space="preserve">, г/л </t>
    </r>
  </si>
  <si>
    <r>
      <rPr>
        <sz val="14"/>
        <color theme="1"/>
        <rFont val="Symbol"/>
        <family val="1"/>
        <charset val="2"/>
      </rPr>
      <t>r</t>
    </r>
    <r>
      <rPr>
        <sz val="14"/>
        <color theme="1"/>
        <rFont val="Calibri"/>
        <family val="2"/>
        <charset val="204"/>
        <scheme val="minor"/>
      </rPr>
      <t>n , мг/(г*ч)</t>
    </r>
  </si>
  <si>
    <t>nat</t>
  </si>
  <si>
    <t>ncor</t>
  </si>
  <si>
    <t>Hat</t>
  </si>
  <si>
    <t>bcor</t>
  </si>
  <si>
    <t xml:space="preserve">Углер субстрат </t>
  </si>
  <si>
    <t>S</t>
  </si>
  <si>
    <t xml:space="preserve">S </t>
  </si>
  <si>
    <t>зольность</t>
  </si>
  <si>
    <t>г/л</t>
  </si>
  <si>
    <r>
      <t>Wn, м</t>
    </r>
    <r>
      <rPr>
        <vertAlign val="superscript"/>
        <sz val="14"/>
        <color theme="1"/>
        <rFont val="Calibri"/>
        <family val="2"/>
        <charset val="204"/>
        <scheme val="minor"/>
      </rPr>
      <t>3</t>
    </r>
  </si>
  <si>
    <r>
      <t>W(1), м</t>
    </r>
    <r>
      <rPr>
        <vertAlign val="superscript"/>
        <sz val="14"/>
        <color theme="1"/>
        <rFont val="Calibri"/>
        <family val="2"/>
        <charset val="204"/>
        <scheme val="minor"/>
      </rPr>
      <t>3</t>
    </r>
  </si>
  <si>
    <t>Ингибитор отсутствует</t>
  </si>
  <si>
    <t>Меньше 20</t>
  </si>
  <si>
    <t>2,0-4,0</t>
  </si>
  <si>
    <t>10. -12</t>
  </si>
  <si>
    <r>
      <rPr>
        <i/>
        <sz val="16"/>
        <color theme="1"/>
        <rFont val="Arial"/>
        <family val="2"/>
        <charset val="204"/>
      </rPr>
      <t>K</t>
    </r>
    <r>
      <rPr>
        <vertAlign val="subscript"/>
        <sz val="16"/>
        <color theme="1"/>
        <rFont val="Arial"/>
        <family val="2"/>
        <charset val="204"/>
      </rPr>
      <t>dn</t>
    </r>
  </si>
  <si>
    <r>
      <rPr>
        <sz val="16"/>
        <color theme="1"/>
        <rFont val="Symbol"/>
        <family val="1"/>
        <charset val="2"/>
      </rPr>
      <t>j</t>
    </r>
    <r>
      <rPr>
        <vertAlign val="subscript"/>
        <sz val="16"/>
        <color theme="1"/>
        <rFont val="Calibri"/>
        <family val="2"/>
        <charset val="204"/>
        <scheme val="minor"/>
      </rPr>
      <t>dn</t>
    </r>
  </si>
  <si>
    <r>
      <rPr>
        <sz val="16"/>
        <color theme="1"/>
        <rFont val="Symbol"/>
        <family val="1"/>
        <charset val="2"/>
      </rPr>
      <t>r</t>
    </r>
    <r>
      <rPr>
        <vertAlign val="superscript"/>
        <sz val="16"/>
        <color theme="1"/>
        <rFont val="Arial"/>
        <family val="2"/>
        <charset val="204"/>
      </rPr>
      <t>dn</t>
    </r>
  </si>
  <si>
    <t>20-50 тыс</t>
  </si>
  <si>
    <t>70-100</t>
  </si>
  <si>
    <t>8-8,2</t>
  </si>
  <si>
    <t>20-25</t>
  </si>
  <si>
    <t>Кn, мг/л</t>
  </si>
  <si>
    <t>(15-20)</t>
  </si>
  <si>
    <r>
      <t>Ji, см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/г</t>
    </r>
  </si>
  <si>
    <t>Для этанола или метанола по таблице</t>
  </si>
  <si>
    <t>" - "</t>
  </si>
  <si>
    <t>30-70 тыс м3/сут</t>
  </si>
  <si>
    <t>этанол или метанол</t>
  </si>
  <si>
    <t>20-50</t>
  </si>
  <si>
    <t>&lt; 9,1</t>
  </si>
  <si>
    <t>(6-8)</t>
  </si>
  <si>
    <r>
      <t>C</t>
    </r>
    <r>
      <rPr>
        <vertAlign val="superscript"/>
        <sz val="12"/>
        <color theme="1"/>
        <rFont val="Arial"/>
        <family val="2"/>
        <charset val="204"/>
      </rPr>
      <t>dn</t>
    </r>
    <r>
      <rPr>
        <vertAlign val="subscript"/>
        <sz val="12"/>
        <color theme="1"/>
        <rFont val="Arial"/>
        <family val="2"/>
        <charset val="204"/>
      </rPr>
      <t>en</t>
    </r>
    <r>
      <rPr>
        <sz val="12"/>
        <color theme="1"/>
        <rFont val="Arial"/>
        <family val="2"/>
        <charset val="204"/>
      </rPr>
      <t xml:space="preserve"> ,</t>
    </r>
    <r>
      <rPr>
        <vertAlign val="subscript"/>
        <sz val="12"/>
        <color theme="1"/>
        <rFont val="Arial"/>
        <family val="2"/>
        <charset val="204"/>
      </rPr>
      <t xml:space="preserve"> </t>
    </r>
    <r>
      <rPr>
        <sz val="12"/>
        <color theme="1"/>
        <rFont val="Arial"/>
        <family val="2"/>
        <charset val="204"/>
      </rPr>
      <t>мг N-NO</t>
    </r>
    <r>
      <rPr>
        <vertAlign val="sub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/л</t>
    </r>
  </si>
  <si>
    <r>
      <t>, мг N-NO</t>
    </r>
    <r>
      <rPr>
        <vertAlign val="sub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/л</t>
    </r>
  </si>
  <si>
    <r>
      <t>t</t>
    </r>
    <r>
      <rPr>
        <vertAlign val="subscript"/>
        <sz val="14"/>
        <color theme="1"/>
        <rFont val="Arial"/>
        <family val="2"/>
        <charset val="204"/>
      </rPr>
      <t>dn</t>
    </r>
    <r>
      <rPr>
        <sz val="14"/>
        <color theme="1"/>
        <rFont val="Arial"/>
        <family val="2"/>
        <charset val="204"/>
      </rPr>
      <t xml:space="preserve">, </t>
    </r>
    <r>
      <rPr>
        <sz val="12"/>
        <color theme="1"/>
        <rFont val="Arial"/>
        <family val="2"/>
        <charset val="204"/>
      </rPr>
      <t>ч,(вытесн)</t>
    </r>
  </si>
  <si>
    <r>
      <t xml:space="preserve"> W</t>
    </r>
    <r>
      <rPr>
        <vertAlign val="subscript"/>
        <sz val="14"/>
        <color theme="1"/>
        <rFont val="Calibri"/>
        <family val="2"/>
        <charset val="204"/>
        <scheme val="minor"/>
      </rPr>
      <t>dn</t>
    </r>
    <r>
      <rPr>
        <sz val="14"/>
        <color theme="1"/>
        <rFont val="Calibri"/>
        <family val="2"/>
        <charset val="204"/>
        <scheme val="minor"/>
      </rPr>
      <t>,</t>
    </r>
    <r>
      <rPr>
        <sz val="14"/>
        <color theme="1"/>
        <rFont val="Arial"/>
        <family val="2"/>
        <charset val="204"/>
      </rPr>
      <t xml:space="preserve"> </t>
    </r>
    <r>
      <rPr>
        <sz val="12"/>
        <color theme="1"/>
        <rFont val="Arial"/>
        <family val="2"/>
        <charset val="204"/>
      </rPr>
      <t>м</t>
    </r>
    <r>
      <rPr>
        <vertAlign val="superscript"/>
        <sz val="12"/>
        <color theme="1"/>
        <rFont val="Arial"/>
        <family val="2"/>
        <charset val="204"/>
      </rPr>
      <t xml:space="preserve">3 </t>
    </r>
    <r>
      <rPr>
        <sz val="12"/>
        <color theme="1"/>
        <rFont val="Arial"/>
        <family val="2"/>
        <charset val="204"/>
      </rPr>
      <t>(вытесн)</t>
    </r>
  </si>
  <si>
    <t>Расчет аэротенка-нитрификатора (смеситель)</t>
  </si>
  <si>
    <t>метанол</t>
  </si>
  <si>
    <t>Забаровский Р.В.</t>
  </si>
  <si>
    <t>3140801/21702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</si>
</sst>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Arial"/>
      <family val="2"/>
      <charset val="204"/>
    </font>
    <font>
      <vertAlign val="superscript"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vertAlign val="subscript"/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Arial"/>
      <family val="2"/>
      <charset val="204"/>
    </font>
    <font>
      <vertAlign val="superscript"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4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4"/>
      <color theme="1"/>
      <name val="Arial"/>
      <family val="2"/>
      <charset val="204"/>
    </font>
    <font>
      <i/>
      <vertAlign val="subscript"/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vertAlign val="superscript"/>
      <sz val="16"/>
      <color theme="1"/>
      <name val="Arial"/>
      <family val="2"/>
      <charset val="204"/>
    </font>
    <font>
      <vertAlign val="subscript"/>
      <sz val="16"/>
      <color theme="1"/>
      <name val="Arial"/>
      <family val="2"/>
      <charset val="204"/>
    </font>
    <font>
      <i/>
      <sz val="16"/>
      <color theme="1"/>
      <name val="Arial"/>
      <family val="2"/>
      <charset val="204"/>
    </font>
    <font>
      <vertAlign val="subscript"/>
      <sz val="14"/>
      <color theme="1"/>
      <name val="Calibri"/>
      <family val="2"/>
      <charset val="204"/>
      <scheme val="minor"/>
    </font>
    <font>
      <sz val="16"/>
      <color theme="1"/>
      <name val="Symbol"/>
      <family val="1"/>
      <charset val="2"/>
    </font>
    <font>
      <vertAlign val="subscript"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14" fillId="0" borderId="0" xfId="0" applyFont="1"/>
    <xf numFmtId="0" fontId="1" fillId="0" borderId="1" xfId="0" applyFont="1" applyBorder="1"/>
    <xf numFmtId="0" fontId="8" fillId="0" borderId="1" xfId="0" applyFont="1" applyBorder="1"/>
    <xf numFmtId="0" fontId="2" fillId="0" borderId="1" xfId="0" applyFont="1" applyBorder="1"/>
    <xf numFmtId="0" fontId="15" fillId="0" borderId="0" xfId="0" applyFont="1"/>
    <xf numFmtId="0" fontId="1" fillId="0" borderId="1" xfId="0" applyFont="1" applyFill="1" applyBorder="1"/>
    <xf numFmtId="0" fontId="1" fillId="0" borderId="2" xfId="0" applyFont="1" applyFill="1" applyBorder="1"/>
    <xf numFmtId="0" fontId="16" fillId="0" borderId="1" xfId="0" applyFont="1" applyBorder="1"/>
    <xf numFmtId="2" fontId="1" fillId="0" borderId="1" xfId="0" applyNumberFormat="1" applyFont="1" applyBorder="1"/>
    <xf numFmtId="0" fontId="17" fillId="0" borderId="1" xfId="0" applyFont="1" applyBorder="1"/>
    <xf numFmtId="0" fontId="19" fillId="0" borderId="1" xfId="0" applyFont="1" applyBorder="1"/>
    <xf numFmtId="0" fontId="15" fillId="0" borderId="1" xfId="0" applyFont="1" applyBorder="1"/>
    <xf numFmtId="0" fontId="1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0" xfId="0" applyNumberFormat="1"/>
    <xf numFmtId="0" fontId="19" fillId="0" borderId="2" xfId="0" applyFont="1" applyFill="1" applyBorder="1"/>
    <xf numFmtId="0" fontId="10" fillId="0" borderId="1" xfId="0" applyFont="1" applyBorder="1"/>
    <xf numFmtId="1" fontId="1" fillId="0" borderId="1" xfId="0" applyNumberFormat="1" applyFont="1" applyBorder="1"/>
    <xf numFmtId="0" fontId="0" fillId="0" borderId="0" xfId="0" applyBorder="1"/>
    <xf numFmtId="16" fontId="1" fillId="0" borderId="0" xfId="0" applyNumberFormat="1" applyFont="1"/>
    <xf numFmtId="2" fontId="1" fillId="0" borderId="0" xfId="0" applyNumberFormat="1" applyFont="1"/>
    <xf numFmtId="0" fontId="22" fillId="0" borderId="1" xfId="0" applyFont="1" applyBorder="1"/>
    <xf numFmtId="0" fontId="21" fillId="0" borderId="1" xfId="0" applyFont="1" applyBorder="1"/>
    <xf numFmtId="0" fontId="2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3" xfId="0" applyNumberFormat="1" applyFont="1" applyBorder="1"/>
    <xf numFmtId="165" fontId="16" fillId="0" borderId="1" xfId="0" applyNumberFormat="1" applyFont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0</xdr:col>
      <xdr:colOff>542925</xdr:colOff>
      <xdr:row>34</xdr:row>
      <xdr:rowOff>9525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210425"/>
          <a:ext cx="542925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37</xdr:row>
      <xdr:rowOff>133350</xdr:rowOff>
    </xdr:from>
    <xdr:to>
      <xdr:col>0</xdr:col>
      <xdr:colOff>571500</xdr:colOff>
      <xdr:row>39</xdr:row>
      <xdr:rowOff>66675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8201025"/>
          <a:ext cx="476250" cy="323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38</xdr:row>
      <xdr:rowOff>7093</xdr:rowOff>
    </xdr:from>
    <xdr:to>
      <xdr:col>2</xdr:col>
      <xdr:colOff>133350</xdr:colOff>
      <xdr:row>39</xdr:row>
      <xdr:rowOff>9525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47700" y="8265268"/>
          <a:ext cx="1057275" cy="2024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36</xdr:row>
      <xdr:rowOff>66675</xdr:rowOff>
    </xdr:from>
    <xdr:to>
      <xdr:col>2</xdr:col>
      <xdr:colOff>104775</xdr:colOff>
      <xdr:row>36</xdr:row>
      <xdr:rowOff>269132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19125" y="7915275"/>
          <a:ext cx="1057275" cy="2024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381000</xdr:colOff>
      <xdr:row>44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9334500"/>
          <a:ext cx="3810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552450</xdr:colOff>
      <xdr:row>46</xdr:row>
      <xdr:rowOff>57150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9725025"/>
          <a:ext cx="5524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47</xdr:row>
      <xdr:rowOff>190500</xdr:rowOff>
    </xdr:from>
    <xdr:to>
      <xdr:col>0</xdr:col>
      <xdr:colOff>466725</xdr:colOff>
      <xdr:row>48</xdr:row>
      <xdr:rowOff>209550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4300" y="11144250"/>
          <a:ext cx="352425" cy="27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8</xdr:col>
      <xdr:colOff>228600</xdr:colOff>
      <xdr:row>76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14297025"/>
          <a:ext cx="4848225" cy="2438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104775</xdr:colOff>
      <xdr:row>51</xdr:row>
      <xdr:rowOff>219075</xdr:rowOff>
    </xdr:from>
    <xdr:to>
      <xdr:col>10</xdr:col>
      <xdr:colOff>647700</xdr:colOff>
      <xdr:row>52</xdr:row>
      <xdr:rowOff>238125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10375" y="12068175"/>
          <a:ext cx="542925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76200</xdr:colOff>
      <xdr:row>46</xdr:row>
      <xdr:rowOff>209550</xdr:rowOff>
    </xdr:from>
    <xdr:to>
      <xdr:col>10</xdr:col>
      <xdr:colOff>495300</xdr:colOff>
      <xdr:row>48</xdr:row>
      <xdr:rowOff>8763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81800" y="11134725"/>
          <a:ext cx="419100" cy="2849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57150</xdr:colOff>
      <xdr:row>42</xdr:row>
      <xdr:rowOff>254343</xdr:rowOff>
    </xdr:from>
    <xdr:to>
      <xdr:col>10</xdr:col>
      <xdr:colOff>352425</xdr:colOff>
      <xdr:row>43</xdr:row>
      <xdr:rowOff>228600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62750" y="10255593"/>
          <a:ext cx="295275" cy="2314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85725</xdr:colOff>
      <xdr:row>53</xdr:row>
      <xdr:rowOff>28574</xdr:rowOff>
    </xdr:from>
    <xdr:to>
      <xdr:col>10</xdr:col>
      <xdr:colOff>371475</xdr:colOff>
      <xdr:row>53</xdr:row>
      <xdr:rowOff>228599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91325" y="12439649"/>
          <a:ext cx="285750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B3" sqref="B3"/>
    </sheetView>
  </sheetViews>
  <sheetFormatPr defaultRowHeight="15" x14ac:dyDescent="0.25"/>
  <cols>
    <col min="2" max="2" width="14.42578125" bestFit="1" customWidth="1"/>
    <col min="11" max="11" width="19.28515625" customWidth="1"/>
    <col min="12" max="12" width="12.28515625" customWidth="1"/>
  </cols>
  <sheetData>
    <row r="1" spans="1:15" x14ac:dyDescent="0.25">
      <c r="A1" t="s">
        <v>0</v>
      </c>
      <c r="B1" s="36" t="s">
        <v>108</v>
      </c>
    </row>
    <row r="2" spans="1:15" ht="15.75" x14ac:dyDescent="0.25">
      <c r="A2" t="s">
        <v>1</v>
      </c>
      <c r="B2" t="s">
        <v>107</v>
      </c>
      <c r="J2" s="8" t="s">
        <v>105</v>
      </c>
      <c r="K2" s="1"/>
      <c r="L2" s="1"/>
    </row>
    <row r="3" spans="1:15" ht="15.75" x14ac:dyDescent="0.25">
      <c r="J3" s="1"/>
      <c r="K3" s="1"/>
      <c r="L3" s="1"/>
    </row>
    <row r="4" spans="1:15" ht="18" x14ac:dyDescent="0.25">
      <c r="A4" s="4" t="s">
        <v>2</v>
      </c>
      <c r="J4" s="1"/>
      <c r="K4" s="8" t="s">
        <v>3</v>
      </c>
      <c r="L4" s="1"/>
    </row>
    <row r="5" spans="1:15" ht="15.75" x14ac:dyDescent="0.25">
      <c r="J5" s="1"/>
      <c r="K5" s="9" t="s">
        <v>42</v>
      </c>
      <c r="L5" s="9">
        <v>35000</v>
      </c>
      <c r="O5" t="s">
        <v>87</v>
      </c>
    </row>
    <row r="6" spans="1:15" ht="15.75" x14ac:dyDescent="0.25">
      <c r="A6" s="1" t="s">
        <v>45</v>
      </c>
      <c r="J6" s="1"/>
      <c r="K6" s="9" t="s">
        <v>43</v>
      </c>
      <c r="L6" s="9">
        <v>8</v>
      </c>
      <c r="O6" t="s">
        <v>89</v>
      </c>
    </row>
    <row r="7" spans="1:15" ht="15.75" x14ac:dyDescent="0.25">
      <c r="A7" s="1" t="s">
        <v>46</v>
      </c>
      <c r="J7" s="1"/>
      <c r="K7" s="9" t="s">
        <v>44</v>
      </c>
      <c r="L7" s="9">
        <v>22</v>
      </c>
      <c r="O7" t="s">
        <v>90</v>
      </c>
    </row>
    <row r="8" spans="1:15" ht="20.25" x14ac:dyDescent="0.35">
      <c r="A8" s="1" t="s">
        <v>5</v>
      </c>
      <c r="J8" s="1"/>
      <c r="K8" s="9" t="s">
        <v>47</v>
      </c>
      <c r="L8" s="9">
        <v>2</v>
      </c>
      <c r="M8" s="1">
        <v>2</v>
      </c>
    </row>
    <row r="9" spans="1:15" ht="19.5" x14ac:dyDescent="0.35">
      <c r="A9" s="3" t="s">
        <v>6</v>
      </c>
      <c r="J9" s="1"/>
      <c r="K9" s="10" t="s">
        <v>49</v>
      </c>
      <c r="L9" s="9">
        <v>2</v>
      </c>
      <c r="M9" s="1">
        <v>2</v>
      </c>
    </row>
    <row r="10" spans="1:15" ht="15.75" x14ac:dyDescent="0.25">
      <c r="A10" s="1" t="s">
        <v>7</v>
      </c>
      <c r="J10" s="1"/>
      <c r="K10" s="9" t="s">
        <v>50</v>
      </c>
      <c r="L10" s="9"/>
      <c r="M10" s="1"/>
    </row>
    <row r="11" spans="1:15" ht="19.5" x14ac:dyDescent="0.35">
      <c r="A11" s="3" t="s">
        <v>8</v>
      </c>
      <c r="B11" s="1"/>
      <c r="C11" s="1"/>
      <c r="D11" s="1"/>
      <c r="J11" s="1"/>
      <c r="K11" s="9" t="s">
        <v>51</v>
      </c>
      <c r="L11" s="9">
        <v>0</v>
      </c>
      <c r="M11" s="1" t="s">
        <v>80</v>
      </c>
    </row>
    <row r="12" spans="1:15" ht="19.5" x14ac:dyDescent="0.35">
      <c r="B12" s="1" t="s">
        <v>9</v>
      </c>
      <c r="C12" s="1"/>
      <c r="D12" s="1"/>
      <c r="J12" s="1"/>
      <c r="K12" s="11" t="s">
        <v>52</v>
      </c>
      <c r="L12" s="9">
        <v>1.77</v>
      </c>
      <c r="M12" s="1">
        <v>1.77</v>
      </c>
    </row>
    <row r="13" spans="1:15" ht="19.5" x14ac:dyDescent="0.35">
      <c r="A13" s="3" t="s">
        <v>10</v>
      </c>
      <c r="K13" s="13" t="s">
        <v>91</v>
      </c>
      <c r="L13" s="9">
        <v>25</v>
      </c>
      <c r="M13" s="1">
        <v>25</v>
      </c>
    </row>
    <row r="14" spans="1:15" ht="19.5" x14ac:dyDescent="0.35">
      <c r="A14" s="3" t="s">
        <v>11</v>
      </c>
      <c r="K14" s="9" t="s">
        <v>61</v>
      </c>
      <c r="L14" s="14">
        <v>93</v>
      </c>
      <c r="O14" t="s">
        <v>88</v>
      </c>
    </row>
    <row r="15" spans="1:15" ht="19.5" x14ac:dyDescent="0.35">
      <c r="A15" s="3" t="s">
        <v>12</v>
      </c>
      <c r="K15" s="9" t="s">
        <v>53</v>
      </c>
      <c r="L15" s="9">
        <v>4</v>
      </c>
      <c r="M15" s="29" t="s">
        <v>82</v>
      </c>
    </row>
    <row r="16" spans="1:15" ht="19.5" x14ac:dyDescent="0.35">
      <c r="A16" s="3" t="s">
        <v>13</v>
      </c>
      <c r="K16" s="13" t="s">
        <v>57</v>
      </c>
      <c r="L16" s="15">
        <v>17</v>
      </c>
      <c r="M16" s="1" t="s">
        <v>81</v>
      </c>
      <c r="O16" s="23" t="s">
        <v>92</v>
      </c>
    </row>
    <row r="17" spans="1:15" ht="19.5" x14ac:dyDescent="0.35">
      <c r="A17" s="3" t="s">
        <v>14</v>
      </c>
      <c r="K17" s="9" t="s">
        <v>59</v>
      </c>
      <c r="L17" s="15">
        <v>12</v>
      </c>
      <c r="M17" s="28" t="s">
        <v>83</v>
      </c>
    </row>
    <row r="18" spans="1:15" ht="19.5" x14ac:dyDescent="0.35">
      <c r="A18" s="5" t="s">
        <v>15</v>
      </c>
      <c r="K18" s="13" t="s">
        <v>69</v>
      </c>
      <c r="L18" s="13">
        <v>4</v>
      </c>
    </row>
    <row r="19" spans="1:15" ht="19.5" x14ac:dyDescent="0.35">
      <c r="A19" s="3" t="s">
        <v>16</v>
      </c>
      <c r="J19" s="27"/>
      <c r="K19" s="13" t="s">
        <v>70</v>
      </c>
      <c r="L19" s="9">
        <v>3</v>
      </c>
    </row>
    <row r="20" spans="1:15" ht="19.5" x14ac:dyDescent="0.35">
      <c r="A20" s="3" t="s">
        <v>62</v>
      </c>
      <c r="K20" s="13" t="s">
        <v>71</v>
      </c>
      <c r="L20" s="9">
        <v>6</v>
      </c>
    </row>
    <row r="21" spans="1:15" ht="19.5" x14ac:dyDescent="0.35">
      <c r="A21" s="3" t="s">
        <v>17</v>
      </c>
      <c r="K21" s="13" t="s">
        <v>72</v>
      </c>
      <c r="L21" s="9">
        <v>5</v>
      </c>
    </row>
    <row r="22" spans="1:15" ht="15.75" x14ac:dyDescent="0.25">
      <c r="A22" s="1" t="s">
        <v>18</v>
      </c>
    </row>
    <row r="23" spans="1:15" ht="19.5" x14ac:dyDescent="0.35">
      <c r="A23" s="5" t="s">
        <v>54</v>
      </c>
    </row>
    <row r="24" spans="1:15" ht="21" x14ac:dyDescent="0.35">
      <c r="A24" s="12" t="s">
        <v>55</v>
      </c>
    </row>
    <row r="25" spans="1:15" ht="19.5" x14ac:dyDescent="0.35">
      <c r="A25" s="1" t="s">
        <v>23</v>
      </c>
      <c r="K25" s="8" t="s">
        <v>4</v>
      </c>
      <c r="N25">
        <v>8</v>
      </c>
      <c r="O25">
        <v>8.5</v>
      </c>
    </row>
    <row r="26" spans="1:15" ht="20.25" x14ac:dyDescent="0.35">
      <c r="B26" s="1" t="s">
        <v>24</v>
      </c>
      <c r="K26" s="17" t="s">
        <v>63</v>
      </c>
      <c r="L26" s="9">
        <v>0.84</v>
      </c>
      <c r="N26">
        <v>0.84</v>
      </c>
      <c r="O26">
        <v>1</v>
      </c>
    </row>
    <row r="27" spans="1:15" ht="21" x14ac:dyDescent="0.35">
      <c r="A27" s="6" t="s">
        <v>19</v>
      </c>
      <c r="K27" s="17" t="s">
        <v>64</v>
      </c>
      <c r="L27" s="9">
        <f>_xlfn.FORECAST.LINEAR(22,N28:O28,N27:O27)</f>
        <v>1.3159999999999998</v>
      </c>
      <c r="N27">
        <v>20</v>
      </c>
      <c r="O27">
        <v>25</v>
      </c>
    </row>
    <row r="28" spans="1:15" ht="20.25" x14ac:dyDescent="0.35">
      <c r="A28" s="1" t="s">
        <v>20</v>
      </c>
      <c r="K28" s="18" t="s">
        <v>48</v>
      </c>
      <c r="L28" s="9">
        <f>L8/(L9+L8)</f>
        <v>0.5</v>
      </c>
      <c r="N28">
        <v>1</v>
      </c>
      <c r="O28">
        <v>1.79</v>
      </c>
    </row>
    <row r="29" spans="1:15" ht="19.5" x14ac:dyDescent="0.35">
      <c r="A29" s="1" t="s">
        <v>21</v>
      </c>
      <c r="K29" s="18" t="s">
        <v>60</v>
      </c>
      <c r="L29" s="9">
        <v>1</v>
      </c>
      <c r="N29">
        <v>5</v>
      </c>
      <c r="O29">
        <v>10</v>
      </c>
    </row>
    <row r="30" spans="1:15" ht="21.75" x14ac:dyDescent="0.35">
      <c r="A30" s="1" t="s">
        <v>22</v>
      </c>
      <c r="K30" s="18" t="s">
        <v>65</v>
      </c>
      <c r="L30" s="21">
        <f>(L26*L27*L28*L29*L15*L12)/(L13+L15)</f>
        <v>0.13493991724137927</v>
      </c>
      <c r="N30">
        <v>1.7000000000000001E-2</v>
      </c>
      <c r="O30">
        <v>3.4000000000000002E-2</v>
      </c>
    </row>
    <row r="31" spans="1:15" ht="18.75" x14ac:dyDescent="0.3">
      <c r="K31" s="19" t="s">
        <v>66</v>
      </c>
      <c r="L31" s="16">
        <f>1/L30</f>
        <v>7.4107055973008293</v>
      </c>
      <c r="N31">
        <v>49</v>
      </c>
      <c r="O31">
        <v>24.5</v>
      </c>
    </row>
    <row r="32" spans="1:15" ht="21" x14ac:dyDescent="0.35">
      <c r="K32" s="20" t="s">
        <v>67</v>
      </c>
      <c r="L32" s="21">
        <f>_xlfn.FORECAST.LINEAR(L31,N30:O30,N29:O29)</f>
        <v>2.5196399030822821E-2</v>
      </c>
    </row>
    <row r="33" spans="1:15" ht="18.75" x14ac:dyDescent="0.3">
      <c r="K33" s="18" t="s">
        <v>68</v>
      </c>
      <c r="L33" s="22">
        <f>_xlfn.FORECAST.LINEAR(L31,N31:O31,N29:O29)</f>
        <v>37.187542573225933</v>
      </c>
    </row>
    <row r="34" spans="1:15" ht="18.75" x14ac:dyDescent="0.3">
      <c r="B34" s="1" t="s">
        <v>26</v>
      </c>
      <c r="C34" s="7" t="s">
        <v>25</v>
      </c>
      <c r="K34" s="18" t="s">
        <v>56</v>
      </c>
      <c r="L34" s="16">
        <f>(0.02*L16*L31)/L32</f>
        <v>100</v>
      </c>
    </row>
    <row r="35" spans="1:15" ht="21" x14ac:dyDescent="0.3">
      <c r="A35" s="1" t="s">
        <v>75</v>
      </c>
      <c r="B35" s="1" t="s">
        <v>76</v>
      </c>
      <c r="K35" s="18" t="s">
        <v>78</v>
      </c>
      <c r="L35" s="9">
        <f>(L5*L17)/24</f>
        <v>17500</v>
      </c>
    </row>
    <row r="36" spans="1:15" ht="21.75" x14ac:dyDescent="0.35">
      <c r="A36" s="3" t="s">
        <v>27</v>
      </c>
      <c r="K36" s="24" t="s">
        <v>79</v>
      </c>
      <c r="L36" s="9">
        <f>L35/L18</f>
        <v>4375</v>
      </c>
    </row>
    <row r="37" spans="1:15" ht="21.75" x14ac:dyDescent="0.3">
      <c r="A37" s="4" t="s">
        <v>40</v>
      </c>
      <c r="D37" s="1" t="s">
        <v>28</v>
      </c>
      <c r="K37" s="18" t="s">
        <v>58</v>
      </c>
      <c r="L37" s="35">
        <f>L35/L18/L19/L21/L20</f>
        <v>48.611111111111107</v>
      </c>
    </row>
    <row r="39" spans="1:15" ht="15.75" x14ac:dyDescent="0.25">
      <c r="D39" s="1" t="s">
        <v>39</v>
      </c>
    </row>
    <row r="40" spans="1:15" ht="15.75" x14ac:dyDescent="0.25">
      <c r="J40" s="8" t="s">
        <v>41</v>
      </c>
      <c r="K40" s="1"/>
      <c r="L40" s="1"/>
    </row>
    <row r="41" spans="1:15" ht="19.5" x14ac:dyDescent="0.35">
      <c r="A41" s="1" t="s">
        <v>29</v>
      </c>
      <c r="J41" s="1"/>
      <c r="K41" s="8" t="s">
        <v>3</v>
      </c>
      <c r="L41" s="1"/>
    </row>
    <row r="42" spans="1:15" ht="19.5" x14ac:dyDescent="0.35">
      <c r="A42" s="5" t="s">
        <v>30</v>
      </c>
      <c r="J42" s="1"/>
      <c r="K42" s="9" t="s">
        <v>42</v>
      </c>
      <c r="L42" s="9">
        <v>65500</v>
      </c>
      <c r="M42" s="1"/>
      <c r="N42" t="s">
        <v>96</v>
      </c>
    </row>
    <row r="43" spans="1:15" ht="20.25" x14ac:dyDescent="0.35">
      <c r="B43" s="1" t="s">
        <v>31</v>
      </c>
      <c r="J43" s="1"/>
      <c r="K43" s="9" t="s">
        <v>101</v>
      </c>
      <c r="L43" s="9">
        <v>45</v>
      </c>
      <c r="M43" s="1"/>
      <c r="N43" t="s">
        <v>98</v>
      </c>
    </row>
    <row r="44" spans="1:15" ht="19.5" x14ac:dyDescent="0.35">
      <c r="B44" s="1" t="s">
        <v>32</v>
      </c>
      <c r="J44" s="1"/>
      <c r="K44" s="33" t="s">
        <v>102</v>
      </c>
      <c r="L44" s="9">
        <v>8</v>
      </c>
      <c r="M44" s="1"/>
      <c r="N44" t="s">
        <v>99</v>
      </c>
      <c r="O44" t="s">
        <v>100</v>
      </c>
    </row>
    <row r="45" spans="1:15" ht="15.75" x14ac:dyDescent="0.25">
      <c r="J45" s="1"/>
      <c r="K45" s="9" t="s">
        <v>73</v>
      </c>
      <c r="L45" s="9" t="s">
        <v>106</v>
      </c>
      <c r="M45" s="1"/>
      <c r="N45" t="s">
        <v>97</v>
      </c>
    </row>
    <row r="46" spans="1:15" ht="18.75" x14ac:dyDescent="0.25">
      <c r="B46" s="1" t="s">
        <v>33</v>
      </c>
      <c r="J46" s="1"/>
      <c r="K46" s="9" t="s">
        <v>93</v>
      </c>
      <c r="L46" s="9">
        <v>100</v>
      </c>
      <c r="M46" s="1">
        <v>100</v>
      </c>
    </row>
    <row r="47" spans="1:15" ht="18" x14ac:dyDescent="0.25">
      <c r="J47" s="1"/>
      <c r="K47" s="25" t="s">
        <v>74</v>
      </c>
      <c r="L47" s="9">
        <v>0.3</v>
      </c>
      <c r="M47" s="1">
        <v>0.3</v>
      </c>
    </row>
    <row r="48" spans="1:15" ht="20.25" x14ac:dyDescent="0.3">
      <c r="J48" s="1"/>
      <c r="K48" s="30"/>
      <c r="L48" s="9">
        <v>58.8</v>
      </c>
      <c r="M48" s="1" t="s">
        <v>94</v>
      </c>
    </row>
    <row r="49" spans="1:13" ht="23.25" x14ac:dyDescent="0.4">
      <c r="B49" s="1" t="s">
        <v>34</v>
      </c>
      <c r="J49" s="1"/>
      <c r="K49" s="30" t="s">
        <v>84</v>
      </c>
      <c r="L49" s="9">
        <v>40</v>
      </c>
      <c r="M49" s="1" t="s">
        <v>95</v>
      </c>
    </row>
    <row r="50" spans="1:13" ht="24" x14ac:dyDescent="0.45">
      <c r="J50" s="1"/>
      <c r="K50" s="31" t="s">
        <v>85</v>
      </c>
      <c r="L50" s="9">
        <v>0.19</v>
      </c>
      <c r="M50" s="1" t="s">
        <v>95</v>
      </c>
    </row>
    <row r="51" spans="1:13" ht="18.75" x14ac:dyDescent="0.35">
      <c r="A51" s="2" t="s">
        <v>35</v>
      </c>
      <c r="B51" s="1" t="s">
        <v>38</v>
      </c>
      <c r="M51" s="1"/>
    </row>
    <row r="52" spans="1:13" ht="18" x14ac:dyDescent="0.35">
      <c r="A52" t="s">
        <v>37</v>
      </c>
      <c r="B52" s="1" t="s">
        <v>36</v>
      </c>
      <c r="K52" s="8" t="s">
        <v>4</v>
      </c>
      <c r="L52" s="1"/>
      <c r="M52" s="1"/>
    </row>
    <row r="53" spans="1:13" ht="20.25" x14ac:dyDescent="0.3">
      <c r="J53" t="s">
        <v>77</v>
      </c>
      <c r="K53" s="32"/>
      <c r="L53" s="9">
        <f>(1000*L47)/L46</f>
        <v>3</v>
      </c>
    </row>
    <row r="54" spans="1:13" ht="20.25" x14ac:dyDescent="0.3">
      <c r="J54" t="s">
        <v>77</v>
      </c>
      <c r="K54" s="30"/>
      <c r="L54" s="9">
        <f>L53</f>
        <v>3</v>
      </c>
    </row>
    <row r="55" spans="1:13" ht="24" x14ac:dyDescent="0.35">
      <c r="K55" s="30" t="s">
        <v>86</v>
      </c>
      <c r="L55" s="16">
        <f>L48*(L44/((L44+L49)*(1+L50*L54)))</f>
        <v>6.2420382165605091</v>
      </c>
    </row>
    <row r="56" spans="1:13" ht="21" x14ac:dyDescent="0.35">
      <c r="K56" s="25" t="s">
        <v>103</v>
      </c>
      <c r="L56" s="34">
        <f>((L43-L44)+2.3*L49*LOG(L43/L44))*((1+L50*L54)/(L55*L54))</f>
        <v>8.8879995066902406</v>
      </c>
    </row>
    <row r="57" spans="1:13" ht="20.25" x14ac:dyDescent="0.35">
      <c r="K57" s="18" t="s">
        <v>104</v>
      </c>
      <c r="L57" s="26">
        <f>(L42*L56)/24</f>
        <v>24256.831987008783</v>
      </c>
    </row>
    <row r="61" spans="1:13" ht="15.75" x14ac:dyDescent="0.25">
      <c r="K61" s="1"/>
      <c r="L61" s="1"/>
    </row>
    <row r="62" spans="1:13" ht="15.75" x14ac:dyDescent="0.25">
      <c r="K62" s="1"/>
      <c r="L62" s="1"/>
    </row>
    <row r="63" spans="1:13" ht="15.75" x14ac:dyDescent="0.25">
      <c r="K63" s="1"/>
      <c r="L6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D4 D9D9</cp:lastModifiedBy>
  <dcterms:created xsi:type="dcterms:W3CDTF">2021-03-16T00:54:37Z</dcterms:created>
  <dcterms:modified xsi:type="dcterms:W3CDTF">2023-04-25T13:40:01Z</dcterms:modified>
</cp:coreProperties>
</file>