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H29" i="161"/>
  <c r="G29" i="161" s="1"/>
  <c r="K9" i="160"/>
  <c r="K7" i="160"/>
  <c r="E8" i="160"/>
  <c r="E9" i="160" s="1"/>
  <c r="E10" i="160" s="1"/>
  <c r="E11" i="160" s="1"/>
  <c r="E12" i="160" s="1"/>
  <c r="I9" i="160"/>
  <c r="K13" i="160" l="1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<sst xmlns="http://schemas.openxmlformats.org/spreadsheetml/2006/main" count="202" uniqueCount="162">
  <si>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</si>
  <si>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</si>
  <si>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</si>
  <si>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</si>
  <si>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</si>
  <si>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</si>
  <si>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</si>
  <si>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</si>
  <si>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</si>
  <si>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</si>
  <si>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</si>
  <si>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</si>
  <si>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</si>
  <si>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</si>
  <si>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</si>
  <si>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</si>
  <si>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</si>
  <si>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</si>
  <si>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</si>
  <si>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</si>
  <si>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</si>
  <si>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</si>
  <si>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</si>
  <si>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</si>
  <si>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</si>
  <si>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</si>
  <si>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</si>
  <si>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</si>
  <si>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</si>
  <si>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</si>
  <si>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</si>
  <si>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</si>
  <si>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</si>
  <si>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</si>
  <si>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</si>
  <si>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</si>
  <si>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</si>
  <si>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</si>
  <si>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</si>
  <si>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</si>
  <si>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</si>
  <si>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</si>
  <si>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</si>
  <si>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</si>
  <si>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</si>
  <si>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</si>
  <si>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</si>
  <si>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</si>
  <si>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</si>
  <si>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</si>
  <si>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</si>
  <si>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</si>
  <si>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</si>
  <si>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</si>
  <si>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</si>
  <si>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</si>
  <si>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</si>
  <si>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</si>
  <si>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</si>
  <si>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</si>
  <si>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</si>
  <si>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</si>
  <si>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</si>
  <si>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</si>
  <si>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</si>
  <si>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</si>
  <si>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</si>
  <si>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Разработка проектной документации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</si>
  <si>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</si>
  <si>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</si>
  <si>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</si>
  <si>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</si>
  <si>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</si>
  <si>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</si>
  <si>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</si>
  <si>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</si>
  <si>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</si>
  <si>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</si>
  <si>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</si>
  <si>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</si>
  <si>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</si>
  <si>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</si>
  <si>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</si>
  <si>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</si>
  <si>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>Затраты на приобретение прав на земельный участок (право собственности)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</si>
  <si>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</si>
  <si>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</si>
  <si>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</si>
  <si>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</si>
  <si>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</si>
  <si>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</si>
  <si>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</si>
  <si>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</si>
  <si>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</si>
  <si>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</si>
  <si>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</si>
  <si>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</si>
  <si>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</si>
  <si>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</si>
  <si>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</si>
  <si>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</si>
  <si>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</si>
  <si>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</si>
  <si>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</si>
  <si>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</si>
  <si>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</si>
  <si>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</si>
  <si>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</si>
  <si>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</si>
  <si>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</si>
  <si>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</si>
  <si>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</si>
  <si>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</si>
  <si>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</si>
  <si>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 xml:space="preserve">НЦС (01­01­018­01) </t>
  </si>
  <si>
    <t>17 -этажный кирпичный жилой дом с монолитным каркасом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</si>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</sst>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8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9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1" applyNumberFormat="0" applyFill="0" applyAlignment="0" applyProtection="0"/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100" fillId="0" borderId="42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1" fontId="111" fillId="0" borderId="43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3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4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5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6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7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7"/>
    <xf numFmtId="227" fontId="67" fillId="36" borderId="47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5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6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8" applyBorder="0">
      <alignment horizontal="right"/>
    </xf>
    <xf numFmtId="239" fontId="67" fillId="0" borderId="48" applyBorder="0">
      <alignment horizontal="right"/>
    </xf>
    <xf numFmtId="221" fontId="111" fillId="0" borderId="43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9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2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2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3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4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5" applyNumberFormat="0" applyAlignment="0" applyProtection="0"/>
    <xf numFmtId="237" fontId="193" fillId="32" borderId="55" applyNumberFormat="0" applyAlignment="0" applyProtection="0"/>
    <xf numFmtId="0" fontId="193" fillId="32" borderId="55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6" applyNumberFormat="0" applyFont="0" applyFill="0" applyAlignment="0" applyProtection="0"/>
    <xf numFmtId="9" fontId="5" fillId="0" borderId="57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2">
      <alignment vertical="top"/>
      <protection locked="0"/>
    </xf>
    <xf numFmtId="167" fontId="205" fillId="0" borderId="52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2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8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50" applyAlignment="0" applyProtection="0"/>
    <xf numFmtId="0" fontId="219" fillId="0" borderId="28" applyNumberFormat="0" applyFont="0" applyFill="0" applyAlignment="0" applyProtection="0"/>
    <xf numFmtId="0" fontId="106" fillId="0" borderId="59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50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60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5" applyFill="0" applyBorder="0">
      <alignment horizontal="right" vertical="center"/>
    </xf>
    <xf numFmtId="264" fontId="233" fillId="2" borderId="61" applyNumberFormat="0" applyFont="0" applyBorder="0">
      <alignment horizontal="right"/>
    </xf>
    <xf numFmtId="264" fontId="233" fillId="2" borderId="61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50"/>
    <xf numFmtId="279" fontId="2" fillId="0" borderId="50"/>
    <xf numFmtId="280" fontId="2" fillId="0" borderId="50"/>
    <xf numFmtId="167" fontId="2" fillId="0" borderId="50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50"/>
    <xf numFmtId="282" fontId="2" fillId="0" borderId="50"/>
    <xf numFmtId="283" fontId="2" fillId="0" borderId="50"/>
    <xf numFmtId="284" fontId="2" fillId="0" borderId="50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50"/>
    <xf numFmtId="288" fontId="2" fillId="0" borderId="50"/>
    <xf numFmtId="289" fontId="2" fillId="0" borderId="50"/>
    <xf numFmtId="290" fontId="2" fillId="0" borderId="50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7"/>
    <xf numFmtId="37" fontId="9" fillId="2" borderId="47"/>
    <xf numFmtId="37" fontId="9" fillId="2" borderId="47"/>
    <xf numFmtId="0" fontId="234" fillId="32" borderId="55" applyNumberFormat="0" applyAlignment="0" applyProtection="0"/>
    <xf numFmtId="0" fontId="50" fillId="0" borderId="0"/>
    <xf numFmtId="0" fontId="235" fillId="15" borderId="37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2" applyNumberFormat="0" applyFill="0" applyAlignment="0" applyProtection="0"/>
    <xf numFmtId="300" fontId="236" fillId="0" borderId="62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3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4" applyNumberFormat="0" applyAlignment="0" applyProtection="0"/>
    <xf numFmtId="0" fontId="50" fillId="0" borderId="0"/>
    <xf numFmtId="0" fontId="50" fillId="0" borderId="0"/>
    <xf numFmtId="0" fontId="241" fillId="59" borderId="64" applyNumberFormat="0" applyAlignment="0" applyProtection="0"/>
    <xf numFmtId="0" fontId="241" fillId="59" borderId="64" applyNumberFormat="0" applyAlignment="0" applyProtection="0"/>
    <xf numFmtId="0" fontId="241" fillId="59" borderId="64" applyNumberFormat="0" applyAlignment="0" applyProtection="0"/>
    <xf numFmtId="237" fontId="241" fillId="59" borderId="64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5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7">
      <alignment horizontal="right" vertical="top"/>
    </xf>
    <xf numFmtId="307" fontId="244" fillId="0" borderId="47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7">
      <alignment horizontal="right" vertical="center"/>
    </xf>
    <xf numFmtId="39" fontId="243" fillId="0" borderId="0">
      <alignment horizontal="right" vertical="top"/>
    </xf>
    <xf numFmtId="309" fontId="244" fillId="0" borderId="47">
      <alignment horizontal="right" vertical="top"/>
    </xf>
    <xf numFmtId="309" fontId="244" fillId="0" borderId="47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4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50" applyFill="0" applyProtection="0"/>
    <xf numFmtId="317" fontId="106" fillId="0" borderId="39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7">
      <protection locked="0"/>
    </xf>
    <xf numFmtId="279" fontId="2" fillId="11" borderId="47">
      <protection locked="0"/>
    </xf>
    <xf numFmtId="280" fontId="2" fillId="11" borderId="47">
      <protection locked="0"/>
    </xf>
    <xf numFmtId="167" fontId="2" fillId="11" borderId="47">
      <protection locked="0"/>
    </xf>
    <xf numFmtId="319" fontId="2" fillId="11" borderId="47">
      <protection locked="0"/>
    </xf>
    <xf numFmtId="320" fontId="2" fillId="11" borderId="47">
      <protection locked="0"/>
    </xf>
    <xf numFmtId="246" fontId="2" fillId="11" borderId="47">
      <protection locked="0"/>
    </xf>
    <xf numFmtId="179" fontId="2" fillId="11" borderId="47">
      <protection locked="0"/>
    </xf>
    <xf numFmtId="285" fontId="2" fillId="8" borderId="47">
      <alignment horizontal="right"/>
      <protection locked="0"/>
    </xf>
    <xf numFmtId="286" fontId="2" fillId="8" borderId="47">
      <alignment horizontal="right"/>
      <protection locked="0"/>
    </xf>
    <xf numFmtId="0" fontId="24" fillId="49" borderId="47">
      <alignment horizontal="left"/>
      <protection locked="0"/>
    </xf>
    <xf numFmtId="49" fontId="24" fillId="5" borderId="47">
      <alignment horizontal="left" vertical="top" wrapText="1"/>
      <protection locked="0"/>
    </xf>
    <xf numFmtId="287" fontId="2" fillId="11" borderId="47">
      <protection locked="0"/>
    </xf>
    <xf numFmtId="288" fontId="2" fillId="11" borderId="47">
      <protection locked="0"/>
    </xf>
    <xf numFmtId="289" fontId="2" fillId="11" borderId="47">
      <protection locked="0"/>
    </xf>
    <xf numFmtId="290" fontId="2" fillId="11" borderId="47">
      <protection locked="0"/>
    </xf>
    <xf numFmtId="49" fontId="24" fillId="5" borderId="47">
      <alignment horizontal="left"/>
      <protection locked="0"/>
    </xf>
    <xf numFmtId="321" fontId="24" fillId="11" borderId="47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50" applyFill="0" applyProtection="0"/>
    <xf numFmtId="323" fontId="106" fillId="0" borderId="39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6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7" applyNumberFormat="0" applyFont="0" applyBorder="0" applyAlignment="0" applyProtection="0"/>
    <xf numFmtId="166" fontId="88" fillId="5" borderId="67" applyNumberFormat="0" applyFont="0" applyBorder="0" applyAlignment="0" applyProtection="0"/>
    <xf numFmtId="201" fontId="279" fillId="5" borderId="0" applyNumberFormat="0" applyFont="0" applyAlignment="0"/>
    <xf numFmtId="40" fontId="130" fillId="0" borderId="68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9">
      <alignment horizontal="left" vertical="center"/>
    </xf>
    <xf numFmtId="0" fontId="20" fillId="0" borderId="69">
      <alignment horizontal="left" vertical="center"/>
    </xf>
    <xf numFmtId="0" fontId="20" fillId="0" borderId="69">
      <alignment horizontal="left" vertical="center"/>
    </xf>
    <xf numFmtId="325" fontId="281" fillId="0" borderId="0">
      <alignment horizontal="center"/>
    </xf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3">
      <protection locked="0"/>
    </xf>
    <xf numFmtId="0" fontId="30" fillId="0" borderId="67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7">
      <alignment horizontal="right" vertical="center"/>
    </xf>
    <xf numFmtId="224" fontId="38" fillId="11" borderId="67">
      <alignment horizontal="right" vertical="center"/>
    </xf>
    <xf numFmtId="326" fontId="291" fillId="0" borderId="67">
      <alignment horizontal="center" vertical="center" wrapText="1"/>
    </xf>
    <xf numFmtId="326" fontId="291" fillId="0" borderId="67">
      <alignment horizontal="center" vertical="center" wrapText="1"/>
    </xf>
    <xf numFmtId="0" fontId="292" fillId="21" borderId="55" applyNumberFormat="0" applyAlignment="0" applyProtection="0"/>
    <xf numFmtId="0" fontId="50" fillId="0" borderId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5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4">
      <protection locked="0"/>
    </xf>
    <xf numFmtId="40" fontId="130" fillId="85" borderId="75"/>
    <xf numFmtId="40" fontId="19" fillId="0" borderId="75">
      <protection locked="0"/>
    </xf>
    <xf numFmtId="38" fontId="88" fillId="0" borderId="76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2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7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8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7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7" applyFont="0" applyBorder="0" applyAlignment="0">
      <alignment horizontal="center" vertical="center"/>
    </xf>
    <xf numFmtId="0" fontId="21" fillId="0" borderId="0"/>
    <xf numFmtId="0" fontId="17" fillId="0" borderId="47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9" applyBorder="0">
      <alignment horizontal="left" vertical="center" indent="2"/>
    </xf>
    <xf numFmtId="37" fontId="309" fillId="4" borderId="69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9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80" applyBorder="0">
      <alignment horizontal="center"/>
    </xf>
    <xf numFmtId="339" fontId="314" fillId="0" borderId="80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1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2" applyBorder="0">
      <alignment horizontal="right"/>
      <protection locked="0"/>
    </xf>
    <xf numFmtId="3" fontId="10" fillId="0" borderId="47" applyNumberFormat="0" applyAlignment="0">
      <alignment vertical="top"/>
    </xf>
    <xf numFmtId="345" fontId="5" fillId="0" borderId="0">
      <alignment horizontal="right"/>
    </xf>
    <xf numFmtId="346" fontId="138" fillId="0" borderId="83">
      <alignment horizontal="right"/>
    </xf>
    <xf numFmtId="346" fontId="138" fillId="0" borderId="84">
      <alignment horizontal="right"/>
      <protection locked="0"/>
    </xf>
    <xf numFmtId="325" fontId="320" fillId="0" borderId="0"/>
    <xf numFmtId="347" fontId="320" fillId="0" borderId="0"/>
    <xf numFmtId="348" fontId="4" fillId="0" borderId="67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5" applyNumberFormat="0" applyProtection="0">
      <alignment vertical="center"/>
    </xf>
    <xf numFmtId="4" fontId="333" fillId="11" borderId="85" applyNumberFormat="0" applyProtection="0">
      <alignment vertical="center"/>
    </xf>
    <xf numFmtId="4" fontId="202" fillId="11" borderId="85" applyNumberFormat="0" applyProtection="0">
      <alignment horizontal="left" vertical="center" indent="1"/>
    </xf>
    <xf numFmtId="0" fontId="202" fillId="11" borderId="85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5" applyNumberFormat="0" applyProtection="0">
      <alignment horizontal="right" vertical="center"/>
    </xf>
    <xf numFmtId="4" fontId="75" fillId="23" borderId="85" applyNumberFormat="0" applyProtection="0">
      <alignment horizontal="right" vertical="center"/>
    </xf>
    <xf numFmtId="4" fontId="75" fillId="56" borderId="85" applyNumberFormat="0" applyProtection="0">
      <alignment horizontal="right" vertical="center"/>
    </xf>
    <xf numFmtId="4" fontId="75" fillId="25" borderId="85" applyNumberFormat="0" applyProtection="0">
      <alignment horizontal="right" vertical="center"/>
    </xf>
    <xf numFmtId="4" fontId="75" fillId="29" borderId="85" applyNumberFormat="0" applyProtection="0">
      <alignment horizontal="right" vertical="center"/>
    </xf>
    <xf numFmtId="4" fontId="75" fillId="63" borderId="85" applyNumberFormat="0" applyProtection="0">
      <alignment horizontal="right" vertical="center"/>
    </xf>
    <xf numFmtId="4" fontId="75" fillId="60" borderId="85" applyNumberFormat="0" applyProtection="0">
      <alignment horizontal="right" vertical="center"/>
    </xf>
    <xf numFmtId="4" fontId="75" fillId="87" borderId="85" applyNumberFormat="0" applyProtection="0">
      <alignment horizontal="right" vertical="center"/>
    </xf>
    <xf numFmtId="4" fontId="75" fillId="24" borderId="85" applyNumberFormat="0" applyProtection="0">
      <alignment horizontal="right" vertical="center"/>
    </xf>
    <xf numFmtId="4" fontId="202" fillId="88" borderId="86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5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5" applyNumberFormat="0" applyProtection="0">
      <alignment horizontal="left" vertical="center" indent="1"/>
    </xf>
    <xf numFmtId="0" fontId="5" fillId="36" borderId="85" applyNumberFormat="0" applyProtection="0">
      <alignment horizontal="left" vertical="top" indent="1"/>
    </xf>
    <xf numFmtId="0" fontId="5" fillId="30" borderId="85" applyNumberFormat="0" applyProtection="0">
      <alignment horizontal="left" vertical="center" indent="1"/>
    </xf>
    <xf numFmtId="0" fontId="5" fillId="30" borderId="85" applyNumberFormat="0" applyProtection="0">
      <alignment horizontal="left" vertical="top" indent="1"/>
    </xf>
    <xf numFmtId="0" fontId="5" fillId="6" borderId="85" applyNumberFormat="0" applyProtection="0">
      <alignment horizontal="left" vertical="center" indent="1"/>
    </xf>
    <xf numFmtId="0" fontId="5" fillId="6" borderId="85" applyNumberFormat="0" applyProtection="0">
      <alignment horizontal="left" vertical="top" indent="1"/>
    </xf>
    <xf numFmtId="0" fontId="5" fillId="10" borderId="85" applyNumberFormat="0" applyProtection="0">
      <alignment horizontal="left" vertical="center" indent="1"/>
    </xf>
    <xf numFmtId="0" fontId="5" fillId="10" borderId="85" applyNumberFormat="0" applyProtection="0">
      <alignment horizontal="left" vertical="top" indent="1"/>
    </xf>
    <xf numFmtId="4" fontId="75" fillId="3" borderId="85" applyNumberFormat="0" applyProtection="0">
      <alignment vertical="center"/>
    </xf>
    <xf numFmtId="4" fontId="334" fillId="3" borderId="85" applyNumberFormat="0" applyProtection="0">
      <alignment vertical="center"/>
    </xf>
    <xf numFmtId="4" fontId="75" fillId="3" borderId="85" applyNumberFormat="0" applyProtection="0">
      <alignment horizontal="left" vertical="center" indent="1"/>
    </xf>
    <xf numFmtId="0" fontId="75" fillId="3" borderId="85" applyNumberFormat="0" applyProtection="0">
      <alignment horizontal="left" vertical="top" indent="1"/>
    </xf>
    <xf numFmtId="4" fontId="75" fillId="89" borderId="85" applyNumberFormat="0" applyProtection="0">
      <alignment horizontal="right" vertical="center"/>
    </xf>
    <xf numFmtId="4" fontId="334" fillId="89" borderId="85" applyNumberFormat="0" applyProtection="0">
      <alignment horizontal="right" vertical="center"/>
    </xf>
    <xf numFmtId="4" fontId="75" fillId="90" borderId="85" applyNumberFormat="0" applyProtection="0">
      <alignment horizontal="left" vertical="center" indent="1"/>
    </xf>
    <xf numFmtId="0" fontId="75" fillId="30" borderId="85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5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7"/>
    <xf numFmtId="49" fontId="339" fillId="93" borderId="0"/>
    <xf numFmtId="0" fontId="337" fillId="4" borderId="87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5"/>
    <xf numFmtId="40" fontId="130" fillId="5" borderId="68"/>
    <xf numFmtId="40" fontId="127" fillId="0" borderId="88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90">
      <protection locked="0"/>
    </xf>
    <xf numFmtId="356" fontId="38" fillId="0" borderId="45">
      <alignment horizontal="center"/>
    </xf>
    <xf numFmtId="0" fontId="292" fillId="21" borderId="55" applyNumberFormat="0" applyAlignment="0" applyProtection="0"/>
    <xf numFmtId="0" fontId="50" fillId="0" borderId="0"/>
    <xf numFmtId="0" fontId="50" fillId="0" borderId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1" applyNumberFormat="0" applyAlignment="0" applyProtection="0"/>
    <xf numFmtId="0" fontId="50" fillId="0" borderId="0"/>
    <xf numFmtId="0" fontId="50" fillId="0" borderId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234" fillId="32" borderId="55" applyNumberFormat="0" applyAlignment="0" applyProtection="0"/>
    <xf numFmtId="0" fontId="50" fillId="0" borderId="0"/>
    <xf numFmtId="0" fontId="50" fillId="0" borderId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70" applyNumberFormat="0" applyFill="0" applyAlignment="0" applyProtection="0"/>
    <xf numFmtId="0" fontId="50" fillId="0" borderId="0"/>
    <xf numFmtId="0" fontId="50" fillId="0" borderId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50" fillId="0" borderId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9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9" applyNumberFormat="0" applyFill="0" applyAlignment="0" applyProtection="0"/>
    <xf numFmtId="0" fontId="50" fillId="0" borderId="0"/>
    <xf numFmtId="0" fontId="50" fillId="0" borderId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186" fontId="57" fillId="0" borderId="3"/>
    <xf numFmtId="186" fontId="57" fillId="0" borderId="3"/>
    <xf numFmtId="0" fontId="240" fillId="76" borderId="64" applyNumberFormat="0" applyAlignment="0" applyProtection="0"/>
    <xf numFmtId="0" fontId="50" fillId="0" borderId="0"/>
    <xf numFmtId="0" fontId="50" fillId="0" borderId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 wrapText="1"/>
    </xf>
    <xf numFmtId="3" fontId="40" fillId="12" borderId="35" xfId="0" applyNumberFormat="1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/>
    </xf>
    <xf numFmtId="3" fontId="40" fillId="12" borderId="31" xfId="0" applyNumberFormat="1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0" fontId="369" fillId="0" borderId="3" xfId="44466" applyNumberFormat="1" applyFont="1" applyBorder="1" applyAlignment="1">
      <alignment horizontal="center" vertical="center" wrapText="1"/>
    </xf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34" xfId="0" applyFont="1" applyFill="1" applyBorder="1" applyAlignment="1">
      <alignment horizontal="center" vertical="center" wrapText="1"/>
    </xf>
    <xf numFmtId="0" fontId="315" fillId="95" borderId="92" xfId="0" applyFont="1" applyFill="1" applyBorder="1" applyAlignment="1">
      <alignment horizontal="center" vertical="center" wrapText="1"/>
    </xf>
    <xf numFmtId="0" fontId="315" fillId="95" borderId="36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5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/>
    </xf>
    <xf numFmtId="9" fontId="9" fillId="98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9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0" fontId="376" fillId="13" borderId="32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9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данные"/>
      <sheetName val="ликвидность"/>
      <sheetName val="ar"/>
      <sheetName val="выр"/>
      <sheetName val="Comp1"/>
      <sheetName val="аренда торговля"/>
      <sheetName val="константы"/>
      <sheetName val="comps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Таблица_Аренда"/>
      <sheetName val="общие данные"/>
      <sheetName val="затр_подх"/>
      <sheetName val="восст"/>
      <sheetName val="Исходные данные"/>
      <sheetName val="Средняя стоимость"/>
      <sheetName val="Паспорт дома В-1 "/>
      <sheetName val="инфо"/>
      <sheetName val="разряд"/>
      <sheetName val="описание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Параметры"/>
      <sheetName val="общий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Ставка Д"/>
      <sheetName val="Баз предп"/>
      <sheetName val="затр_подх"/>
      <sheetName val="Use"/>
      <sheetName val="ЗАТРАТЫ"/>
      <sheetName val="Master Inputs Start Here"/>
      <sheetName val="HBS initial"/>
      <sheetName val="Дхд 639,3"/>
      <sheetName val="Исх_данные"/>
      <sheetName val="расчет"/>
      <sheetName val="const"/>
      <sheetName val="АС_Офис"/>
      <sheetName val="исход-итог"/>
      <sheetName val="Справочники"/>
      <sheetName val="05г."/>
      <sheetName val="База"/>
      <sheetName val="Резервы"/>
      <sheetName val="финплан стр.п."/>
      <sheetName val="Метод остатка"/>
      <sheetName val="Лист1"/>
      <sheetName val="Balance Sheet"/>
      <sheetName val=" Assumptions"/>
      <sheetName val="общее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общие данные"/>
      <sheetName val="Use"/>
      <sheetName val="НФИк"/>
      <sheetName val="Изменения"/>
      <sheetName val="1.14"/>
      <sheetName val="Лист1"/>
      <sheetName val="1.10"/>
      <sheetName val="Баз предп"/>
      <sheetName val="ликвидность"/>
      <sheetName val="поток"/>
      <sheetName val="Инд"/>
      <sheetName val="Кредит"/>
      <sheetName val="графики"/>
      <sheetName val="дебкред"/>
      <sheetName val="Исходные данные"/>
      <sheetName val="Средняя стоимость"/>
      <sheetName val="исход.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 Assumptions"/>
      <sheetName val="Расходы"/>
      <sheetName val="Лист3"/>
      <sheetName val="ar"/>
      <sheetName val="общий"/>
      <sheetName val="Ставка Д"/>
      <sheetName val="НФИк"/>
      <sheetName val="1.ИСХ"/>
      <sheetName val="СРЗУ"/>
      <sheetName val="Лист2"/>
      <sheetName val="Sheet2"/>
      <sheetName val="d"/>
      <sheetName val="Расчет тарифов и выручки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2.Продажа квартир"/>
      <sheetName val="Инд"/>
      <sheetName val="Лист2"/>
      <sheetName val="Доход"/>
      <sheetName val="НФИк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свед"/>
      <sheetName val="исх 1"/>
      <sheetName val="1.ИСХ"/>
      <sheetName val="документы Кириши"/>
      <sheetName val="описание"/>
      <sheetName val="общий"/>
      <sheetName val="3.ЗАТРАТЫ"/>
      <sheetName val="Расчет_стоимости"/>
      <sheetName val="Осн_данн"/>
      <sheetName val="1"/>
      <sheetName val="Ставка Д"/>
      <sheetName val="итог тр"/>
      <sheetName val="НФИк"/>
      <sheetName val="Исходные данные"/>
      <sheetName val="Приложение &quot;ОС&quot;_оборуд"/>
      <sheetName val="выр"/>
      <sheetName val="Inputs"/>
      <sheetName val="Brif_zdanie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Спис_Объекты_недв"/>
      <sheetName val="Дисконт"/>
      <sheetName val="Balance Sheet"/>
      <sheetName val="Income Statement"/>
      <sheetName val="свед"/>
      <sheetName val="Расходы"/>
      <sheetName val="Sheet5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InputTI"/>
      <sheetName val="Selling data"/>
      <sheetName val="Print Calc"/>
      <sheetName val="Земля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общий"/>
      <sheetName val="Параметры"/>
      <sheetName val="Лист2"/>
      <sheetName val="сравнительный "/>
      <sheetName val="НФИк"/>
      <sheetName val="Use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Аналоги"/>
      <sheetName val="проч ОС"/>
      <sheetName val="ОД"/>
      <sheetName val="Литер М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abSelected="1" topLeftCell="A7" zoomScale="145" zoomScaleNormal="145" workbookViewId="0">
      <selection activeCell="I14" sqref="I14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6"/>
      <c r="B1" s="17"/>
      <c r="C1" s="18"/>
      <c r="D1" s="19"/>
      <c r="F1" s="22" t="s">
        <v>154</v>
      </c>
      <c r="I1" s="110" t="s">
        <v>156</v>
      </c>
    </row>
    <row r="2" spans="1:11" ht="78" customHeight="1">
      <c r="A2" s="120" t="s">
        <v>161</v>
      </c>
      <c r="B2" s="120"/>
      <c r="C2" s="120"/>
      <c r="D2" s="19"/>
    </row>
    <row r="3" spans="1:11">
      <c r="A3" s="121" t="s">
        <v>0</v>
      </c>
      <c r="B3" s="122"/>
      <c r="C3" s="123"/>
      <c r="D3" s="4"/>
    </row>
    <row r="4" spans="1:11" ht="25.5">
      <c r="A4" s="24" t="s">
        <v>20</v>
      </c>
      <c r="B4" s="24" t="s">
        <v>31</v>
      </c>
      <c r="C4" s="24" t="s">
        <v>32</v>
      </c>
      <c r="D4" s="4"/>
    </row>
    <row r="5" spans="1:11">
      <c r="A5" s="117" t="s">
        <v>43</v>
      </c>
      <c r="B5" s="118"/>
      <c r="C5" s="119"/>
      <c r="D5" s="4"/>
    </row>
    <row r="6" spans="1:11">
      <c r="A6" s="9" t="s">
        <v>1</v>
      </c>
      <c r="B6" s="13">
        <v>24506</v>
      </c>
      <c r="C6" s="6" t="s">
        <v>2</v>
      </c>
      <c r="D6" s="5"/>
    </row>
    <row r="7" spans="1:11" ht="12.75" customHeight="1">
      <c r="A7" s="9" t="s">
        <v>19</v>
      </c>
      <c r="B7" s="13">
        <v>20770</v>
      </c>
      <c r="C7" s="7" t="s">
        <v>2</v>
      </c>
      <c r="D7" s="4"/>
    </row>
    <row r="8" spans="1:11">
      <c r="A8" s="32" t="s">
        <v>64</v>
      </c>
      <c r="B8" s="124" t="s">
        <v>155</v>
      </c>
      <c r="C8" s="124"/>
      <c r="D8" s="4"/>
    </row>
    <row r="9" spans="1:11" ht="12.75" customHeight="1">
      <c r="A9" s="25" t="s">
        <v>46</v>
      </c>
      <c r="B9" s="111" t="s">
        <v>157</v>
      </c>
      <c r="C9" s="7" t="s">
        <v>11</v>
      </c>
    </row>
    <row r="10" spans="1:11" ht="12.75" customHeight="1">
      <c r="A10" s="25" t="s">
        <v>4</v>
      </c>
      <c r="B10" s="14">
        <v>192500</v>
      </c>
      <c r="C10" s="26" t="s">
        <v>5</v>
      </c>
    </row>
    <row r="11" spans="1:11" ht="12.75" customHeight="1">
      <c r="A11" s="25" t="s">
        <v>44</v>
      </c>
      <c r="B11" s="112">
        <v>66597.5</v>
      </c>
      <c r="C11" s="7" t="s">
        <v>2</v>
      </c>
    </row>
    <row r="12" spans="1:11" ht="12.75" customHeight="1">
      <c r="A12" s="114" t="s">
        <v>52</v>
      </c>
      <c r="B12" s="115"/>
      <c r="C12" s="116"/>
    </row>
    <row r="13" spans="1:11" ht="12.75" customHeight="1">
      <c r="A13" s="25" t="s">
        <v>42</v>
      </c>
      <c r="B13" s="14">
        <v>42343.31</v>
      </c>
      <c r="C13" s="7" t="s">
        <v>2</v>
      </c>
      <c r="D13" s="4" t="b">
        <f>B13=SUM(B14:B16)</f>
        <v>1</v>
      </c>
      <c r="G13" s="20"/>
      <c r="H13" s="20"/>
      <c r="I13" s="20"/>
      <c r="J13" s="20"/>
      <c r="K13" s="20"/>
    </row>
    <row r="14" spans="1:11" ht="12.75" customHeight="1">
      <c r="A14" s="27" t="s">
        <v>47</v>
      </c>
      <c r="B14" s="14"/>
      <c r="C14" s="7" t="s">
        <v>2</v>
      </c>
      <c r="D14" s="4"/>
      <c r="E14" s="109"/>
      <c r="G14" s="20"/>
      <c r="H14" s="20"/>
      <c r="I14" s="20"/>
      <c r="J14" s="20"/>
      <c r="K14" s="20"/>
    </row>
    <row r="15" spans="1:11" ht="12.75" customHeight="1">
      <c r="A15" s="27" t="s">
        <v>48</v>
      </c>
      <c r="B15" s="14">
        <f>30*B18-W56</f>
        <v>36583.31</v>
      </c>
      <c r="C15" s="7" t="s">
        <v>2</v>
      </c>
      <c r="D15" s="4"/>
      <c r="E15" s="109"/>
      <c r="G15" s="20"/>
      <c r="H15" s="20"/>
      <c r="I15" s="20"/>
      <c r="J15" s="20"/>
      <c r="K15" s="20"/>
    </row>
    <row r="16" spans="1:11" ht="12.75" customHeight="1">
      <c r="A16" s="27" t="s">
        <v>49</v>
      </c>
      <c r="B16" s="14">
        <f>40*B19</f>
        <v>5760</v>
      </c>
      <c r="C16" s="7" t="s">
        <v>2</v>
      </c>
      <c r="D16" s="4"/>
      <c r="G16" s="20"/>
      <c r="H16" s="20"/>
      <c r="I16" s="20"/>
      <c r="J16" s="20"/>
      <c r="K16" s="20"/>
    </row>
    <row r="17" spans="1:11" ht="12.75" customHeight="1">
      <c r="A17" s="25" t="s">
        <v>53</v>
      </c>
      <c r="B17" s="14">
        <v>1422</v>
      </c>
      <c r="C17" s="26" t="s">
        <v>54</v>
      </c>
      <c r="D17" s="4" t="b">
        <f>B17=SUM(B18:B19)</f>
        <v>1</v>
      </c>
      <c r="G17" s="20"/>
      <c r="H17" s="20"/>
      <c r="I17" s="20"/>
      <c r="J17" s="20"/>
      <c r="K17" s="20"/>
    </row>
    <row r="18" spans="1:11" ht="12.75" customHeight="1">
      <c r="A18" s="27" t="s">
        <v>48</v>
      </c>
      <c r="B18" s="14">
        <v>1278</v>
      </c>
      <c r="C18" s="26" t="s">
        <v>54</v>
      </c>
      <c r="D18" s="4"/>
      <c r="G18" s="20"/>
      <c r="H18" s="20"/>
      <c r="I18" s="20"/>
      <c r="J18" s="20"/>
      <c r="K18" s="20"/>
    </row>
    <row r="19" spans="1:11" ht="12.75" customHeight="1">
      <c r="A19" s="27" t="s">
        <v>49</v>
      </c>
      <c r="B19" s="14">
        <f>36*4</f>
        <v>144</v>
      </c>
      <c r="C19" s="26" t="s">
        <v>54</v>
      </c>
      <c r="D19" s="4"/>
      <c r="G19" s="20"/>
      <c r="H19" s="20"/>
      <c r="I19" s="20"/>
      <c r="J19" s="20"/>
      <c r="K19" s="20"/>
    </row>
    <row r="20" spans="1:11" ht="12.75" customHeight="1">
      <c r="A20" s="25" t="s">
        <v>55</v>
      </c>
      <c r="B20" s="14"/>
      <c r="C20" s="7" t="s">
        <v>2</v>
      </c>
      <c r="D20" s="4"/>
      <c r="G20" s="20"/>
      <c r="H20" s="20"/>
      <c r="I20" s="20"/>
      <c r="J20" s="20"/>
      <c r="K20" s="20"/>
    </row>
    <row r="21" spans="1:11" ht="12.75" customHeight="1">
      <c r="A21" s="27" t="s">
        <v>48</v>
      </c>
      <c r="B21" s="111" t="s">
        <v>159</v>
      </c>
      <c r="C21" s="7" t="s">
        <v>2</v>
      </c>
      <c r="D21" s="4"/>
      <c r="G21" s="20"/>
      <c r="H21" s="20"/>
      <c r="I21" s="20"/>
      <c r="J21" s="20"/>
      <c r="K21" s="20"/>
    </row>
    <row r="22" spans="1:11" ht="12.75" customHeight="1">
      <c r="A22" s="27" t="s">
        <v>49</v>
      </c>
      <c r="B22" s="111" t="s">
        <v>158</v>
      </c>
      <c r="C22" s="7" t="s">
        <v>2</v>
      </c>
      <c r="D22" s="4"/>
      <c r="G22" s="20"/>
      <c r="H22" s="20"/>
      <c r="I22" s="20"/>
      <c r="J22" s="20"/>
      <c r="K22" s="20"/>
    </row>
    <row r="23" spans="1:11" ht="12.75" customHeight="1">
      <c r="A23" s="27" t="s">
        <v>50</v>
      </c>
      <c r="B23" s="14"/>
      <c r="C23" s="7" t="s">
        <v>2</v>
      </c>
      <c r="D23" s="4"/>
      <c r="G23" s="20"/>
      <c r="H23" s="20"/>
      <c r="I23" s="20"/>
      <c r="J23" s="20"/>
      <c r="K23" s="20"/>
    </row>
    <row r="24" spans="1:11" ht="12.75" customHeight="1">
      <c r="A24" s="27" t="s">
        <v>51</v>
      </c>
      <c r="B24" s="14"/>
      <c r="C24" s="7" t="s">
        <v>2</v>
      </c>
      <c r="D24" s="4"/>
      <c r="G24" s="20"/>
      <c r="H24" s="20"/>
      <c r="I24" s="20"/>
      <c r="J24" s="20"/>
      <c r="K24" s="20"/>
    </row>
    <row r="25" spans="1:11" ht="12.75" customHeight="1">
      <c r="A25" s="114" t="s">
        <v>22</v>
      </c>
      <c r="B25" s="115"/>
      <c r="C25" s="116"/>
      <c r="D25" s="4"/>
      <c r="G25" s="20"/>
      <c r="H25" s="20"/>
      <c r="I25" s="20"/>
      <c r="J25" s="20"/>
      <c r="K25" s="20"/>
    </row>
    <row r="26" spans="1:11" ht="12.75" customHeight="1">
      <c r="A26" s="25" t="s">
        <v>160</v>
      </c>
      <c r="B26" s="13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3">
        <v>45</v>
      </c>
      <c r="C27" s="26" t="s">
        <v>45</v>
      </c>
      <c r="D27" s="4"/>
    </row>
    <row r="28" spans="1:11" ht="38.25">
      <c r="A28" s="25" t="s">
        <v>56</v>
      </c>
      <c r="B28" s="14">
        <v>3208.48</v>
      </c>
      <c r="C28" s="7" t="s">
        <v>2</v>
      </c>
      <c r="D28" s="4"/>
    </row>
    <row r="29" spans="1:11">
      <c r="A29" s="117" t="s">
        <v>38</v>
      </c>
      <c r="B29" s="118"/>
      <c r="C29" s="119"/>
      <c r="D29" s="4"/>
    </row>
    <row r="30" spans="1:11">
      <c r="A30" s="23" t="s">
        <v>38</v>
      </c>
      <c r="B30" s="8"/>
      <c r="C30" s="113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workbookViewId="0">
      <selection activeCell="F4" sqref="F4:F6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4" t="s">
        <v>130</v>
      </c>
      <c r="F1" s="154"/>
      <c r="G1" s="154"/>
      <c r="H1" s="154"/>
      <c r="I1" s="154"/>
      <c r="J1" s="154"/>
      <c r="K1" s="154"/>
      <c r="L1" s="154"/>
      <c r="M1" s="154"/>
    </row>
    <row r="2" spans="5:19" ht="40.5">
      <c r="E2" s="45" t="s">
        <v>57</v>
      </c>
      <c r="F2" s="46" t="s">
        <v>58</v>
      </c>
      <c r="G2" s="47" t="s">
        <v>59</v>
      </c>
      <c r="H2" s="48" t="s">
        <v>69</v>
      </c>
      <c r="I2" s="35" t="s">
        <v>70</v>
      </c>
      <c r="J2" s="36" t="s">
        <v>73</v>
      </c>
      <c r="K2" s="35" t="s">
        <v>71</v>
      </c>
      <c r="L2" s="36" t="s">
        <v>72</v>
      </c>
      <c r="M2" s="49" t="s">
        <v>140</v>
      </c>
      <c r="O2" s="145" t="s">
        <v>85</v>
      </c>
      <c r="P2" s="146"/>
      <c r="Q2" s="146"/>
      <c r="R2" s="146"/>
      <c r="S2" s="147"/>
    </row>
    <row r="3" spans="5:19" ht="13.5">
      <c r="E3" s="50">
        <v>1</v>
      </c>
      <c r="F3" s="29" t="s">
        <v>68</v>
      </c>
      <c r="G3" s="30" t="s">
        <v>65</v>
      </c>
      <c r="H3" s="33"/>
      <c r="I3" s="37"/>
      <c r="J3" s="38"/>
      <c r="K3" s="37"/>
      <c r="L3" s="38"/>
      <c r="M3" s="51"/>
      <c r="O3" s="148"/>
      <c r="P3" s="149"/>
      <c r="Q3" s="149"/>
      <c r="R3" s="149"/>
      <c r="S3" s="150"/>
    </row>
    <row r="4" spans="5:19" ht="13.5">
      <c r="E4" s="50"/>
      <c r="F4" s="29"/>
      <c r="G4" s="30"/>
      <c r="H4" s="33"/>
      <c r="I4" s="37"/>
      <c r="J4" s="38"/>
      <c r="K4" s="37"/>
      <c r="L4" s="38"/>
      <c r="M4" s="51"/>
      <c r="O4" s="148"/>
      <c r="P4" s="149"/>
      <c r="Q4" s="149"/>
      <c r="R4" s="149"/>
      <c r="S4" s="150"/>
    </row>
    <row r="5" spans="5:19" ht="13.5">
      <c r="E5" s="50"/>
      <c r="F5" s="29"/>
      <c r="G5" s="30"/>
      <c r="H5" s="33"/>
      <c r="I5" s="37"/>
      <c r="J5" s="38"/>
      <c r="K5" s="37"/>
      <c r="L5" s="38"/>
      <c r="M5" s="51"/>
      <c r="O5" s="148"/>
      <c r="P5" s="149"/>
      <c r="Q5" s="149"/>
      <c r="R5" s="149"/>
      <c r="S5" s="150"/>
    </row>
    <row r="6" spans="5:19" ht="13.5">
      <c r="E6" s="50"/>
      <c r="F6" s="29"/>
      <c r="G6" s="30"/>
      <c r="H6" s="33"/>
      <c r="I6" s="37"/>
      <c r="J6" s="38"/>
      <c r="K6" s="37"/>
      <c r="L6" s="38"/>
      <c r="M6" s="51"/>
      <c r="O6" s="148"/>
      <c r="P6" s="149"/>
      <c r="Q6" s="149"/>
      <c r="R6" s="149"/>
      <c r="S6" s="150"/>
    </row>
    <row r="7" spans="5:19" ht="13.5">
      <c r="E7" s="129" t="s">
        <v>60</v>
      </c>
      <c r="F7" s="130"/>
      <c r="G7" s="130"/>
      <c r="H7" s="131"/>
      <c r="I7" s="39">
        <f>SUM(I3:I3)</f>
        <v>0</v>
      </c>
      <c r="J7" s="40"/>
      <c r="K7" s="39">
        <f>SUM(K3:K3)</f>
        <v>0</v>
      </c>
      <c r="L7" s="40"/>
      <c r="M7" s="52"/>
      <c r="O7" s="148"/>
      <c r="P7" s="149"/>
      <c r="Q7" s="149"/>
      <c r="R7" s="149"/>
      <c r="S7" s="150"/>
    </row>
    <row r="8" spans="5:19" ht="27">
      <c r="E8" s="50">
        <f>E3+1</f>
        <v>2</v>
      </c>
      <c r="F8" s="29" t="s">
        <v>84</v>
      </c>
      <c r="G8" s="62"/>
      <c r="H8" s="63"/>
      <c r="I8" s="39"/>
      <c r="J8" s="40"/>
      <c r="K8" s="39"/>
      <c r="L8" s="40"/>
      <c r="M8" s="52"/>
      <c r="O8" s="148"/>
      <c r="P8" s="149"/>
      <c r="Q8" s="149"/>
      <c r="R8" s="149"/>
      <c r="S8" s="150"/>
    </row>
    <row r="9" spans="5:19" ht="13.5">
      <c r="E9" s="50">
        <f>E8+1</f>
        <v>3</v>
      </c>
      <c r="F9" s="31" t="s">
        <v>66</v>
      </c>
      <c r="G9" s="28"/>
      <c r="H9" s="34"/>
      <c r="I9" s="41">
        <f>'[24]Расчет ЗАТРАТ'!G10</f>
        <v>0</v>
      </c>
      <c r="J9" s="42"/>
      <c r="K9" s="41">
        <f>'[24]Расчет ЗАТРАТ'!I10</f>
        <v>0</v>
      </c>
      <c r="L9" s="42"/>
      <c r="M9" s="53"/>
      <c r="O9" s="148"/>
      <c r="P9" s="149"/>
      <c r="Q9" s="149"/>
      <c r="R9" s="149"/>
      <c r="S9" s="150"/>
    </row>
    <row r="10" spans="5:19" ht="13.5">
      <c r="E10" s="50">
        <f t="shared" ref="E10:E12" si="0">E9+1</f>
        <v>4</v>
      </c>
      <c r="F10" s="31" t="s">
        <v>67</v>
      </c>
      <c r="G10" s="28"/>
      <c r="H10" s="34"/>
      <c r="I10" s="41"/>
      <c r="J10" s="42"/>
      <c r="K10" s="41"/>
      <c r="L10" s="42"/>
      <c r="M10" s="53"/>
      <c r="O10" s="148"/>
      <c r="P10" s="149"/>
      <c r="Q10" s="149"/>
      <c r="R10" s="149"/>
      <c r="S10" s="150"/>
    </row>
    <row r="11" spans="5:19" ht="13.5">
      <c r="E11" s="50">
        <f t="shared" si="0"/>
        <v>5</v>
      </c>
      <c r="F11" s="31" t="s">
        <v>61</v>
      </c>
      <c r="G11" s="28"/>
      <c r="H11" s="34"/>
      <c r="I11" s="41"/>
      <c r="J11" s="42"/>
      <c r="K11" s="41"/>
      <c r="L11" s="42"/>
      <c r="M11" s="53"/>
      <c r="O11" s="148"/>
      <c r="P11" s="149"/>
      <c r="Q11" s="149"/>
      <c r="R11" s="149"/>
      <c r="S11" s="150"/>
    </row>
    <row r="12" spans="5:19" ht="13.5">
      <c r="E12" s="50">
        <f t="shared" si="0"/>
        <v>6</v>
      </c>
      <c r="F12" s="31" t="s">
        <v>62</v>
      </c>
      <c r="G12" s="28"/>
      <c r="H12" s="34"/>
      <c r="I12" s="41"/>
      <c r="J12" s="42"/>
      <c r="K12" s="41"/>
      <c r="L12" s="42"/>
      <c r="M12" s="53"/>
      <c r="O12" s="148"/>
      <c r="P12" s="149"/>
      <c r="Q12" s="149"/>
      <c r="R12" s="149"/>
      <c r="S12" s="150"/>
    </row>
    <row r="13" spans="5:19" ht="14.25" thickBot="1">
      <c r="E13" s="132" t="s">
        <v>63</v>
      </c>
      <c r="F13" s="133"/>
      <c r="G13" s="134"/>
      <c r="H13" s="135"/>
      <c r="I13" s="43">
        <f>SUM(I7:I12)</f>
        <v>0</v>
      </c>
      <c r="J13" s="44"/>
      <c r="K13" s="43">
        <f>SUM(K7:K12)</f>
        <v>0</v>
      </c>
      <c r="L13" s="44"/>
      <c r="M13" s="54"/>
      <c r="O13" s="151"/>
      <c r="P13" s="152"/>
      <c r="Q13" s="152"/>
      <c r="R13" s="152"/>
      <c r="S13" s="153"/>
    </row>
    <row r="15" spans="5:19">
      <c r="F15" s="141"/>
      <c r="G15" s="141"/>
      <c r="H15" s="141"/>
      <c r="I15" s="141"/>
      <c r="J15" s="141"/>
      <c r="K15" s="141"/>
      <c r="L15" s="141"/>
      <c r="M15" s="81" t="s">
        <v>126</v>
      </c>
    </row>
    <row r="16" spans="5:19" ht="38.25">
      <c r="F16" s="57" t="s">
        <v>75</v>
      </c>
      <c r="G16" s="57" t="s">
        <v>133</v>
      </c>
      <c r="H16" s="88" t="s">
        <v>137</v>
      </c>
      <c r="I16" s="57" t="s">
        <v>138</v>
      </c>
      <c r="J16" s="136" t="s">
        <v>83</v>
      </c>
      <c r="K16" s="136"/>
      <c r="L16" s="136"/>
    </row>
    <row r="17" spans="6:13">
      <c r="F17" s="58" t="s">
        <v>127</v>
      </c>
      <c r="G17" s="58"/>
      <c r="H17" s="58"/>
      <c r="I17" s="82"/>
      <c r="J17" s="137" t="s">
        <v>124</v>
      </c>
      <c r="K17" s="138"/>
      <c r="L17" s="139"/>
    </row>
    <row r="18" spans="6:13">
      <c r="F18" s="58"/>
      <c r="G18" s="58"/>
      <c r="H18" s="58"/>
      <c r="I18" s="82"/>
      <c r="J18" s="128"/>
      <c r="K18" s="128"/>
      <c r="L18" s="128"/>
      <c r="M18" t="s">
        <v>131</v>
      </c>
    </row>
    <row r="19" spans="6:13">
      <c r="F19" s="58"/>
      <c r="G19" s="58"/>
      <c r="H19" s="58"/>
      <c r="I19" s="82"/>
      <c r="J19" s="128"/>
      <c r="K19" s="128"/>
      <c r="L19" s="128"/>
      <c r="M19" s="22" t="s">
        <v>132</v>
      </c>
    </row>
    <row r="20" spans="6:13">
      <c r="F20" s="89"/>
      <c r="G20" s="89"/>
      <c r="H20" s="89"/>
      <c r="I20" s="82"/>
      <c r="J20" s="128"/>
      <c r="K20" s="128"/>
      <c r="L20" s="128"/>
      <c r="M20" s="22" t="s">
        <v>139</v>
      </c>
    </row>
    <row r="21" spans="6:13">
      <c r="F21" s="58"/>
      <c r="G21" s="58"/>
      <c r="H21" s="58"/>
      <c r="I21" s="82"/>
      <c r="J21" s="128"/>
      <c r="K21" s="128"/>
      <c r="L21" s="128"/>
    </row>
    <row r="22" spans="6:13">
      <c r="F22" s="58"/>
      <c r="G22" s="58"/>
      <c r="H22" s="58"/>
      <c r="I22" s="82"/>
      <c r="J22" s="128"/>
      <c r="K22" s="128"/>
      <c r="L22" s="128"/>
    </row>
    <row r="23" spans="6:13" ht="25.5">
      <c r="F23" s="92" t="s">
        <v>128</v>
      </c>
      <c r="G23" s="90"/>
      <c r="H23" s="90"/>
      <c r="I23" s="84"/>
      <c r="J23" s="140" t="s">
        <v>135</v>
      </c>
      <c r="K23" s="140"/>
      <c r="L23" s="140"/>
    </row>
    <row r="24" spans="6:13">
      <c r="F24" s="58" t="s">
        <v>33</v>
      </c>
      <c r="G24" s="58"/>
      <c r="H24" s="58"/>
      <c r="I24" s="55"/>
      <c r="J24" s="140"/>
      <c r="K24" s="140"/>
      <c r="L24" s="140"/>
    </row>
    <row r="25" spans="6:13">
      <c r="F25" s="58" t="s">
        <v>134</v>
      </c>
      <c r="G25" s="58"/>
      <c r="H25" s="58"/>
      <c r="I25" s="83"/>
      <c r="J25" s="137" t="s">
        <v>136</v>
      </c>
      <c r="K25" s="138"/>
      <c r="L25" s="139"/>
    </row>
    <row r="26" spans="6:13" ht="25.5" customHeight="1">
      <c r="F26" s="91" t="s">
        <v>129</v>
      </c>
      <c r="G26" s="91"/>
      <c r="H26" s="91"/>
      <c r="I26" s="61"/>
      <c r="J26" s="128"/>
      <c r="K26" s="128"/>
      <c r="L26" s="128"/>
    </row>
    <row r="30" spans="6:13">
      <c r="F30" s="136" t="s">
        <v>75</v>
      </c>
      <c r="G30" s="136"/>
      <c r="H30" s="136"/>
      <c r="I30" s="57" t="s">
        <v>76</v>
      </c>
      <c r="J30" s="136" t="s">
        <v>83</v>
      </c>
      <c r="K30" s="136"/>
      <c r="L30" s="136"/>
    </row>
    <row r="31" spans="6:13">
      <c r="F31" s="142"/>
      <c r="G31" s="143"/>
      <c r="H31" s="144"/>
      <c r="I31" s="55"/>
      <c r="J31" s="128"/>
      <c r="K31" s="128"/>
      <c r="L31" s="128"/>
    </row>
    <row r="32" spans="6:13">
      <c r="F32" s="142"/>
      <c r="G32" s="143"/>
      <c r="H32" s="144"/>
      <c r="I32" s="56"/>
      <c r="J32" s="128"/>
      <c r="K32" s="128"/>
      <c r="L32" s="128"/>
    </row>
    <row r="33" spans="6:13">
      <c r="F33" s="142" t="s">
        <v>79</v>
      </c>
      <c r="G33" s="143"/>
      <c r="H33" s="144"/>
      <c r="I33" s="55"/>
      <c r="J33" s="128"/>
      <c r="K33" s="128"/>
      <c r="L33" s="128"/>
    </row>
    <row r="34" spans="6:13">
      <c r="F34" s="60" t="s">
        <v>80</v>
      </c>
      <c r="G34" s="59"/>
      <c r="H34" s="59"/>
      <c r="I34" s="61"/>
      <c r="J34" s="128"/>
      <c r="K34" s="128"/>
      <c r="L34" s="128"/>
    </row>
    <row r="37" spans="6:13">
      <c r="F37" s="136" t="s">
        <v>75</v>
      </c>
      <c r="G37" s="136"/>
      <c r="H37" s="136"/>
      <c r="I37" s="57" t="s">
        <v>76</v>
      </c>
      <c r="J37" s="136" t="s">
        <v>83</v>
      </c>
      <c r="K37" s="136"/>
      <c r="L37" s="136"/>
    </row>
    <row r="38" spans="6:13">
      <c r="F38" s="142"/>
      <c r="G38" s="143"/>
      <c r="H38" s="144"/>
      <c r="I38" s="55"/>
      <c r="J38" s="128"/>
      <c r="K38" s="128"/>
      <c r="L38" s="128"/>
    </row>
    <row r="39" spans="6:13">
      <c r="F39" s="142"/>
      <c r="G39" s="143"/>
      <c r="H39" s="144"/>
      <c r="I39" s="56"/>
      <c r="J39" s="128"/>
      <c r="K39" s="128"/>
      <c r="L39" s="128"/>
      <c r="M39" s="22" t="s">
        <v>74</v>
      </c>
    </row>
    <row r="40" spans="6:13">
      <c r="F40" s="142" t="s">
        <v>77</v>
      </c>
      <c r="G40" s="143"/>
      <c r="H40" s="144"/>
      <c r="I40" s="55"/>
      <c r="J40" s="128"/>
      <c r="K40" s="128"/>
      <c r="L40" s="128"/>
    </row>
    <row r="41" spans="6:13">
      <c r="F41" s="60" t="s">
        <v>78</v>
      </c>
      <c r="G41" s="59"/>
      <c r="H41" s="59"/>
      <c r="I41" s="61"/>
      <c r="J41" s="128"/>
      <c r="K41" s="128"/>
      <c r="L41" s="128"/>
    </row>
    <row r="44" spans="6:13">
      <c r="F44" s="136" t="s">
        <v>75</v>
      </c>
      <c r="G44" s="136"/>
      <c r="H44" s="136"/>
      <c r="I44" s="57" t="s">
        <v>76</v>
      </c>
      <c r="J44" s="136" t="s">
        <v>83</v>
      </c>
      <c r="K44" s="136"/>
      <c r="L44" s="136"/>
    </row>
    <row r="45" spans="6:13">
      <c r="F45" s="155"/>
      <c r="G45" s="156"/>
      <c r="H45" s="157"/>
      <c r="I45" s="55"/>
      <c r="J45" s="128"/>
      <c r="K45" s="128"/>
      <c r="L45" s="128"/>
    </row>
    <row r="46" spans="6:13">
      <c r="F46" s="155"/>
      <c r="G46" s="156"/>
      <c r="H46" s="157"/>
      <c r="I46" s="56"/>
      <c r="J46" s="128"/>
      <c r="K46" s="128"/>
      <c r="L46" s="128"/>
    </row>
    <row r="47" spans="6:13">
      <c r="F47" s="155" t="s">
        <v>81</v>
      </c>
      <c r="G47" s="156"/>
      <c r="H47" s="157"/>
      <c r="I47" s="55"/>
      <c r="J47" s="128"/>
      <c r="K47" s="128"/>
      <c r="L47" s="128"/>
    </row>
    <row r="48" spans="6:13">
      <c r="F48" s="125" t="s">
        <v>82</v>
      </c>
      <c r="G48" s="126"/>
      <c r="H48" s="127"/>
      <c r="I48" s="61"/>
      <c r="J48" s="128"/>
      <c r="K48" s="128"/>
      <c r="L48" s="128"/>
    </row>
    <row r="58" spans="3:15" s="85" customFormat="1">
      <c r="E58" s="86" t="s">
        <v>34</v>
      </c>
      <c r="F58" s="87" t="s">
        <v>35</v>
      </c>
    </row>
    <row r="59" spans="3:15" s="85" customFormat="1">
      <c r="C59" s="86"/>
      <c r="D59" s="86"/>
      <c r="E59" s="86" t="s">
        <v>36</v>
      </c>
      <c r="F59" s="86"/>
      <c r="G59" s="86"/>
      <c r="H59" s="86"/>
      <c r="I59" s="86"/>
      <c r="J59" s="86"/>
      <c r="K59" s="86"/>
      <c r="L59" s="86"/>
      <c r="M59" s="86"/>
      <c r="N59" s="86"/>
      <c r="O59" s="86"/>
    </row>
    <row r="60" spans="3:15" s="85" customFormat="1"/>
    <row r="61" spans="3:15" s="85" customFormat="1"/>
    <row r="62" spans="3:15" s="85" customFormat="1"/>
    <row r="63" spans="3:15" s="85" customFormat="1"/>
    <row r="64" spans="3:15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  <row r="94" s="85" customFormat="1"/>
    <row r="95" s="85" customFormat="1"/>
    <row r="96" s="85" customFormat="1"/>
    <row r="97" s="85" customFormat="1"/>
    <row r="98" s="85" customFormat="1"/>
    <row r="99" s="85" customFormat="1"/>
    <row r="100" s="85" customFormat="1"/>
    <row r="101" s="85" customFormat="1"/>
    <row r="102" s="85" customFormat="1"/>
    <row r="103" s="85" customFormat="1"/>
    <row r="104" s="85" customFormat="1"/>
    <row r="105" s="85" customFormat="1"/>
    <row r="106" s="85" customFormat="1"/>
    <row r="107" s="85" customFormat="1"/>
    <row r="108" s="85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workbookViewId="0">
      <selection activeCell="M32" sqref="M32"/>
    </sheetView>
  </sheetViews>
  <sheetFormatPr defaultRowHeight="15.75"/>
  <cols>
    <col min="1" max="1" width="9.33203125" style="64"/>
    <col min="2" max="2" width="5.33203125" style="64" customWidth="1"/>
    <col min="3" max="3" width="56.5" style="64" customWidth="1"/>
    <col min="4" max="4" width="30.33203125" style="65" customWidth="1"/>
    <col min="5" max="5" width="17.33203125" style="64" customWidth="1"/>
    <col min="6" max="6" width="13.1640625" style="64" customWidth="1"/>
    <col min="7" max="7" width="25.83203125" style="64" customWidth="1"/>
    <col min="8" max="8" width="26" style="64" customWidth="1"/>
    <col min="9" max="16384" width="9.33203125" style="64"/>
  </cols>
  <sheetData>
    <row r="2" spans="2:12" ht="18.75">
      <c r="C2" s="78" t="s">
        <v>124</v>
      </c>
      <c r="D2" s="79" t="s">
        <v>123</v>
      </c>
      <c r="E2" s="80"/>
    </row>
    <row r="9" spans="2:12" ht="31.5">
      <c r="B9" s="76" t="s">
        <v>122</v>
      </c>
      <c r="C9" s="76" t="s">
        <v>121</v>
      </c>
      <c r="D9" s="76" t="s">
        <v>83</v>
      </c>
      <c r="E9" s="76" t="s">
        <v>120</v>
      </c>
      <c r="F9" s="76" t="s">
        <v>119</v>
      </c>
      <c r="G9" s="76" t="s">
        <v>118</v>
      </c>
      <c r="H9" s="76" t="s">
        <v>117</v>
      </c>
    </row>
    <row r="10" spans="2:12" s="65" customFormat="1">
      <c r="B10" s="68">
        <v>1</v>
      </c>
      <c r="C10" s="68">
        <v>2</v>
      </c>
      <c r="D10" s="68">
        <v>3</v>
      </c>
      <c r="E10" s="68">
        <v>4</v>
      </c>
      <c r="F10" s="68">
        <v>5</v>
      </c>
      <c r="G10" s="68">
        <v>6</v>
      </c>
      <c r="H10" s="68">
        <v>7</v>
      </c>
    </row>
    <row r="11" spans="2:12" ht="47.25">
      <c r="B11" s="67" t="s">
        <v>116</v>
      </c>
      <c r="C11" s="67" t="s">
        <v>115</v>
      </c>
      <c r="D11" s="68" t="s">
        <v>114</v>
      </c>
      <c r="E11" s="71" t="s">
        <v>113</v>
      </c>
      <c r="F11" s="71">
        <v>5850.16</v>
      </c>
      <c r="G11" s="68">
        <v>50.9</v>
      </c>
      <c r="H11" s="75">
        <f>F11*G11</f>
        <v>297773.14399999997</v>
      </c>
    </row>
    <row r="12" spans="2:12">
      <c r="B12" s="159" t="s">
        <v>112</v>
      </c>
      <c r="C12" s="160"/>
      <c r="D12" s="160"/>
      <c r="E12" s="160"/>
      <c r="F12" s="160"/>
      <c r="G12" s="160"/>
      <c r="H12" s="161"/>
    </row>
    <row r="13" spans="2:12" ht="94.5">
      <c r="B13" s="72"/>
      <c r="C13" s="67" t="s">
        <v>111</v>
      </c>
      <c r="D13" s="68" t="s">
        <v>110</v>
      </c>
      <c r="E13" s="71"/>
      <c r="F13" s="71">
        <v>1.02</v>
      </c>
      <c r="G13" s="68"/>
      <c r="H13" s="68"/>
    </row>
    <row r="14" spans="2:12" ht="63">
      <c r="B14" s="72"/>
      <c r="C14" s="67" t="s">
        <v>109</v>
      </c>
      <c r="D14" s="68" t="s">
        <v>108</v>
      </c>
      <c r="E14" s="71"/>
      <c r="F14" s="71">
        <v>1.04</v>
      </c>
      <c r="G14" s="68"/>
      <c r="H14" s="68"/>
      <c r="J14" s="167" t="s">
        <v>107</v>
      </c>
      <c r="K14" s="167"/>
      <c r="L14" s="167"/>
    </row>
    <row r="15" spans="2:12">
      <c r="B15" s="72"/>
      <c r="C15" s="77" t="s">
        <v>106</v>
      </c>
      <c r="D15" s="76"/>
      <c r="E15" s="75"/>
      <c r="F15" s="75">
        <f>1+(F13-1)+(F14-1)</f>
        <v>1.06</v>
      </c>
      <c r="G15" s="68"/>
      <c r="H15" s="68"/>
      <c r="J15" s="167"/>
      <c r="K15" s="167"/>
      <c r="L15" s="167"/>
    </row>
    <row r="16" spans="2:12" ht="63">
      <c r="B16" s="72"/>
      <c r="C16" s="77" t="s">
        <v>105</v>
      </c>
      <c r="D16" s="76" t="s">
        <v>104</v>
      </c>
      <c r="E16" s="75"/>
      <c r="F16" s="75">
        <v>1.06</v>
      </c>
      <c r="G16" s="68"/>
      <c r="H16" s="68"/>
    </row>
    <row r="17" spans="2:9">
      <c r="B17" s="162" t="s">
        <v>103</v>
      </c>
      <c r="C17" s="163"/>
      <c r="D17" s="163"/>
      <c r="E17" s="163"/>
      <c r="F17" s="163"/>
      <c r="G17" s="164"/>
      <c r="H17" s="66">
        <f>H11*F15*F16</f>
        <v>334577.9045984</v>
      </c>
    </row>
    <row r="18" spans="2:9">
      <c r="B18" s="159" t="s">
        <v>102</v>
      </c>
      <c r="C18" s="160"/>
      <c r="D18" s="160"/>
      <c r="E18" s="160"/>
      <c r="F18" s="160"/>
      <c r="G18" s="160"/>
      <c r="H18" s="161"/>
    </row>
    <row r="19" spans="2:9" ht="31.5">
      <c r="B19" s="74"/>
      <c r="C19" s="74" t="s">
        <v>101</v>
      </c>
      <c r="D19" s="74" t="s">
        <v>100</v>
      </c>
      <c r="E19" s="74"/>
      <c r="F19" s="68">
        <v>0.81</v>
      </c>
      <c r="G19" s="74"/>
      <c r="H19" s="74"/>
    </row>
    <row r="20" spans="2:9" ht="63">
      <c r="B20" s="74"/>
      <c r="C20" s="74" t="s">
        <v>99</v>
      </c>
      <c r="D20" s="74" t="s">
        <v>98</v>
      </c>
      <c r="E20" s="74"/>
      <c r="F20" s="68">
        <v>1.01</v>
      </c>
      <c r="G20" s="74"/>
      <c r="H20" s="74"/>
    </row>
    <row r="21" spans="2:9" ht="31.5">
      <c r="B21" s="74"/>
      <c r="C21" s="74" t="s">
        <v>97</v>
      </c>
      <c r="D21" s="74" t="s">
        <v>96</v>
      </c>
      <c r="E21" s="74"/>
      <c r="F21" s="68">
        <v>1</v>
      </c>
      <c r="G21" s="74"/>
      <c r="H21" s="74"/>
    </row>
    <row r="22" spans="2:9">
      <c r="B22" s="162" t="s">
        <v>95</v>
      </c>
      <c r="C22" s="163"/>
      <c r="D22" s="163"/>
      <c r="E22" s="163"/>
      <c r="F22" s="163"/>
      <c r="G22" s="164"/>
      <c r="H22" s="66">
        <f>H17*F19*F20*F21</f>
        <v>273718.18375195109</v>
      </c>
    </row>
    <row r="23" spans="2:9" ht="15.75" customHeight="1">
      <c r="B23" s="159" t="s">
        <v>94</v>
      </c>
      <c r="C23" s="160"/>
      <c r="D23" s="160"/>
      <c r="E23" s="160"/>
      <c r="F23" s="160"/>
      <c r="G23" s="160"/>
      <c r="H23" s="161"/>
    </row>
    <row r="24" spans="2:9">
      <c r="B24" s="73"/>
      <c r="C24" s="67" t="s">
        <v>93</v>
      </c>
      <c r="D24" s="68" t="s">
        <v>92</v>
      </c>
      <c r="E24" s="71"/>
      <c r="F24" s="71"/>
      <c r="G24" s="68"/>
      <c r="H24" s="68">
        <v>32300</v>
      </c>
    </row>
    <row r="25" spans="2:9">
      <c r="B25" s="162" t="s">
        <v>91</v>
      </c>
      <c r="C25" s="163"/>
      <c r="D25" s="163"/>
      <c r="E25" s="163"/>
      <c r="F25" s="163"/>
      <c r="G25" s="164"/>
      <c r="H25" s="66">
        <f>H22+H24</f>
        <v>306018.18375195109</v>
      </c>
    </row>
    <row r="26" spans="2:9">
      <c r="B26" s="72"/>
      <c r="C26" s="67" t="s">
        <v>90</v>
      </c>
      <c r="D26" s="68"/>
      <c r="E26" s="71"/>
      <c r="F26" s="70"/>
      <c r="G26" s="68"/>
      <c r="H26" s="68"/>
      <c r="I26" s="69" t="s">
        <v>89</v>
      </c>
    </row>
    <row r="27" spans="2:9" ht="31.5" customHeight="1">
      <c r="B27" s="67"/>
      <c r="C27" s="165" t="s">
        <v>88</v>
      </c>
      <c r="D27" s="166"/>
      <c r="E27" s="166"/>
      <c r="F27" s="166"/>
      <c r="G27" s="66">
        <f>H27/F11</f>
        <v>0</v>
      </c>
      <c r="H27" s="66">
        <f>H25*F26</f>
        <v>0</v>
      </c>
      <c r="I27" s="22" t="s">
        <v>125</v>
      </c>
    </row>
    <row r="28" spans="2:9">
      <c r="B28" s="67">
        <v>8</v>
      </c>
      <c r="C28" s="67" t="s">
        <v>37</v>
      </c>
      <c r="D28" s="68" t="s">
        <v>87</v>
      </c>
      <c r="E28" s="68" t="s">
        <v>23</v>
      </c>
      <c r="F28" s="68"/>
      <c r="G28" s="68"/>
      <c r="H28" s="68"/>
    </row>
    <row r="29" spans="2:9">
      <c r="B29" s="67"/>
      <c r="C29" s="158" t="s">
        <v>86</v>
      </c>
      <c r="D29" s="158"/>
      <c r="E29" s="158"/>
      <c r="F29" s="158"/>
      <c r="G29" s="66">
        <f>H29/F13</f>
        <v>0</v>
      </c>
      <c r="H29" s="66">
        <f>H27*F28</f>
        <v>0</v>
      </c>
    </row>
  </sheetData>
  <mergeCells count="9">
    <mergeCell ref="J14:L15"/>
    <mergeCell ref="B22:G22"/>
    <mergeCell ref="C29:F29"/>
    <mergeCell ref="B23:H23"/>
    <mergeCell ref="B25:G25"/>
    <mergeCell ref="C27:F27"/>
    <mergeCell ref="B12:H12"/>
    <mergeCell ref="B18:H18"/>
    <mergeCell ref="B17:G1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1" customWidth="1"/>
    <col min="2" max="2" width="30" style="11" customWidth="1"/>
    <col min="3" max="35" width="5.6640625" style="11" customWidth="1"/>
    <col min="36" max="36" width="14.6640625" style="11" customWidth="1"/>
    <col min="37" max="16384" width="10.6640625" style="11"/>
  </cols>
  <sheetData>
    <row r="1" spans="2:37" ht="12.75" customHeight="1">
      <c r="E1" s="187" t="s">
        <v>151</v>
      </c>
      <c r="F1" s="188"/>
      <c r="G1" s="188"/>
      <c r="H1" s="188"/>
      <c r="I1" s="188"/>
      <c r="J1" s="188"/>
      <c r="K1" s="188"/>
      <c r="L1" s="188"/>
      <c r="M1" s="188"/>
      <c r="N1" s="188"/>
      <c r="Q1" s="175" t="s">
        <v>143</v>
      </c>
      <c r="R1" s="175"/>
      <c r="S1" s="175"/>
      <c r="T1" s="175"/>
      <c r="U1" s="175"/>
      <c r="V1" s="175"/>
      <c r="W1" s="175"/>
      <c r="X1" s="175"/>
      <c r="Y1" s="175"/>
      <c r="Z1" s="175"/>
      <c r="AB1" s="175" t="s">
        <v>145</v>
      </c>
      <c r="AC1" s="175"/>
      <c r="AD1" s="175"/>
      <c r="AE1" s="175"/>
      <c r="AF1" s="175"/>
      <c r="AG1" s="175"/>
      <c r="AH1" s="175"/>
      <c r="AI1" s="175"/>
      <c r="AJ1" s="175"/>
      <c r="AK1" s="175"/>
    </row>
    <row r="2" spans="2:37">
      <c r="E2" s="187"/>
      <c r="F2" s="188"/>
      <c r="G2" s="188"/>
      <c r="H2" s="188"/>
      <c r="I2" s="188"/>
      <c r="J2" s="188"/>
      <c r="K2" s="188"/>
      <c r="L2" s="188"/>
      <c r="M2" s="188"/>
      <c r="N2" s="188"/>
      <c r="Q2" s="175"/>
      <c r="R2" s="175"/>
      <c r="S2" s="175"/>
      <c r="T2" s="175"/>
      <c r="U2" s="175"/>
      <c r="V2" s="175"/>
      <c r="W2" s="175"/>
      <c r="X2" s="175"/>
      <c r="Y2" s="175"/>
      <c r="Z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2:37" ht="12.75" customHeight="1">
      <c r="E3" s="189" t="s">
        <v>12</v>
      </c>
      <c r="F3" s="190"/>
      <c r="G3" s="190"/>
      <c r="H3" s="190"/>
      <c r="I3" s="190"/>
      <c r="J3" s="190"/>
      <c r="K3" s="190"/>
      <c r="L3" s="191"/>
      <c r="M3" s="182"/>
      <c r="N3" s="183"/>
      <c r="Q3" s="185"/>
      <c r="R3" s="185"/>
      <c r="S3" s="185"/>
      <c r="T3" s="185"/>
      <c r="U3" s="185"/>
      <c r="V3" s="185"/>
      <c r="W3" s="185"/>
      <c r="X3" s="185"/>
      <c r="Y3" s="185"/>
      <c r="Z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</row>
    <row r="4" spans="2:37" ht="12.75" customHeight="1">
      <c r="E4" s="192" t="s">
        <v>13</v>
      </c>
      <c r="F4" s="192"/>
      <c r="G4" s="192"/>
      <c r="H4" s="192"/>
      <c r="I4" s="192"/>
      <c r="J4" s="192"/>
      <c r="K4" s="192"/>
      <c r="L4" s="192"/>
      <c r="M4" s="182"/>
      <c r="N4" s="183"/>
      <c r="Q4" s="185"/>
      <c r="R4" s="185"/>
      <c r="S4" s="185"/>
      <c r="T4" s="185"/>
      <c r="U4" s="185"/>
      <c r="V4" s="185"/>
      <c r="W4" s="185"/>
      <c r="X4" s="185"/>
      <c r="Y4" s="185"/>
      <c r="Z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</row>
    <row r="5" spans="2:37" ht="12.75" customHeight="1">
      <c r="E5" s="192" t="s">
        <v>14</v>
      </c>
      <c r="F5" s="192"/>
      <c r="G5" s="192"/>
      <c r="H5" s="192"/>
      <c r="I5" s="192"/>
      <c r="J5" s="192"/>
      <c r="K5" s="192"/>
      <c r="L5" s="192"/>
      <c r="M5" s="182"/>
      <c r="N5" s="183"/>
    </row>
    <row r="6" spans="2:37" ht="12.75" customHeight="1">
      <c r="E6" s="192" t="s">
        <v>15</v>
      </c>
      <c r="F6" s="192"/>
      <c r="G6" s="192"/>
      <c r="H6" s="192"/>
      <c r="I6" s="192"/>
      <c r="J6" s="192"/>
      <c r="K6" s="192"/>
      <c r="L6" s="192"/>
      <c r="M6" s="182"/>
      <c r="N6" s="183"/>
    </row>
    <row r="7" spans="2:37" ht="12.75" customHeight="1">
      <c r="E7" s="192" t="s">
        <v>16</v>
      </c>
      <c r="F7" s="192"/>
      <c r="G7" s="192"/>
      <c r="H7" s="192"/>
      <c r="I7" s="192"/>
      <c r="J7" s="192"/>
      <c r="K7" s="192"/>
      <c r="L7" s="192"/>
      <c r="M7" s="182"/>
      <c r="N7" s="183"/>
    </row>
    <row r="9" spans="2:37">
      <c r="B9" s="186" t="s">
        <v>144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</row>
    <row r="10" spans="2:37" ht="12.75" customHeight="1">
      <c r="B10" s="173" t="s">
        <v>6</v>
      </c>
      <c r="C10" s="175" t="s">
        <v>41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</row>
    <row r="11" spans="2:37">
      <c r="B11" s="173"/>
      <c r="C11" s="175" t="s">
        <v>28</v>
      </c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 t="s">
        <v>29</v>
      </c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 t="s">
        <v>30</v>
      </c>
      <c r="AB11" s="175"/>
      <c r="AC11" s="175"/>
      <c r="AD11" s="175"/>
      <c r="AE11" s="175"/>
      <c r="AF11" s="175"/>
      <c r="AG11" s="175"/>
      <c r="AH11" s="175"/>
      <c r="AI11" s="175"/>
    </row>
    <row r="12" spans="2:37" ht="13.5" customHeight="1">
      <c r="B12" s="173"/>
      <c r="C12" s="175" t="s">
        <v>27</v>
      </c>
      <c r="D12" s="175"/>
      <c r="E12" s="175"/>
      <c r="F12" s="175" t="s">
        <v>24</v>
      </c>
      <c r="G12" s="175"/>
      <c r="H12" s="175"/>
      <c r="I12" s="175" t="s">
        <v>25</v>
      </c>
      <c r="J12" s="175"/>
      <c r="K12" s="175"/>
      <c r="L12" s="175" t="s">
        <v>26</v>
      </c>
      <c r="M12" s="175"/>
      <c r="N12" s="175"/>
      <c r="O12" s="175" t="str">
        <f>C12</f>
        <v>1 кв.</v>
      </c>
      <c r="P12" s="175"/>
      <c r="Q12" s="175"/>
      <c r="R12" s="175" t="str">
        <f>F12</f>
        <v>2 кв.</v>
      </c>
      <c r="S12" s="175"/>
      <c r="T12" s="175"/>
      <c r="U12" s="175" t="str">
        <f>I12</f>
        <v>3 кв.</v>
      </c>
      <c r="V12" s="175"/>
      <c r="W12" s="175"/>
      <c r="X12" s="175" t="str">
        <f>L12</f>
        <v>4 кв.</v>
      </c>
      <c r="Y12" s="175"/>
      <c r="Z12" s="175"/>
      <c r="AA12" s="175" t="str">
        <f>O12</f>
        <v>1 кв.</v>
      </c>
      <c r="AB12" s="175"/>
      <c r="AC12" s="175"/>
      <c r="AD12" s="175" t="str">
        <f>R12</f>
        <v>2 кв.</v>
      </c>
      <c r="AE12" s="175"/>
      <c r="AF12" s="175"/>
      <c r="AG12" s="175" t="str">
        <f>U12</f>
        <v>3 кв.</v>
      </c>
      <c r="AH12" s="175"/>
      <c r="AI12" s="175"/>
    </row>
    <row r="13" spans="2:37">
      <c r="B13" s="173"/>
      <c r="C13" s="101">
        <v>1</v>
      </c>
      <c r="D13" s="101">
        <v>2</v>
      </c>
      <c r="E13" s="101">
        <v>3</v>
      </c>
      <c r="F13" s="101">
        <v>4</v>
      </c>
      <c r="G13" s="101">
        <v>5</v>
      </c>
      <c r="H13" s="101">
        <v>6</v>
      </c>
      <c r="I13" s="101">
        <v>7</v>
      </c>
      <c r="J13" s="101">
        <v>8</v>
      </c>
      <c r="K13" s="101">
        <v>9</v>
      </c>
      <c r="L13" s="101">
        <v>10</v>
      </c>
      <c r="M13" s="101">
        <v>11</v>
      </c>
      <c r="N13" s="101">
        <v>12</v>
      </c>
      <c r="O13" s="101">
        <v>13</v>
      </c>
      <c r="P13" s="101">
        <v>14</v>
      </c>
      <c r="Q13" s="101">
        <v>15</v>
      </c>
      <c r="R13" s="101">
        <v>16</v>
      </c>
      <c r="S13" s="101">
        <v>17</v>
      </c>
      <c r="T13" s="101">
        <v>18</v>
      </c>
      <c r="U13" s="101">
        <v>19</v>
      </c>
      <c r="V13" s="101">
        <v>20</v>
      </c>
      <c r="W13" s="101">
        <v>21</v>
      </c>
      <c r="X13" s="101">
        <v>22</v>
      </c>
      <c r="Y13" s="101">
        <v>23</v>
      </c>
      <c r="Z13" s="101">
        <v>24</v>
      </c>
      <c r="AA13" s="101">
        <v>25</v>
      </c>
      <c r="AB13" s="101">
        <v>26</v>
      </c>
      <c r="AC13" s="101">
        <v>27</v>
      </c>
      <c r="AD13" s="101">
        <v>28</v>
      </c>
      <c r="AE13" s="101">
        <v>29</v>
      </c>
      <c r="AF13" s="101">
        <v>30</v>
      </c>
      <c r="AG13" s="101">
        <v>31</v>
      </c>
      <c r="AH13" s="101">
        <v>32</v>
      </c>
      <c r="AI13" s="101">
        <v>33</v>
      </c>
    </row>
    <row r="14" spans="2:37" ht="25.5">
      <c r="B14" s="102" t="s">
        <v>142</v>
      </c>
      <c r="C14" s="174"/>
      <c r="D14" s="174"/>
      <c r="E14" s="174"/>
      <c r="F14" s="184"/>
      <c r="G14" s="184"/>
      <c r="H14" s="184"/>
      <c r="I14" s="184"/>
      <c r="J14" s="184"/>
      <c r="K14" s="184"/>
      <c r="L14" s="184"/>
      <c r="M14" s="184"/>
      <c r="N14" s="184"/>
      <c r="O14" s="176"/>
      <c r="P14" s="177"/>
      <c r="Q14" s="178"/>
      <c r="R14" s="176"/>
      <c r="S14" s="177"/>
      <c r="T14" s="178"/>
      <c r="U14" s="176"/>
      <c r="V14" s="177"/>
      <c r="W14" s="178"/>
      <c r="X14" s="176"/>
      <c r="Y14" s="177"/>
      <c r="Z14" s="178"/>
      <c r="AA14" s="176"/>
      <c r="AB14" s="177"/>
      <c r="AC14" s="178"/>
      <c r="AD14" s="176"/>
      <c r="AE14" s="177"/>
      <c r="AF14" s="178"/>
      <c r="AG14" s="176"/>
      <c r="AH14" s="177"/>
      <c r="AI14" s="178"/>
    </row>
    <row r="15" spans="2:37" ht="25.5">
      <c r="B15" s="102" t="s">
        <v>17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6"/>
      <c r="P15" s="177"/>
      <c r="Q15" s="178"/>
      <c r="R15" s="176"/>
      <c r="S15" s="177"/>
      <c r="T15" s="178"/>
      <c r="U15" s="176"/>
      <c r="V15" s="177"/>
      <c r="W15" s="178"/>
      <c r="X15" s="176"/>
      <c r="Y15" s="177"/>
      <c r="Z15" s="178"/>
      <c r="AA15" s="176"/>
      <c r="AB15" s="177"/>
      <c r="AC15" s="178"/>
      <c r="AD15" s="176"/>
      <c r="AE15" s="177"/>
      <c r="AF15" s="178"/>
      <c r="AG15" s="176"/>
      <c r="AH15" s="177"/>
      <c r="AI15" s="178"/>
    </row>
    <row r="16" spans="2:37" ht="25.5">
      <c r="B16" s="98" t="s">
        <v>146</v>
      </c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21"/>
    </row>
    <row r="17" spans="2:36" ht="38.25">
      <c r="B17" s="98" t="s">
        <v>141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9"/>
      <c r="M17" s="179"/>
      <c r="N17" s="179"/>
      <c r="O17" s="179"/>
      <c r="P17" s="179"/>
      <c r="Q17" s="179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21"/>
    </row>
    <row r="18" spans="2:36">
      <c r="B18" s="98" t="s">
        <v>61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9"/>
      <c r="AH18" s="179"/>
      <c r="AI18" s="179"/>
      <c r="AJ18" s="21"/>
    </row>
    <row r="20" spans="2:36">
      <c r="B20" s="186" t="s">
        <v>149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</row>
    <row r="21" spans="2:36" ht="12.75" customHeight="1">
      <c r="B21" s="173" t="s">
        <v>6</v>
      </c>
      <c r="C21" s="175" t="s">
        <v>40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</row>
    <row r="22" spans="2:36">
      <c r="B22" s="173"/>
      <c r="C22" s="175" t="str">
        <f>C11</f>
        <v>1 прогнозный год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 t="str">
        <f>O11</f>
        <v>2 прогнозный год</v>
      </c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 t="str">
        <f>AA11</f>
        <v>3 прогнозный год</v>
      </c>
      <c r="AB22" s="175"/>
      <c r="AC22" s="175"/>
      <c r="AD22" s="175"/>
      <c r="AE22" s="175"/>
      <c r="AF22" s="175"/>
      <c r="AG22" s="175"/>
      <c r="AH22" s="175"/>
      <c r="AI22" s="175"/>
    </row>
    <row r="23" spans="2:36" ht="13.5" customHeight="1">
      <c r="B23" s="173"/>
      <c r="C23" s="175" t="str">
        <f>C12</f>
        <v>1 кв.</v>
      </c>
      <c r="D23" s="175"/>
      <c r="E23" s="175"/>
      <c r="F23" s="175" t="str">
        <f>F12</f>
        <v>2 кв.</v>
      </c>
      <c r="G23" s="175"/>
      <c r="H23" s="175"/>
      <c r="I23" s="175" t="str">
        <f>I12</f>
        <v>3 кв.</v>
      </c>
      <c r="J23" s="175"/>
      <c r="K23" s="175"/>
      <c r="L23" s="175" t="str">
        <f>L12</f>
        <v>4 кв.</v>
      </c>
      <c r="M23" s="175"/>
      <c r="N23" s="175"/>
      <c r="O23" s="175" t="str">
        <f>O12</f>
        <v>1 кв.</v>
      </c>
      <c r="P23" s="175"/>
      <c r="Q23" s="175"/>
      <c r="R23" s="175" t="str">
        <f>R12</f>
        <v>2 кв.</v>
      </c>
      <c r="S23" s="175"/>
      <c r="T23" s="175"/>
      <c r="U23" s="175" t="str">
        <f>U12</f>
        <v>3 кв.</v>
      </c>
      <c r="V23" s="175"/>
      <c r="W23" s="175"/>
      <c r="X23" s="175" t="str">
        <f>X12</f>
        <v>4 кв.</v>
      </c>
      <c r="Y23" s="175"/>
      <c r="Z23" s="175"/>
      <c r="AA23" s="175" t="str">
        <f>AA12</f>
        <v>1 кв.</v>
      </c>
      <c r="AB23" s="175"/>
      <c r="AC23" s="175"/>
      <c r="AD23" s="175" t="str">
        <f>AD12</f>
        <v>2 кв.</v>
      </c>
      <c r="AE23" s="175"/>
      <c r="AF23" s="175"/>
      <c r="AG23" s="175" t="str">
        <f>AG12</f>
        <v>3 кв.</v>
      </c>
      <c r="AH23" s="175"/>
      <c r="AI23" s="175"/>
    </row>
    <row r="24" spans="2:36">
      <c r="B24" s="173"/>
      <c r="C24" s="101">
        <v>1</v>
      </c>
      <c r="D24" s="101">
        <f t="shared" ref="D24:AI24" si="0">C24+1</f>
        <v>2</v>
      </c>
      <c r="E24" s="101">
        <f t="shared" si="0"/>
        <v>3</v>
      </c>
      <c r="F24" s="101">
        <f t="shared" si="0"/>
        <v>4</v>
      </c>
      <c r="G24" s="101">
        <f t="shared" si="0"/>
        <v>5</v>
      </c>
      <c r="H24" s="101">
        <f t="shared" si="0"/>
        <v>6</v>
      </c>
      <c r="I24" s="101">
        <f t="shared" si="0"/>
        <v>7</v>
      </c>
      <c r="J24" s="101">
        <f t="shared" si="0"/>
        <v>8</v>
      </c>
      <c r="K24" s="101">
        <f t="shared" si="0"/>
        <v>9</v>
      </c>
      <c r="L24" s="101">
        <f t="shared" si="0"/>
        <v>10</v>
      </c>
      <c r="M24" s="101">
        <f t="shared" si="0"/>
        <v>11</v>
      </c>
      <c r="N24" s="101">
        <f t="shared" si="0"/>
        <v>12</v>
      </c>
      <c r="O24" s="101">
        <f>N24+1</f>
        <v>13</v>
      </c>
      <c r="P24" s="101">
        <f t="shared" si="0"/>
        <v>14</v>
      </c>
      <c r="Q24" s="101">
        <f t="shared" si="0"/>
        <v>15</v>
      </c>
      <c r="R24" s="101">
        <f t="shared" si="0"/>
        <v>16</v>
      </c>
      <c r="S24" s="101">
        <f t="shared" si="0"/>
        <v>17</v>
      </c>
      <c r="T24" s="101">
        <f t="shared" si="0"/>
        <v>18</v>
      </c>
      <c r="U24" s="101">
        <f t="shared" si="0"/>
        <v>19</v>
      </c>
      <c r="V24" s="101">
        <f t="shared" si="0"/>
        <v>20</v>
      </c>
      <c r="W24" s="101">
        <f t="shared" si="0"/>
        <v>21</v>
      </c>
      <c r="X24" s="101">
        <f t="shared" si="0"/>
        <v>22</v>
      </c>
      <c r="Y24" s="101">
        <f t="shared" si="0"/>
        <v>23</v>
      </c>
      <c r="Z24" s="101">
        <f t="shared" si="0"/>
        <v>24</v>
      </c>
      <c r="AA24" s="101">
        <f t="shared" si="0"/>
        <v>25</v>
      </c>
      <c r="AB24" s="101">
        <f t="shared" si="0"/>
        <v>26</v>
      </c>
      <c r="AC24" s="101">
        <f t="shared" si="0"/>
        <v>27</v>
      </c>
      <c r="AD24" s="101">
        <f t="shared" si="0"/>
        <v>28</v>
      </c>
      <c r="AE24" s="101">
        <f t="shared" si="0"/>
        <v>29</v>
      </c>
      <c r="AF24" s="101">
        <f t="shared" si="0"/>
        <v>30</v>
      </c>
      <c r="AG24" s="101">
        <f t="shared" si="0"/>
        <v>31</v>
      </c>
      <c r="AH24" s="101">
        <f t="shared" si="0"/>
        <v>32</v>
      </c>
      <c r="AI24" s="101">
        <f t="shared" si="0"/>
        <v>33</v>
      </c>
      <c r="AJ24" s="12"/>
    </row>
    <row r="25" spans="2:36" ht="25.5">
      <c r="B25" s="102" t="str">
        <f>B14</f>
        <v>Приобретение прав на земельный участок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2"/>
    </row>
    <row r="26" spans="2:36" ht="25.5">
      <c r="B26" s="102" t="str">
        <f t="shared" ref="B26:B29" si="1">B15</f>
        <v>Проектирование и согласование проекта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2"/>
    </row>
    <row r="27" spans="2:36" ht="25.5">
      <c r="B27" s="102" t="str">
        <f t="shared" si="1"/>
        <v xml:space="preserve">Строительство объекта жилого назначения 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2"/>
    </row>
    <row r="28" spans="2:36" ht="38.25">
      <c r="B28" s="102" t="str">
        <f t="shared" si="1"/>
        <v>Технологическое присоединение инженерных сетей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2"/>
    </row>
    <row r="29" spans="2:36">
      <c r="B29" s="102" t="str">
        <f t="shared" si="1"/>
        <v>Благоустройство территории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2"/>
    </row>
    <row r="30" spans="2:36">
      <c r="B30" s="99" t="s">
        <v>39</v>
      </c>
      <c r="C30" s="169"/>
      <c r="D30" s="170"/>
      <c r="E30" s="170"/>
      <c r="F30" s="169"/>
      <c r="G30" s="170"/>
      <c r="H30" s="170"/>
      <c r="I30" s="169"/>
      <c r="J30" s="170"/>
      <c r="K30" s="170"/>
      <c r="L30" s="169"/>
      <c r="M30" s="170"/>
      <c r="N30" s="170"/>
      <c r="O30" s="169"/>
      <c r="P30" s="170"/>
      <c r="Q30" s="170"/>
      <c r="R30" s="169"/>
      <c r="S30" s="170"/>
      <c r="T30" s="170"/>
      <c r="U30" s="169"/>
      <c r="V30" s="170"/>
      <c r="W30" s="170"/>
      <c r="X30" s="169"/>
      <c r="Y30" s="170"/>
      <c r="Z30" s="170"/>
      <c r="AA30" s="169"/>
      <c r="AB30" s="170"/>
      <c r="AC30" s="170"/>
      <c r="AD30" s="169"/>
      <c r="AE30" s="170"/>
      <c r="AF30" s="170"/>
      <c r="AG30" s="169"/>
      <c r="AH30" s="170"/>
      <c r="AI30" s="170"/>
    </row>
    <row r="31" spans="2:36">
      <c r="B31" s="100" t="s">
        <v>18</v>
      </c>
      <c r="C31" s="168" t="e">
        <f>C30/SUM($C$30:$AI$30)</f>
        <v>#DIV/0!</v>
      </c>
      <c r="D31" s="168"/>
      <c r="E31" s="168"/>
      <c r="F31" s="168" t="e">
        <f>F30/SUM($C$30:$AI$30)</f>
        <v>#DIV/0!</v>
      </c>
      <c r="G31" s="168"/>
      <c r="H31" s="168"/>
      <c r="I31" s="168" t="e">
        <f>I30/SUM($C$30:$AI$30)</f>
        <v>#DIV/0!</v>
      </c>
      <c r="J31" s="168"/>
      <c r="K31" s="168"/>
      <c r="L31" s="168" t="e">
        <f>L30/SUM($C$30:$AI$30)</f>
        <v>#DIV/0!</v>
      </c>
      <c r="M31" s="168"/>
      <c r="N31" s="168"/>
      <c r="O31" s="168" t="e">
        <f>O30/SUM($C$30:$AI$30)</f>
        <v>#DIV/0!</v>
      </c>
      <c r="P31" s="168"/>
      <c r="Q31" s="168"/>
      <c r="R31" s="168" t="e">
        <f>R30/SUM($C$30:$AI$30)</f>
        <v>#DIV/0!</v>
      </c>
      <c r="S31" s="168"/>
      <c r="T31" s="168"/>
      <c r="U31" s="168" t="e">
        <f>U30/SUM($C$30:$AI$30)</f>
        <v>#DIV/0!</v>
      </c>
      <c r="V31" s="168"/>
      <c r="W31" s="168"/>
      <c r="X31" s="168" t="e">
        <f>X30/SUM($C$30:$AI$30)</f>
        <v>#DIV/0!</v>
      </c>
      <c r="Y31" s="168"/>
      <c r="Z31" s="168"/>
      <c r="AA31" s="168" t="e">
        <f>AA30/SUM($C$30:$AI$30)</f>
        <v>#DIV/0!</v>
      </c>
      <c r="AB31" s="168"/>
      <c r="AC31" s="168"/>
      <c r="AD31" s="168" t="e">
        <f>AD30/SUM($C$30:$AI$30)</f>
        <v>#DIV/0!</v>
      </c>
      <c r="AE31" s="168"/>
      <c r="AF31" s="168"/>
      <c r="AG31" s="168" t="e">
        <f>AG30/SUM($C$30:$AI$30)</f>
        <v>#DIV/0!</v>
      </c>
      <c r="AH31" s="168"/>
      <c r="AI31" s="168"/>
      <c r="AJ31" s="10"/>
    </row>
    <row r="33" spans="2:36">
      <c r="B33" s="194" t="s">
        <v>6</v>
      </c>
      <c r="C33" s="95"/>
      <c r="D33" s="95"/>
      <c r="E33" s="96" t="s">
        <v>7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6" t="s">
        <v>7</v>
      </c>
      <c r="AB33" s="95"/>
      <c r="AC33" s="95"/>
      <c r="AD33" s="95"/>
      <c r="AE33" s="95"/>
      <c r="AF33" s="95"/>
      <c r="AG33" s="95"/>
      <c r="AH33" s="95"/>
      <c r="AI33" s="95"/>
    </row>
    <row r="34" spans="2:36">
      <c r="B34" s="194"/>
      <c r="C34" s="195" t="str">
        <f>C22</f>
        <v>1 прогнозный год</v>
      </c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5" t="str">
        <f>O22</f>
        <v>2 прогнозный год</v>
      </c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5" t="str">
        <f>AA22</f>
        <v>3 прогнозный год</v>
      </c>
      <c r="AB34" s="196"/>
      <c r="AC34" s="196"/>
      <c r="AD34" s="196"/>
      <c r="AE34" s="196"/>
      <c r="AF34" s="196"/>
      <c r="AG34" s="196"/>
      <c r="AH34" s="196"/>
      <c r="AI34" s="196"/>
    </row>
    <row r="35" spans="2:36">
      <c r="B35" s="194"/>
      <c r="C35" s="196" t="str">
        <f>C23</f>
        <v>1 кв.</v>
      </c>
      <c r="D35" s="196"/>
      <c r="E35" s="196"/>
      <c r="F35" s="196" t="str">
        <f t="shared" ref="F35" si="2">F23</f>
        <v>2 кв.</v>
      </c>
      <c r="G35" s="196"/>
      <c r="H35" s="196"/>
      <c r="I35" s="196" t="str">
        <f t="shared" ref="I35" si="3">I23</f>
        <v>3 кв.</v>
      </c>
      <c r="J35" s="196"/>
      <c r="K35" s="196"/>
      <c r="L35" s="196" t="str">
        <f t="shared" ref="L35" si="4">L23</f>
        <v>4 кв.</v>
      </c>
      <c r="M35" s="196"/>
      <c r="N35" s="196"/>
      <c r="O35" s="196" t="str">
        <f t="shared" ref="O35" si="5">O23</f>
        <v>1 кв.</v>
      </c>
      <c r="P35" s="196"/>
      <c r="Q35" s="196"/>
      <c r="R35" s="196" t="str">
        <f t="shared" ref="R35" si="6">R23</f>
        <v>2 кв.</v>
      </c>
      <c r="S35" s="196"/>
      <c r="T35" s="196"/>
      <c r="U35" s="196" t="str">
        <f t="shared" ref="U35" si="7">U23</f>
        <v>3 кв.</v>
      </c>
      <c r="V35" s="196"/>
      <c r="W35" s="196"/>
      <c r="X35" s="196" t="str">
        <f t="shared" ref="X35" si="8">X23</f>
        <v>4 кв.</v>
      </c>
      <c r="Y35" s="196"/>
      <c r="Z35" s="196"/>
      <c r="AA35" s="196" t="str">
        <f t="shared" ref="AA35" si="9">AA23</f>
        <v>1 кв.</v>
      </c>
      <c r="AB35" s="196"/>
      <c r="AC35" s="196"/>
      <c r="AD35" s="196" t="str">
        <f t="shared" ref="AD35" si="10">AD23</f>
        <v>2 кв.</v>
      </c>
      <c r="AE35" s="196"/>
      <c r="AF35" s="196"/>
      <c r="AG35" s="196" t="str">
        <f t="shared" ref="AG35" si="11">AG23</f>
        <v>3 кв.</v>
      </c>
      <c r="AH35" s="196"/>
      <c r="AI35" s="196"/>
    </row>
    <row r="36" spans="2:36">
      <c r="B36" s="194"/>
      <c r="C36" s="97">
        <v>1</v>
      </c>
      <c r="D36" s="97">
        <f t="shared" ref="D36:W36" si="12">C36+1</f>
        <v>2</v>
      </c>
      <c r="E36" s="97">
        <f t="shared" si="12"/>
        <v>3</v>
      </c>
      <c r="F36" s="97">
        <f t="shared" si="12"/>
        <v>4</v>
      </c>
      <c r="G36" s="97">
        <f t="shared" si="12"/>
        <v>5</v>
      </c>
      <c r="H36" s="97">
        <f t="shared" si="12"/>
        <v>6</v>
      </c>
      <c r="I36" s="97">
        <f t="shared" si="12"/>
        <v>7</v>
      </c>
      <c r="J36" s="97">
        <f t="shared" si="12"/>
        <v>8</v>
      </c>
      <c r="K36" s="97">
        <f t="shared" si="12"/>
        <v>9</v>
      </c>
      <c r="L36" s="97">
        <f t="shared" si="12"/>
        <v>10</v>
      </c>
      <c r="M36" s="97">
        <f t="shared" si="12"/>
        <v>11</v>
      </c>
      <c r="N36" s="97">
        <f t="shared" si="12"/>
        <v>12</v>
      </c>
      <c r="O36" s="97">
        <f t="shared" si="12"/>
        <v>13</v>
      </c>
      <c r="P36" s="97">
        <f t="shared" si="12"/>
        <v>14</v>
      </c>
      <c r="Q36" s="97">
        <f t="shared" si="12"/>
        <v>15</v>
      </c>
      <c r="R36" s="97">
        <f t="shared" si="12"/>
        <v>16</v>
      </c>
      <c r="S36" s="97">
        <f t="shared" si="12"/>
        <v>17</v>
      </c>
      <c r="T36" s="97">
        <f t="shared" si="12"/>
        <v>18</v>
      </c>
      <c r="U36" s="97">
        <f t="shared" si="12"/>
        <v>19</v>
      </c>
      <c r="V36" s="97">
        <f t="shared" si="12"/>
        <v>20</v>
      </c>
      <c r="W36" s="97">
        <f t="shared" si="12"/>
        <v>21</v>
      </c>
      <c r="X36" s="97">
        <f>W36+1</f>
        <v>22</v>
      </c>
      <c r="Y36" s="97">
        <f>X36+1</f>
        <v>23</v>
      </c>
      <c r="Z36" s="97">
        <f>Y36+1</f>
        <v>24</v>
      </c>
      <c r="AA36" s="97">
        <f t="shared" ref="AA36:AF36" si="13">Z36+1</f>
        <v>25</v>
      </c>
      <c r="AB36" s="97">
        <f t="shared" si="13"/>
        <v>26</v>
      </c>
      <c r="AC36" s="97">
        <f t="shared" si="13"/>
        <v>27</v>
      </c>
      <c r="AD36" s="97">
        <f t="shared" si="13"/>
        <v>28</v>
      </c>
      <c r="AE36" s="97">
        <f t="shared" si="13"/>
        <v>29</v>
      </c>
      <c r="AF36" s="97">
        <f t="shared" si="13"/>
        <v>30</v>
      </c>
      <c r="AG36" s="97">
        <f>AF36+1</f>
        <v>31</v>
      </c>
      <c r="AH36" s="97">
        <f>AG36+1</f>
        <v>32</v>
      </c>
      <c r="AI36" s="97">
        <f>AH36+1</f>
        <v>33</v>
      </c>
      <c r="AJ36" s="15"/>
    </row>
    <row r="37" spans="2:36" ht="38.25">
      <c r="B37" s="93" t="s">
        <v>152</v>
      </c>
      <c r="C37" s="103" t="s">
        <v>3</v>
      </c>
      <c r="D37" s="103">
        <v>1.0269999999999999</v>
      </c>
      <c r="E37" s="103">
        <v>1.03</v>
      </c>
      <c r="F37" s="103">
        <v>1.038</v>
      </c>
      <c r="G37" s="103">
        <v>1.046</v>
      </c>
      <c r="H37" s="103">
        <v>1.054</v>
      </c>
      <c r="I37" s="103">
        <v>1.0620000000000001</v>
      </c>
      <c r="J37" s="103">
        <v>1.07</v>
      </c>
      <c r="K37" s="103">
        <v>1.0780000000000001</v>
      </c>
      <c r="L37" s="103">
        <v>1.085</v>
      </c>
      <c r="M37" s="103">
        <v>1.091</v>
      </c>
      <c r="N37" s="103">
        <v>1.097</v>
      </c>
      <c r="O37" s="103">
        <v>1.101</v>
      </c>
      <c r="P37" s="103">
        <v>1.1060000000000001</v>
      </c>
      <c r="Q37" s="103">
        <v>1.111</v>
      </c>
      <c r="R37" s="103">
        <v>1.1160000000000001</v>
      </c>
      <c r="S37" s="103">
        <v>1.121</v>
      </c>
      <c r="T37" s="103">
        <v>1.131</v>
      </c>
      <c r="U37" s="103">
        <v>1.1379999999999999</v>
      </c>
      <c r="V37" s="103">
        <v>1.1419999999999999</v>
      </c>
      <c r="W37" s="103">
        <v>1.1459999999999999</v>
      </c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5"/>
    </row>
    <row r="38" spans="2:36">
      <c r="B38" s="93" t="s">
        <v>8</v>
      </c>
      <c r="C38" s="104" t="s">
        <v>3</v>
      </c>
      <c r="D38" s="104"/>
      <c r="E38" s="105">
        <f t="shared" ref="E38:W38" si="14">E37/D37</f>
        <v>1.0029211295034082</v>
      </c>
      <c r="F38" s="105">
        <f t="shared" si="14"/>
        <v>1.007766990291262</v>
      </c>
      <c r="G38" s="105">
        <f t="shared" si="14"/>
        <v>1.0077071290944124</v>
      </c>
      <c r="H38" s="105">
        <f t="shared" si="14"/>
        <v>1.0076481835564053</v>
      </c>
      <c r="I38" s="105">
        <f t="shared" si="14"/>
        <v>1.0075901328273245</v>
      </c>
      <c r="J38" s="105">
        <f t="shared" si="14"/>
        <v>1.0075329566854991</v>
      </c>
      <c r="K38" s="105">
        <f t="shared" si="14"/>
        <v>1.0074766355140188</v>
      </c>
      <c r="L38" s="105">
        <f t="shared" si="14"/>
        <v>1.0064935064935063</v>
      </c>
      <c r="M38" s="105">
        <f t="shared" si="14"/>
        <v>1.0055299539170508</v>
      </c>
      <c r="N38" s="105">
        <f t="shared" si="14"/>
        <v>1.005499541704858</v>
      </c>
      <c r="O38" s="105">
        <f t="shared" si="14"/>
        <v>1.0036463081130356</v>
      </c>
      <c r="P38" s="105">
        <f t="shared" si="14"/>
        <v>1.0045413260672118</v>
      </c>
      <c r="Q38" s="105">
        <f t="shared" si="14"/>
        <v>1.0045207956600362</v>
      </c>
      <c r="R38" s="105">
        <f t="shared" si="14"/>
        <v>1.0045004500450045</v>
      </c>
      <c r="S38" s="105">
        <f t="shared" si="14"/>
        <v>1.0044802867383511</v>
      </c>
      <c r="T38" s="105">
        <f t="shared" si="14"/>
        <v>1.0089206066012488</v>
      </c>
      <c r="U38" s="105">
        <f t="shared" si="14"/>
        <v>1.0061892130857648</v>
      </c>
      <c r="V38" s="105">
        <f t="shared" si="14"/>
        <v>1.0035149384885764</v>
      </c>
      <c r="W38" s="105">
        <f t="shared" si="14"/>
        <v>1.0035026269702276</v>
      </c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5"/>
    </row>
    <row r="39" spans="2:36" ht="25.5">
      <c r="B39" s="94" t="s">
        <v>9</v>
      </c>
      <c r="C39" s="197"/>
      <c r="D39" s="198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</row>
    <row r="40" spans="2:36" ht="38.25">
      <c r="B40" s="93" t="s">
        <v>152</v>
      </c>
      <c r="C40" s="103" t="s">
        <v>3</v>
      </c>
      <c r="D40" s="103">
        <f>D37</f>
        <v>1.0269999999999999</v>
      </c>
      <c r="E40" s="103">
        <f t="shared" ref="E40:AI40" si="15">D40*E38</f>
        <v>1.03</v>
      </c>
      <c r="F40" s="103">
        <f t="shared" si="15"/>
        <v>1.038</v>
      </c>
      <c r="G40" s="103">
        <f t="shared" si="15"/>
        <v>1.046</v>
      </c>
      <c r="H40" s="103">
        <f t="shared" si="15"/>
        <v>1.054</v>
      </c>
      <c r="I40" s="103">
        <f t="shared" si="15"/>
        <v>1.0620000000000001</v>
      </c>
      <c r="J40" s="103">
        <f t="shared" si="15"/>
        <v>1.07</v>
      </c>
      <c r="K40" s="103">
        <f t="shared" si="15"/>
        <v>1.0780000000000001</v>
      </c>
      <c r="L40" s="103">
        <f t="shared" si="15"/>
        <v>1.085</v>
      </c>
      <c r="M40" s="103">
        <f t="shared" si="15"/>
        <v>1.0910000000000002</v>
      </c>
      <c r="N40" s="103">
        <f t="shared" si="15"/>
        <v>1.0970000000000002</v>
      </c>
      <c r="O40" s="103">
        <f t="shared" si="15"/>
        <v>1.1010000000000002</v>
      </c>
      <c r="P40" s="103">
        <f t="shared" si="15"/>
        <v>1.1060000000000003</v>
      </c>
      <c r="Q40" s="103">
        <f t="shared" si="15"/>
        <v>1.1110000000000002</v>
      </c>
      <c r="R40" s="103">
        <f t="shared" si="15"/>
        <v>1.1160000000000003</v>
      </c>
      <c r="S40" s="103">
        <f t="shared" si="15"/>
        <v>1.1210000000000002</v>
      </c>
      <c r="T40" s="103">
        <f t="shared" si="15"/>
        <v>1.1310000000000002</v>
      </c>
      <c r="U40" s="103">
        <f t="shared" si="15"/>
        <v>1.1380000000000001</v>
      </c>
      <c r="V40" s="103">
        <f t="shared" si="15"/>
        <v>1.1420000000000001</v>
      </c>
      <c r="W40" s="103">
        <f t="shared" si="15"/>
        <v>1.1460000000000001</v>
      </c>
      <c r="X40" s="106">
        <f t="shared" si="15"/>
        <v>0</v>
      </c>
      <c r="Y40" s="106">
        <f t="shared" si="15"/>
        <v>0</v>
      </c>
      <c r="Z40" s="106">
        <f t="shared" si="15"/>
        <v>0</v>
      </c>
      <c r="AA40" s="106">
        <f t="shared" si="15"/>
        <v>0</v>
      </c>
      <c r="AB40" s="106">
        <f t="shared" si="15"/>
        <v>0</v>
      </c>
      <c r="AC40" s="106">
        <f t="shared" si="15"/>
        <v>0</v>
      </c>
      <c r="AD40" s="106">
        <f t="shared" si="15"/>
        <v>0</v>
      </c>
      <c r="AE40" s="106">
        <f t="shared" si="15"/>
        <v>0</v>
      </c>
      <c r="AF40" s="106">
        <f t="shared" si="15"/>
        <v>0</v>
      </c>
      <c r="AG40" s="106">
        <f t="shared" si="15"/>
        <v>0</v>
      </c>
      <c r="AH40" s="106">
        <f t="shared" si="15"/>
        <v>0</v>
      </c>
      <c r="AI40" s="106">
        <f t="shared" si="15"/>
        <v>0</v>
      </c>
    </row>
    <row r="41" spans="2:36" ht="38.25">
      <c r="B41" s="93" t="s">
        <v>153</v>
      </c>
      <c r="C41" s="193">
        <f>E40</f>
        <v>1.03</v>
      </c>
      <c r="D41" s="193"/>
      <c r="E41" s="193"/>
      <c r="F41" s="193">
        <f>H40</f>
        <v>1.054</v>
      </c>
      <c r="G41" s="193"/>
      <c r="H41" s="193"/>
      <c r="I41" s="193">
        <f>K40</f>
        <v>1.0780000000000001</v>
      </c>
      <c r="J41" s="193"/>
      <c r="K41" s="193"/>
      <c r="L41" s="193">
        <f>N40</f>
        <v>1.0970000000000002</v>
      </c>
      <c r="M41" s="193"/>
      <c r="N41" s="193"/>
      <c r="O41" s="193">
        <f>Q40</f>
        <v>1.1110000000000002</v>
      </c>
      <c r="P41" s="193"/>
      <c r="Q41" s="193"/>
      <c r="R41" s="193">
        <f>T40</f>
        <v>1.1310000000000002</v>
      </c>
      <c r="S41" s="193"/>
      <c r="T41" s="193"/>
      <c r="U41" s="193">
        <f>W40</f>
        <v>1.1460000000000001</v>
      </c>
      <c r="V41" s="193"/>
      <c r="W41" s="193"/>
      <c r="X41" s="193">
        <f>Z40</f>
        <v>0</v>
      </c>
      <c r="Y41" s="193"/>
      <c r="Z41" s="193"/>
      <c r="AA41" s="193">
        <f>AC40</f>
        <v>0</v>
      </c>
      <c r="AB41" s="193"/>
      <c r="AC41" s="193"/>
      <c r="AD41" s="193">
        <f>AF40</f>
        <v>0</v>
      </c>
      <c r="AE41" s="193"/>
      <c r="AF41" s="193"/>
      <c r="AG41" s="193">
        <f>AI40</f>
        <v>0</v>
      </c>
      <c r="AH41" s="193"/>
      <c r="AI41" s="193"/>
    </row>
    <row r="44" spans="2:36">
      <c r="B44" s="186" t="s">
        <v>150</v>
      </c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</row>
    <row r="45" spans="2:36">
      <c r="B45" s="173" t="s">
        <v>6</v>
      </c>
      <c r="C45" s="175" t="s">
        <v>40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</row>
    <row r="46" spans="2:36">
      <c r="B46" s="173"/>
      <c r="C46" s="175" t="str">
        <f>C35</f>
        <v>1 кв.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 t="str">
        <f>O35</f>
        <v>1 кв.</v>
      </c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 t="str">
        <f>AA35</f>
        <v>1 кв.</v>
      </c>
      <c r="AB46" s="175"/>
      <c r="AC46" s="175"/>
      <c r="AD46" s="175"/>
      <c r="AE46" s="175"/>
      <c r="AF46" s="175"/>
      <c r="AG46" s="175"/>
      <c r="AH46" s="175"/>
      <c r="AI46" s="175"/>
    </row>
    <row r="47" spans="2:36">
      <c r="B47" s="173"/>
      <c r="C47" s="175">
        <f>C36</f>
        <v>1</v>
      </c>
      <c r="D47" s="175"/>
      <c r="E47" s="175"/>
      <c r="F47" s="175">
        <f>F36</f>
        <v>4</v>
      </c>
      <c r="G47" s="175"/>
      <c r="H47" s="175"/>
      <c r="I47" s="175">
        <f>I36</f>
        <v>7</v>
      </c>
      <c r="J47" s="175"/>
      <c r="K47" s="175"/>
      <c r="L47" s="175">
        <f>L36</f>
        <v>10</v>
      </c>
      <c r="M47" s="175"/>
      <c r="N47" s="175"/>
      <c r="O47" s="175">
        <f>O36</f>
        <v>13</v>
      </c>
      <c r="P47" s="175"/>
      <c r="Q47" s="175"/>
      <c r="R47" s="175">
        <f>R36</f>
        <v>16</v>
      </c>
      <c r="S47" s="175"/>
      <c r="T47" s="175"/>
      <c r="U47" s="175">
        <f>U36</f>
        <v>19</v>
      </c>
      <c r="V47" s="175"/>
      <c r="W47" s="175"/>
      <c r="X47" s="175">
        <f>X36</f>
        <v>22</v>
      </c>
      <c r="Y47" s="175"/>
      <c r="Z47" s="175"/>
      <c r="AA47" s="175">
        <f>AA36</f>
        <v>25</v>
      </c>
      <c r="AB47" s="175"/>
      <c r="AC47" s="175"/>
      <c r="AD47" s="175">
        <f>AD36</f>
        <v>28</v>
      </c>
      <c r="AE47" s="175"/>
      <c r="AF47" s="175"/>
      <c r="AG47" s="175">
        <f>AG36</f>
        <v>31</v>
      </c>
      <c r="AH47" s="175"/>
      <c r="AI47" s="175"/>
    </row>
    <row r="48" spans="2:36">
      <c r="B48" s="173"/>
      <c r="C48" s="101">
        <v>1</v>
      </c>
      <c r="D48" s="101">
        <f t="shared" ref="D48" si="16">C48+1</f>
        <v>2</v>
      </c>
      <c r="E48" s="101">
        <f t="shared" ref="E48" si="17">D48+1</f>
        <v>3</v>
      </c>
      <c r="F48" s="101">
        <f t="shared" ref="F48" si="18">E48+1</f>
        <v>4</v>
      </c>
      <c r="G48" s="101">
        <f t="shared" ref="G48" si="19">F48+1</f>
        <v>5</v>
      </c>
      <c r="H48" s="101">
        <f t="shared" ref="H48" si="20">G48+1</f>
        <v>6</v>
      </c>
      <c r="I48" s="101">
        <f t="shared" ref="I48" si="21">H48+1</f>
        <v>7</v>
      </c>
      <c r="J48" s="101">
        <f t="shared" ref="J48" si="22">I48+1</f>
        <v>8</v>
      </c>
      <c r="K48" s="101">
        <f t="shared" ref="K48" si="23">J48+1</f>
        <v>9</v>
      </c>
      <c r="L48" s="101">
        <f t="shared" ref="L48" si="24">K48+1</f>
        <v>10</v>
      </c>
      <c r="M48" s="101">
        <f t="shared" ref="M48" si="25">L48+1</f>
        <v>11</v>
      </c>
      <c r="N48" s="101">
        <f t="shared" ref="N48" si="26">M48+1</f>
        <v>12</v>
      </c>
      <c r="O48" s="101">
        <f>N48+1</f>
        <v>13</v>
      </c>
      <c r="P48" s="101">
        <f t="shared" ref="P48" si="27">O48+1</f>
        <v>14</v>
      </c>
      <c r="Q48" s="101">
        <f t="shared" ref="Q48" si="28">P48+1</f>
        <v>15</v>
      </c>
      <c r="R48" s="101">
        <f t="shared" ref="R48" si="29">Q48+1</f>
        <v>16</v>
      </c>
      <c r="S48" s="101">
        <f t="shared" ref="S48" si="30">R48+1</f>
        <v>17</v>
      </c>
      <c r="T48" s="101">
        <f t="shared" ref="T48" si="31">S48+1</f>
        <v>18</v>
      </c>
      <c r="U48" s="101">
        <f t="shared" ref="U48" si="32">T48+1</f>
        <v>19</v>
      </c>
      <c r="V48" s="101">
        <f t="shared" ref="V48" si="33">U48+1</f>
        <v>20</v>
      </c>
      <c r="W48" s="101">
        <f t="shared" ref="W48" si="34">V48+1</f>
        <v>21</v>
      </c>
      <c r="X48" s="101">
        <f t="shared" ref="X48" si="35">W48+1</f>
        <v>22</v>
      </c>
      <c r="Y48" s="101">
        <f t="shared" ref="Y48" si="36">X48+1</f>
        <v>23</v>
      </c>
      <c r="Z48" s="101">
        <f t="shared" ref="Z48" si="37">Y48+1</f>
        <v>24</v>
      </c>
      <c r="AA48" s="101">
        <f t="shared" ref="AA48" si="38">Z48+1</f>
        <v>25</v>
      </c>
      <c r="AB48" s="101">
        <f t="shared" ref="AB48" si="39">AA48+1</f>
        <v>26</v>
      </c>
      <c r="AC48" s="101">
        <f t="shared" ref="AC48" si="40">AB48+1</f>
        <v>27</v>
      </c>
      <c r="AD48" s="101">
        <f t="shared" ref="AD48" si="41">AC48+1</f>
        <v>28</v>
      </c>
      <c r="AE48" s="101">
        <f t="shared" ref="AE48" si="42">AD48+1</f>
        <v>29</v>
      </c>
      <c r="AF48" s="101">
        <f t="shared" ref="AF48" si="43">AE48+1</f>
        <v>30</v>
      </c>
      <c r="AG48" s="101">
        <f t="shared" ref="AG48" si="44">AF48+1</f>
        <v>31</v>
      </c>
      <c r="AH48" s="101">
        <f t="shared" ref="AH48" si="45">AG48+1</f>
        <v>32</v>
      </c>
      <c r="AI48" s="101">
        <f t="shared" ref="AI48" si="46">AH48+1</f>
        <v>33</v>
      </c>
    </row>
    <row r="49" spans="2:35" ht="63.75">
      <c r="B49" s="102" t="s">
        <v>148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</row>
    <row r="50" spans="2:35" ht="38.25">
      <c r="B50" s="102" t="str">
        <f>B41</f>
        <v>Прогнозный индекс-дефлятор к стоимости СМР (поквартально)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</row>
    <row r="51" spans="2:35" ht="38.25">
      <c r="B51" s="102" t="s">
        <v>147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</row>
    <row r="52" spans="2:35">
      <c r="B52" s="99" t="s">
        <v>39</v>
      </c>
      <c r="C52" s="169"/>
      <c r="D52" s="170"/>
      <c r="E52" s="170"/>
      <c r="F52" s="169"/>
      <c r="G52" s="170"/>
      <c r="H52" s="170"/>
      <c r="I52" s="169"/>
      <c r="J52" s="170"/>
      <c r="K52" s="170"/>
      <c r="L52" s="169"/>
      <c r="M52" s="170"/>
      <c r="N52" s="170"/>
      <c r="O52" s="169"/>
      <c r="P52" s="170"/>
      <c r="Q52" s="170"/>
      <c r="R52" s="169"/>
      <c r="S52" s="170"/>
      <c r="T52" s="170"/>
      <c r="U52" s="169"/>
      <c r="V52" s="170"/>
      <c r="W52" s="170"/>
      <c r="X52" s="169"/>
      <c r="Y52" s="170"/>
      <c r="Z52" s="170"/>
      <c r="AA52" s="169"/>
      <c r="AB52" s="170"/>
      <c r="AC52" s="170"/>
      <c r="AD52" s="169"/>
      <c r="AE52" s="170"/>
      <c r="AF52" s="170"/>
      <c r="AG52" s="169"/>
      <c r="AH52" s="170"/>
      <c r="AI52" s="170"/>
    </row>
    <row r="53" spans="2:35">
      <c r="B53" s="100" t="s">
        <v>18</v>
      </c>
      <c r="C53" s="168" t="e">
        <f>C52/SUM($C$30:$AI$30)</f>
        <v>#DIV/0!</v>
      </c>
      <c r="D53" s="168"/>
      <c r="E53" s="168"/>
      <c r="F53" s="168" t="e">
        <f>F52/SUM($C$30:$AI$30)</f>
        <v>#DIV/0!</v>
      </c>
      <c r="G53" s="168"/>
      <c r="H53" s="168"/>
      <c r="I53" s="168" t="e">
        <f>I52/SUM($C$30:$AI$30)</f>
        <v>#DIV/0!</v>
      </c>
      <c r="J53" s="168"/>
      <c r="K53" s="168"/>
      <c r="L53" s="168" t="e">
        <f>L52/SUM($C$30:$AI$30)</f>
        <v>#DIV/0!</v>
      </c>
      <c r="M53" s="168"/>
      <c r="N53" s="168"/>
      <c r="O53" s="168" t="e">
        <f>O52/SUM($C$30:$AI$30)</f>
        <v>#DIV/0!</v>
      </c>
      <c r="P53" s="168"/>
      <c r="Q53" s="168"/>
      <c r="R53" s="168" t="e">
        <f>R52/SUM($C$30:$AI$30)</f>
        <v>#DIV/0!</v>
      </c>
      <c r="S53" s="168"/>
      <c r="T53" s="168"/>
      <c r="U53" s="168" t="e">
        <f>U52/SUM($C$30:$AI$30)</f>
        <v>#DIV/0!</v>
      </c>
      <c r="V53" s="168"/>
      <c r="W53" s="168"/>
      <c r="X53" s="168" t="e">
        <f>X52/SUM($C$30:$AI$30)</f>
        <v>#DIV/0!</v>
      </c>
      <c r="Y53" s="168"/>
      <c r="Z53" s="168"/>
      <c r="AA53" s="168" t="e">
        <f>AA52/SUM($C$30:$AI$30)</f>
        <v>#DIV/0!</v>
      </c>
      <c r="AB53" s="168"/>
      <c r="AC53" s="168"/>
      <c r="AD53" s="168" t="e">
        <f>AD52/SUM($C$30:$AI$30)</f>
        <v>#DIV/0!</v>
      </c>
      <c r="AE53" s="168"/>
      <c r="AF53" s="168"/>
      <c r="AG53" s="168" t="e">
        <f>AG52/SUM($C$30:$AI$30)</f>
        <v>#DIV/0!</v>
      </c>
      <c r="AH53" s="168"/>
      <c r="AI53" s="168"/>
    </row>
  </sheetData>
  <mergeCells count="280"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2023-09-26T11:34:16Z</dcterms:modified>
</cp:coreProperties>
</file>