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8800" windowHeight="11685" tabRatio="893" activeTab="3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0" l="1"/>
  <c r="D7" i="22" l="1"/>
  <c r="M7" i="22"/>
  <c r="M8" i="22"/>
  <c r="M11" i="22"/>
  <c r="M13" i="22"/>
  <c r="M9" i="22"/>
  <c r="M12" i="22"/>
  <c r="L7" i="19" l="1"/>
  <c r="L6" i="19"/>
  <c r="L15" i="19"/>
  <c r="L14" i="19"/>
  <c r="L5" i="19"/>
  <c r="H45" i="17" l="1"/>
  <c r="L8" i="22" l="1"/>
  <c r="L9" i="22"/>
  <c r="M10" i="22"/>
  <c r="L11" i="22"/>
  <c r="L12" i="22"/>
  <c r="L7" i="22"/>
  <c r="E22" i="23" l="1"/>
  <c r="C20" i="23"/>
  <c r="C19" i="23" l="1"/>
  <c r="E21" i="23"/>
  <c r="C18" i="23"/>
  <c r="G71" i="20"/>
  <c r="H71" i="20"/>
  <c r="H72" i="20" s="1"/>
  <c r="F71" i="20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F54" i="20"/>
  <c r="B38" i="20"/>
  <c r="C38" i="20"/>
  <c r="D38" i="20"/>
  <c r="E38" i="20"/>
  <c r="F38" i="20"/>
  <c r="G38" i="20"/>
  <c r="H38" i="20"/>
  <c r="I38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E35" i="20" l="1"/>
  <c r="E47" i="20" s="1"/>
  <c r="F13" i="20"/>
  <c r="I13" i="20" s="1"/>
  <c r="G54" i="20"/>
  <c r="H34" i="20"/>
  <c r="E54" i="20"/>
  <c r="H35" i="20"/>
  <c r="H47" i="20" s="1"/>
  <c r="E13" i="20"/>
  <c r="H13" i="20" s="1"/>
  <c r="F35" i="20"/>
  <c r="F47" i="20" s="1"/>
  <c r="D54" i="20"/>
  <c r="D41" i="20"/>
  <c r="D47" i="20"/>
  <c r="D51" i="20"/>
  <c r="E51" i="20" l="1"/>
  <c r="F41" i="20"/>
  <c r="E41" i="20"/>
  <c r="H51" i="20"/>
  <c r="F51" i="20"/>
  <c r="F52" i="20" s="1"/>
  <c r="F55" i="20" s="1"/>
  <c r="H41" i="20"/>
  <c r="G35" i="20"/>
  <c r="E52" i="20"/>
  <c r="E55" i="20" s="1"/>
  <c r="H54" i="20"/>
  <c r="I34" i="20"/>
  <c r="D52" i="20"/>
  <c r="L10" i="19"/>
  <c r="L8" i="19"/>
  <c r="L9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H52" i="20" l="1"/>
  <c r="H55" i="20" s="1"/>
  <c r="C46" i="14"/>
  <c r="I19" i="14"/>
  <c r="G41" i="20"/>
  <c r="G51" i="20"/>
  <c r="G47" i="20"/>
  <c r="I54" i="20"/>
  <c r="I35" i="20"/>
  <c r="D55" i="20"/>
  <c r="L11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I41" i="20"/>
  <c r="I47" i="20"/>
  <c r="I51" i="20"/>
  <c r="F37" i="14"/>
  <c r="F46" i="14" s="1"/>
  <c r="F47" i="14" s="1"/>
  <c r="E44" i="14"/>
  <c r="G55" i="20" l="1"/>
  <c r="I52" i="20"/>
  <c r="I55" i="20" s="1"/>
  <c r="H37" i="14"/>
  <c r="H46" i="14" s="1"/>
  <c r="H47" i="14" s="1"/>
  <c r="I48" i="14" s="1"/>
  <c r="D44" i="14"/>
  <c r="I56" i="20" l="1"/>
  <c r="I57" i="20" s="1"/>
  <c r="H48" i="14"/>
  <c r="C50" i="14" s="1"/>
  <c r="F44" i="14"/>
  <c r="D57" i="20" l="1"/>
  <c r="F57" i="20"/>
  <c r="E57" i="20"/>
  <c r="H57" i="20"/>
  <c r="G57" i="20"/>
  <c r="H44" i="14"/>
  <c r="F50" i="14" l="1"/>
  <c r="G50" i="14"/>
  <c r="E50" i="14"/>
  <c r="D50" i="14"/>
  <c r="H50" i="14"/>
  <c r="C44" i="14"/>
  <c r="M18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<sst xmlns="http://schemas.openxmlformats.org/spreadsheetml/2006/main" count="488" uniqueCount="343">
  <si>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</si>
  <si>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</si>
  <si>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</si>
  <si>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</si>
  <si>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</si>
  <si>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</si>
  <si>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</si>
  <si>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</si>
  <si>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</si>
  <si>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</si>
  <si>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</si>
  <si>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</si>
  <si>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</si>
  <si>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</si>
  <si>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</si>
  <si>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</si>
  <si>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</si>
  <si>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</si>
  <si>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</si>
  <si>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</si>
  <si>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</si>
  <si>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</si>
  <si>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</si>
  <si>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</si>
  <si>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</si>
  <si>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</si>
  <si>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</si>
  <si>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</si>
  <si>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</si>
  <si>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</si>
  <si>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</si>
  <si>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</si>
  <si>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</si>
  <si>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</si>
  <si>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</si>
  <si>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</si>
  <si>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</si>
  <si>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</si>
  <si>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</si>
  <si>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</si>
  <si>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</si>
  <si>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</si>
  <si>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</si>
  <si>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</si>
  <si>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</si>
  <si>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</si>
  <si>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</si>
  <si>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</si>
  <si>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</si>
  <si>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</si>
  <si>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</si>
  <si>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</si>
  <si>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</si>
  <si>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</si>
  <si>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</si>
  <si>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</si>
  <si>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</si>
  <si>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</si>
  <si>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</si>
  <si>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</si>
  <si>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</si>
  <si>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</si>
  <si>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</si>
  <si>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</si>
  <si>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</si>
  <si>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</si>
  <si>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</si>
  <si>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</si>
  <si>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</si>
  <si>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</si>
  <si>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</si>
  <si>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</si>
  <si>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</si>
  <si>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</si>
  <si>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</si>
  <si>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</si>
  <si>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</si>
  <si>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</si>
  <si>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</si>
  <si>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</si>
  <si>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</si>
  <si>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</si>
  <si>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</si>
  <si>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</si>
  <si>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</si>
  <si>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</si>
  <si>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</si>
  <si>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</si>
  <si>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</si>
  <si>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</si>
  <si>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</si>
  <si>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</si>
  <si>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</si>
  <si>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</si>
  <si>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</si>
  <si>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</si>
  <si>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</si>
  <si>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</si>
  <si>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</si>
  <si>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</si>
  <si>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</si>
  <si>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</si>
  <si>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</si>
  <si>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</si>
  <si>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</si>
  <si>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</si>
  <si>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</si>
  <si>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</si>
  <si>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</si>
  <si>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</si>
  <si>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</si>
  <si>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</si>
  <si>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</si>
  <si>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</si>
  <si>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</si>
  <si>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</si>
  <si>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</si>
  <si>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</si>
  <si>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</si>
  <si>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</si>
  <si>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</si>
  <si>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</si>
  <si>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</si>
  <si>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</si>
  <si>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</si>
  <si>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</si>
  <si>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</si>
  <si>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</si>
  <si>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</si>
  <si>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</si>
  <si>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</si>
  <si>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</si>
  <si>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</si>
  <si>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</si>
  <si>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</si>
  <si>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</si>
  <si>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</si>
  <si>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</si>
  <si>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</si>
  <si>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</si>
  <si>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</si>
  <si>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</si>
  <si>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</si>
  <si>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</si>
  <si>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</si>
  <si>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</si>
  <si>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</si>
  <si>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</si>
  <si>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</si>
  <si>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</si>
  <si>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</si>
  <si>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</si>
  <si>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</si>
  <si>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</si>
  <si>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</si>
  <si>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</si>
  <si>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</si>
  <si>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</si>
  <si>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</si>
  <si>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</si>
  <si>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</si>
  <si>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</si>
  <si>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</si>
  <si>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</si>
  <si>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</si>
  <si>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</si>
  <si>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Тип объекта</t>
  </si>
  <si>
    <t>Степень готовности объекта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</si>
  <si>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</si>
  <si>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</si>
  <si>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</si>
  <si>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</si>
  <si>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</si>
  <si>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</si>
  <si>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</si>
  <si>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</si>
  <si>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</si>
  <si>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</si>
  <si>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</si>
  <si>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</si>
  <si>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</si>
  <si>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</si>
  <si>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</si>
  <si>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</si>
  <si>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</si>
  <si>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</si>
  <si>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</si>
  <si>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</si>
  <si>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</si>
  <si>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</si>
  <si>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</si>
  <si>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</si>
  <si>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</si>
  <si>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</si>
  <si>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</si>
  <si>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теплый подземный паркинг</t>
  </si>
  <si>
    <t>Паркинг</t>
  </si>
  <si>
    <t>без отделки</t>
  </si>
  <si>
    <t>Отделка</t>
  </si>
  <si>
    <t>Этаж / Этажность</t>
  </si>
  <si>
    <t>кирпично-монолитный</t>
  </si>
  <si>
    <t>Материал стен</t>
  </si>
  <si>
    <t>Площадь, кв.м</t>
  </si>
  <si>
    <t>жилая застройка</t>
  </si>
  <si>
    <t>Локальное местоположение</t>
  </si>
  <si>
    <t>Особенности местоположения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</si>
  <si>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</si>
  <si>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</si>
  <si>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</si>
  <si>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</si>
  <si>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</si>
  <si>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</si>
  <si>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</si>
  <si>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</si>
  <si>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</si>
  <si>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</si>
  <si>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</si>
  <si>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</si>
  <si>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</si>
  <si>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</si>
  <si>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</si>
  <si>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</si>
  <si>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</si>
  <si>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</si>
  <si>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</si>
  <si>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</si>
  <si>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</si>
  <si>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</si>
  <si>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</si>
  <si>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</si>
  <si>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</si>
  <si>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</si>
  <si>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</si>
  <si>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</si>
  <si>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</si>
  <si>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</si>
  <si>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</si>
  <si>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</si>
  <si>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</si>
  <si>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</si>
  <si>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</si>
  <si>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</si>
  <si>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</si>
  <si>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</si>
  <si>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</si>
  <si>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</si>
  <si>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</si>
  <si>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</si>
  <si>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</si>
  <si>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</si>
  <si>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</si>
  <si>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</si>
  <si>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</si>
  <si>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</si>
  <si>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</si>
  <si>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</si>
  <si>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</si>
  <si>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</si>
  <si>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</si>
  <si>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</si>
  <si>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</si>
  <si>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</si>
  <si>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</si>
  <si>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</si>
  <si>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</si>
  <si>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</si>
  <si>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</si>
  <si>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</si>
  <si>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</si>
  <si>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</si>
  <si>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</si>
  <si>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</si>
  <si>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</si>
  <si>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</si>
  <si>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</si>
  <si>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</si>
  <si>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</si>
  <si>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</si>
  <si>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</si>
  <si>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</si>
  <si>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</si>
  <si>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</si>
  <si>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</si>
  <si>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</si>
  <si>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</si>
  <si>
    <t>https://eid.spb.ru/commerce-selection</t>
  </si>
  <si>
    <t>Стоимость, тыс.руб.</t>
  </si>
  <si>
    <t>Площадь, м2</t>
  </si>
  <si>
    <t>Стоимость за м2, тыс.руб.</t>
  </si>
  <si>
    <t>Стоимость нежилого помещения с учетом торга, тыс. руб./м2</t>
  </si>
  <si>
    <t>неж. Помещения</t>
  </si>
  <si>
    <t>Ленинградская область, Всеволожский район, Мурино, улица Шувалова, 31</t>
  </si>
  <si>
    <t>https://spb.cian.ru/sale/commercial/294392026/</t>
  </si>
  <si>
    <t>предчистовая</t>
  </si>
  <si>
    <r>
      <t>Ленинградская область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Всеволожский район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Мурино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ул. Шувалова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27/7</t>
    </r>
  </si>
  <si>
    <t>Ленинградская область, Всеволожский район, Мурино, ул. Екатерининская, 7к1</t>
  </si>
  <si>
    <t>https://spb.cian.ru/sale/commercial/262640820/</t>
  </si>
  <si>
    <t>21.500</t>
  </si>
  <si>
    <t>10.224</t>
  </si>
  <si>
    <t>29.000</t>
  </si>
  <si>
    <t>Ленинградская область, Всеволожский район, Мурино, бул. Петровский, 5</t>
  </si>
  <si>
    <t>https://spb.cian.ru/sale/commercial/289260239/</t>
  </si>
  <si>
    <t>27.000</t>
  </si>
  <si>
    <t>Ленинградская область, Всеволожский р-н, Муринское городское поселение, Мурино, Ручьёвский пр-т, 6</t>
  </si>
  <si>
    <t>https://www.avito.ru/murino/kommercheskaya_nedvizhimost/svobodnogo_naznacheniya_75.6_m_3341053788</t>
  </si>
  <si>
    <t>21.168</t>
  </si>
  <si>
    <t>Наличие паркинга</t>
  </si>
  <si>
    <t>подземная</t>
  </si>
  <si>
    <t>наземная</t>
  </si>
  <si>
    <t>отсутствует</t>
  </si>
  <si>
    <t>для квартир</t>
  </si>
  <si>
    <t>20.000</t>
  </si>
  <si>
    <t>добавить запись о 3 валидных аналогах, и двух не подходящих</t>
  </si>
  <si>
    <t>причину местоположения и разницы качества</t>
  </si>
  <si>
    <t>от 40 до 60</t>
  </si>
  <si>
    <t>Около 1500 м от ст. м "Девяткино"</t>
  </si>
  <si>
    <t>Западный</t>
  </si>
  <si>
    <t>газобетон</t>
  </si>
  <si>
    <t>от 2 до 18</t>
  </si>
  <si>
    <t>пр. Ав.Балтики 29к2</t>
  </si>
  <si>
    <t>Мурино, пр. Ав.Балтики 23</t>
  </si>
  <si>
    <t>Мурино, пр. Авиаторов Балтики 29/2</t>
  </si>
  <si>
    <t>4 кв. 2025</t>
  </si>
  <si>
    <t>западный</t>
  </si>
  <si>
    <t>Около 1100 м от ст. м "Девяткино"</t>
  </si>
  <si>
    <t>4 / 16</t>
  </si>
  <si>
    <t>Мурино, ул. Екатерининская 17</t>
  </si>
  <si>
    <t>Около 1300 м от ст. м "Девяткино"</t>
  </si>
  <si>
    <t>8 / 16</t>
  </si>
  <si>
    <t>Мурино, ул. Екатерининская 16/5</t>
  </si>
  <si>
    <t>Около 800 м от ст. м "Девяткино"</t>
  </si>
  <si>
    <t>2 / 18</t>
  </si>
  <si>
    <t>Около 1900 м от ст. м "Девяткино"</t>
  </si>
  <si>
    <t>Мурино, ул. Шувалова, 44 </t>
  </si>
  <si>
    <t>3 / 16</t>
  </si>
  <si>
    <t>Мурино, ул. Шувалова 31</t>
  </si>
  <si>
    <t>Около 2100 м от ст. м "Девяткино"</t>
  </si>
  <si>
    <t>Около 1700 м от ст. м "Девяткино"</t>
  </si>
  <si>
    <t>11 / 12</t>
  </si>
  <si>
    <t>-</t>
  </si>
  <si>
    <t>Мурино, ул. Екатерининская, 27 к3</t>
  </si>
  <si>
    <t>кирпичный</t>
  </si>
  <si>
    <t>8 /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</si>
</sst>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rgb="FF121212"/>
      <name val="Arial Narrow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305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2" fillId="0" borderId="25" xfId="4782" applyFill="1" applyBorder="1" applyAlignment="1" applyProtection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83" fillId="49" borderId="0" xfId="6678" applyFont="1" applyFill="1" applyAlignment="1">
      <alignment vertical="center"/>
    </xf>
    <xf numFmtId="0" fontId="83" fillId="54" borderId="0" xfId="6678" applyFont="1" applyFill="1" applyAlignment="1">
      <alignment vertical="center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стоимости и оценки объектов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1'!$M$8:$M$17</c:f>
              <c:numCache>
                <c:formatCode>General</c:formatCode>
                <c:ptCount val="10"/>
                <c:pt idx="0">
                  <c:v>1.55</c:v>
                </c:pt>
                <c:pt idx="1">
                  <c:v>2.25</c:v>
                </c:pt>
                <c:pt idx="2">
                  <c:v>2.1</c:v>
                </c:pt>
                <c:pt idx="3">
                  <c:v>1.5499999999999998</c:v>
                </c:pt>
                <c:pt idx="4">
                  <c:v>1.4500000000000002</c:v>
                </c:pt>
                <c:pt idx="5">
                  <c:v>1.65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'СП_Вар. 1'!$M$7</c:f>
              <c:numCache>
                <c:formatCode>General</c:formatCode>
                <c:ptCount val="1"/>
                <c:pt idx="0">
                  <c:v>1.6500000000000001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154.1011320754717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Итоговы</a:t>
                </a:r>
                <a:r>
                  <a:rPr lang="ru-RU" baseline="0"/>
                  <a:t>й балл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447260</xdr:colOff>
      <xdr:row>3</xdr:row>
      <xdr:rowOff>2070</xdr:rowOff>
    </xdr:from>
    <xdr:to>
      <xdr:col>19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11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12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1251501</xdr:colOff>
      <xdr:row>44</xdr:row>
      <xdr:rowOff>146604</xdr:rowOff>
    </xdr:from>
    <xdr:to>
      <xdr:col>13</xdr:col>
      <xdr:colOff>9524</xdr:colOff>
      <xdr:row>63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569842</xdr:colOff>
      <xdr:row>43</xdr:row>
      <xdr:rowOff>118441</xdr:rowOff>
    </xdr:from>
    <xdr:to>
      <xdr:col>21</xdr:col>
      <xdr:colOff>92766</xdr:colOff>
      <xdr:row>48</xdr:row>
      <xdr:rowOff>126724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352267" y="10272091"/>
          <a:ext cx="388537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118855</xdr:colOff>
      <xdr:row>52</xdr:row>
      <xdr:rowOff>62533</xdr:rowOff>
    </xdr:from>
    <xdr:to>
      <xdr:col>2</xdr:col>
      <xdr:colOff>615812</xdr:colOff>
      <xdr:row>57</xdr:row>
      <xdr:rowOff>153642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28455" y="11930683"/>
          <a:ext cx="2011432" cy="1043609"/>
        </a:xfrm>
        <a:prstGeom prst="wedgeRoundRectCallout">
          <a:avLst>
            <a:gd name="adj1" fmla="val 27683"/>
            <a:gd name="adj2" fmla="val 70831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nsp.ru/files/table/2012/716_1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pb.cian.ru/sale/commercial/294392026/" TargetMode="External"/><Relationship Id="rId2" Type="http://schemas.openxmlformats.org/officeDocument/2006/relationships/hyperlink" Target="https://eid.spb.ru/commerce-selection" TargetMode="External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40" t="s">
        <v>173</v>
      </c>
      <c r="D2" s="241"/>
      <c r="E2" s="241"/>
      <c r="F2" s="241"/>
      <c r="G2" s="241"/>
      <c r="H2" s="241"/>
      <c r="I2" s="242"/>
    </row>
    <row r="3" spans="3:15" ht="15.75" thickBot="1">
      <c r="C3" s="243"/>
      <c r="D3" s="244"/>
      <c r="E3" s="244"/>
      <c r="F3" s="244"/>
      <c r="G3" s="244"/>
      <c r="H3" s="244"/>
      <c r="I3" s="245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9" t="s">
        <v>158</v>
      </c>
      <c r="D45" s="239"/>
      <c r="E45" s="239"/>
      <c r="F45" s="239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265</v>
      </c>
    </row>
    <row r="3" spans="2:11">
      <c r="B3" s="246" t="s">
        <v>264</v>
      </c>
      <c r="C3" s="246"/>
      <c r="D3" s="246"/>
      <c r="E3" s="246"/>
      <c r="F3" s="246"/>
      <c r="G3" s="246"/>
      <c r="H3" s="246"/>
      <c r="I3" s="246"/>
      <c r="J3" s="246"/>
      <c r="K3" s="246"/>
    </row>
    <row r="4" spans="2:11">
      <c r="B4" s="246"/>
      <c r="C4" s="246"/>
      <c r="D4" s="246"/>
      <c r="E4" s="246"/>
      <c r="F4" s="246"/>
      <c r="G4" s="246"/>
      <c r="H4" s="246"/>
      <c r="I4" s="246"/>
      <c r="J4" s="246"/>
      <c r="K4" s="246"/>
    </row>
    <row r="5" spans="2:11">
      <c r="B5" s="246"/>
      <c r="C5" s="246"/>
      <c r="D5" s="246"/>
      <c r="E5" s="246"/>
      <c r="F5" s="246"/>
      <c r="G5" s="246"/>
      <c r="H5" s="246"/>
      <c r="I5" s="246"/>
      <c r="J5" s="246"/>
      <c r="K5" s="246"/>
    </row>
    <row r="9" spans="2:11">
      <c r="B9" s="247" t="s">
        <v>239</v>
      </c>
      <c r="C9" s="247"/>
      <c r="D9" s="247"/>
      <c r="E9" s="247"/>
      <c r="F9" s="247"/>
      <c r="G9" s="247"/>
      <c r="H9" s="247"/>
      <c r="I9" s="247"/>
      <c r="J9" s="247"/>
      <c r="K9" s="247"/>
    </row>
    <row r="10" spans="2:11">
      <c r="B10" s="247"/>
      <c r="C10" s="247"/>
      <c r="D10" s="247"/>
      <c r="E10" s="247"/>
      <c r="F10" s="247"/>
      <c r="G10" s="247"/>
      <c r="H10" s="247"/>
      <c r="I10" s="247"/>
      <c r="J10" s="247"/>
      <c r="K10" s="247"/>
    </row>
    <row r="11" spans="2:11">
      <c r="B11" s="248"/>
      <c r="C11" s="248"/>
      <c r="D11" s="248"/>
      <c r="E11" s="248"/>
      <c r="F11" s="248"/>
      <c r="G11" s="248"/>
      <c r="H11" s="248"/>
      <c r="I11" s="248"/>
      <c r="J11" s="248"/>
      <c r="K11" s="248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238</v>
      </c>
      <c r="C16" s="217" t="s">
        <v>237</v>
      </c>
      <c r="D16" s="217" t="s">
        <v>236</v>
      </c>
      <c r="E16" s="217" t="s">
        <v>235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234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9" t="s">
        <v>233</v>
      </c>
      <c r="C21" s="250"/>
      <c r="D21" s="251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S69"/>
  <sheetViews>
    <sheetView topLeftCell="B1" zoomScaleNormal="100" workbookViewId="0">
      <selection activeCell="C12" sqref="C12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5" width="10.5703125" style="207" customWidth="1"/>
  </cols>
  <sheetData>
    <row r="3" spans="2:19">
      <c r="N3" s="231"/>
      <c r="O3" s="231"/>
      <c r="P3" s="89"/>
      <c r="Q3" s="89"/>
      <c r="R3" s="89"/>
      <c r="S3" s="89"/>
    </row>
    <row r="4" spans="2:19" ht="32.25" customHeight="1"/>
    <row r="5" spans="2:19" ht="32.25" customHeight="1">
      <c r="B5" s="230"/>
      <c r="C5" s="230"/>
      <c r="D5" s="230"/>
      <c r="E5" s="230"/>
      <c r="F5" s="230"/>
      <c r="G5" s="230"/>
      <c r="H5" s="230"/>
      <c r="I5" s="233"/>
      <c r="J5" s="233"/>
      <c r="K5" s="230"/>
      <c r="L5" s="230"/>
      <c r="M5" s="230"/>
    </row>
    <row r="6" spans="2:19" ht="45">
      <c r="B6" s="217" t="s">
        <v>188</v>
      </c>
      <c r="C6" s="217" t="s">
        <v>257</v>
      </c>
      <c r="D6" s="229" t="s">
        <v>256</v>
      </c>
      <c r="E6" s="229" t="s">
        <v>255</v>
      </c>
      <c r="F6" s="229" t="s">
        <v>253</v>
      </c>
      <c r="G6" s="229" t="s">
        <v>254</v>
      </c>
      <c r="H6" s="229" t="s">
        <v>253</v>
      </c>
      <c r="I6" s="229" t="s">
        <v>306</v>
      </c>
      <c r="J6" s="229" t="s">
        <v>253</v>
      </c>
      <c r="K6" s="229" t="s">
        <v>243</v>
      </c>
      <c r="L6" s="229" t="s">
        <v>253</v>
      </c>
      <c r="M6" s="229" t="s">
        <v>252</v>
      </c>
    </row>
    <row r="7" spans="2:19" ht="30">
      <c r="B7" s="227" t="s">
        <v>268</v>
      </c>
      <c r="C7" s="227" t="s">
        <v>319</v>
      </c>
      <c r="D7" s="228">
        <f>FORECAST(M7,D8:D13,M8:M13)</f>
        <v>154.1011320754717</v>
      </c>
      <c r="E7" s="213">
        <v>1.5</v>
      </c>
      <c r="F7" s="213">
        <v>2</v>
      </c>
      <c r="G7" s="213">
        <v>56</v>
      </c>
      <c r="H7" s="213">
        <v>1</v>
      </c>
      <c r="I7" s="213" t="s">
        <v>307</v>
      </c>
      <c r="J7" s="213">
        <v>3</v>
      </c>
      <c r="K7" s="213" t="s">
        <v>240</v>
      </c>
      <c r="L7" s="218">
        <f>VLOOKUP(K7,$B$36:$C$38,2)</f>
        <v>1</v>
      </c>
      <c r="M7" s="224">
        <f>F7*$E$18+H7*$G$18+L7*$K$18+J7*$I$18</f>
        <v>1.6500000000000001</v>
      </c>
    </row>
    <row r="8" spans="2:19">
      <c r="B8" s="227" t="s">
        <v>269</v>
      </c>
      <c r="C8" s="227" t="s">
        <v>275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308</v>
      </c>
      <c r="J8" s="213">
        <v>2</v>
      </c>
      <c r="K8" s="213" t="s">
        <v>240</v>
      </c>
      <c r="L8" s="218">
        <f t="shared" ref="L8:L12" si="0">VLOOKUP(K8,$B$36:$C$38,2)</f>
        <v>1</v>
      </c>
      <c r="M8" s="224">
        <f t="shared" ref="M8:M13" si="1">F8*$E$18+H8*$G$18+L8*$K$18+J8*$I$18</f>
        <v>1.55</v>
      </c>
    </row>
    <row r="9" spans="2:19">
      <c r="B9" s="227" t="s">
        <v>270</v>
      </c>
      <c r="C9" s="227" t="s">
        <v>277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308</v>
      </c>
      <c r="J9" s="213">
        <v>2</v>
      </c>
      <c r="K9" s="213" t="s">
        <v>240</v>
      </c>
      <c r="L9" s="218">
        <f t="shared" si="0"/>
        <v>1</v>
      </c>
      <c r="M9" s="224">
        <f t="shared" si="1"/>
        <v>2.25</v>
      </c>
    </row>
    <row r="10" spans="2:19" ht="30">
      <c r="B10" s="227" t="s">
        <v>271</v>
      </c>
      <c r="C10" s="227" t="s">
        <v>276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309</v>
      </c>
      <c r="J10" s="213">
        <v>1</v>
      </c>
      <c r="K10" s="213" t="s">
        <v>242</v>
      </c>
      <c r="L10" s="218">
        <v>3</v>
      </c>
      <c r="M10" s="224">
        <f t="shared" si="1"/>
        <v>2.1</v>
      </c>
    </row>
    <row r="11" spans="2:19" ht="30">
      <c r="B11" s="227" t="s">
        <v>272</v>
      </c>
      <c r="C11" s="227" t="s">
        <v>278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308</v>
      </c>
      <c r="J11" s="213">
        <v>2</v>
      </c>
      <c r="K11" s="213" t="s">
        <v>241</v>
      </c>
      <c r="L11" s="218">
        <f t="shared" si="0"/>
        <v>2</v>
      </c>
      <c r="M11" s="224">
        <f t="shared" si="1"/>
        <v>1.5499999999999998</v>
      </c>
    </row>
    <row r="12" spans="2:19" ht="30">
      <c r="B12" s="227" t="s">
        <v>273</v>
      </c>
      <c r="C12" s="227" t="s">
        <v>279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309</v>
      </c>
      <c r="J12" s="213">
        <v>1</v>
      </c>
      <c r="K12" s="213" t="s">
        <v>240</v>
      </c>
      <c r="L12" s="218">
        <f t="shared" si="0"/>
        <v>1</v>
      </c>
      <c r="M12" s="224">
        <f t="shared" si="1"/>
        <v>1.4500000000000002</v>
      </c>
    </row>
    <row r="13" spans="2:19" ht="30">
      <c r="B13" s="227" t="s">
        <v>274</v>
      </c>
      <c r="C13" s="227" t="s">
        <v>280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308</v>
      </c>
      <c r="J13" s="213">
        <v>2</v>
      </c>
      <c r="K13" s="213" t="s">
        <v>241</v>
      </c>
      <c r="L13" s="218">
        <v>2</v>
      </c>
      <c r="M13" s="224">
        <f t="shared" si="1"/>
        <v>1.65</v>
      </c>
    </row>
    <row r="14" spans="2:19">
      <c r="B14" s="227"/>
      <c r="C14" s="227"/>
      <c r="D14" s="226"/>
      <c r="E14" s="218"/>
      <c r="F14" s="218"/>
      <c r="G14" s="213"/>
      <c r="H14" s="213"/>
      <c r="I14" s="213"/>
      <c r="J14" s="213"/>
      <c r="K14" s="213"/>
      <c r="L14" s="218"/>
      <c r="M14" s="224"/>
    </row>
    <row r="15" spans="2:19">
      <c r="B15" s="227"/>
      <c r="C15" s="227"/>
      <c r="D15" s="226"/>
      <c r="E15" s="225"/>
      <c r="F15" s="225"/>
      <c r="G15" s="213"/>
      <c r="H15" s="213"/>
      <c r="I15" s="213"/>
      <c r="J15" s="213"/>
      <c r="K15" s="213"/>
      <c r="L15" s="218"/>
      <c r="M15" s="224"/>
    </row>
    <row r="16" spans="2:19">
      <c r="B16" s="227"/>
      <c r="C16" s="227"/>
      <c r="D16" s="226"/>
      <c r="E16" s="225"/>
      <c r="F16" s="225"/>
      <c r="G16" s="213"/>
      <c r="H16" s="213"/>
      <c r="I16" s="213"/>
      <c r="J16" s="213"/>
      <c r="K16" s="213"/>
      <c r="L16" s="218"/>
      <c r="M16" s="224"/>
    </row>
    <row r="17" spans="2:15">
      <c r="B17" s="227"/>
      <c r="C17" s="227"/>
      <c r="D17" s="226"/>
      <c r="E17" s="225"/>
      <c r="F17" s="225"/>
      <c r="G17" s="213"/>
      <c r="H17" s="213"/>
      <c r="I17" s="213"/>
      <c r="J17" s="213"/>
      <c r="K17" s="213"/>
      <c r="L17" s="218"/>
      <c r="M17" s="224"/>
    </row>
    <row r="18" spans="2:15" ht="30">
      <c r="B18" s="223" t="s">
        <v>251</v>
      </c>
      <c r="C18" s="223"/>
      <c r="D18" s="222"/>
      <c r="E18" s="221">
        <v>0.45</v>
      </c>
      <c r="F18" s="220"/>
      <c r="G18" s="221">
        <v>0.35</v>
      </c>
      <c r="H18" s="220"/>
      <c r="I18" s="221">
        <v>0.1</v>
      </c>
      <c r="J18" s="220"/>
      <c r="K18" s="221">
        <v>0.1</v>
      </c>
      <c r="L18" s="220"/>
      <c r="M18" s="209" t="b">
        <f>SUM(E18:L18)=1</f>
        <v>1</v>
      </c>
    </row>
    <row r="19" spans="2:15">
      <c r="D19" s="207"/>
    </row>
    <row r="20" spans="2:15">
      <c r="D20" s="207"/>
    </row>
    <row r="21" spans="2:15">
      <c r="D21" s="207"/>
    </row>
    <row r="22" spans="2:15">
      <c r="D22" s="207"/>
    </row>
    <row r="23" spans="2:15">
      <c r="D23" s="207"/>
    </row>
    <row r="24" spans="2:15">
      <c r="B24" s="252" t="s">
        <v>250</v>
      </c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</row>
    <row r="26" spans="2:15">
      <c r="B26" s="253" t="s">
        <v>249</v>
      </c>
      <c r="C26" s="254"/>
      <c r="F26" s="207"/>
      <c r="O26"/>
    </row>
    <row r="27" spans="2:15" ht="15" customHeight="1">
      <c r="B27" s="219" t="s">
        <v>248</v>
      </c>
      <c r="C27" s="213">
        <v>4</v>
      </c>
      <c r="F27" s="207"/>
      <c r="O27"/>
    </row>
    <row r="28" spans="2:15" ht="15" customHeight="1">
      <c r="B28" s="219" t="s">
        <v>247</v>
      </c>
      <c r="C28" s="213">
        <v>3</v>
      </c>
      <c r="F28" s="207"/>
      <c r="O28"/>
    </row>
    <row r="29" spans="2:15">
      <c r="B29" s="219" t="s">
        <v>283</v>
      </c>
      <c r="C29" s="213">
        <v>2</v>
      </c>
      <c r="F29" s="207"/>
      <c r="O29"/>
    </row>
    <row r="30" spans="2:15">
      <c r="B30" s="219" t="s">
        <v>282</v>
      </c>
      <c r="C30" s="213">
        <v>1</v>
      </c>
      <c r="F30" s="207"/>
      <c r="O30"/>
    </row>
    <row r="31" spans="2:15">
      <c r="B31" s="253" t="s">
        <v>246</v>
      </c>
      <c r="C31" s="254"/>
      <c r="F31" s="207"/>
      <c r="O31"/>
    </row>
    <row r="32" spans="2:15">
      <c r="B32" s="219" t="s">
        <v>245</v>
      </c>
      <c r="C32" s="218">
        <v>3</v>
      </c>
      <c r="F32" s="207"/>
      <c r="O32"/>
    </row>
    <row r="33" spans="2:15">
      <c r="B33" s="219" t="s">
        <v>244</v>
      </c>
      <c r="C33" s="218">
        <v>2</v>
      </c>
      <c r="F33" s="207"/>
      <c r="O33"/>
    </row>
    <row r="34" spans="2:15">
      <c r="B34" s="219" t="s">
        <v>281</v>
      </c>
      <c r="C34" s="218">
        <v>1</v>
      </c>
      <c r="D34" s="207"/>
      <c r="E34" s="207"/>
      <c r="F34" s="207"/>
      <c r="L34"/>
      <c r="O34"/>
    </row>
    <row r="35" spans="2:15">
      <c r="B35" s="253" t="s">
        <v>243</v>
      </c>
      <c r="C35" s="254"/>
      <c r="D35" s="207"/>
      <c r="E35" s="207"/>
      <c r="F35" s="207"/>
      <c r="L35"/>
      <c r="O35"/>
    </row>
    <row r="36" spans="2:15">
      <c r="B36" s="219" t="s">
        <v>242</v>
      </c>
      <c r="C36" s="218">
        <v>3</v>
      </c>
      <c r="D36" s="207"/>
      <c r="E36" s="207"/>
      <c r="F36" s="207"/>
      <c r="L36"/>
      <c r="O36"/>
    </row>
    <row r="37" spans="2:15">
      <c r="B37" s="219" t="s">
        <v>241</v>
      </c>
      <c r="C37" s="218">
        <v>2</v>
      </c>
      <c r="F37" s="207"/>
      <c r="L37"/>
      <c r="O37"/>
    </row>
    <row r="38" spans="2:15">
      <c r="B38" s="219" t="s">
        <v>240</v>
      </c>
      <c r="C38" s="218">
        <v>1</v>
      </c>
      <c r="F38" s="207"/>
      <c r="L38"/>
      <c r="O38"/>
    </row>
    <row r="39" spans="2:15">
      <c r="B39" s="255" t="s">
        <v>306</v>
      </c>
      <c r="C39" s="255"/>
      <c r="M39"/>
    </row>
    <row r="40" spans="2:15">
      <c r="B40" s="227" t="s">
        <v>307</v>
      </c>
      <c r="C40" s="236">
        <v>3</v>
      </c>
      <c r="M40"/>
    </row>
    <row r="41" spans="2:15">
      <c r="B41" s="227" t="s">
        <v>308</v>
      </c>
      <c r="C41" s="236">
        <v>2</v>
      </c>
      <c r="M41"/>
    </row>
    <row r="42" spans="2:15">
      <c r="B42" s="227" t="s">
        <v>309</v>
      </c>
      <c r="C42" s="236">
        <v>1</v>
      </c>
      <c r="M42"/>
    </row>
    <row r="43" spans="2:15">
      <c r="M43"/>
    </row>
    <row r="44" spans="2:15">
      <c r="M44"/>
    </row>
    <row r="45" spans="2:15">
      <c r="M45"/>
    </row>
    <row r="46" spans="2:15">
      <c r="M46"/>
    </row>
    <row r="47" spans="2:15">
      <c r="M47"/>
    </row>
    <row r="48" spans="2:15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66" spans="15:15">
      <c r="O66"/>
    </row>
    <row r="67" spans="15:15">
      <c r="O67"/>
    </row>
    <row r="68" spans="15:15">
      <c r="O68"/>
    </row>
    <row r="69" spans="15:15">
      <c r="O69"/>
    </row>
  </sheetData>
  <mergeCells count="5">
    <mergeCell ref="B24:M24"/>
    <mergeCell ref="B26:C26"/>
    <mergeCell ref="B31:C31"/>
    <mergeCell ref="B35:C35"/>
    <mergeCell ref="B39:C39"/>
  </mergeCells>
  <conditionalFormatting sqref="M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tabSelected="1" topLeftCell="B24" zoomScale="85" zoomScaleNormal="85" workbookViewId="0">
      <selection activeCell="J53" sqref="J53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58" t="s">
        <v>232</v>
      </c>
      <c r="C1" s="258"/>
      <c r="D1" s="258"/>
      <c r="E1" s="258"/>
      <c r="F1" s="258"/>
      <c r="G1" s="258"/>
      <c r="H1" s="258"/>
      <c r="I1" s="258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 t="s">
        <v>310</v>
      </c>
    </row>
    <row r="3" spans="1:13" ht="15.75" customHeight="1">
      <c r="B3" s="265" t="s">
        <v>226</v>
      </c>
      <c r="C3" s="265"/>
      <c r="D3" s="265"/>
      <c r="E3" s="265"/>
      <c r="F3" s="265"/>
      <c r="G3" s="265"/>
      <c r="H3" s="265"/>
      <c r="I3" s="265"/>
      <c r="J3" s="131"/>
    </row>
    <row r="4" spans="1:13">
      <c r="B4" s="266" t="s">
        <v>225</v>
      </c>
      <c r="C4" s="266" t="s">
        <v>123</v>
      </c>
      <c r="D4" s="260" t="s">
        <v>3</v>
      </c>
      <c r="E4" s="261"/>
      <c r="F4" s="261"/>
      <c r="G4" s="261"/>
      <c r="H4" s="261"/>
      <c r="I4" s="262"/>
      <c r="J4" s="131"/>
    </row>
    <row r="5" spans="1:13">
      <c r="B5" s="266"/>
      <c r="C5" s="266"/>
      <c r="D5" s="160" t="s">
        <v>224</v>
      </c>
      <c r="E5" s="160" t="s">
        <v>223</v>
      </c>
      <c r="F5" s="160" t="s">
        <v>222</v>
      </c>
      <c r="G5" s="160" t="s">
        <v>221</v>
      </c>
      <c r="H5" s="160" t="s">
        <v>220</v>
      </c>
      <c r="I5" s="160" t="s">
        <v>219</v>
      </c>
      <c r="J5" s="131"/>
    </row>
    <row r="6" spans="1:13" ht="30" customHeight="1">
      <c r="B6" s="266" t="s">
        <v>112</v>
      </c>
      <c r="C6" s="180"/>
      <c r="D6" s="180"/>
      <c r="E6" s="190"/>
      <c r="F6" s="190"/>
      <c r="G6" s="190"/>
      <c r="H6" s="190"/>
      <c r="I6" s="190"/>
      <c r="J6" s="170"/>
    </row>
    <row r="7" spans="1:13" hidden="1">
      <c r="B7" s="266" t="s">
        <v>218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217</v>
      </c>
      <c r="C8" s="180" t="s">
        <v>216</v>
      </c>
      <c r="D8" s="182" t="s">
        <v>215</v>
      </c>
      <c r="E8" s="182" t="s">
        <v>215</v>
      </c>
      <c r="F8" s="171" t="s">
        <v>215</v>
      </c>
      <c r="G8" s="171" t="s">
        <v>215</v>
      </c>
      <c r="H8" s="171" t="s">
        <v>215</v>
      </c>
      <c r="I8" s="171" t="s">
        <v>215</v>
      </c>
      <c r="J8" s="170"/>
    </row>
    <row r="9" spans="1:13">
      <c r="B9" s="169" t="s">
        <v>13</v>
      </c>
      <c r="C9" s="180" t="s">
        <v>214</v>
      </c>
      <c r="D9" s="180" t="s">
        <v>214</v>
      </c>
      <c r="E9" s="180" t="s">
        <v>214</v>
      </c>
      <c r="F9" s="168" t="s">
        <v>214</v>
      </c>
      <c r="G9" s="168" t="s">
        <v>214</v>
      </c>
      <c r="H9" s="168" t="s">
        <v>214</v>
      </c>
      <c r="I9" s="168" t="s">
        <v>214</v>
      </c>
      <c r="J9" s="178"/>
    </row>
    <row r="10" spans="1:13">
      <c r="B10" s="169" t="s">
        <v>213</v>
      </c>
      <c r="C10" s="180" t="s">
        <v>212</v>
      </c>
      <c r="D10" s="171" t="s">
        <v>212</v>
      </c>
      <c r="E10" s="171" t="s">
        <v>212</v>
      </c>
      <c r="F10" s="171" t="s">
        <v>212</v>
      </c>
      <c r="G10" s="171" t="s">
        <v>212</v>
      </c>
      <c r="H10" s="171" t="s">
        <v>212</v>
      </c>
      <c r="I10" s="171" t="s">
        <v>212</v>
      </c>
      <c r="J10" s="170"/>
    </row>
    <row r="11" spans="1:13">
      <c r="B11" s="169" t="s">
        <v>211</v>
      </c>
      <c r="C11" s="180" t="s">
        <v>210</v>
      </c>
      <c r="D11" s="171" t="s">
        <v>210</v>
      </c>
      <c r="E11" s="171" t="s">
        <v>210</v>
      </c>
      <c r="F11" s="171" t="s">
        <v>210</v>
      </c>
      <c r="G11" s="171" t="s">
        <v>210</v>
      </c>
      <c r="H11" s="171" t="s">
        <v>210</v>
      </c>
      <c r="I11" s="171" t="s">
        <v>210</v>
      </c>
      <c r="J11" s="170"/>
    </row>
    <row r="12" spans="1:13" s="161" customFormat="1">
      <c r="A12" s="139"/>
      <c r="B12" s="169" t="s">
        <v>209</v>
      </c>
      <c r="C12" s="168" t="s">
        <v>208</v>
      </c>
      <c r="D12" s="168" t="s">
        <v>322</v>
      </c>
      <c r="E12" s="168" t="s">
        <v>21</v>
      </c>
      <c r="F12" s="168" t="s">
        <v>207</v>
      </c>
      <c r="G12" s="179">
        <v>2025</v>
      </c>
      <c r="H12" s="179" t="s">
        <v>21</v>
      </c>
      <c r="I12" s="179" t="s">
        <v>21</v>
      </c>
      <c r="J12" s="170"/>
    </row>
    <row r="13" spans="1:13" ht="25.5">
      <c r="B13" s="169" t="s">
        <v>166</v>
      </c>
      <c r="C13" s="189" t="s">
        <v>206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321</v>
      </c>
      <c r="D14" s="186" t="s">
        <v>320</v>
      </c>
      <c r="E14" s="186" t="s">
        <v>326</v>
      </c>
      <c r="F14" s="187" t="s">
        <v>329</v>
      </c>
      <c r="G14" s="187" t="s">
        <v>335</v>
      </c>
      <c r="H14" s="187" t="s">
        <v>340</v>
      </c>
      <c r="I14" s="186" t="s">
        <v>333</v>
      </c>
      <c r="J14" s="170"/>
      <c r="K14" s="161"/>
      <c r="L14" s="161"/>
      <c r="M14" s="161"/>
    </row>
    <row r="15" spans="1:13">
      <c r="B15" s="169" t="s">
        <v>111</v>
      </c>
      <c r="C15" s="185" t="s">
        <v>316</v>
      </c>
      <c r="D15" s="185" t="s">
        <v>323</v>
      </c>
      <c r="E15" s="185" t="s">
        <v>323</v>
      </c>
      <c r="F15" s="185" t="s">
        <v>323</v>
      </c>
      <c r="G15" s="185" t="s">
        <v>323</v>
      </c>
      <c r="H15" s="185" t="s">
        <v>323</v>
      </c>
      <c r="I15" s="184" t="s">
        <v>323</v>
      </c>
      <c r="J15" s="183"/>
    </row>
    <row r="16" spans="1:13" ht="36" customHeight="1">
      <c r="B16" s="169" t="s">
        <v>205</v>
      </c>
      <c r="C16" s="171" t="s">
        <v>315</v>
      </c>
      <c r="D16" s="171" t="s">
        <v>324</v>
      </c>
      <c r="E16" s="171" t="s">
        <v>327</v>
      </c>
      <c r="F16" s="171" t="s">
        <v>330</v>
      </c>
      <c r="G16" s="171" t="s">
        <v>336</v>
      </c>
      <c r="H16" s="171" t="s">
        <v>337</v>
      </c>
      <c r="I16" s="171" t="s">
        <v>332</v>
      </c>
      <c r="J16" s="170"/>
      <c r="K16" s="161"/>
      <c r="L16" s="161"/>
      <c r="M16" s="161"/>
    </row>
    <row r="17" spans="1:13" ht="12.75" hidden="1" customHeight="1" outlineLevel="1">
      <c r="B17" s="169" t="s">
        <v>204</v>
      </c>
      <c r="C17" s="180" t="s">
        <v>203</v>
      </c>
      <c r="D17" s="182"/>
      <c r="E17" s="182"/>
      <c r="F17" s="181"/>
      <c r="G17" s="181"/>
      <c r="H17" s="181"/>
      <c r="I17" s="173"/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202</v>
      </c>
      <c r="C19" s="177" t="s">
        <v>314</v>
      </c>
      <c r="D19" s="176">
        <v>61.14</v>
      </c>
      <c r="E19" s="176">
        <v>40.69</v>
      </c>
      <c r="F19" s="176">
        <v>56.68</v>
      </c>
      <c r="G19" s="176">
        <v>57.06</v>
      </c>
      <c r="H19" s="176">
        <v>50.61</v>
      </c>
      <c r="I19" s="175">
        <v>57.23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201</v>
      </c>
      <c r="C20" s="168" t="s">
        <v>317</v>
      </c>
      <c r="D20" s="171" t="s">
        <v>317</v>
      </c>
      <c r="E20" s="171" t="s">
        <v>317</v>
      </c>
      <c r="F20" s="171" t="s">
        <v>317</v>
      </c>
      <c r="G20" s="171" t="s">
        <v>200</v>
      </c>
      <c r="H20" s="171" t="s">
        <v>341</v>
      </c>
      <c r="I20" s="173" t="s">
        <v>317</v>
      </c>
      <c r="J20" s="170"/>
    </row>
    <row r="21" spans="1:13" s="161" customFormat="1" ht="36" customHeight="1">
      <c r="A21" s="139"/>
      <c r="B21" s="169" t="s">
        <v>199</v>
      </c>
      <c r="C21" s="171" t="s">
        <v>318</v>
      </c>
      <c r="D21" s="171" t="s">
        <v>325</v>
      </c>
      <c r="E21" s="171" t="s">
        <v>328</v>
      </c>
      <c r="F21" s="171" t="s">
        <v>331</v>
      </c>
      <c r="G21" s="171" t="s">
        <v>338</v>
      </c>
      <c r="H21" s="171" t="s">
        <v>342</v>
      </c>
      <c r="I21" s="173" t="s">
        <v>334</v>
      </c>
      <c r="J21" s="172"/>
    </row>
    <row r="22" spans="1:13" s="161" customFormat="1" ht="36" customHeight="1">
      <c r="A22" s="139"/>
      <c r="B22" s="169" t="s">
        <v>198</v>
      </c>
      <c r="C22" s="171" t="s">
        <v>240</v>
      </c>
      <c r="D22" s="171" t="s">
        <v>240</v>
      </c>
      <c r="E22" s="171" t="s">
        <v>240</v>
      </c>
      <c r="F22" s="171" t="s">
        <v>240</v>
      </c>
      <c r="G22" s="171" t="s">
        <v>293</v>
      </c>
      <c r="H22" s="171" t="s">
        <v>240</v>
      </c>
      <c r="I22" s="173" t="s">
        <v>197</v>
      </c>
      <c r="J22" s="172"/>
    </row>
    <row r="23" spans="1:13" s="161" customFormat="1" ht="36" customHeight="1">
      <c r="A23" s="139"/>
      <c r="B23" s="169" t="s">
        <v>196</v>
      </c>
      <c r="C23" s="168" t="s">
        <v>194</v>
      </c>
      <c r="D23" s="171" t="s">
        <v>195</v>
      </c>
      <c r="E23" s="171" t="s">
        <v>164</v>
      </c>
      <c r="F23" s="171" t="s">
        <v>339</v>
      </c>
      <c r="G23" s="171" t="s">
        <v>164</v>
      </c>
      <c r="H23" s="171" t="s">
        <v>339</v>
      </c>
      <c r="I23" s="171" t="s">
        <v>164</v>
      </c>
      <c r="J23" s="170"/>
    </row>
    <row r="24" spans="1:13" s="161" customFormat="1">
      <c r="A24" s="139"/>
      <c r="B24" s="169" t="s">
        <v>193</v>
      </c>
      <c r="C24" s="168"/>
      <c r="D24" s="167">
        <v>8071828</v>
      </c>
      <c r="E24" s="167">
        <v>7120750</v>
      </c>
      <c r="F24" s="167">
        <v>10145720</v>
      </c>
      <c r="G24" s="167">
        <v>8901360</v>
      </c>
      <c r="H24" s="167">
        <v>7700311</v>
      </c>
      <c r="I24" s="167">
        <v>8470040</v>
      </c>
      <c r="J24" s="166"/>
      <c r="K24" s="146"/>
      <c r="L24" s="146"/>
    </row>
    <row r="25" spans="1:13" ht="36.75" customHeight="1">
      <c r="B25" s="165" t="s">
        <v>192</v>
      </c>
      <c r="C25" s="164" t="s">
        <v>51</v>
      </c>
      <c r="D25" s="163">
        <f t="shared" ref="D25:I25" si="0">ROUND(D24/D19,0)</f>
        <v>132022</v>
      </c>
      <c r="E25" s="163">
        <f t="shared" si="0"/>
        <v>175000</v>
      </c>
      <c r="F25" s="163">
        <f t="shared" si="0"/>
        <v>179000</v>
      </c>
      <c r="G25" s="163">
        <f t="shared" si="0"/>
        <v>156000</v>
      </c>
      <c r="H25" s="163">
        <f t="shared" si="0"/>
        <v>152150</v>
      </c>
      <c r="I25" s="163">
        <f t="shared" si="0"/>
        <v>148000</v>
      </c>
      <c r="J25" s="162"/>
      <c r="K25" s="146"/>
      <c r="L25" s="146"/>
      <c r="M25" s="161"/>
    </row>
    <row r="26" spans="1:13" ht="28.5" customHeight="1">
      <c r="B26" s="265" t="s">
        <v>191</v>
      </c>
      <c r="C26" s="265"/>
      <c r="D26" s="265"/>
      <c r="E26" s="265"/>
      <c r="F26" s="265"/>
      <c r="G26" s="265"/>
      <c r="H26" s="265"/>
      <c r="I26" s="265"/>
      <c r="J26" s="151"/>
      <c r="K26" s="146"/>
      <c r="L26" s="146"/>
    </row>
    <row r="27" spans="1:13">
      <c r="B27" s="263" t="s">
        <v>34</v>
      </c>
      <c r="C27" s="263" t="str">
        <f>C4</f>
        <v>Объект оценки</v>
      </c>
      <c r="D27" s="260" t="str">
        <f>D4</f>
        <v>Объекты-аналоги</v>
      </c>
      <c r="E27" s="261"/>
      <c r="F27" s="261"/>
      <c r="G27" s="261"/>
      <c r="H27" s="261"/>
      <c r="I27" s="262"/>
      <c r="J27" s="146"/>
      <c r="K27" s="146"/>
      <c r="L27" s="146"/>
    </row>
    <row r="28" spans="1:13">
      <c r="B28" s="264"/>
      <c r="C28" s="264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60" t="s">
        <v>190</v>
      </c>
      <c r="C29" s="261"/>
      <c r="D29" s="261"/>
      <c r="E29" s="261"/>
      <c r="F29" s="261"/>
      <c r="G29" s="261"/>
      <c r="H29" s="261"/>
      <c r="I29" s="262"/>
      <c r="J29" s="146"/>
      <c r="K29" s="146"/>
      <c r="L29" s="146"/>
    </row>
    <row r="30" spans="1:13" s="153" customFormat="1">
      <c r="B30" s="259" t="s">
        <v>189</v>
      </c>
      <c r="C30" s="259"/>
      <c r="D30" s="259"/>
      <c r="E30" s="259"/>
      <c r="F30" s="259"/>
      <c r="G30" s="259"/>
      <c r="H30" s="259"/>
      <c r="I30" s="259"/>
      <c r="J30" s="154"/>
    </row>
    <row r="31" spans="1:13" s="156" customFormat="1">
      <c r="B31" s="160" t="s">
        <v>188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187</v>
      </c>
      <c r="C32" s="158" t="str">
        <f t="shared" ref="C32:I32" si="3">C25</f>
        <v>?</v>
      </c>
      <c r="D32" s="157">
        <f t="shared" si="3"/>
        <v>132022</v>
      </c>
      <c r="E32" s="157">
        <f t="shared" si="3"/>
        <v>175000</v>
      </c>
      <c r="F32" s="157">
        <f t="shared" si="3"/>
        <v>179000</v>
      </c>
      <c r="G32" s="157">
        <f t="shared" si="3"/>
        <v>156000</v>
      </c>
      <c r="H32" s="157">
        <f t="shared" si="3"/>
        <v>152150</v>
      </c>
      <c r="I32" s="157">
        <f t="shared" si="3"/>
        <v>148000</v>
      </c>
    </row>
    <row r="33" spans="2:12">
      <c r="B33" s="260" t="s">
        <v>186</v>
      </c>
      <c r="C33" s="261"/>
      <c r="D33" s="261"/>
      <c r="E33" s="261"/>
      <c r="F33" s="261"/>
      <c r="G33" s="261"/>
      <c r="H33" s="261"/>
      <c r="I33" s="262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v>-10</v>
      </c>
      <c r="F34" s="144">
        <v>-5</v>
      </c>
      <c r="G34" s="144"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125420.9</v>
      </c>
      <c r="E35" s="142">
        <f t="shared" si="4"/>
        <v>157500</v>
      </c>
      <c r="F35" s="142">
        <f t="shared" si="4"/>
        <v>170050</v>
      </c>
      <c r="G35" s="142">
        <f t="shared" si="4"/>
        <v>148200</v>
      </c>
      <c r="H35" s="142">
        <f t="shared" si="4"/>
        <v>144542.5</v>
      </c>
      <c r="I35" s="142">
        <f t="shared" si="4"/>
        <v>140600</v>
      </c>
      <c r="J35" s="155"/>
      <c r="K35" s="155"/>
      <c r="L35" s="146"/>
    </row>
    <row r="36" spans="2:12" s="153" customFormat="1">
      <c r="B36" s="259" t="s">
        <v>185</v>
      </c>
      <c r="C36" s="259"/>
      <c r="D36" s="259"/>
      <c r="E36" s="259"/>
      <c r="F36" s="259"/>
      <c r="G36" s="259"/>
      <c r="H36" s="259"/>
      <c r="I36" s="259"/>
      <c r="J36" s="154"/>
    </row>
    <row r="37" spans="2:12">
      <c r="B37" s="260" t="s">
        <v>184</v>
      </c>
      <c r="C37" s="261"/>
      <c r="D37" s="261"/>
      <c r="E37" s="261"/>
      <c r="F37" s="261"/>
      <c r="G37" s="261"/>
      <c r="H37" s="261"/>
      <c r="I37" s="262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4 кв. 2025</v>
      </c>
      <c r="E38" s="145" t="str">
        <f t="shared" si="5"/>
        <v>сдан</v>
      </c>
      <c r="F38" s="145" t="str">
        <f t="shared" si="5"/>
        <v>на стадии сдачи</v>
      </c>
      <c r="G38" s="145">
        <f t="shared" si="5"/>
        <v>2025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183</v>
      </c>
      <c r="C39" s="145">
        <v>0</v>
      </c>
      <c r="D39" s="145">
        <v>8</v>
      </c>
      <c r="E39" s="145">
        <v>0</v>
      </c>
      <c r="F39" s="145">
        <v>0</v>
      </c>
      <c r="G39" s="145">
        <v>8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v>-7.6</v>
      </c>
      <c r="E40" s="144">
        <v>0</v>
      </c>
      <c r="F40" s="144">
        <f>D40/2</f>
        <v>-3.8</v>
      </c>
      <c r="G40" s="144">
        <v>-7.6</v>
      </c>
      <c r="H40" s="144">
        <v>0</v>
      </c>
      <c r="I40" s="144">
        <v>0</v>
      </c>
      <c r="K40" s="149"/>
      <c r="L40" s="146"/>
    </row>
    <row r="41" spans="2:12" ht="11.25" customHeight="1">
      <c r="B41" s="143" t="s">
        <v>181</v>
      </c>
      <c r="C41" s="142"/>
      <c r="D41" s="142">
        <f t="shared" ref="D41:I41" si="6">D35*D40/100</f>
        <v>-9531.9884000000002</v>
      </c>
      <c r="E41" s="142">
        <f t="shared" si="6"/>
        <v>0</v>
      </c>
      <c r="F41" s="142">
        <f t="shared" si="6"/>
        <v>-6461.9</v>
      </c>
      <c r="G41" s="142">
        <f t="shared" si="6"/>
        <v>-11263.2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>
      <c r="B42" s="260" t="s">
        <v>182</v>
      </c>
      <c r="C42" s="261"/>
      <c r="D42" s="261"/>
      <c r="E42" s="261"/>
      <c r="F42" s="261"/>
      <c r="G42" s="261"/>
      <c r="H42" s="261"/>
      <c r="I42" s="262"/>
      <c r="J42" s="146"/>
      <c r="K42" s="146"/>
      <c r="L42" s="146"/>
    </row>
    <row r="43" spans="2:12" ht="25.5">
      <c r="B43" s="138" t="str">
        <f t="shared" ref="B43:I45" si="7">B14</f>
        <v>Местоположение</v>
      </c>
      <c r="C43" s="145" t="str">
        <f t="shared" si="7"/>
        <v>Мурино, пр. Авиаторов Балтики 29/2</v>
      </c>
      <c r="D43" s="145" t="str">
        <f t="shared" si="7"/>
        <v>Мурино, пр. Ав.Балтики 23</v>
      </c>
      <c r="E43" s="145" t="str">
        <f t="shared" si="7"/>
        <v>Мурино, ул. Екатерининская 17</v>
      </c>
      <c r="F43" s="145" t="str">
        <f t="shared" si="7"/>
        <v>Мурино, ул. Екатерининская 16/5</v>
      </c>
      <c r="G43" s="145" t="str">
        <f t="shared" si="7"/>
        <v>Мурино, ул. Шувалова 31</v>
      </c>
      <c r="H43" s="145" t="str">
        <f t="shared" si="7"/>
        <v>Мурино, ул. Екатерининская, 27 к3</v>
      </c>
      <c r="I43" s="145" t="str">
        <f t="shared" si="7"/>
        <v>Мурино, ул. Шувалова, 44 </v>
      </c>
      <c r="J43" s="146"/>
      <c r="K43" s="146"/>
      <c r="L43" s="146"/>
    </row>
    <row r="44" spans="2:12">
      <c r="B44" s="138" t="str">
        <f t="shared" si="7"/>
        <v>Район</v>
      </c>
      <c r="C44" s="145" t="str">
        <f t="shared" si="7"/>
        <v>Западный</v>
      </c>
      <c r="D44" s="145" t="str">
        <f t="shared" si="7"/>
        <v>западный</v>
      </c>
      <c r="E44" s="145" t="str">
        <f t="shared" si="7"/>
        <v>западный</v>
      </c>
      <c r="F44" s="145" t="str">
        <f t="shared" si="7"/>
        <v>западный</v>
      </c>
      <c r="G44" s="145" t="str">
        <f t="shared" si="7"/>
        <v>западный</v>
      </c>
      <c r="H44" s="145" t="str">
        <f t="shared" si="7"/>
        <v>западный</v>
      </c>
      <c r="I44" s="145" t="str">
        <f t="shared" si="7"/>
        <v>западный</v>
      </c>
      <c r="J44" s="146"/>
      <c r="K44" s="146"/>
      <c r="L44" s="146"/>
    </row>
    <row r="45" spans="2:12">
      <c r="B45" s="138" t="str">
        <f t="shared" si="7"/>
        <v>Особенности местоположения</v>
      </c>
      <c r="C45" s="145" t="str">
        <f t="shared" si="7"/>
        <v>Около 1500 м от ст. м "Девяткино"</v>
      </c>
      <c r="D45" s="145" t="str">
        <f t="shared" si="7"/>
        <v>Около 1100 м от ст. м "Девяткино"</v>
      </c>
      <c r="E45" s="145" t="str">
        <f t="shared" si="7"/>
        <v>Около 1300 м от ст. м "Девяткино"</v>
      </c>
      <c r="F45" s="145" t="str">
        <f t="shared" si="7"/>
        <v>Около 800 м от ст. м "Девяткино"</v>
      </c>
      <c r="G45" s="145" t="str">
        <f t="shared" si="7"/>
        <v>Около 2100 м от ст. м "Девяткино"</v>
      </c>
      <c r="H45" s="145" t="str">
        <f t="shared" si="7"/>
        <v>Около 1700 м от ст. м "Девяткино"</v>
      </c>
      <c r="I45" s="145" t="str">
        <f t="shared" si="7"/>
        <v>Около 1900 м от ст. м "Девяткино"</v>
      </c>
      <c r="J45" s="146"/>
      <c r="K45" s="146"/>
      <c r="L45" s="146"/>
    </row>
    <row r="46" spans="2:12">
      <c r="B46" s="138" t="s">
        <v>35</v>
      </c>
      <c r="C46" s="137"/>
      <c r="D46" s="144">
        <v>-4</v>
      </c>
      <c r="E46" s="144">
        <v>-2</v>
      </c>
      <c r="F46" s="144">
        <v>-7</v>
      </c>
      <c r="G46" s="144">
        <v>6</v>
      </c>
      <c r="H46" s="144">
        <v>2</v>
      </c>
      <c r="I46" s="144">
        <v>4</v>
      </c>
      <c r="J46" s="146"/>
      <c r="K46" s="146"/>
      <c r="L46" s="146"/>
    </row>
    <row r="47" spans="2:12">
      <c r="B47" s="143" t="s">
        <v>181</v>
      </c>
      <c r="C47" s="147"/>
      <c r="D47" s="142">
        <f t="shared" ref="D47:I47" si="8">D35*D46/100</f>
        <v>-5016.8359999999993</v>
      </c>
      <c r="E47" s="142">
        <f t="shared" si="8"/>
        <v>-3150</v>
      </c>
      <c r="F47" s="142">
        <f t="shared" si="8"/>
        <v>-11903.5</v>
      </c>
      <c r="G47" s="142">
        <f t="shared" si="8"/>
        <v>8892</v>
      </c>
      <c r="H47" s="142">
        <f t="shared" si="8"/>
        <v>2890.85</v>
      </c>
      <c r="I47" s="142">
        <f t="shared" si="8"/>
        <v>5624</v>
      </c>
      <c r="J47" s="146"/>
      <c r="K47" s="146"/>
      <c r="L47" s="146"/>
    </row>
    <row r="48" spans="2:12">
      <c r="B48" s="260" t="s">
        <v>180</v>
      </c>
      <c r="C48" s="261"/>
      <c r="D48" s="261"/>
      <c r="E48" s="261"/>
      <c r="F48" s="261"/>
      <c r="G48" s="261"/>
      <c r="H48" s="261"/>
      <c r="I48" s="262"/>
      <c r="J48" s="146"/>
      <c r="K48" s="146"/>
      <c r="L48" s="146"/>
    </row>
    <row r="49" spans="2:29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>
      <c r="B51" s="143" t="s">
        <v>179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178</v>
      </c>
      <c r="C52" s="140"/>
      <c r="D52" s="140">
        <f t="shared" ref="D52:I52" si="11">D35+D41+D47+D51</f>
        <v>110872.0756</v>
      </c>
      <c r="E52" s="140">
        <f t="shared" si="11"/>
        <v>154350</v>
      </c>
      <c r="F52" s="140">
        <f t="shared" si="11"/>
        <v>151684.6</v>
      </c>
      <c r="G52" s="140">
        <f t="shared" si="11"/>
        <v>145828.79999999999</v>
      </c>
      <c r="H52" s="140">
        <f t="shared" si="11"/>
        <v>147433.35</v>
      </c>
      <c r="I52" s="140">
        <f t="shared" si="11"/>
        <v>146224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177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176</v>
      </c>
      <c r="C54" s="137"/>
      <c r="D54" s="136">
        <f t="shared" ref="D54:I54" si="12">ABS(D34/100)+ABS(D40/100)+ABS(D46/100)+ABS(D50/100)</f>
        <v>0.16600000000000001</v>
      </c>
      <c r="E54" s="136">
        <f t="shared" si="12"/>
        <v>0.12000000000000001</v>
      </c>
      <c r="F54" s="136">
        <f t="shared" si="12"/>
        <v>0.158</v>
      </c>
      <c r="G54" s="136">
        <f t="shared" si="12"/>
        <v>0.186</v>
      </c>
      <c r="H54" s="136">
        <f t="shared" si="12"/>
        <v>7.0000000000000007E-2</v>
      </c>
      <c r="I54" s="136">
        <f t="shared" si="12"/>
        <v>0.09</v>
      </c>
    </row>
    <row r="55" spans="2:29">
      <c r="B55" s="138" t="s">
        <v>175</v>
      </c>
      <c r="C55" s="137"/>
      <c r="D55" s="136">
        <f t="shared" ref="D55:I55" si="13">ABS((D52-D25)/D25)</f>
        <v>0.16020000000000004</v>
      </c>
      <c r="E55" s="136">
        <f t="shared" si="13"/>
        <v>0.11799999999999999</v>
      </c>
      <c r="F55" s="136">
        <f t="shared" si="13"/>
        <v>0.15259999999999996</v>
      </c>
      <c r="G55" s="136">
        <f t="shared" si="13"/>
        <v>6.5200000000000077E-2</v>
      </c>
      <c r="H55" s="136">
        <f t="shared" si="13"/>
        <v>3.0999999999999962E-2</v>
      </c>
      <c r="I55" s="136">
        <f t="shared" si="13"/>
        <v>1.2E-2</v>
      </c>
    </row>
    <row r="56" spans="2:29" ht="30.75" customHeight="1" thickBot="1">
      <c r="B56" s="279" t="s">
        <v>174</v>
      </c>
      <c r="C56" s="280"/>
      <c r="D56" s="280"/>
      <c r="E56" s="280"/>
      <c r="F56" s="280"/>
      <c r="G56" s="280"/>
      <c r="H56" s="281"/>
      <c r="I56" s="203">
        <f>ROUND(SUMPRODUCT(D52:I52,D53:I53)/SUM(D53:I53),0)</f>
        <v>142732</v>
      </c>
      <c r="J56" s="135"/>
    </row>
    <row r="57" spans="2:29">
      <c r="D57" s="204">
        <f t="shared" ref="D57:I57" si="14">D52/$I$56-1</f>
        <v>-0.22321500714626019</v>
      </c>
      <c r="E57" s="205">
        <f t="shared" si="14"/>
        <v>8.1397304038337559E-2</v>
      </c>
      <c r="F57" s="205">
        <f t="shared" si="14"/>
        <v>6.2723145475436448E-2</v>
      </c>
      <c r="G57" s="205">
        <f t="shared" si="14"/>
        <v>2.1696606227054716E-2</v>
      </c>
      <c r="H57" s="205">
        <f t="shared" si="14"/>
        <v>3.2938303954263892E-2</v>
      </c>
      <c r="I57" s="206">
        <f t="shared" si="14"/>
        <v>2.446543171818516E-2</v>
      </c>
      <c r="J57" s="131"/>
    </row>
    <row r="58" spans="2:29">
      <c r="D58" s="273" t="s">
        <v>231</v>
      </c>
      <c r="E58" s="274"/>
      <c r="F58" s="274"/>
      <c r="G58" s="274"/>
      <c r="H58" s="274"/>
      <c r="I58" s="275"/>
    </row>
    <row r="59" spans="2:29" ht="13.5" thickBot="1">
      <c r="D59" s="276"/>
      <c r="E59" s="277"/>
      <c r="F59" s="277"/>
      <c r="G59" s="277"/>
      <c r="H59" s="277"/>
      <c r="I59" s="278"/>
    </row>
    <row r="60" spans="2:29">
      <c r="C60" s="134"/>
      <c r="D60" s="133"/>
    </row>
    <row r="61" spans="2:29" ht="13.5" thickBot="1">
      <c r="E61" s="132"/>
    </row>
    <row r="62" spans="2:29">
      <c r="C62" s="267" t="s">
        <v>258</v>
      </c>
      <c r="D62" s="268"/>
      <c r="E62" s="268"/>
      <c r="F62" s="268"/>
      <c r="G62" s="268"/>
      <c r="H62" s="269"/>
    </row>
    <row r="63" spans="2:29" ht="13.5" thickBot="1">
      <c r="C63" s="270"/>
      <c r="D63" s="271"/>
      <c r="E63" s="271"/>
      <c r="F63" s="271"/>
      <c r="G63" s="271"/>
      <c r="H63" s="272"/>
    </row>
    <row r="66" spans="2:16" ht="15.75">
      <c r="B66" s="257" t="s">
        <v>263</v>
      </c>
      <c r="C66" s="257"/>
      <c r="D66" s="257"/>
      <c r="E66" s="257"/>
      <c r="F66" s="257"/>
      <c r="G66" s="257"/>
      <c r="H66" s="257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230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229</v>
      </c>
      <c r="H69" s="201" t="s">
        <v>228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56" t="s">
        <v>261</v>
      </c>
      <c r="C88" s="256"/>
      <c r="D88" s="256"/>
      <c r="E88" s="25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56"/>
      <c r="C89" s="256"/>
      <c r="D89" s="256"/>
      <c r="E89" s="25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259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260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262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C62:H63"/>
    <mergeCell ref="B48:I48"/>
    <mergeCell ref="D58:I59"/>
    <mergeCell ref="B56:H56"/>
    <mergeCell ref="B37:I37"/>
    <mergeCell ref="B42:I42"/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</mergeCells>
  <hyperlinks>
    <hyperlink ref="B92" r:id="rId1"/>
    <hyperlink ref="B91" r:id="rId2"/>
    <hyperlink ref="B90" r:id="rId3"/>
    <hyperlink ref="B68" r:id="rId4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5"/>
  <headerFooter alignWithMargins="0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workbookViewId="0">
      <selection activeCell="L27" sqref="L27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230</v>
      </c>
    </row>
    <row r="5" spans="3:17">
      <c r="M5" s="283" t="s">
        <v>267</v>
      </c>
      <c r="N5" s="283"/>
      <c r="O5" s="283"/>
      <c r="P5" s="283"/>
    </row>
    <row r="7" spans="3:17">
      <c r="M7" s="201" t="s">
        <v>21</v>
      </c>
      <c r="N7" s="201" t="s">
        <v>43</v>
      </c>
      <c r="O7" s="201" t="s">
        <v>229</v>
      </c>
      <c r="P7" s="201" t="s">
        <v>228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82" t="s">
        <v>266</v>
      </c>
      <c r="N15" s="282"/>
      <c r="O15" s="282"/>
      <c r="P15" s="282"/>
    </row>
    <row r="16" spans="3:17">
      <c r="M16" s="282"/>
      <c r="N16" s="282"/>
      <c r="O16" s="282"/>
      <c r="P16" s="282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227</v>
      </c>
      <c r="H26" s="198">
        <v>5.0000000000000001E-3</v>
      </c>
      <c r="I26" s="197"/>
    </row>
    <row r="30" spans="3:16">
      <c r="C30" s="256" t="s">
        <v>261</v>
      </c>
      <c r="D30" s="256"/>
      <c r="E30" s="256"/>
      <c r="F30" s="256"/>
    </row>
    <row r="31" spans="3:16" ht="30" customHeight="1">
      <c r="C31" s="256"/>
      <c r="D31" s="256"/>
      <c r="E31" s="256"/>
      <c r="F31" s="256"/>
    </row>
    <row r="32" spans="3:16" ht="15">
      <c r="C32" s="1" t="s">
        <v>259</v>
      </c>
    </row>
    <row r="33" spans="3:3" ht="15">
      <c r="C33" s="1" t="s">
        <v>260</v>
      </c>
    </row>
    <row r="34" spans="3:3" ht="15">
      <c r="C34" s="1" t="s">
        <v>262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93"/>
  <sheetViews>
    <sheetView topLeftCell="A4" zoomScale="85" zoomScaleNormal="85" workbookViewId="0">
      <selection activeCell="E5" sqref="E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6" s="130" customFormat="1" ht="55.5" customHeight="1">
      <c r="A1" s="131"/>
      <c r="B1" s="258" t="s">
        <v>232</v>
      </c>
      <c r="C1" s="258"/>
      <c r="D1" s="258"/>
      <c r="E1" s="258"/>
      <c r="F1" s="258"/>
      <c r="G1" s="258"/>
      <c r="H1" s="258"/>
      <c r="I1" s="258"/>
      <c r="J1" s="131"/>
      <c r="M1" s="130" t="s">
        <v>284</v>
      </c>
    </row>
    <row r="3" spans="1:16">
      <c r="C3" s="109" t="s">
        <v>290</v>
      </c>
      <c r="H3" s="110"/>
      <c r="I3" s="110"/>
      <c r="J3" s="110"/>
    </row>
    <row r="4" spans="1:16" ht="53.25" customHeight="1">
      <c r="B4" s="111" t="s">
        <v>165</v>
      </c>
      <c r="C4" s="111" t="s">
        <v>112</v>
      </c>
      <c r="D4" s="111" t="s">
        <v>286</v>
      </c>
      <c r="E4" s="111" t="s">
        <v>287</v>
      </c>
      <c r="F4" s="111" t="s">
        <v>167</v>
      </c>
      <c r="G4" s="111" t="s">
        <v>110</v>
      </c>
      <c r="H4" s="112"/>
      <c r="I4" s="111" t="s">
        <v>288</v>
      </c>
      <c r="J4" s="111" t="s">
        <v>289</v>
      </c>
      <c r="K4" s="111" t="s">
        <v>168</v>
      </c>
      <c r="L4" s="111" t="s">
        <v>169</v>
      </c>
      <c r="M4" s="113">
        <v>0.05</v>
      </c>
    </row>
    <row r="5" spans="1:16" ht="96.75" customHeight="1">
      <c r="B5" s="114">
        <v>1</v>
      </c>
      <c r="C5" s="234" t="s">
        <v>285</v>
      </c>
      <c r="D5" s="114" t="s">
        <v>298</v>
      </c>
      <c r="E5" s="114">
        <v>39.94</v>
      </c>
      <c r="F5" s="115" t="s">
        <v>197</v>
      </c>
      <c r="G5" s="116" t="s">
        <v>291</v>
      </c>
      <c r="H5" s="117"/>
      <c r="I5" s="118">
        <v>256</v>
      </c>
      <c r="J5" s="118">
        <v>246</v>
      </c>
      <c r="K5" s="119">
        <v>0</v>
      </c>
      <c r="L5" s="118">
        <f>ROUND(J5*(1+K5),0)</f>
        <v>246</v>
      </c>
      <c r="N5" s="120"/>
    </row>
    <row r="6" spans="1:16" ht="95.25" customHeight="1">
      <c r="B6" s="114">
        <v>4</v>
      </c>
      <c r="C6" s="114" t="s">
        <v>301</v>
      </c>
      <c r="D6" s="114" t="s">
        <v>302</v>
      </c>
      <c r="E6" s="114">
        <v>99</v>
      </c>
      <c r="F6" s="115" t="s">
        <v>197</v>
      </c>
      <c r="G6" s="116" t="s">
        <v>300</v>
      </c>
      <c r="H6" s="117"/>
      <c r="I6" s="118">
        <v>273</v>
      </c>
      <c r="J6" s="118">
        <v>263</v>
      </c>
      <c r="K6" s="119">
        <v>0</v>
      </c>
      <c r="L6" s="118">
        <f>ROUND(J6*(1+K6),0)</f>
        <v>263</v>
      </c>
    </row>
    <row r="7" spans="1:16" ht="108.75" customHeight="1">
      <c r="B7" s="121">
        <v>5</v>
      </c>
      <c r="C7" s="114" t="s">
        <v>304</v>
      </c>
      <c r="D7" s="114" t="s">
        <v>311</v>
      </c>
      <c r="E7" s="114" t="s">
        <v>305</v>
      </c>
      <c r="F7" s="115" t="s">
        <v>197</v>
      </c>
      <c r="G7" s="122" t="s">
        <v>303</v>
      </c>
      <c r="H7" s="123"/>
      <c r="I7" s="118">
        <v>280</v>
      </c>
      <c r="J7" s="118">
        <v>270</v>
      </c>
      <c r="K7" s="119">
        <v>0</v>
      </c>
      <c r="L7" s="118">
        <f>ROUND(J7*(1+K7),0)</f>
        <v>270</v>
      </c>
    </row>
    <row r="8" spans="1:16">
      <c r="B8" s="284" t="s">
        <v>170</v>
      </c>
      <c r="C8" s="285"/>
      <c r="D8" s="285"/>
      <c r="E8" s="285"/>
      <c r="F8" s="285"/>
      <c r="G8" s="285"/>
      <c r="H8" s="285"/>
      <c r="I8" s="285"/>
      <c r="J8" s="285"/>
      <c r="K8" s="286"/>
      <c r="L8" s="124">
        <f>ROUND(AVERAGE(L5:L7),0)</f>
        <v>260</v>
      </c>
      <c r="M8" s="237"/>
    </row>
    <row r="9" spans="1:16">
      <c r="B9" s="284" t="s">
        <v>171</v>
      </c>
      <c r="C9" s="285"/>
      <c r="D9" s="285"/>
      <c r="E9" s="285"/>
      <c r="F9" s="285"/>
      <c r="G9" s="285"/>
      <c r="H9" s="285"/>
      <c r="I9" s="285"/>
      <c r="J9" s="285"/>
      <c r="K9" s="286"/>
      <c r="L9" s="125">
        <f>ROUND(L8/1.18,0)</f>
        <v>220</v>
      </c>
      <c r="M9" s="237"/>
    </row>
    <row r="10" spans="1:16">
      <c r="B10" s="284" t="s">
        <v>113</v>
      </c>
      <c r="C10" s="285"/>
      <c r="D10" s="285"/>
      <c r="E10" s="285"/>
      <c r="F10" s="285"/>
      <c r="G10" s="285"/>
      <c r="H10" s="285"/>
      <c r="I10" s="285"/>
      <c r="J10" s="285"/>
      <c r="K10" s="286"/>
      <c r="L10" s="125">
        <f>STDEV(L5:L7)</f>
        <v>12.342339054382411</v>
      </c>
      <c r="M10" s="237"/>
    </row>
    <row r="11" spans="1:16">
      <c r="B11" s="284" t="s">
        <v>172</v>
      </c>
      <c r="C11" s="285"/>
      <c r="D11" s="285"/>
      <c r="E11" s="285"/>
      <c r="F11" s="285"/>
      <c r="G11" s="285"/>
      <c r="H11" s="285"/>
      <c r="I11" s="285"/>
      <c r="J11" s="285"/>
      <c r="K11" s="286"/>
      <c r="L11" s="127">
        <f>L10/L8</f>
        <v>4.747053482454773E-2</v>
      </c>
      <c r="M11" s="237"/>
      <c r="N11" s="238" t="s">
        <v>312</v>
      </c>
      <c r="O11" s="238"/>
      <c r="P11" s="238"/>
    </row>
    <row r="12" spans="1:16">
      <c r="N12" s="238" t="s">
        <v>313</v>
      </c>
      <c r="O12" s="238"/>
      <c r="P12" s="238"/>
    </row>
    <row r="14" spans="1:16" ht="96" customHeight="1">
      <c r="B14" s="114">
        <v>2</v>
      </c>
      <c r="C14" s="234" t="s">
        <v>292</v>
      </c>
      <c r="D14" s="114" t="s">
        <v>297</v>
      </c>
      <c r="E14" s="114">
        <v>51</v>
      </c>
      <c r="F14" s="115" t="s">
        <v>293</v>
      </c>
      <c r="G14" s="235" t="s">
        <v>294</v>
      </c>
      <c r="H14" s="117"/>
      <c r="I14" s="118">
        <v>422</v>
      </c>
      <c r="J14" s="118">
        <v>412</v>
      </c>
      <c r="K14" s="119">
        <v>0</v>
      </c>
      <c r="L14" s="118">
        <f>ROUND(J14*(1+K14),0)</f>
        <v>412</v>
      </c>
    </row>
    <row r="15" spans="1:16" ht="95.25" customHeight="1">
      <c r="B15" s="114">
        <v>3</v>
      </c>
      <c r="C15" s="114" t="s">
        <v>296</v>
      </c>
      <c r="D15" s="114" t="s">
        <v>299</v>
      </c>
      <c r="E15" s="114">
        <v>172.6</v>
      </c>
      <c r="F15" s="115" t="s">
        <v>197</v>
      </c>
      <c r="G15" s="116" t="s">
        <v>295</v>
      </c>
      <c r="H15" s="117"/>
      <c r="I15" s="118">
        <v>168</v>
      </c>
      <c r="J15" s="118">
        <v>163</v>
      </c>
      <c r="K15" s="119">
        <v>0</v>
      </c>
      <c r="L15" s="118">
        <f>ROUND(J15*(1+K15),0)</f>
        <v>163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8:K8"/>
    <mergeCell ref="B9:K9"/>
    <mergeCell ref="B10:K10"/>
    <mergeCell ref="B11:K11"/>
  </mergeCells>
  <hyperlinks>
    <hyperlink ref="D17" r:id="rId1"/>
    <hyperlink ref="C5" r:id="rId2"/>
    <hyperlink ref="C14" r:id="rId3"/>
  </hyperlinks>
  <pageMargins left="0.74803149606299213" right="0.74803149606299213" top="0.98425196850393704" bottom="0.98425196850393704" header="0.51181102362204722" footer="0.51181102362204722"/>
  <pageSetup paperSize="9" scale="42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58" t="s">
        <v>232</v>
      </c>
      <c r="C1" s="258"/>
      <c r="D1" s="258"/>
      <c r="E1" s="258"/>
      <c r="F1" s="258"/>
      <c r="G1" s="258"/>
      <c r="H1" s="258"/>
      <c r="I1" s="258"/>
      <c r="J1" s="131"/>
    </row>
    <row r="2" spans="1:10" s="52" customFormat="1" ht="127.5" customHeight="1">
      <c r="A2" s="290" t="s">
        <v>99</v>
      </c>
      <c r="B2" s="290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93" t="s">
        <v>0</v>
      </c>
      <c r="B3" s="293"/>
      <c r="C3" s="293"/>
      <c r="D3" s="293"/>
      <c r="E3" s="293"/>
      <c r="F3" s="293"/>
      <c r="G3" s="293"/>
      <c r="H3" s="293"/>
    </row>
    <row r="4" spans="1:10">
      <c r="A4" s="291" t="s">
        <v>1</v>
      </c>
      <c r="B4" s="291" t="s">
        <v>2</v>
      </c>
      <c r="C4" s="294" t="s">
        <v>3</v>
      </c>
      <c r="D4" s="294"/>
      <c r="E4" s="294"/>
      <c r="F4" s="294"/>
      <c r="G4" s="294"/>
      <c r="H4" s="294"/>
    </row>
    <row r="5" spans="1:10">
      <c r="A5" s="292"/>
      <c r="B5" s="292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95" t="s">
        <v>33</v>
      </c>
      <c r="B20" s="296"/>
      <c r="C20" s="296"/>
      <c r="D20" s="296"/>
      <c r="E20" s="296"/>
      <c r="F20" s="296"/>
      <c r="G20" s="296"/>
      <c r="H20" s="296"/>
      <c r="I20" s="19"/>
    </row>
    <row r="21" spans="1:10" ht="12" customHeight="1">
      <c r="A21" s="291" t="s">
        <v>34</v>
      </c>
      <c r="B21" s="291" t="s">
        <v>2</v>
      </c>
      <c r="C21" s="287" t="str">
        <f>C4</f>
        <v>Объекты-аналоги</v>
      </c>
      <c r="D21" s="288"/>
      <c r="E21" s="288"/>
      <c r="F21" s="288"/>
      <c r="G21" s="288"/>
      <c r="H21" s="289"/>
    </row>
    <row r="22" spans="1:10" ht="12" customHeight="1">
      <c r="A22" s="292"/>
      <c r="B22" s="292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7" t="s">
        <v>104</v>
      </c>
      <c r="B23" s="288"/>
      <c r="C23" s="288"/>
      <c r="D23" s="288"/>
      <c r="E23" s="288"/>
      <c r="F23" s="288"/>
      <c r="G23" s="288"/>
      <c r="H23" s="289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7" t="s">
        <v>105</v>
      </c>
      <c r="B31" s="288"/>
      <c r="C31" s="288"/>
      <c r="D31" s="288"/>
      <c r="E31" s="288"/>
      <c r="F31" s="288"/>
      <c r="G31" s="288"/>
      <c r="H31" s="289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7" t="s">
        <v>84</v>
      </c>
      <c r="I2" s="297"/>
      <c r="J2" s="297"/>
      <c r="K2" s="297"/>
    </row>
    <row r="3" spans="2:11">
      <c r="H3" s="297"/>
      <c r="I3" s="297"/>
      <c r="J3" s="297"/>
      <c r="K3" s="297"/>
    </row>
    <row r="4" spans="2:11">
      <c r="C4" s="2" t="s">
        <v>75</v>
      </c>
      <c r="H4" s="297"/>
      <c r="I4" s="297"/>
      <c r="J4" s="297"/>
      <c r="K4" s="297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304" t="s">
        <v>163</v>
      </c>
      <c r="J7" s="1"/>
    </row>
    <row r="8" spans="2:11" ht="44.25" customHeight="1">
      <c r="I8" s="304"/>
      <c r="J8" s="1"/>
    </row>
    <row r="10" spans="2:11">
      <c r="B10" s="301" t="s">
        <v>22</v>
      </c>
      <c r="C10" s="302"/>
      <c r="D10" s="303"/>
      <c r="E10" s="70" t="s">
        <v>39</v>
      </c>
      <c r="F10" s="70" t="s">
        <v>40</v>
      </c>
      <c r="G10" s="37" t="s">
        <v>41</v>
      </c>
    </row>
    <row r="11" spans="2:11">
      <c r="B11" s="298" t="s">
        <v>42</v>
      </c>
      <c r="C11" s="299"/>
      <c r="D11" s="300"/>
      <c r="E11" s="38">
        <v>53079</v>
      </c>
      <c r="F11" s="39"/>
      <c r="G11" s="40"/>
    </row>
    <row r="12" spans="2:11">
      <c r="B12" s="298" t="s">
        <v>24</v>
      </c>
      <c r="C12" s="299"/>
      <c r="D12" s="300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301" t="s">
        <v>25</v>
      </c>
      <c r="E30" s="302"/>
      <c r="F30" s="303"/>
      <c r="G30" s="70" t="s">
        <v>39</v>
      </c>
      <c r="H30" s="70" t="s">
        <v>40</v>
      </c>
      <c r="I30" s="37" t="s">
        <v>41</v>
      </c>
    </row>
    <row r="31" spans="1:10">
      <c r="D31" s="298">
        <v>2</v>
      </c>
      <c r="E31" s="299"/>
      <c r="F31" s="300"/>
      <c r="G31" s="38">
        <v>53454</v>
      </c>
      <c r="H31" s="39"/>
      <c r="I31" s="40"/>
    </row>
    <row r="32" spans="1:10">
      <c r="D32" s="298">
        <v>1</v>
      </c>
      <c r="E32" s="299"/>
      <c r="F32" s="300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8">
        <v>3</v>
      </c>
      <c r="E33" s="299"/>
      <c r="F33" s="300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D9O</cp:lastModifiedBy>
  <cp:lastPrinted>2023-10-26T08:09:38Z</cp:lastPrinted>
  <dcterms:created xsi:type="dcterms:W3CDTF">2010-08-11T11:13:28Z</dcterms:created>
  <dcterms:modified xsi:type="dcterms:W3CDTF">2023-11-07T10:39:18Z</dcterms:modified>
</cp:coreProperties>
</file>