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8800" windowHeight="12330" activeTab="2"/>
  </bookViews>
  <sheets>
    <sheet name="Tính 360 ngày" sheetId="1" r:id="rId1"/>
    <sheet name="Tính theo số ngày thực tế" sheetId="4" r:id="rId2"/>
    <sheet name="Điều chỉnh , TT,TL nâng cấp" sheetId="3" r:id="rId3"/>
    <sheet name="Chuyển thuê TSTC" sheetId="12" r:id="rId4"/>
    <sheet name="Chuyển thuê TSTC Pan 2" sheetId="13" state="hidden" r:id="rId5"/>
    <sheet name="Không có số dư đầu kỳ" sheetId="8" state="hidden" r:id="rId6"/>
    <sheet name="Ngừng,Tiếp tục khấu hao" sheetId="6" state="hidden" r:id="rId7"/>
    <sheet name="Ngừng, tiếp tục với không có dư" sheetId="9" state="hidden" r:id="rId8"/>
    <sheet name="Thanh lý không có số dư đầu kỳ" sheetId="11" state="hidden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2" l="1"/>
  <c r="B43" i="13" l="1"/>
  <c r="C42" i="13"/>
  <c r="G51" i="13"/>
  <c r="H43" i="13"/>
  <c r="I42" i="13"/>
  <c r="G33" i="13"/>
  <c r="C50" i="13"/>
  <c r="C30" i="13"/>
  <c r="B30" i="13"/>
  <c r="D29" i="13"/>
  <c r="D28" i="13"/>
  <c r="F22" i="13"/>
  <c r="F21" i="13"/>
  <c r="E21" i="13"/>
  <c r="F20" i="13"/>
  <c r="F19" i="13"/>
  <c r="F18" i="13"/>
  <c r="F17" i="13"/>
  <c r="F16" i="13"/>
  <c r="C16" i="13"/>
  <c r="C17" i="13" s="1"/>
  <c r="F15" i="13"/>
  <c r="D15" i="13"/>
  <c r="I15" i="13" s="1"/>
  <c r="F14" i="13"/>
  <c r="E14" i="13"/>
  <c r="D14" i="13"/>
  <c r="I14" i="13" s="1"/>
  <c r="F13" i="13"/>
  <c r="F12" i="13"/>
  <c r="F11" i="13"/>
  <c r="E11" i="13"/>
  <c r="D11" i="13"/>
  <c r="C12" i="13" s="1"/>
  <c r="I10" i="13"/>
  <c r="F10" i="13"/>
  <c r="M10" i="13" s="1"/>
  <c r="E10" i="13"/>
  <c r="G6" i="13"/>
  <c r="C4" i="13"/>
  <c r="E18" i="13" s="1"/>
  <c r="E16" i="13" l="1"/>
  <c r="D30" i="13"/>
  <c r="D12" i="13"/>
  <c r="I12" i="13" s="1"/>
  <c r="C13" i="13"/>
  <c r="D13" i="13" s="1"/>
  <c r="I13" i="13" s="1"/>
  <c r="I11" i="13"/>
  <c r="M11" i="13"/>
  <c r="E17" i="13"/>
  <c r="J17" i="13" s="1"/>
  <c r="E20" i="13"/>
  <c r="D16" i="13"/>
  <c r="I16" i="13" s="1"/>
  <c r="H17" i="13" s="1"/>
  <c r="D17" i="13"/>
  <c r="I17" i="13" s="1"/>
  <c r="H18" i="13" s="1"/>
  <c r="C18" i="13"/>
  <c r="H13" i="13"/>
  <c r="J11" i="13"/>
  <c r="J14" i="13"/>
  <c r="H16" i="13"/>
  <c r="H15" i="13"/>
  <c r="D50" i="13"/>
  <c r="I50" i="13" s="1"/>
  <c r="C51" i="13"/>
  <c r="J10" i="13"/>
  <c r="H14" i="13"/>
  <c r="E13" i="13"/>
  <c r="E15" i="13"/>
  <c r="E19" i="13"/>
  <c r="E22" i="13"/>
  <c r="D49" i="13"/>
  <c r="I49" i="13" s="1"/>
  <c r="M49" i="13" s="1"/>
  <c r="E12" i="13"/>
  <c r="D29" i="12"/>
  <c r="D28" i="12"/>
  <c r="C30" i="12"/>
  <c r="B30" i="12"/>
  <c r="I10" i="12"/>
  <c r="G6" i="12"/>
  <c r="F22" i="12"/>
  <c r="F21" i="12"/>
  <c r="F20" i="12"/>
  <c r="F19" i="12"/>
  <c r="F18" i="12"/>
  <c r="F17" i="12"/>
  <c r="F16" i="12"/>
  <c r="C16" i="12"/>
  <c r="C17" i="12" s="1"/>
  <c r="F15" i="12"/>
  <c r="D15" i="12"/>
  <c r="I15" i="12" s="1"/>
  <c r="F14" i="12"/>
  <c r="D14" i="12"/>
  <c r="I14" i="12" s="1"/>
  <c r="F13" i="12"/>
  <c r="F12" i="12"/>
  <c r="F11" i="12"/>
  <c r="D11" i="12"/>
  <c r="C12" i="12" s="1"/>
  <c r="F10" i="12"/>
  <c r="C4" i="12"/>
  <c r="E20" i="12" s="1"/>
  <c r="C277" i="3"/>
  <c r="H245" i="3"/>
  <c r="D30" i="12" l="1"/>
  <c r="C40" i="12" s="1"/>
  <c r="M12" i="13"/>
  <c r="M13" i="13" s="1"/>
  <c r="M14" i="13" s="1"/>
  <c r="M15" i="13" s="1"/>
  <c r="M16" i="13" s="1"/>
  <c r="H12" i="13"/>
  <c r="H50" i="13"/>
  <c r="H11" i="13"/>
  <c r="J16" i="13"/>
  <c r="J13" i="13"/>
  <c r="B34" i="13"/>
  <c r="M50" i="13"/>
  <c r="M17" i="13"/>
  <c r="D18" i="13"/>
  <c r="I18" i="13" s="1"/>
  <c r="C19" i="13"/>
  <c r="J12" i="13"/>
  <c r="K13" i="13" s="1"/>
  <c r="L13" i="13" s="1"/>
  <c r="J15" i="13"/>
  <c r="G14" i="13"/>
  <c r="C52" i="13"/>
  <c r="D51" i="13"/>
  <c r="I51" i="13" s="1"/>
  <c r="H49" i="13"/>
  <c r="K11" i="13"/>
  <c r="L11" i="13" s="1"/>
  <c r="K10" i="13"/>
  <c r="L10" i="13" s="1"/>
  <c r="G15" i="13"/>
  <c r="E19" i="12"/>
  <c r="E11" i="12"/>
  <c r="E10" i="12"/>
  <c r="J10" i="12" s="1"/>
  <c r="H15" i="12"/>
  <c r="E12" i="12"/>
  <c r="I11" i="12"/>
  <c r="H16" i="12"/>
  <c r="E18" i="12"/>
  <c r="E22" i="12"/>
  <c r="E17" i="12"/>
  <c r="E21" i="12"/>
  <c r="E13" i="12"/>
  <c r="E14" i="12"/>
  <c r="E15" i="12"/>
  <c r="J15" i="12" s="1"/>
  <c r="E16" i="12"/>
  <c r="D17" i="12"/>
  <c r="I17" i="12" s="1"/>
  <c r="C18" i="12"/>
  <c r="D12" i="12"/>
  <c r="I12" i="12" s="1"/>
  <c r="C13" i="12"/>
  <c r="D13" i="12" s="1"/>
  <c r="I13" i="12" s="1"/>
  <c r="H14" i="12" s="1"/>
  <c r="D16" i="12"/>
  <c r="I16" i="12" s="1"/>
  <c r="M10" i="12"/>
  <c r="C282" i="3"/>
  <c r="C281" i="3"/>
  <c r="C279" i="3"/>
  <c r="C280" i="3" s="1"/>
  <c r="C278" i="3"/>
  <c r="D262" i="3"/>
  <c r="D272" i="3"/>
  <c r="D270" i="3"/>
  <c r="D268" i="3"/>
  <c r="D266" i="3"/>
  <c r="D264" i="3"/>
  <c r="D260" i="3"/>
  <c r="I221" i="3"/>
  <c r="C245" i="3"/>
  <c r="D245" i="3" s="1"/>
  <c r="J245" i="3" s="1"/>
  <c r="B33" i="12" l="1"/>
  <c r="K14" i="13"/>
  <c r="L14" i="13" s="1"/>
  <c r="K12" i="13"/>
  <c r="L12" i="13" s="1"/>
  <c r="B31" i="13"/>
  <c r="C20" i="13"/>
  <c r="D19" i="13"/>
  <c r="I19" i="13" s="1"/>
  <c r="H19" i="13"/>
  <c r="J18" i="13"/>
  <c r="K18" i="13" s="1"/>
  <c r="L18" i="13" s="1"/>
  <c r="M18" i="13"/>
  <c r="K15" i="13"/>
  <c r="L15" i="13" s="1"/>
  <c r="K17" i="13"/>
  <c r="L17" i="13" s="1"/>
  <c r="D52" i="13"/>
  <c r="I52" i="13" s="1"/>
  <c r="C53" i="13"/>
  <c r="H51" i="13"/>
  <c r="G12" i="13"/>
  <c r="G11" i="13"/>
  <c r="K16" i="13"/>
  <c r="L16" i="13" s="1"/>
  <c r="G13" i="13"/>
  <c r="M51" i="13"/>
  <c r="G16" i="13"/>
  <c r="G18" i="13"/>
  <c r="G17" i="13"/>
  <c r="H13" i="12"/>
  <c r="J17" i="12"/>
  <c r="J11" i="12"/>
  <c r="K11" i="12" s="1"/>
  <c r="M11" i="12"/>
  <c r="J14" i="12"/>
  <c r="J12" i="12"/>
  <c r="J13" i="12"/>
  <c r="J16" i="12"/>
  <c r="G17" i="12" s="1"/>
  <c r="K10" i="12"/>
  <c r="L10" i="12" s="1"/>
  <c r="H17" i="12"/>
  <c r="H11" i="12"/>
  <c r="M12" i="12"/>
  <c r="M13" i="12" s="1"/>
  <c r="M14" i="12" s="1"/>
  <c r="M15" i="12" s="1"/>
  <c r="M16" i="12" s="1"/>
  <c r="M17" i="12" s="1"/>
  <c r="H18" i="12"/>
  <c r="H12" i="12"/>
  <c r="G16" i="12"/>
  <c r="C19" i="12"/>
  <c r="D18" i="12"/>
  <c r="I18" i="12" s="1"/>
  <c r="H19" i="12" s="1"/>
  <c r="C246" i="3"/>
  <c r="E245" i="3"/>
  <c r="I37" i="3"/>
  <c r="J37" i="3" s="1"/>
  <c r="J242" i="3"/>
  <c r="N242" i="3" s="1"/>
  <c r="E242" i="3"/>
  <c r="E241" i="3"/>
  <c r="C235" i="3"/>
  <c r="C236" i="3" s="1"/>
  <c r="D234" i="3"/>
  <c r="E234" i="3" s="1"/>
  <c r="D233" i="3"/>
  <c r="J233" i="3" s="1"/>
  <c r="J232" i="3"/>
  <c r="G232" i="3"/>
  <c r="E232" i="3"/>
  <c r="G231" i="3"/>
  <c r="G230" i="3"/>
  <c r="A230" i="3"/>
  <c r="A231" i="3" s="1"/>
  <c r="A233" i="3" s="1"/>
  <c r="A234" i="3" s="1"/>
  <c r="A236" i="3" s="1"/>
  <c r="A237" i="3" s="1"/>
  <c r="A238" i="3" s="1"/>
  <c r="A239" i="3" s="1"/>
  <c r="A240" i="3" s="1"/>
  <c r="A241" i="3" s="1"/>
  <c r="G229" i="3"/>
  <c r="D229" i="3"/>
  <c r="C230" i="3" s="1"/>
  <c r="J228" i="3"/>
  <c r="G228" i="3"/>
  <c r="E228" i="3"/>
  <c r="C210" i="3"/>
  <c r="D202" i="6"/>
  <c r="E203" i="6" s="1"/>
  <c r="D200" i="6"/>
  <c r="E201" i="6" s="1"/>
  <c r="D198" i="6"/>
  <c r="E199" i="6" s="1"/>
  <c r="D196" i="6"/>
  <c r="E197" i="6" s="1"/>
  <c r="D194" i="6"/>
  <c r="E195" i="6" s="1"/>
  <c r="D192" i="6"/>
  <c r="E193" i="6" s="1"/>
  <c r="D190" i="6"/>
  <c r="E191" i="6" s="1"/>
  <c r="D188" i="6"/>
  <c r="E189" i="6" s="1"/>
  <c r="D186" i="6"/>
  <c r="E187" i="6" s="1"/>
  <c r="D184" i="6"/>
  <c r="E185" i="6" s="1"/>
  <c r="D182" i="6"/>
  <c r="E183" i="6" s="1"/>
  <c r="D180" i="6"/>
  <c r="E181" i="6" s="1"/>
  <c r="D178" i="6"/>
  <c r="E179" i="6" s="1"/>
  <c r="D176" i="6"/>
  <c r="E177" i="6" s="1"/>
  <c r="D174" i="6"/>
  <c r="E175" i="6" s="1"/>
  <c r="D172" i="6"/>
  <c r="E173" i="6" s="1"/>
  <c r="D170" i="6"/>
  <c r="E171" i="6" s="1"/>
  <c r="D168" i="6"/>
  <c r="E169" i="6" s="1"/>
  <c r="D166" i="6"/>
  <c r="E167" i="6" s="1"/>
  <c r="D164" i="6"/>
  <c r="E165" i="6" s="1"/>
  <c r="D162" i="6"/>
  <c r="E163" i="6" s="1"/>
  <c r="D160" i="6"/>
  <c r="E161" i="6" s="1"/>
  <c r="D158" i="6"/>
  <c r="E159" i="6" s="1"/>
  <c r="D156" i="6"/>
  <c r="E157" i="6" s="1"/>
  <c r="D154" i="6"/>
  <c r="E155" i="6" s="1"/>
  <c r="D152" i="6"/>
  <c r="E153" i="6" s="1"/>
  <c r="D150" i="6"/>
  <c r="E151" i="6" s="1"/>
  <c r="D148" i="6"/>
  <c r="E149" i="6" s="1"/>
  <c r="K135" i="6"/>
  <c r="G135" i="6"/>
  <c r="F135" i="6"/>
  <c r="G134" i="6"/>
  <c r="F134" i="6"/>
  <c r="E134" i="6"/>
  <c r="G133" i="6"/>
  <c r="F133" i="6"/>
  <c r="E133" i="6"/>
  <c r="G132" i="6"/>
  <c r="F132" i="6"/>
  <c r="G131" i="6"/>
  <c r="F131" i="6"/>
  <c r="G130" i="6"/>
  <c r="F130" i="6"/>
  <c r="G129" i="6"/>
  <c r="F129" i="6"/>
  <c r="C129" i="6"/>
  <c r="J128" i="6"/>
  <c r="G128" i="6"/>
  <c r="F128" i="6"/>
  <c r="K128" i="6" s="1"/>
  <c r="D128" i="6"/>
  <c r="E128" i="6" s="1"/>
  <c r="A128" i="6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G127" i="6"/>
  <c r="F127" i="6"/>
  <c r="E127" i="6"/>
  <c r="D127" i="6"/>
  <c r="J127" i="6" s="1"/>
  <c r="J126" i="6"/>
  <c r="G126" i="6"/>
  <c r="F126" i="6"/>
  <c r="K126" i="6" s="1"/>
  <c r="E126" i="6"/>
  <c r="G125" i="6"/>
  <c r="F125" i="6"/>
  <c r="A125" i="6"/>
  <c r="A127" i="6" s="1"/>
  <c r="G124" i="6"/>
  <c r="F124" i="6"/>
  <c r="A124" i="6"/>
  <c r="I123" i="6"/>
  <c r="G123" i="6"/>
  <c r="F123" i="6"/>
  <c r="K123" i="6" s="1"/>
  <c r="D123" i="6"/>
  <c r="J123" i="6" s="1"/>
  <c r="K122" i="6"/>
  <c r="J122" i="6"/>
  <c r="G122" i="6"/>
  <c r="N122" i="6" s="1"/>
  <c r="F122" i="6"/>
  <c r="E122" i="6"/>
  <c r="D109" i="6"/>
  <c r="C107" i="6"/>
  <c r="I104" i="6"/>
  <c r="G18" i="12" l="1"/>
  <c r="D53" i="13"/>
  <c r="I53" i="13" s="1"/>
  <c r="H53" i="13" s="1"/>
  <c r="H52" i="13"/>
  <c r="M19" i="13"/>
  <c r="J19" i="13"/>
  <c r="K19" i="13" s="1"/>
  <c r="L19" i="13" s="1"/>
  <c r="C21" i="13"/>
  <c r="D20" i="13"/>
  <c r="I20" i="13" s="1"/>
  <c r="G19" i="13"/>
  <c r="H20" i="13"/>
  <c r="K13" i="12"/>
  <c r="L13" i="12" s="1"/>
  <c r="M52" i="13"/>
  <c r="M53" i="13" s="1"/>
  <c r="E51" i="13"/>
  <c r="J51" i="13" s="1"/>
  <c r="E49" i="13"/>
  <c r="E52" i="13"/>
  <c r="J52" i="13" s="1"/>
  <c r="E53" i="13"/>
  <c r="E50" i="13"/>
  <c r="J50" i="13" s="1"/>
  <c r="B32" i="13"/>
  <c r="K12" i="12"/>
  <c r="K15" i="12"/>
  <c r="L15" i="12" s="1"/>
  <c r="G14" i="12"/>
  <c r="G15" i="12"/>
  <c r="G13" i="12"/>
  <c r="K14" i="12"/>
  <c r="K17" i="12"/>
  <c r="L17" i="12" s="1"/>
  <c r="K16" i="12"/>
  <c r="L16" i="12" s="1"/>
  <c r="J18" i="12"/>
  <c r="L14" i="12"/>
  <c r="G11" i="12"/>
  <c r="G12" i="12"/>
  <c r="M18" i="12"/>
  <c r="D19" i="12"/>
  <c r="I19" i="12" s="1"/>
  <c r="J19" i="12" s="1"/>
  <c r="C20" i="12"/>
  <c r="C247" i="3"/>
  <c r="D247" i="3" s="1"/>
  <c r="D246" i="3"/>
  <c r="E229" i="3"/>
  <c r="D235" i="3"/>
  <c r="E235" i="3" s="1"/>
  <c r="E233" i="3"/>
  <c r="I234" i="3"/>
  <c r="J234" i="3"/>
  <c r="I229" i="3"/>
  <c r="A242" i="3"/>
  <c r="A244" i="3" s="1"/>
  <c r="A246" i="3" s="1"/>
  <c r="A243" i="3"/>
  <c r="A245" i="3" s="1"/>
  <c r="A247" i="3" s="1"/>
  <c r="C237" i="3"/>
  <c r="D236" i="3"/>
  <c r="D230" i="3"/>
  <c r="C231" i="3"/>
  <c r="D231" i="3" s="1"/>
  <c r="J229" i="3"/>
  <c r="I230" i="3" s="1"/>
  <c r="N228" i="3"/>
  <c r="N127" i="6"/>
  <c r="N128" i="6" s="1"/>
  <c r="K127" i="6"/>
  <c r="L127" i="6" s="1"/>
  <c r="L122" i="6"/>
  <c r="M122" i="6" s="1"/>
  <c r="I124" i="6"/>
  <c r="H123" i="6"/>
  <c r="L123" i="6" s="1"/>
  <c r="M123" i="6" s="1"/>
  <c r="N123" i="6"/>
  <c r="E123" i="6"/>
  <c r="C124" i="6"/>
  <c r="H124" i="6"/>
  <c r="M127" i="6"/>
  <c r="C130" i="6"/>
  <c r="D129" i="6"/>
  <c r="C130" i="3"/>
  <c r="D77" i="3"/>
  <c r="C4" i="3"/>
  <c r="E17" i="3" s="1"/>
  <c r="F16" i="3"/>
  <c r="F27" i="3" s="1"/>
  <c r="I16" i="3"/>
  <c r="H17" i="3" s="1"/>
  <c r="D17" i="3"/>
  <c r="I17" i="3" s="1"/>
  <c r="F17" i="3"/>
  <c r="F18" i="3"/>
  <c r="F19" i="3"/>
  <c r="F20" i="3"/>
  <c r="I20" i="3"/>
  <c r="D21" i="3"/>
  <c r="I21" i="3" s="1"/>
  <c r="D22" i="3"/>
  <c r="I22" i="3" s="1"/>
  <c r="C23" i="3"/>
  <c r="D23" i="3" s="1"/>
  <c r="I23" i="3" s="1"/>
  <c r="F53" i="3"/>
  <c r="F54" i="3"/>
  <c r="F55" i="3"/>
  <c r="F56" i="3"/>
  <c r="F52" i="3"/>
  <c r="C38" i="3"/>
  <c r="B86" i="4"/>
  <c r="D79" i="4"/>
  <c r="D77" i="4"/>
  <c r="D75" i="4"/>
  <c r="D73" i="4"/>
  <c r="D71" i="4"/>
  <c r="D69" i="4"/>
  <c r="D67" i="4"/>
  <c r="D65" i="4"/>
  <c r="D63" i="4"/>
  <c r="D61" i="4"/>
  <c r="D59" i="4"/>
  <c r="D57" i="4"/>
  <c r="D55" i="4"/>
  <c r="D53" i="4"/>
  <c r="D51" i="4"/>
  <c r="D49" i="4"/>
  <c r="D47" i="4"/>
  <c r="D45" i="4"/>
  <c r="D43" i="4"/>
  <c r="D41" i="4"/>
  <c r="D97" i="1"/>
  <c r="D95" i="1"/>
  <c r="D91" i="1"/>
  <c r="D93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E50" i="1" s="1"/>
  <c r="D47" i="1"/>
  <c r="E48" i="1" s="1"/>
  <c r="D45" i="1"/>
  <c r="E46" i="1" s="1"/>
  <c r="D43" i="1"/>
  <c r="E44" i="1" s="1"/>
  <c r="D41" i="1"/>
  <c r="E42" i="1" s="1"/>
  <c r="D39" i="1"/>
  <c r="E40" i="1" s="1"/>
  <c r="D37" i="1"/>
  <c r="E38" i="1" s="1"/>
  <c r="D35" i="1"/>
  <c r="E36" i="1" s="1"/>
  <c r="B100" i="1"/>
  <c r="E32" i="4"/>
  <c r="D19" i="1"/>
  <c r="G1" i="1"/>
  <c r="H21" i="1"/>
  <c r="I15" i="1"/>
  <c r="H18" i="1" s="1"/>
  <c r="E21" i="1"/>
  <c r="E20" i="1"/>
  <c r="D6" i="1"/>
  <c r="F28" i="1" s="1"/>
  <c r="C4" i="1"/>
  <c r="E27" i="1" s="1"/>
  <c r="E31" i="4"/>
  <c r="E30" i="4"/>
  <c r="E29" i="4"/>
  <c r="E28" i="4"/>
  <c r="E27" i="4"/>
  <c r="E26" i="4"/>
  <c r="E25" i="4"/>
  <c r="E24" i="4"/>
  <c r="E23" i="4"/>
  <c r="E22" i="4"/>
  <c r="E21" i="4"/>
  <c r="E17" i="4"/>
  <c r="E18" i="4"/>
  <c r="E19" i="4"/>
  <c r="E20" i="4"/>
  <c r="E16" i="4"/>
  <c r="G22" i="4"/>
  <c r="G23" i="4"/>
  <c r="G24" i="4"/>
  <c r="G25" i="4"/>
  <c r="G26" i="4"/>
  <c r="G27" i="4"/>
  <c r="G28" i="4"/>
  <c r="G29" i="4"/>
  <c r="G30" i="4"/>
  <c r="G31" i="4"/>
  <c r="G32" i="4"/>
  <c r="G21" i="4"/>
  <c r="J20" i="4"/>
  <c r="J16" i="4"/>
  <c r="J49" i="13" l="1"/>
  <c r="K49" i="13" s="1"/>
  <c r="L49" i="13"/>
  <c r="M20" i="13"/>
  <c r="H21" i="13"/>
  <c r="J20" i="13"/>
  <c r="D21" i="13"/>
  <c r="I21" i="13" s="1"/>
  <c r="C22" i="13"/>
  <c r="I22" i="13" s="1"/>
  <c r="G20" i="13"/>
  <c r="B32" i="12"/>
  <c r="K18" i="12"/>
  <c r="L18" i="12" s="1"/>
  <c r="K19" i="12"/>
  <c r="L11" i="12"/>
  <c r="L12" i="12"/>
  <c r="G19" i="12"/>
  <c r="L19" i="12"/>
  <c r="H20" i="12"/>
  <c r="M19" i="12"/>
  <c r="C21" i="12"/>
  <c r="D20" i="12"/>
  <c r="I20" i="12" s="1"/>
  <c r="J20" i="12" s="1"/>
  <c r="F24" i="3"/>
  <c r="J247" i="3"/>
  <c r="E247" i="3"/>
  <c r="F26" i="3"/>
  <c r="F21" i="3"/>
  <c r="J246" i="3"/>
  <c r="E246" i="3"/>
  <c r="E20" i="3"/>
  <c r="E18" i="3"/>
  <c r="E19" i="3"/>
  <c r="J235" i="3"/>
  <c r="I236" i="3" s="1"/>
  <c r="F30" i="3"/>
  <c r="F29" i="3"/>
  <c r="F22" i="3"/>
  <c r="E16" i="3"/>
  <c r="J16" i="3" s="1"/>
  <c r="F231" i="3"/>
  <c r="F232" i="3"/>
  <c r="K232" i="3" s="1"/>
  <c r="F229" i="3"/>
  <c r="K229" i="3" s="1"/>
  <c r="F230" i="3"/>
  <c r="F228" i="3"/>
  <c r="H22" i="3"/>
  <c r="H23" i="3"/>
  <c r="H24" i="3"/>
  <c r="J20" i="3"/>
  <c r="I235" i="3"/>
  <c r="N229" i="3"/>
  <c r="J236" i="3"/>
  <c r="E236" i="3"/>
  <c r="J231" i="3"/>
  <c r="E231" i="3"/>
  <c r="C238" i="3"/>
  <c r="D237" i="3"/>
  <c r="J230" i="3"/>
  <c r="I231" i="3" s="1"/>
  <c r="E230" i="3"/>
  <c r="E129" i="6"/>
  <c r="J129" i="6"/>
  <c r="K129" i="6" s="1"/>
  <c r="C131" i="6"/>
  <c r="D130" i="6"/>
  <c r="C125" i="6"/>
  <c r="D125" i="6" s="1"/>
  <c r="D124" i="6"/>
  <c r="N129" i="6"/>
  <c r="C24" i="3"/>
  <c r="F32" i="3"/>
  <c r="F28" i="3"/>
  <c r="F25" i="3"/>
  <c r="F23" i="3"/>
  <c r="F31" i="3"/>
  <c r="J17" i="3"/>
  <c r="H18" i="3"/>
  <c r="C18" i="3"/>
  <c r="M16" i="3"/>
  <c r="M17" i="3" s="1"/>
  <c r="F25" i="1"/>
  <c r="F26" i="1"/>
  <c r="E29" i="1"/>
  <c r="H29" i="1"/>
  <c r="E24" i="1"/>
  <c r="F21" i="1"/>
  <c r="F29" i="1"/>
  <c r="H28" i="1"/>
  <c r="H20" i="1"/>
  <c r="E25" i="1"/>
  <c r="F22" i="1"/>
  <c r="F30" i="1"/>
  <c r="H25" i="1"/>
  <c r="H17" i="1"/>
  <c r="E28" i="1"/>
  <c r="H24" i="1"/>
  <c r="E22" i="1"/>
  <c r="E26" i="1"/>
  <c r="E30" i="1"/>
  <c r="F23" i="1"/>
  <c r="F27" i="1"/>
  <c r="H27" i="1"/>
  <c r="H23" i="1"/>
  <c r="H19" i="1"/>
  <c r="E23" i="1"/>
  <c r="F20" i="1"/>
  <c r="F24" i="1"/>
  <c r="H30" i="1"/>
  <c r="H26" i="1"/>
  <c r="H22" i="1"/>
  <c r="B38" i="11"/>
  <c r="B39" i="11" s="1"/>
  <c r="C23" i="11"/>
  <c r="D23" i="11" s="1"/>
  <c r="I23" i="11" s="1"/>
  <c r="D22" i="11"/>
  <c r="I22" i="11" s="1"/>
  <c r="D21" i="11"/>
  <c r="I20" i="11"/>
  <c r="D17" i="11"/>
  <c r="I16" i="11"/>
  <c r="H17" i="11" s="1"/>
  <c r="D6" i="11"/>
  <c r="F30" i="11" s="1"/>
  <c r="C4" i="11"/>
  <c r="E32" i="11" s="1"/>
  <c r="C155" i="9"/>
  <c r="C154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32" i="9"/>
  <c r="L147" i="9"/>
  <c r="L148" i="9"/>
  <c r="E149" i="9"/>
  <c r="E148" i="9"/>
  <c r="E147" i="9"/>
  <c r="F146" i="9"/>
  <c r="F145" i="9"/>
  <c r="F144" i="9"/>
  <c r="E144" i="9"/>
  <c r="F143" i="9"/>
  <c r="E143" i="9"/>
  <c r="F142" i="9"/>
  <c r="E142" i="9"/>
  <c r="F141" i="9"/>
  <c r="E141" i="9"/>
  <c r="F140" i="9"/>
  <c r="E140" i="9"/>
  <c r="F139" i="9"/>
  <c r="E139" i="9"/>
  <c r="F138" i="9"/>
  <c r="E138" i="9"/>
  <c r="C138" i="9"/>
  <c r="C139" i="9" s="1"/>
  <c r="F137" i="9"/>
  <c r="J137" i="9" s="1"/>
  <c r="E137" i="9"/>
  <c r="D137" i="9"/>
  <c r="I137" i="9" s="1"/>
  <c r="F136" i="9"/>
  <c r="E136" i="9"/>
  <c r="D136" i="9"/>
  <c r="I136" i="9" s="1"/>
  <c r="I135" i="9"/>
  <c r="F135" i="9"/>
  <c r="J135" i="9" s="1"/>
  <c r="E135" i="9"/>
  <c r="F134" i="9"/>
  <c r="E134" i="9"/>
  <c r="F133" i="9"/>
  <c r="E133" i="9"/>
  <c r="I132" i="9"/>
  <c r="F132" i="9"/>
  <c r="E132" i="9"/>
  <c r="D132" i="9"/>
  <c r="C133" i="9" s="1"/>
  <c r="I131" i="9"/>
  <c r="F131" i="9"/>
  <c r="E131" i="9"/>
  <c r="J131" i="9" s="1"/>
  <c r="D118" i="9"/>
  <c r="C116" i="9"/>
  <c r="L36" i="9"/>
  <c r="J37" i="9"/>
  <c r="J36" i="9"/>
  <c r="L35" i="9"/>
  <c r="I19" i="9"/>
  <c r="F33" i="9"/>
  <c r="C26" i="9"/>
  <c r="C27" i="9" s="1"/>
  <c r="D25" i="9"/>
  <c r="D24" i="9"/>
  <c r="I24" i="9" s="1"/>
  <c r="I23" i="9"/>
  <c r="F23" i="9"/>
  <c r="F21" i="9"/>
  <c r="F20" i="9"/>
  <c r="D20" i="9"/>
  <c r="C21" i="9" s="1"/>
  <c r="F19" i="9"/>
  <c r="D6" i="9"/>
  <c r="F25" i="9" s="1"/>
  <c r="C4" i="9"/>
  <c r="E354" i="8"/>
  <c r="E352" i="8"/>
  <c r="E350" i="8"/>
  <c r="E348" i="8"/>
  <c r="E346" i="8"/>
  <c r="E344" i="8"/>
  <c r="E342" i="8"/>
  <c r="E340" i="8"/>
  <c r="E338" i="8"/>
  <c r="E336" i="8"/>
  <c r="E334" i="8"/>
  <c r="E332" i="8"/>
  <c r="E330" i="8"/>
  <c r="E328" i="8"/>
  <c r="E326" i="8"/>
  <c r="E324" i="8"/>
  <c r="E322" i="8"/>
  <c r="E320" i="8"/>
  <c r="E318" i="8"/>
  <c r="E316" i="8"/>
  <c r="E314" i="8"/>
  <c r="E312" i="8"/>
  <c r="E310" i="8"/>
  <c r="E308" i="8"/>
  <c r="D353" i="8"/>
  <c r="D351" i="8"/>
  <c r="D349" i="8"/>
  <c r="D347" i="8"/>
  <c r="D345" i="8"/>
  <c r="D343" i="8"/>
  <c r="D341" i="8"/>
  <c r="D339" i="8"/>
  <c r="D337" i="8"/>
  <c r="D335" i="8"/>
  <c r="D333" i="8"/>
  <c r="D331" i="8"/>
  <c r="D329" i="8"/>
  <c r="D327" i="8"/>
  <c r="D325" i="8"/>
  <c r="D323" i="8"/>
  <c r="D321" i="8"/>
  <c r="D319" i="8"/>
  <c r="D317" i="8"/>
  <c r="D315" i="8"/>
  <c r="D313" i="8"/>
  <c r="D311" i="8"/>
  <c r="D309" i="8"/>
  <c r="D307" i="8"/>
  <c r="D305" i="8"/>
  <c r="D303" i="8"/>
  <c r="D301" i="8"/>
  <c r="D299" i="8"/>
  <c r="D297" i="8"/>
  <c r="D295" i="8"/>
  <c r="D293" i="8"/>
  <c r="D291" i="8"/>
  <c r="D289" i="8"/>
  <c r="D287" i="8"/>
  <c r="D285" i="8"/>
  <c r="D283" i="8"/>
  <c r="E139" i="8"/>
  <c r="J272" i="8"/>
  <c r="I255" i="8"/>
  <c r="I254" i="8"/>
  <c r="G258" i="8"/>
  <c r="G262" i="8"/>
  <c r="F257" i="8"/>
  <c r="F261" i="8"/>
  <c r="K113" i="8"/>
  <c r="J121" i="8"/>
  <c r="E138" i="8"/>
  <c r="D278" i="8"/>
  <c r="J268" i="8"/>
  <c r="E268" i="8"/>
  <c r="E267" i="8"/>
  <c r="C261" i="8"/>
  <c r="D260" i="8"/>
  <c r="D259" i="8"/>
  <c r="J259" i="8" s="1"/>
  <c r="J258" i="8"/>
  <c r="E258" i="8"/>
  <c r="D255" i="8"/>
  <c r="E255" i="8" s="1"/>
  <c r="J254" i="8"/>
  <c r="E254" i="8"/>
  <c r="I247" i="8"/>
  <c r="D239" i="8"/>
  <c r="C237" i="8"/>
  <c r="D147" i="8"/>
  <c r="C128" i="8"/>
  <c r="D128" i="8" s="1"/>
  <c r="D127" i="8"/>
  <c r="D126" i="8"/>
  <c r="J126" i="8" s="1"/>
  <c r="J125" i="8"/>
  <c r="E125" i="8"/>
  <c r="A123" i="8"/>
  <c r="A124" i="8" s="1"/>
  <c r="A126" i="8" s="1"/>
  <c r="A127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D122" i="8"/>
  <c r="C123" i="8" s="1"/>
  <c r="E121" i="8"/>
  <c r="J113" i="8"/>
  <c r="D109" i="8"/>
  <c r="C107" i="8"/>
  <c r="C23" i="8"/>
  <c r="C24" i="8" s="1"/>
  <c r="D22" i="8"/>
  <c r="I22" i="8" s="1"/>
  <c r="D21" i="8"/>
  <c r="I21" i="8" s="1"/>
  <c r="I20" i="8"/>
  <c r="A18" i="8"/>
  <c r="A19" i="8" s="1"/>
  <c r="A21" i="8" s="1"/>
  <c r="A22" i="8" s="1"/>
  <c r="A24" i="8" s="1"/>
  <c r="A25" i="8" s="1"/>
  <c r="A26" i="8" s="1"/>
  <c r="A27" i="8" s="1"/>
  <c r="A28" i="8" s="1"/>
  <c r="A29" i="8" s="1"/>
  <c r="A30" i="8" s="1"/>
  <c r="A31" i="8" s="1"/>
  <c r="A32" i="8" s="1"/>
  <c r="D17" i="8"/>
  <c r="C18" i="8" s="1"/>
  <c r="I16" i="8"/>
  <c r="D6" i="8"/>
  <c r="F32" i="8" s="1"/>
  <c r="C4" i="8"/>
  <c r="E32" i="8" s="1"/>
  <c r="M21" i="13" l="1"/>
  <c r="J53" i="13"/>
  <c r="G21" i="13"/>
  <c r="K20" i="13"/>
  <c r="L20" i="13" s="1"/>
  <c r="M22" i="13"/>
  <c r="J21" i="13"/>
  <c r="G22" i="13" s="1"/>
  <c r="H22" i="13"/>
  <c r="G53" i="13"/>
  <c r="G52" i="13"/>
  <c r="G50" i="13"/>
  <c r="K50" i="13"/>
  <c r="K51" i="13" s="1"/>
  <c r="K52" i="13" s="1"/>
  <c r="K53" i="13" s="1"/>
  <c r="L50" i="13"/>
  <c r="L51" i="13" s="1"/>
  <c r="L52" i="13" s="1"/>
  <c r="L53" i="13" s="1"/>
  <c r="K20" i="12"/>
  <c r="G21" i="12"/>
  <c r="G20" i="12"/>
  <c r="H21" i="12"/>
  <c r="M20" i="12"/>
  <c r="D21" i="12"/>
  <c r="I21" i="12" s="1"/>
  <c r="J21" i="12" s="1"/>
  <c r="J22" i="12" s="1"/>
  <c r="K22" i="12" s="1"/>
  <c r="C22" i="12"/>
  <c r="K228" i="3"/>
  <c r="L228" i="3" s="1"/>
  <c r="M228" i="3" s="1"/>
  <c r="K231" i="3"/>
  <c r="H229" i="3"/>
  <c r="L229" i="3" s="1"/>
  <c r="M229" i="3" s="1"/>
  <c r="I232" i="3"/>
  <c r="I237" i="3"/>
  <c r="C239" i="3"/>
  <c r="D238" i="3"/>
  <c r="J237" i="3"/>
  <c r="E237" i="3"/>
  <c r="K230" i="3"/>
  <c r="N230" i="3"/>
  <c r="N231" i="3" s="1"/>
  <c r="J124" i="6"/>
  <c r="E124" i="6"/>
  <c r="C132" i="6"/>
  <c r="D131" i="6"/>
  <c r="E125" i="6"/>
  <c r="J125" i="6"/>
  <c r="K125" i="6" s="1"/>
  <c r="N130" i="6"/>
  <c r="E130" i="6"/>
  <c r="J130" i="6"/>
  <c r="K130" i="6" s="1"/>
  <c r="D18" i="3"/>
  <c r="I18" i="3" s="1"/>
  <c r="M18" i="3" s="1"/>
  <c r="C19" i="3"/>
  <c r="D19" i="3" s="1"/>
  <c r="I19" i="3" s="1"/>
  <c r="J19" i="3" s="1"/>
  <c r="D24" i="3"/>
  <c r="I24" i="3" s="1"/>
  <c r="C25" i="3"/>
  <c r="K16" i="3"/>
  <c r="L16" i="3" s="1"/>
  <c r="G17" i="3"/>
  <c r="K17" i="3" s="1"/>
  <c r="L17" i="3" s="1"/>
  <c r="G18" i="3"/>
  <c r="E17" i="11"/>
  <c r="E16" i="11"/>
  <c r="E19" i="11"/>
  <c r="E22" i="11"/>
  <c r="F22" i="11"/>
  <c r="E18" i="11"/>
  <c r="E21" i="11"/>
  <c r="F25" i="11"/>
  <c r="F27" i="11"/>
  <c r="F23" i="11"/>
  <c r="F31" i="11"/>
  <c r="C18" i="11"/>
  <c r="C24" i="11"/>
  <c r="F29" i="11"/>
  <c r="F32" i="11"/>
  <c r="F20" i="11"/>
  <c r="F21" i="11"/>
  <c r="F19" i="11"/>
  <c r="F18" i="11"/>
  <c r="F17" i="11"/>
  <c r="F16" i="11"/>
  <c r="M16" i="11" s="1"/>
  <c r="I17" i="11"/>
  <c r="I21" i="11"/>
  <c r="F24" i="11"/>
  <c r="F26" i="11"/>
  <c r="F28" i="11"/>
  <c r="E20" i="11"/>
  <c r="E23" i="11"/>
  <c r="E24" i="11"/>
  <c r="E25" i="11"/>
  <c r="E26" i="11"/>
  <c r="E27" i="11"/>
  <c r="E28" i="11"/>
  <c r="E29" i="11"/>
  <c r="E30" i="11"/>
  <c r="E31" i="11"/>
  <c r="D133" i="9"/>
  <c r="I133" i="9" s="1"/>
  <c r="J133" i="9" s="1"/>
  <c r="C134" i="9"/>
  <c r="D134" i="9" s="1"/>
  <c r="I134" i="9" s="1"/>
  <c r="J134" i="9" s="1"/>
  <c r="K131" i="9"/>
  <c r="K132" i="9"/>
  <c r="L132" i="9" s="1"/>
  <c r="K133" i="9"/>
  <c r="L133" i="9" s="1"/>
  <c r="J136" i="9"/>
  <c r="C140" i="9"/>
  <c r="D139" i="9"/>
  <c r="I139" i="9" s="1"/>
  <c r="J139" i="9"/>
  <c r="J138" i="9"/>
  <c r="H136" i="9"/>
  <c r="L131" i="9"/>
  <c r="J132" i="9"/>
  <c r="H134" i="9"/>
  <c r="D138" i="9"/>
  <c r="I138" i="9" s="1"/>
  <c r="M131" i="9"/>
  <c r="M132" i="9" s="1"/>
  <c r="M133" i="9" s="1"/>
  <c r="H133" i="9"/>
  <c r="H132" i="9"/>
  <c r="D21" i="9"/>
  <c r="C22" i="9"/>
  <c r="D22" i="9" s="1"/>
  <c r="I22" i="9" s="1"/>
  <c r="I20" i="9"/>
  <c r="H24" i="9" s="1"/>
  <c r="F22" i="9"/>
  <c r="F24" i="9"/>
  <c r="M19" i="9"/>
  <c r="D26" i="9"/>
  <c r="I26" i="9" s="1"/>
  <c r="H20" i="9"/>
  <c r="H25" i="9"/>
  <c r="I21" i="9"/>
  <c r="E23" i="9"/>
  <c r="J23" i="9" s="1"/>
  <c r="E24" i="9"/>
  <c r="J24" i="9" s="1"/>
  <c r="E22" i="9"/>
  <c r="J22" i="9" s="1"/>
  <c r="E21" i="9"/>
  <c r="J21" i="9" s="1"/>
  <c r="E20" i="9"/>
  <c r="E19" i="9"/>
  <c r="J19" i="9" s="1"/>
  <c r="K19" i="9" s="1"/>
  <c r="E31" i="9"/>
  <c r="E28" i="9"/>
  <c r="E25" i="9"/>
  <c r="E32" i="9"/>
  <c r="E30" i="9"/>
  <c r="E29" i="9"/>
  <c r="E27" i="9"/>
  <c r="E26" i="9"/>
  <c r="D27" i="9"/>
  <c r="I27" i="9" s="1"/>
  <c r="C28" i="9"/>
  <c r="I25" i="9"/>
  <c r="F26" i="9"/>
  <c r="F27" i="9"/>
  <c r="F28" i="9"/>
  <c r="F29" i="9"/>
  <c r="F30" i="9"/>
  <c r="F31" i="9"/>
  <c r="F32" i="9"/>
  <c r="F34" i="9"/>
  <c r="F260" i="8"/>
  <c r="F256" i="8"/>
  <c r="G261" i="8"/>
  <c r="G257" i="8"/>
  <c r="G127" i="8"/>
  <c r="F259" i="8"/>
  <c r="F255" i="8"/>
  <c r="G260" i="8"/>
  <c r="G256" i="8"/>
  <c r="J122" i="8"/>
  <c r="F262" i="8"/>
  <c r="F258" i="8"/>
  <c r="K258" i="8" s="1"/>
  <c r="G259" i="8"/>
  <c r="G255" i="8"/>
  <c r="G125" i="8"/>
  <c r="G123" i="8"/>
  <c r="G129" i="8"/>
  <c r="F129" i="8"/>
  <c r="F125" i="8"/>
  <c r="K125" i="8" s="1"/>
  <c r="F128" i="8"/>
  <c r="F124" i="8"/>
  <c r="G128" i="8"/>
  <c r="G124" i="8"/>
  <c r="F127" i="8"/>
  <c r="F123" i="8"/>
  <c r="F126" i="8"/>
  <c r="F122" i="8"/>
  <c r="G126" i="8"/>
  <c r="G122" i="8"/>
  <c r="C129" i="8"/>
  <c r="D129" i="8" s="1"/>
  <c r="E25" i="8"/>
  <c r="F21" i="8"/>
  <c r="F29" i="8"/>
  <c r="E29" i="8"/>
  <c r="F22" i="8"/>
  <c r="F30" i="8"/>
  <c r="F17" i="8"/>
  <c r="F25" i="8"/>
  <c r="E21" i="8"/>
  <c r="F18" i="8"/>
  <c r="F26" i="8"/>
  <c r="E22" i="8"/>
  <c r="E26" i="8"/>
  <c r="E30" i="8"/>
  <c r="J255" i="8"/>
  <c r="I256" i="8" s="1"/>
  <c r="E23" i="8"/>
  <c r="E27" i="8"/>
  <c r="E31" i="8"/>
  <c r="F19" i="8"/>
  <c r="F23" i="8"/>
  <c r="F27" i="8"/>
  <c r="F31" i="8"/>
  <c r="E24" i="8"/>
  <c r="E28" i="8"/>
  <c r="F20" i="8"/>
  <c r="F24" i="8"/>
  <c r="F28" i="8"/>
  <c r="D18" i="8"/>
  <c r="I18" i="8" s="1"/>
  <c r="C19" i="8"/>
  <c r="D19" i="8" s="1"/>
  <c r="I19" i="8" s="1"/>
  <c r="D24" i="8"/>
  <c r="I24" i="8" s="1"/>
  <c r="C25" i="8"/>
  <c r="I17" i="8"/>
  <c r="F254" i="8"/>
  <c r="E20" i="8"/>
  <c r="F121" i="8"/>
  <c r="K121" i="8" s="1"/>
  <c r="L121" i="8" s="1"/>
  <c r="E19" i="8"/>
  <c r="E18" i="8"/>
  <c r="D23" i="8"/>
  <c r="G254" i="8"/>
  <c r="N254" i="8" s="1"/>
  <c r="G121" i="8"/>
  <c r="N121" i="8" s="1"/>
  <c r="N122" i="8" s="1"/>
  <c r="F16" i="8"/>
  <c r="M16" i="8" s="1"/>
  <c r="I122" i="8"/>
  <c r="E17" i="8"/>
  <c r="C124" i="8"/>
  <c r="D124" i="8" s="1"/>
  <c r="D123" i="8"/>
  <c r="E16" i="8"/>
  <c r="H17" i="8"/>
  <c r="E122" i="8"/>
  <c r="J127" i="8"/>
  <c r="E127" i="8"/>
  <c r="J128" i="8"/>
  <c r="E128" i="8"/>
  <c r="C262" i="8"/>
  <c r="D261" i="8"/>
  <c r="E126" i="8"/>
  <c r="J260" i="8"/>
  <c r="E260" i="8"/>
  <c r="C256" i="8"/>
  <c r="E259" i="8"/>
  <c r="J22" i="13" l="1"/>
  <c r="K22" i="13" s="1"/>
  <c r="L22" i="13" s="1"/>
  <c r="K21" i="13"/>
  <c r="L21" i="13" s="1"/>
  <c r="K21" i="12"/>
  <c r="L20" i="12"/>
  <c r="H22" i="12"/>
  <c r="M21" i="12"/>
  <c r="I22" i="12"/>
  <c r="H230" i="3"/>
  <c r="M19" i="3"/>
  <c r="H19" i="3"/>
  <c r="H20" i="3"/>
  <c r="H25" i="3"/>
  <c r="H231" i="3"/>
  <c r="L231" i="3" s="1"/>
  <c r="M231" i="3" s="1"/>
  <c r="H232" i="3"/>
  <c r="L232" i="3" s="1"/>
  <c r="M232" i="3" s="1"/>
  <c r="I238" i="3"/>
  <c r="N233" i="3"/>
  <c r="N234" i="3" s="1"/>
  <c r="N235" i="3" s="1"/>
  <c r="N236" i="3" s="1"/>
  <c r="N232" i="3"/>
  <c r="C240" i="3"/>
  <c r="D239" i="3"/>
  <c r="L230" i="3"/>
  <c r="M230" i="3" s="1"/>
  <c r="J238" i="3"/>
  <c r="I239" i="3" s="1"/>
  <c r="E238" i="3"/>
  <c r="J131" i="6"/>
  <c r="K131" i="6" s="1"/>
  <c r="E131" i="6"/>
  <c r="N131" i="6"/>
  <c r="D132" i="6"/>
  <c r="C133" i="6"/>
  <c r="K124" i="6"/>
  <c r="I126" i="6"/>
  <c r="I125" i="6"/>
  <c r="I130" i="6"/>
  <c r="I128" i="6"/>
  <c r="I132" i="6"/>
  <c r="I131" i="6"/>
  <c r="I129" i="6"/>
  <c r="N124" i="6"/>
  <c r="N125" i="6" s="1"/>
  <c r="N126" i="6" s="1"/>
  <c r="D25" i="3"/>
  <c r="I25" i="3" s="1"/>
  <c r="H26" i="3" s="1"/>
  <c r="C26" i="3"/>
  <c r="J18" i="3"/>
  <c r="K18" i="3" s="1"/>
  <c r="L18" i="3" s="1"/>
  <c r="M21" i="3"/>
  <c r="M22" i="3" s="1"/>
  <c r="M23" i="3" s="1"/>
  <c r="M24" i="3" s="1"/>
  <c r="M20" i="3"/>
  <c r="J22" i="11"/>
  <c r="J21" i="11"/>
  <c r="J17" i="11"/>
  <c r="H18" i="11"/>
  <c r="M17" i="11"/>
  <c r="J16" i="11"/>
  <c r="J23" i="11"/>
  <c r="C19" i="11"/>
  <c r="D19" i="11" s="1"/>
  <c r="I19" i="11" s="1"/>
  <c r="J19" i="11" s="1"/>
  <c r="D18" i="11"/>
  <c r="J20" i="11"/>
  <c r="D24" i="11"/>
  <c r="C25" i="11"/>
  <c r="K139" i="9"/>
  <c r="L139" i="9" s="1"/>
  <c r="K135" i="9"/>
  <c r="L135" i="9" s="1"/>
  <c r="K136" i="9"/>
  <c r="L136" i="9" s="1"/>
  <c r="H139" i="9"/>
  <c r="H141" i="9"/>
  <c r="K134" i="9"/>
  <c r="L134" i="9" s="1"/>
  <c r="H140" i="9"/>
  <c r="H137" i="9"/>
  <c r="H138" i="9"/>
  <c r="D140" i="9"/>
  <c r="I140" i="9" s="1"/>
  <c r="C141" i="9"/>
  <c r="K138" i="9"/>
  <c r="L138" i="9" s="1"/>
  <c r="K137" i="9"/>
  <c r="L137" i="9" s="1"/>
  <c r="H135" i="9"/>
  <c r="M134" i="9"/>
  <c r="M135" i="9" s="1"/>
  <c r="M136" i="9" s="1"/>
  <c r="M137" i="9" s="1"/>
  <c r="M138" i="9" s="1"/>
  <c r="M139" i="9" s="1"/>
  <c r="M140" i="9" s="1"/>
  <c r="H27" i="9"/>
  <c r="J27" i="9"/>
  <c r="J20" i="9"/>
  <c r="H21" i="9"/>
  <c r="M20" i="9"/>
  <c r="M21" i="9" s="1"/>
  <c r="M22" i="9" s="1"/>
  <c r="M23" i="9" s="1"/>
  <c r="M24" i="9" s="1"/>
  <c r="J25" i="9"/>
  <c r="J26" i="9"/>
  <c r="M25" i="9"/>
  <c r="M26" i="9" s="1"/>
  <c r="M27" i="9" s="1"/>
  <c r="H23" i="9"/>
  <c r="H28" i="9"/>
  <c r="D28" i="9"/>
  <c r="I28" i="9" s="1"/>
  <c r="C29" i="9"/>
  <c r="H22" i="9"/>
  <c r="H26" i="9"/>
  <c r="K254" i="8"/>
  <c r="K255" i="8"/>
  <c r="K260" i="8"/>
  <c r="D154" i="8"/>
  <c r="K259" i="8"/>
  <c r="D152" i="8"/>
  <c r="C130" i="8"/>
  <c r="D130" i="8" s="1"/>
  <c r="K127" i="8"/>
  <c r="K122" i="8"/>
  <c r="D158" i="8" s="1"/>
  <c r="K128" i="8"/>
  <c r="K126" i="8"/>
  <c r="J22" i="8"/>
  <c r="J21" i="8"/>
  <c r="D54" i="8" s="1"/>
  <c r="M17" i="8"/>
  <c r="M18" i="8" s="1"/>
  <c r="M19" i="8" s="1"/>
  <c r="M21" i="8" s="1"/>
  <c r="M22" i="8" s="1"/>
  <c r="N255" i="8"/>
  <c r="I123" i="8"/>
  <c r="J18" i="8"/>
  <c r="D46" i="8" s="1"/>
  <c r="J20" i="8"/>
  <c r="J24" i="8"/>
  <c r="J19" i="8"/>
  <c r="D50" i="8" s="1"/>
  <c r="H23" i="8"/>
  <c r="H20" i="8"/>
  <c r="H21" i="8"/>
  <c r="H18" i="8"/>
  <c r="H22" i="8"/>
  <c r="H19" i="8"/>
  <c r="J17" i="8"/>
  <c r="C263" i="8"/>
  <c r="D262" i="8"/>
  <c r="J129" i="8"/>
  <c r="K129" i="8" s="1"/>
  <c r="E129" i="8"/>
  <c r="I23" i="8"/>
  <c r="J23" i="8" s="1"/>
  <c r="C257" i="8"/>
  <c r="D257" i="8" s="1"/>
  <c r="D256" i="8"/>
  <c r="J16" i="8"/>
  <c r="J123" i="8"/>
  <c r="E123" i="8"/>
  <c r="J261" i="8"/>
  <c r="K261" i="8" s="1"/>
  <c r="E261" i="8"/>
  <c r="E124" i="8"/>
  <c r="J124" i="8"/>
  <c r="K124" i="8" s="1"/>
  <c r="D25" i="8"/>
  <c r="C26" i="8"/>
  <c r="L21" i="12" l="1"/>
  <c r="G22" i="12"/>
  <c r="M22" i="12"/>
  <c r="M25" i="3"/>
  <c r="G236" i="3"/>
  <c r="G234" i="3"/>
  <c r="G233" i="3"/>
  <c r="G235" i="3"/>
  <c r="E239" i="3"/>
  <c r="J239" i="3"/>
  <c r="I240" i="3" s="1"/>
  <c r="C241" i="3"/>
  <c r="D240" i="3"/>
  <c r="J132" i="6"/>
  <c r="E132" i="6"/>
  <c r="N132" i="6"/>
  <c r="H126" i="6"/>
  <c r="L126" i="6" s="1"/>
  <c r="M126" i="6" s="1"/>
  <c r="H130" i="6"/>
  <c r="L130" i="6" s="1"/>
  <c r="M130" i="6" s="1"/>
  <c r="H128" i="6"/>
  <c r="L128" i="6" s="1"/>
  <c r="M128" i="6" s="1"/>
  <c r="H132" i="6"/>
  <c r="H131" i="6"/>
  <c r="L131" i="6" s="1"/>
  <c r="M131" i="6" s="1"/>
  <c r="H129" i="6"/>
  <c r="L129" i="6" s="1"/>
  <c r="M129" i="6" s="1"/>
  <c r="H125" i="6"/>
  <c r="L125" i="6" s="1"/>
  <c r="M125" i="6" s="1"/>
  <c r="L124" i="6"/>
  <c r="M124" i="6" s="1"/>
  <c r="J133" i="6"/>
  <c r="K133" i="6" s="1"/>
  <c r="C135" i="6"/>
  <c r="D26" i="3"/>
  <c r="I26" i="3" s="1"/>
  <c r="C27" i="3"/>
  <c r="G19" i="3"/>
  <c r="K19" i="3" s="1"/>
  <c r="L19" i="3" s="1"/>
  <c r="G20" i="3"/>
  <c r="K20" i="3" s="1"/>
  <c r="L20" i="3" s="1"/>
  <c r="F236" i="3" s="1"/>
  <c r="K236" i="3" s="1"/>
  <c r="G18" i="11"/>
  <c r="G17" i="11"/>
  <c r="K17" i="11" s="1"/>
  <c r="L17" i="11" s="1"/>
  <c r="K16" i="11"/>
  <c r="L16" i="11" s="1"/>
  <c r="I24" i="11"/>
  <c r="J24" i="11" s="1"/>
  <c r="D25" i="11"/>
  <c r="I25" i="11" s="1"/>
  <c r="J25" i="11" s="1"/>
  <c r="C26" i="11"/>
  <c r="I18" i="11"/>
  <c r="M18" i="11" s="1"/>
  <c r="M19" i="11" s="1"/>
  <c r="M141" i="9"/>
  <c r="K140" i="9"/>
  <c r="L140" i="9" s="1"/>
  <c r="J140" i="9"/>
  <c r="D141" i="9"/>
  <c r="I141" i="9" s="1"/>
  <c r="C142" i="9"/>
  <c r="D49" i="9"/>
  <c r="E50" i="9" s="1"/>
  <c r="D51" i="9"/>
  <c r="E52" i="9" s="1"/>
  <c r="G25" i="9"/>
  <c r="D47" i="9"/>
  <c r="E48" i="9" s="1"/>
  <c r="G28" i="9"/>
  <c r="G27" i="9"/>
  <c r="G26" i="9"/>
  <c r="L19" i="9"/>
  <c r="G23" i="9"/>
  <c r="D45" i="9"/>
  <c r="E46" i="9" s="1"/>
  <c r="G24" i="9"/>
  <c r="G22" i="9"/>
  <c r="G21" i="9"/>
  <c r="G20" i="9"/>
  <c r="D65" i="9"/>
  <c r="E66" i="9" s="1"/>
  <c r="D67" i="9"/>
  <c r="E68" i="9" s="1"/>
  <c r="D29" i="9"/>
  <c r="C30" i="9"/>
  <c r="D57" i="9"/>
  <c r="E58" i="9" s="1"/>
  <c r="D59" i="9"/>
  <c r="E60" i="9" s="1"/>
  <c r="D55" i="9"/>
  <c r="E56" i="9" s="1"/>
  <c r="D53" i="9"/>
  <c r="E54" i="9" s="1"/>
  <c r="J28" i="9"/>
  <c r="D73" i="9"/>
  <c r="E74" i="9" s="1"/>
  <c r="D75" i="9"/>
  <c r="E76" i="9" s="1"/>
  <c r="D69" i="9"/>
  <c r="E70" i="9" s="1"/>
  <c r="D71" i="9"/>
  <c r="E72" i="9" s="1"/>
  <c r="D63" i="9"/>
  <c r="E64" i="9" s="1"/>
  <c r="D61" i="9"/>
  <c r="E62" i="9" s="1"/>
  <c r="D182" i="8"/>
  <c r="D166" i="8"/>
  <c r="L254" i="8"/>
  <c r="H255" i="8"/>
  <c r="L255" i="8" s="1"/>
  <c r="H256" i="8"/>
  <c r="D172" i="8"/>
  <c r="D174" i="8"/>
  <c r="D170" i="8"/>
  <c r="D180" i="8"/>
  <c r="D156" i="8"/>
  <c r="D176" i="8"/>
  <c r="D164" i="8"/>
  <c r="D212" i="8"/>
  <c r="E213" i="8" s="1"/>
  <c r="D168" i="8"/>
  <c r="D178" i="8"/>
  <c r="C131" i="8"/>
  <c r="L122" i="8"/>
  <c r="I124" i="8"/>
  <c r="I130" i="8"/>
  <c r="G137" i="8"/>
  <c r="G138" i="8"/>
  <c r="G134" i="8"/>
  <c r="G136" i="8"/>
  <c r="G139" i="8"/>
  <c r="G131" i="8"/>
  <c r="G132" i="8"/>
  <c r="G135" i="8"/>
  <c r="G133" i="8"/>
  <c r="G130" i="8"/>
  <c r="K123" i="8"/>
  <c r="I128" i="8"/>
  <c r="I126" i="8"/>
  <c r="H122" i="8"/>
  <c r="M122" i="8" s="1"/>
  <c r="H123" i="8"/>
  <c r="D52" i="8"/>
  <c r="D44" i="8"/>
  <c r="D42" i="8"/>
  <c r="I129" i="8"/>
  <c r="I127" i="8"/>
  <c r="I125" i="8"/>
  <c r="D38" i="8"/>
  <c r="D40" i="8"/>
  <c r="D48" i="8"/>
  <c r="M20" i="8"/>
  <c r="G23" i="8"/>
  <c r="N123" i="8"/>
  <c r="N124" i="8" s="1"/>
  <c r="N126" i="8" s="1"/>
  <c r="N127" i="8" s="1"/>
  <c r="N128" i="8" s="1"/>
  <c r="N129" i="8" s="1"/>
  <c r="G25" i="8"/>
  <c r="G21" i="8"/>
  <c r="H25" i="8"/>
  <c r="H24" i="8"/>
  <c r="G24" i="8"/>
  <c r="G22" i="8"/>
  <c r="E262" i="8"/>
  <c r="J262" i="8"/>
  <c r="K262" i="8" s="1"/>
  <c r="M23" i="8"/>
  <c r="M24" i="8" s="1"/>
  <c r="M121" i="8"/>
  <c r="J257" i="8"/>
  <c r="K257" i="8" s="1"/>
  <c r="E257" i="8"/>
  <c r="D26" i="8"/>
  <c r="C27" i="8"/>
  <c r="E130" i="8"/>
  <c r="J130" i="8"/>
  <c r="C264" i="8"/>
  <c r="D263" i="8"/>
  <c r="G19" i="8"/>
  <c r="K19" i="8" s="1"/>
  <c r="L19" i="8" s="1"/>
  <c r="G20" i="8"/>
  <c r="K20" i="8" s="1"/>
  <c r="L20" i="8" s="1"/>
  <c r="G18" i="8"/>
  <c r="K18" i="8" s="1"/>
  <c r="L18" i="8" s="1"/>
  <c r="G17" i="8"/>
  <c r="K17" i="8" s="1"/>
  <c r="L17" i="8" s="1"/>
  <c r="K16" i="8"/>
  <c r="L16" i="8" s="1"/>
  <c r="M254" i="8"/>
  <c r="M255" i="8"/>
  <c r="I25" i="8"/>
  <c r="C132" i="8"/>
  <c r="D131" i="8"/>
  <c r="E256" i="8"/>
  <c r="J256" i="8"/>
  <c r="L22" i="12" l="1"/>
  <c r="H27" i="3"/>
  <c r="M26" i="3"/>
  <c r="E240" i="3"/>
  <c r="J240" i="3"/>
  <c r="I241" i="3" s="1"/>
  <c r="C243" i="3"/>
  <c r="J241" i="3"/>
  <c r="N133" i="6"/>
  <c r="D135" i="6"/>
  <c r="E135" i="6" s="1"/>
  <c r="C136" i="6"/>
  <c r="L132" i="6"/>
  <c r="M132" i="6" s="1"/>
  <c r="K132" i="6"/>
  <c r="I136" i="6"/>
  <c r="I135" i="6"/>
  <c r="I133" i="6"/>
  <c r="I134" i="6"/>
  <c r="C28" i="3"/>
  <c r="D27" i="3"/>
  <c r="I27" i="3" s="1"/>
  <c r="E23" i="3"/>
  <c r="J23" i="3" s="1"/>
  <c r="E21" i="3"/>
  <c r="J21" i="3" s="1"/>
  <c r="E24" i="3"/>
  <c r="J24" i="3" s="1"/>
  <c r="E26" i="3"/>
  <c r="J26" i="3" s="1"/>
  <c r="E28" i="3"/>
  <c r="E30" i="3"/>
  <c r="E32" i="3"/>
  <c r="E27" i="3"/>
  <c r="J27" i="3" s="1"/>
  <c r="E22" i="3"/>
  <c r="J22" i="3" s="1"/>
  <c r="E25" i="3"/>
  <c r="J25" i="3" s="1"/>
  <c r="E31" i="3"/>
  <c r="E29" i="3"/>
  <c r="M20" i="11"/>
  <c r="M21" i="11"/>
  <c r="M22" i="11" s="1"/>
  <c r="M23" i="11" s="1"/>
  <c r="M24" i="11" s="1"/>
  <c r="M25" i="11" s="1"/>
  <c r="H25" i="11"/>
  <c r="H24" i="11"/>
  <c r="H21" i="11"/>
  <c r="J18" i="11"/>
  <c r="H20" i="11"/>
  <c r="H22" i="11"/>
  <c r="H23" i="11"/>
  <c r="H19" i="11"/>
  <c r="H26" i="11"/>
  <c r="D26" i="11"/>
  <c r="I26" i="11" s="1"/>
  <c r="J26" i="11" s="1"/>
  <c r="C27" i="11"/>
  <c r="J141" i="9"/>
  <c r="H142" i="9"/>
  <c r="K141" i="9"/>
  <c r="L141" i="9" s="1"/>
  <c r="C143" i="9"/>
  <c r="D142" i="9"/>
  <c r="I142" i="9" s="1"/>
  <c r="M142" i="9"/>
  <c r="K20" i="9"/>
  <c r="L20" i="9" s="1"/>
  <c r="K28" i="9"/>
  <c r="L28" i="9" s="1"/>
  <c r="M28" i="9"/>
  <c r="K22" i="9"/>
  <c r="L22" i="9" s="1"/>
  <c r="K24" i="9"/>
  <c r="L24" i="9" s="1"/>
  <c r="K26" i="9"/>
  <c r="L26" i="9" s="1"/>
  <c r="K25" i="9"/>
  <c r="L25" i="9" s="1"/>
  <c r="K27" i="9"/>
  <c r="L27" i="9" s="1"/>
  <c r="K21" i="9"/>
  <c r="L21" i="9" s="1"/>
  <c r="K23" i="9"/>
  <c r="L23" i="9" s="1"/>
  <c r="H29" i="9"/>
  <c r="D30" i="9"/>
  <c r="C31" i="9"/>
  <c r="I29" i="9"/>
  <c r="H130" i="8"/>
  <c r="D162" i="8"/>
  <c r="I257" i="8"/>
  <c r="I262" i="8"/>
  <c r="I259" i="8"/>
  <c r="I261" i="8"/>
  <c r="I260" i="8"/>
  <c r="I264" i="8"/>
  <c r="K256" i="8"/>
  <c r="I263" i="8"/>
  <c r="I258" i="8"/>
  <c r="L256" i="8"/>
  <c r="H124" i="8"/>
  <c r="I131" i="8"/>
  <c r="L123" i="8"/>
  <c r="L124" i="8" s="1"/>
  <c r="L125" i="8" s="1"/>
  <c r="L126" i="8" s="1"/>
  <c r="L127" i="8" s="1"/>
  <c r="L128" i="8" s="1"/>
  <c r="L129" i="8" s="1"/>
  <c r="H127" i="8"/>
  <c r="H128" i="8"/>
  <c r="H126" i="8"/>
  <c r="N125" i="8"/>
  <c r="H129" i="8"/>
  <c r="H125" i="8"/>
  <c r="M125" i="8" s="1"/>
  <c r="M123" i="8"/>
  <c r="J25" i="8"/>
  <c r="H26" i="8"/>
  <c r="C28" i="8"/>
  <c r="D27" i="8"/>
  <c r="D132" i="8"/>
  <c r="C133" i="8"/>
  <c r="E263" i="8"/>
  <c r="J263" i="8"/>
  <c r="N263" i="8" s="1"/>
  <c r="I26" i="8"/>
  <c r="J26" i="8" s="1"/>
  <c r="M25" i="8"/>
  <c r="N256" i="8"/>
  <c r="N257" i="8" s="1"/>
  <c r="M256" i="8"/>
  <c r="J131" i="8"/>
  <c r="I132" i="8" s="1"/>
  <c r="E131" i="8"/>
  <c r="C265" i="8"/>
  <c r="D264" i="8"/>
  <c r="N130" i="8"/>
  <c r="N131" i="8" s="1"/>
  <c r="M27" i="3" l="1"/>
  <c r="G23" i="3"/>
  <c r="K23" i="3" s="1"/>
  <c r="L23" i="3" s="1"/>
  <c r="I242" i="3"/>
  <c r="I243" i="3"/>
  <c r="H28" i="3"/>
  <c r="D136" i="6"/>
  <c r="C137" i="6"/>
  <c r="H135" i="6"/>
  <c r="L135" i="6" s="1"/>
  <c r="M135" i="6" s="1"/>
  <c r="H134" i="6"/>
  <c r="L134" i="6" s="1"/>
  <c r="M134" i="6" s="1"/>
  <c r="H136" i="6"/>
  <c r="H133" i="6"/>
  <c r="L133" i="6" s="1"/>
  <c r="M133" i="6" s="1"/>
  <c r="N134" i="6"/>
  <c r="N135" i="6"/>
  <c r="G24" i="3"/>
  <c r="K24" i="3" s="1"/>
  <c r="L24" i="3" s="1"/>
  <c r="G28" i="3"/>
  <c r="G25" i="3"/>
  <c r="K25" i="3" s="1"/>
  <c r="L25" i="3" s="1"/>
  <c r="G26" i="3"/>
  <c r="K26" i="3" s="1"/>
  <c r="L26" i="3" s="1"/>
  <c r="K21" i="3"/>
  <c r="L21" i="3" s="1"/>
  <c r="G27" i="3"/>
  <c r="K27" i="3" s="1"/>
  <c r="L27" i="3" s="1"/>
  <c r="G22" i="3"/>
  <c r="K22" i="3" s="1"/>
  <c r="L22" i="3" s="1"/>
  <c r="C29" i="3"/>
  <c r="D28" i="3"/>
  <c r="I28" i="3" s="1"/>
  <c r="H27" i="11"/>
  <c r="M26" i="11"/>
  <c r="G27" i="11"/>
  <c r="G20" i="11"/>
  <c r="K20" i="11" s="1"/>
  <c r="L20" i="11" s="1"/>
  <c r="G26" i="11"/>
  <c r="K26" i="11" s="1"/>
  <c r="L26" i="11" s="1"/>
  <c r="G23" i="11"/>
  <c r="K23" i="11" s="1"/>
  <c r="L23" i="11" s="1"/>
  <c r="G21" i="11"/>
  <c r="K21" i="11" s="1"/>
  <c r="L21" i="11" s="1"/>
  <c r="G22" i="11"/>
  <c r="K22" i="11" s="1"/>
  <c r="L22" i="11" s="1"/>
  <c r="G24" i="11"/>
  <c r="K24" i="11" s="1"/>
  <c r="L24" i="11" s="1"/>
  <c r="G19" i="11"/>
  <c r="K19" i="11" s="1"/>
  <c r="L19" i="11" s="1"/>
  <c r="G25" i="11"/>
  <c r="K25" i="11" s="1"/>
  <c r="L25" i="11" s="1"/>
  <c r="D27" i="11"/>
  <c r="C28" i="11"/>
  <c r="K18" i="11"/>
  <c r="L18" i="11" s="1"/>
  <c r="J142" i="9"/>
  <c r="C144" i="9"/>
  <c r="D143" i="9"/>
  <c r="I143" i="9" s="1"/>
  <c r="H143" i="9"/>
  <c r="J29" i="9"/>
  <c r="D83" i="9" s="1"/>
  <c r="E84" i="9" s="1"/>
  <c r="M29" i="9"/>
  <c r="D31" i="9"/>
  <c r="C32" i="9"/>
  <c r="I32" i="9" s="1"/>
  <c r="D79" i="9"/>
  <c r="E80" i="9" s="1"/>
  <c r="D77" i="9"/>
  <c r="E78" i="9" s="1"/>
  <c r="G29" i="9"/>
  <c r="I30" i="9"/>
  <c r="J30" i="9" s="1"/>
  <c r="H30" i="9"/>
  <c r="H260" i="8"/>
  <c r="L260" i="8" s="1"/>
  <c r="H259" i="8"/>
  <c r="L259" i="8" s="1"/>
  <c r="H257" i="8"/>
  <c r="L257" i="8" s="1"/>
  <c r="H263" i="8"/>
  <c r="H258" i="8"/>
  <c r="L258" i="8" s="1"/>
  <c r="H262" i="8"/>
  <c r="L262" i="8" s="1"/>
  <c r="H261" i="8"/>
  <c r="L261" i="8" s="1"/>
  <c r="M124" i="8"/>
  <c r="M26" i="8"/>
  <c r="G26" i="8"/>
  <c r="G27" i="8"/>
  <c r="H27" i="8"/>
  <c r="I27" i="8"/>
  <c r="N259" i="8"/>
  <c r="N260" i="8" s="1"/>
  <c r="N261" i="8" s="1"/>
  <c r="N262" i="8" s="1"/>
  <c r="N258" i="8"/>
  <c r="C134" i="8"/>
  <c r="D133" i="8"/>
  <c r="D28" i="8"/>
  <c r="C29" i="8"/>
  <c r="D265" i="8"/>
  <c r="C266" i="8"/>
  <c r="M27" i="8"/>
  <c r="J264" i="8"/>
  <c r="E264" i="8"/>
  <c r="M257" i="8"/>
  <c r="M258" i="8"/>
  <c r="J132" i="8"/>
  <c r="E132" i="8"/>
  <c r="M28" i="3" l="1"/>
  <c r="H29" i="3"/>
  <c r="J243" i="3"/>
  <c r="E243" i="3"/>
  <c r="D137" i="6"/>
  <c r="C138" i="6"/>
  <c r="J136" i="6"/>
  <c r="E136" i="6"/>
  <c r="C30" i="3"/>
  <c r="D29" i="3"/>
  <c r="I29" i="3" s="1"/>
  <c r="H30" i="3" s="1"/>
  <c r="J28" i="3"/>
  <c r="I27" i="11"/>
  <c r="D28" i="11"/>
  <c r="C29" i="11"/>
  <c r="J143" i="9"/>
  <c r="H146" i="9"/>
  <c r="I144" i="9"/>
  <c r="J144" i="9" s="1"/>
  <c r="C146" i="9"/>
  <c r="H144" i="9"/>
  <c r="K142" i="9"/>
  <c r="L142" i="9" s="1"/>
  <c r="K145" i="9"/>
  <c r="L145" i="9" s="1"/>
  <c r="M143" i="9"/>
  <c r="M30" i="9"/>
  <c r="H31" i="9"/>
  <c r="H33" i="9"/>
  <c r="J32" i="9"/>
  <c r="D81" i="9"/>
  <c r="E82" i="9" s="1"/>
  <c r="G30" i="9"/>
  <c r="K30" i="9" s="1"/>
  <c r="K29" i="9"/>
  <c r="L29" i="9" s="1"/>
  <c r="C34" i="9"/>
  <c r="I31" i="9"/>
  <c r="I265" i="8"/>
  <c r="I133" i="8"/>
  <c r="N132" i="8"/>
  <c r="J27" i="8"/>
  <c r="K27" i="8" s="1"/>
  <c r="L27" i="8" s="1"/>
  <c r="H28" i="8"/>
  <c r="C30" i="8"/>
  <c r="D29" i="8"/>
  <c r="C267" i="8"/>
  <c r="D266" i="8"/>
  <c r="M262" i="8"/>
  <c r="M261" i="8"/>
  <c r="M260" i="8"/>
  <c r="M259" i="8"/>
  <c r="I28" i="8"/>
  <c r="J28" i="8" s="1"/>
  <c r="D82" i="8" s="1"/>
  <c r="E83" i="8" s="1"/>
  <c r="N264" i="8"/>
  <c r="M129" i="8"/>
  <c r="M126" i="8"/>
  <c r="M127" i="8"/>
  <c r="M128" i="8"/>
  <c r="D64" i="8"/>
  <c r="E65" i="8" s="1"/>
  <c r="D62" i="8"/>
  <c r="E63" i="8" s="1"/>
  <c r="D70" i="8"/>
  <c r="E71" i="8" s="1"/>
  <c r="D72" i="8"/>
  <c r="E73" i="8" s="1"/>
  <c r="D58" i="8"/>
  <c r="E59" i="8" s="1"/>
  <c r="D60" i="8"/>
  <c r="E61" i="8" s="1"/>
  <c r="J265" i="8"/>
  <c r="E265" i="8"/>
  <c r="J133" i="8"/>
  <c r="I134" i="8" s="1"/>
  <c r="E133" i="8"/>
  <c r="D76" i="8"/>
  <c r="E77" i="8" s="1"/>
  <c r="D74" i="8"/>
  <c r="E75" i="8" s="1"/>
  <c r="D66" i="8"/>
  <c r="E67" i="8" s="1"/>
  <c r="D68" i="8"/>
  <c r="E69" i="8" s="1"/>
  <c r="C135" i="8"/>
  <c r="D134" i="8"/>
  <c r="K21" i="8"/>
  <c r="L21" i="8" s="1"/>
  <c r="K22" i="8"/>
  <c r="L22" i="8" s="1"/>
  <c r="K24" i="8"/>
  <c r="L24" i="8" s="1"/>
  <c r="K25" i="8"/>
  <c r="L25" i="8" s="1"/>
  <c r="K23" i="8"/>
  <c r="L23" i="8" s="1"/>
  <c r="D56" i="8"/>
  <c r="E57" i="8" s="1"/>
  <c r="K26" i="8"/>
  <c r="L26" i="8" s="1"/>
  <c r="E55" i="8"/>
  <c r="D244" i="3" l="1"/>
  <c r="I244" i="3"/>
  <c r="N243" i="3"/>
  <c r="G244" i="3" s="1"/>
  <c r="C139" i="6"/>
  <c r="D138" i="6"/>
  <c r="E137" i="6"/>
  <c r="J137" i="6"/>
  <c r="K137" i="6" s="1"/>
  <c r="K136" i="6"/>
  <c r="I138" i="6"/>
  <c r="I137" i="6"/>
  <c r="N136" i="6"/>
  <c r="N137" i="6" s="1"/>
  <c r="D30" i="3"/>
  <c r="I30" i="3" s="1"/>
  <c r="H31" i="3" s="1"/>
  <c r="C31" i="3"/>
  <c r="G29" i="3"/>
  <c r="K28" i="3"/>
  <c r="L28" i="3" s="1"/>
  <c r="J29" i="3"/>
  <c r="M29" i="3"/>
  <c r="D29" i="11"/>
  <c r="I29" i="11" s="1"/>
  <c r="J29" i="11" s="1"/>
  <c r="C30" i="11"/>
  <c r="J27" i="11"/>
  <c r="H28" i="11"/>
  <c r="M27" i="11"/>
  <c r="I28" i="11"/>
  <c r="J28" i="11" s="1"/>
  <c r="K146" i="9"/>
  <c r="L146" i="9" s="1"/>
  <c r="H147" i="9"/>
  <c r="D146" i="9"/>
  <c r="C147" i="9"/>
  <c r="K144" i="9"/>
  <c r="L144" i="9" s="1"/>
  <c r="M144" i="9"/>
  <c r="M145" i="9" s="1"/>
  <c r="M146" i="9" s="1"/>
  <c r="K143" i="9"/>
  <c r="L143" i="9" s="1"/>
  <c r="H145" i="9"/>
  <c r="J31" i="9"/>
  <c r="D91" i="9" s="1"/>
  <c r="E92" i="9" s="1"/>
  <c r="M31" i="9"/>
  <c r="M32" i="9" s="1"/>
  <c r="M33" i="9" s="1"/>
  <c r="H32" i="9"/>
  <c r="G31" i="9"/>
  <c r="K31" i="9" s="1"/>
  <c r="L31" i="9" s="1"/>
  <c r="D85" i="9"/>
  <c r="E86" i="9" s="1"/>
  <c r="D87" i="9"/>
  <c r="E88" i="9" s="1"/>
  <c r="D34" i="9"/>
  <c r="C35" i="9"/>
  <c r="I266" i="8"/>
  <c r="F266" i="8"/>
  <c r="F265" i="8"/>
  <c r="K265" i="8" s="1"/>
  <c r="F264" i="8"/>
  <c r="K264" i="8" s="1"/>
  <c r="F267" i="8"/>
  <c r="K267" i="8" s="1"/>
  <c r="F263" i="8"/>
  <c r="K263" i="8" s="1"/>
  <c r="N133" i="8"/>
  <c r="M28" i="8"/>
  <c r="F131" i="8"/>
  <c r="K131" i="8" s="1"/>
  <c r="F135" i="8"/>
  <c r="F139" i="8"/>
  <c r="F137" i="8"/>
  <c r="F134" i="8"/>
  <c r="F132" i="8"/>
  <c r="K132" i="8" s="1"/>
  <c r="F136" i="8"/>
  <c r="F130" i="8"/>
  <c r="K130" i="8" s="1"/>
  <c r="F133" i="8"/>
  <c r="K133" i="8" s="1"/>
  <c r="D196" i="8" s="1"/>
  <c r="E197" i="8" s="1"/>
  <c r="F138" i="8"/>
  <c r="H29" i="8"/>
  <c r="G29" i="8"/>
  <c r="D80" i="8"/>
  <c r="E81" i="8" s="1"/>
  <c r="G28" i="8"/>
  <c r="K28" i="8" s="1"/>
  <c r="L28" i="8" s="1"/>
  <c r="D78" i="8"/>
  <c r="E79" i="8" s="1"/>
  <c r="E266" i="8"/>
  <c r="J266" i="8"/>
  <c r="I269" i="8" s="1"/>
  <c r="J267" i="8"/>
  <c r="I268" i="8" s="1"/>
  <c r="C269" i="8"/>
  <c r="I29" i="8"/>
  <c r="M29" i="8" s="1"/>
  <c r="E134" i="8"/>
  <c r="J134" i="8"/>
  <c r="N265" i="8"/>
  <c r="D30" i="8"/>
  <c r="C31" i="8"/>
  <c r="C136" i="8"/>
  <c r="D135" i="8"/>
  <c r="G246" i="3" l="1"/>
  <c r="G245" i="3"/>
  <c r="G247" i="3"/>
  <c r="J244" i="3"/>
  <c r="N244" i="3" s="1"/>
  <c r="N245" i="3" s="1"/>
  <c r="N246" i="3" s="1"/>
  <c r="N247" i="3" s="1"/>
  <c r="E244" i="3"/>
  <c r="E138" i="6"/>
  <c r="J138" i="6"/>
  <c r="H138" i="6"/>
  <c r="H137" i="6"/>
  <c r="L137" i="6" s="1"/>
  <c r="M137" i="6" s="1"/>
  <c r="L136" i="6"/>
  <c r="M136" i="6" s="1"/>
  <c r="C140" i="6"/>
  <c r="D139" i="6"/>
  <c r="K29" i="3"/>
  <c r="L29" i="3" s="1"/>
  <c r="M30" i="3"/>
  <c r="J30" i="3"/>
  <c r="C32" i="3"/>
  <c r="I32" i="3" s="1"/>
  <c r="D31" i="3"/>
  <c r="I31" i="3" s="1"/>
  <c r="G30" i="3"/>
  <c r="H30" i="11"/>
  <c r="D30" i="11"/>
  <c r="I30" i="11" s="1"/>
  <c r="J30" i="11" s="1"/>
  <c r="G31" i="11" s="1"/>
  <c r="C31" i="11"/>
  <c r="H29" i="11"/>
  <c r="G28" i="11"/>
  <c r="K28" i="11" s="1"/>
  <c r="L28" i="11" s="1"/>
  <c r="G29" i="11"/>
  <c r="K29" i="11" s="1"/>
  <c r="L29" i="11" s="1"/>
  <c r="G30" i="11"/>
  <c r="K27" i="11"/>
  <c r="L27" i="11" s="1"/>
  <c r="M28" i="11"/>
  <c r="M29" i="11" s="1"/>
  <c r="D147" i="9"/>
  <c r="I147" i="9" s="1"/>
  <c r="M147" i="9" s="1"/>
  <c r="C148" i="9"/>
  <c r="M34" i="9"/>
  <c r="G32" i="9"/>
  <c r="K32" i="9" s="1"/>
  <c r="L32" i="9" s="1"/>
  <c r="L30" i="9"/>
  <c r="G34" i="9"/>
  <c r="G33" i="9"/>
  <c r="D35" i="9"/>
  <c r="I35" i="9" s="1"/>
  <c r="C36" i="9"/>
  <c r="H35" i="9"/>
  <c r="H34" i="9"/>
  <c r="D186" i="8"/>
  <c r="D184" i="8"/>
  <c r="N266" i="8"/>
  <c r="N267" i="8" s="1"/>
  <c r="D190" i="8"/>
  <c r="D188" i="8"/>
  <c r="K266" i="8"/>
  <c r="I267" i="8"/>
  <c r="K134" i="8"/>
  <c r="N134" i="8"/>
  <c r="I135" i="8"/>
  <c r="L130" i="8"/>
  <c r="E43" i="8"/>
  <c r="N268" i="8"/>
  <c r="J29" i="8"/>
  <c r="H30" i="8"/>
  <c r="D269" i="8"/>
  <c r="C270" i="8"/>
  <c r="J135" i="8"/>
  <c r="I136" i="8" s="1"/>
  <c r="E135" i="8"/>
  <c r="C32" i="8"/>
  <c r="I32" i="8" s="1"/>
  <c r="D31" i="8"/>
  <c r="I31" i="8" s="1"/>
  <c r="C137" i="8"/>
  <c r="C138" i="8" s="1"/>
  <c r="D136" i="8"/>
  <c r="I30" i="8"/>
  <c r="H31" i="8" s="1"/>
  <c r="I245" i="3" l="1"/>
  <c r="I247" i="3"/>
  <c r="I246" i="3"/>
  <c r="K30" i="3"/>
  <c r="L30" i="3" s="1"/>
  <c r="J31" i="3"/>
  <c r="G32" i="3" s="1"/>
  <c r="H32" i="3"/>
  <c r="M31" i="3"/>
  <c r="M32" i="3" s="1"/>
  <c r="K138" i="6"/>
  <c r="I139" i="6"/>
  <c r="E139" i="6"/>
  <c r="J139" i="6"/>
  <c r="K139" i="6" s="1"/>
  <c r="L138" i="6"/>
  <c r="M138" i="6" s="1"/>
  <c r="N138" i="6"/>
  <c r="N139" i="6" s="1"/>
  <c r="G31" i="3"/>
  <c r="H31" i="11"/>
  <c r="M30" i="11"/>
  <c r="K30" i="11"/>
  <c r="L30" i="11" s="1"/>
  <c r="D31" i="11"/>
  <c r="I31" i="11" s="1"/>
  <c r="M31" i="11" s="1"/>
  <c r="M32" i="11" s="1"/>
  <c r="C32" i="11"/>
  <c r="I32" i="11" s="1"/>
  <c r="C149" i="9"/>
  <c r="D148" i="9"/>
  <c r="J147" i="9"/>
  <c r="H148" i="9"/>
  <c r="D36" i="9"/>
  <c r="C37" i="9"/>
  <c r="M35" i="9"/>
  <c r="E37" i="9"/>
  <c r="E36" i="9"/>
  <c r="E35" i="9"/>
  <c r="J35" i="9" s="1"/>
  <c r="D93" i="9"/>
  <c r="E94" i="9" s="1"/>
  <c r="K33" i="9"/>
  <c r="L33" i="9" s="1"/>
  <c r="G35" i="9"/>
  <c r="K34" i="9"/>
  <c r="L34" i="9" s="1"/>
  <c r="H36" i="9"/>
  <c r="L263" i="8"/>
  <c r="H267" i="8"/>
  <c r="L267" i="8" s="1"/>
  <c r="M263" i="8"/>
  <c r="M264" i="8" s="1"/>
  <c r="M265" i="8" s="1"/>
  <c r="M266" i="8" s="1"/>
  <c r="M267" i="8" s="1"/>
  <c r="H266" i="8"/>
  <c r="L266" i="8" s="1"/>
  <c r="H264" i="8"/>
  <c r="L264" i="8" s="1"/>
  <c r="H268" i="8"/>
  <c r="H265" i="8"/>
  <c r="L265" i="8" s="1"/>
  <c r="C139" i="8"/>
  <c r="J139" i="8" s="1"/>
  <c r="K139" i="8" s="1"/>
  <c r="J138" i="8"/>
  <c r="N135" i="8"/>
  <c r="K135" i="8"/>
  <c r="H136" i="8" s="1"/>
  <c r="H133" i="8"/>
  <c r="L133" i="8" s="1"/>
  <c r="H134" i="8"/>
  <c r="L134" i="8" s="1"/>
  <c r="H135" i="8"/>
  <c r="H132" i="8"/>
  <c r="L132" i="8" s="1"/>
  <c r="H131" i="8"/>
  <c r="L131" i="8" s="1"/>
  <c r="J30" i="8"/>
  <c r="J31" i="8"/>
  <c r="H32" i="8"/>
  <c r="G30" i="8"/>
  <c r="E284" i="8"/>
  <c r="E286" i="8"/>
  <c r="D270" i="8"/>
  <c r="C271" i="8"/>
  <c r="M30" i="8"/>
  <c r="M31" i="8" s="1"/>
  <c r="M32" i="8" s="1"/>
  <c r="J269" i="8"/>
  <c r="E269" i="8"/>
  <c r="D88" i="8"/>
  <c r="E89" i="8" s="1"/>
  <c r="K29" i="8"/>
  <c r="L29" i="8" s="1"/>
  <c r="M130" i="8"/>
  <c r="M131" i="8" s="1"/>
  <c r="M132" i="8" s="1"/>
  <c r="M133" i="8" s="1"/>
  <c r="M134" i="8" s="1"/>
  <c r="J136" i="8"/>
  <c r="E136" i="8"/>
  <c r="K31" i="3" l="1"/>
  <c r="L31" i="3" s="1"/>
  <c r="J32" i="3"/>
  <c r="K32" i="3" s="1"/>
  <c r="L32" i="3" s="1"/>
  <c r="D140" i="6"/>
  <c r="I140" i="6"/>
  <c r="H140" i="6"/>
  <c r="H139" i="6"/>
  <c r="L139" i="6" s="1"/>
  <c r="M139" i="6" s="1"/>
  <c r="J31" i="11"/>
  <c r="H32" i="11"/>
  <c r="K147" i="9"/>
  <c r="D149" i="9"/>
  <c r="I149" i="9" s="1"/>
  <c r="I148" i="9"/>
  <c r="I36" i="9"/>
  <c r="H37" i="9" s="1"/>
  <c r="G36" i="9"/>
  <c r="D99" i="9"/>
  <c r="E100" i="9" s="1"/>
  <c r="D95" i="9"/>
  <c r="E96" i="9" s="1"/>
  <c r="D89" i="9"/>
  <c r="E90" i="9" s="1"/>
  <c r="D101" i="9"/>
  <c r="E102" i="9" s="1"/>
  <c r="D107" i="9"/>
  <c r="E108" i="9" s="1"/>
  <c r="D103" i="9"/>
  <c r="E104" i="9" s="1"/>
  <c r="D105" i="9"/>
  <c r="E106" i="9" s="1"/>
  <c r="D97" i="9"/>
  <c r="E98" i="9" s="1"/>
  <c r="K35" i="9"/>
  <c r="D160" i="8"/>
  <c r="D194" i="8"/>
  <c r="D220" i="8"/>
  <c r="E221" i="8" s="1"/>
  <c r="D206" i="8"/>
  <c r="E207" i="8" s="1"/>
  <c r="D204" i="8"/>
  <c r="E205" i="8" s="1"/>
  <c r="D200" i="8"/>
  <c r="E201" i="8" s="1"/>
  <c r="D192" i="8"/>
  <c r="D198" i="8"/>
  <c r="E199" i="8" s="1"/>
  <c r="D202" i="8"/>
  <c r="E203" i="8" s="1"/>
  <c r="D222" i="8"/>
  <c r="E223" i="8" s="1"/>
  <c r="F272" i="8"/>
  <c r="F268" i="8"/>
  <c r="K268" i="8" s="1"/>
  <c r="F271" i="8"/>
  <c r="F270" i="8"/>
  <c r="F269" i="8"/>
  <c r="K269" i="8" s="1"/>
  <c r="I271" i="8"/>
  <c r="I270" i="8"/>
  <c r="M135" i="8"/>
  <c r="L135" i="8"/>
  <c r="N136" i="8"/>
  <c r="I137" i="8"/>
  <c r="K136" i="8"/>
  <c r="H137" i="8" s="1"/>
  <c r="K138" i="8"/>
  <c r="G32" i="8"/>
  <c r="K30" i="8"/>
  <c r="L30" i="8" s="1"/>
  <c r="J32" i="8"/>
  <c r="G31" i="8"/>
  <c r="K31" i="8" s="1"/>
  <c r="L31" i="8" s="1"/>
  <c r="D92" i="8"/>
  <c r="E93" i="8" s="1"/>
  <c r="N269" i="8"/>
  <c r="J137" i="8"/>
  <c r="E137" i="8"/>
  <c r="E159" i="8" s="1"/>
  <c r="J270" i="8"/>
  <c r="E270" i="8"/>
  <c r="D84" i="8"/>
  <c r="E85" i="8" s="1"/>
  <c r="D96" i="8"/>
  <c r="E97" i="8" s="1"/>
  <c r="D90" i="8"/>
  <c r="E91" i="8" s="1"/>
  <c r="D86" i="8"/>
  <c r="E87" i="8" s="1"/>
  <c r="D94" i="8"/>
  <c r="E95" i="8" s="1"/>
  <c r="D271" i="8"/>
  <c r="C272" i="8"/>
  <c r="J140" i="6" l="1"/>
  <c r="E140" i="6"/>
  <c r="G32" i="11"/>
  <c r="J32" i="11"/>
  <c r="K31" i="11"/>
  <c r="L31" i="11" s="1"/>
  <c r="K148" i="9"/>
  <c r="J148" i="9"/>
  <c r="H149" i="9"/>
  <c r="M148" i="9"/>
  <c r="M149" i="9" s="1"/>
  <c r="D37" i="9"/>
  <c r="I37" i="9" s="1"/>
  <c r="M36" i="9"/>
  <c r="M37" i="9" s="1"/>
  <c r="G37" i="9"/>
  <c r="K37" i="9" s="1"/>
  <c r="K36" i="9"/>
  <c r="L37" i="9"/>
  <c r="D216" i="8"/>
  <c r="E217" i="8" s="1"/>
  <c r="D218" i="8"/>
  <c r="E219" i="8" s="1"/>
  <c r="D208" i="8"/>
  <c r="E209" i="8" s="1"/>
  <c r="D210" i="8"/>
  <c r="E211" i="8" s="1"/>
  <c r="H270" i="8"/>
  <c r="H269" i="8"/>
  <c r="L269" i="8" s="1"/>
  <c r="M268" i="8"/>
  <c r="L268" i="8"/>
  <c r="K270" i="8"/>
  <c r="K271" i="8"/>
  <c r="E157" i="8"/>
  <c r="E165" i="8"/>
  <c r="E171" i="8"/>
  <c r="E161" i="8"/>
  <c r="E153" i="8"/>
  <c r="E169" i="8"/>
  <c r="E155" i="8"/>
  <c r="E167" i="8"/>
  <c r="E163" i="8"/>
  <c r="L136" i="8"/>
  <c r="K32" i="8"/>
  <c r="L32" i="8" s="1"/>
  <c r="M136" i="8"/>
  <c r="D100" i="8"/>
  <c r="E101" i="8" s="1"/>
  <c r="I138" i="8"/>
  <c r="K137" i="8"/>
  <c r="I139" i="8"/>
  <c r="N137" i="8"/>
  <c r="N138" i="8" s="1"/>
  <c r="N139" i="8" s="1"/>
  <c r="D98" i="8"/>
  <c r="E99" i="8" s="1"/>
  <c r="E53" i="8"/>
  <c r="E49" i="8"/>
  <c r="E51" i="8"/>
  <c r="E41" i="8"/>
  <c r="E45" i="8"/>
  <c r="E39" i="8"/>
  <c r="E47" i="8"/>
  <c r="N270" i="8"/>
  <c r="J271" i="8"/>
  <c r="I272" i="8" s="1"/>
  <c r="E271" i="8"/>
  <c r="E288" i="8"/>
  <c r="E290" i="8"/>
  <c r="K140" i="6" l="1"/>
  <c r="L140" i="6" s="1"/>
  <c r="M140" i="6" s="1"/>
  <c r="N140" i="6"/>
  <c r="K32" i="11"/>
  <c r="L32" i="11" s="1"/>
  <c r="K149" i="9"/>
  <c r="J149" i="9"/>
  <c r="L149" i="9"/>
  <c r="L137" i="8"/>
  <c r="D214" i="8"/>
  <c r="E215" i="8" s="1"/>
  <c r="H272" i="8"/>
  <c r="L270" i="8"/>
  <c r="E296" i="8"/>
  <c r="H271" i="8"/>
  <c r="L271" i="8" s="1"/>
  <c r="H138" i="8"/>
  <c r="L138" i="8" s="1"/>
  <c r="M137" i="8"/>
  <c r="M138" i="8" s="1"/>
  <c r="M139" i="8" s="1"/>
  <c r="H139" i="8"/>
  <c r="L139" i="8" s="1"/>
  <c r="E298" i="8"/>
  <c r="N271" i="8"/>
  <c r="M269" i="8"/>
  <c r="M270" i="8"/>
  <c r="E292" i="8"/>
  <c r="E294" i="8"/>
  <c r="K272" i="8"/>
  <c r="E304" i="8"/>
  <c r="L272" i="8" l="1"/>
  <c r="E302" i="8"/>
  <c r="M272" i="8"/>
  <c r="M271" i="8"/>
  <c r="E300" i="8"/>
  <c r="E306" i="8"/>
  <c r="N272" i="8"/>
  <c r="E193" i="8" l="1"/>
  <c r="E195" i="8"/>
  <c r="E179" i="8"/>
  <c r="E185" i="8"/>
  <c r="E191" i="8"/>
  <c r="E173" i="8"/>
  <c r="E175" i="8"/>
  <c r="E177" i="8"/>
  <c r="E189" i="8"/>
  <c r="E183" i="8"/>
  <c r="E187" i="8"/>
  <c r="E181" i="8"/>
  <c r="D97" i="6" l="1"/>
  <c r="E98" i="6" s="1"/>
  <c r="D95" i="6"/>
  <c r="D93" i="6"/>
  <c r="D91" i="6"/>
  <c r="D89" i="6"/>
  <c r="D87" i="6"/>
  <c r="D85" i="6"/>
  <c r="D83" i="6"/>
  <c r="D81" i="6"/>
  <c r="D79" i="6"/>
  <c r="D77" i="6"/>
  <c r="D75" i="6"/>
  <c r="D73" i="6"/>
  <c r="E72" i="6"/>
  <c r="E70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E31" i="6"/>
  <c r="E30" i="6"/>
  <c r="E25" i="6"/>
  <c r="E24" i="6"/>
  <c r="E20" i="6"/>
  <c r="E21" i="6"/>
  <c r="E22" i="6"/>
  <c r="E23" i="6"/>
  <c r="E19" i="6"/>
  <c r="I1" i="6"/>
  <c r="C26" i="6"/>
  <c r="C27" i="6" s="1"/>
  <c r="C28" i="6" s="1"/>
  <c r="C29" i="6" s="1"/>
  <c r="C30" i="6" s="1"/>
  <c r="C32" i="6" s="1"/>
  <c r="C33" i="6" s="1"/>
  <c r="C34" i="6" s="1"/>
  <c r="C35" i="6" s="1"/>
  <c r="C36" i="6" s="1"/>
  <c r="C37" i="6" s="1"/>
  <c r="D25" i="6"/>
  <c r="J25" i="6" s="1"/>
  <c r="D24" i="6"/>
  <c r="J24" i="6" s="1"/>
  <c r="I25" i="6" s="1"/>
  <c r="J23" i="6"/>
  <c r="A21" i="6"/>
  <c r="A22" i="6" s="1"/>
  <c r="A24" i="6" s="1"/>
  <c r="A25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D20" i="6"/>
  <c r="C21" i="6" s="1"/>
  <c r="J19" i="6"/>
  <c r="D6" i="6"/>
  <c r="G23" i="6" s="1"/>
  <c r="C4" i="6"/>
  <c r="F22" i="6" s="1"/>
  <c r="D99" i="6" l="1"/>
  <c r="E100" i="6" s="1"/>
  <c r="E48" i="6"/>
  <c r="E46" i="6"/>
  <c r="E52" i="6"/>
  <c r="E50" i="6"/>
  <c r="D36" i="6"/>
  <c r="E36" i="6" s="1"/>
  <c r="F21" i="6"/>
  <c r="F19" i="6"/>
  <c r="G20" i="6"/>
  <c r="F23" i="6"/>
  <c r="K23" i="6" s="1"/>
  <c r="G19" i="6"/>
  <c r="N19" i="6" s="1"/>
  <c r="N20" i="6" s="1"/>
  <c r="J20" i="6"/>
  <c r="D26" i="6"/>
  <c r="J36" i="6"/>
  <c r="K36" i="6" s="1"/>
  <c r="D27" i="6"/>
  <c r="J30" i="6"/>
  <c r="D33" i="6"/>
  <c r="G21" i="6"/>
  <c r="D35" i="6"/>
  <c r="D28" i="6"/>
  <c r="D32" i="6"/>
  <c r="E32" i="6" s="1"/>
  <c r="I21" i="6"/>
  <c r="I20" i="6"/>
  <c r="F20" i="6"/>
  <c r="C22" i="6"/>
  <c r="D22" i="6" s="1"/>
  <c r="J22" i="6" s="1"/>
  <c r="D21" i="6"/>
  <c r="G22" i="6"/>
  <c r="D29" i="6"/>
  <c r="D34" i="6"/>
  <c r="I141" i="3"/>
  <c r="J162" i="3"/>
  <c r="E162" i="3"/>
  <c r="C155" i="3"/>
  <c r="C156" i="3" s="1"/>
  <c r="D154" i="3"/>
  <c r="E154" i="3" s="1"/>
  <c r="D153" i="3"/>
  <c r="E153" i="3" s="1"/>
  <c r="J152" i="3"/>
  <c r="E152" i="3"/>
  <c r="A150" i="3"/>
  <c r="A151" i="3" s="1"/>
  <c r="A153" i="3" s="1"/>
  <c r="A154" i="3" s="1"/>
  <c r="A156" i="3" s="1"/>
  <c r="A157" i="3" s="1"/>
  <c r="A158" i="3" s="1"/>
  <c r="A159" i="3" s="1"/>
  <c r="A160" i="3" s="1"/>
  <c r="A161" i="3" s="1"/>
  <c r="A163" i="3" s="1"/>
  <c r="A164" i="3" s="1"/>
  <c r="A165" i="3" s="1"/>
  <c r="A166" i="3" s="1"/>
  <c r="A167" i="3" s="1"/>
  <c r="D149" i="3"/>
  <c r="J149" i="3" s="1"/>
  <c r="J148" i="3"/>
  <c r="E148" i="3"/>
  <c r="E71" i="3"/>
  <c r="E56" i="3"/>
  <c r="E52" i="3"/>
  <c r="C59" i="3"/>
  <c r="C60" i="3" s="1"/>
  <c r="D58" i="3"/>
  <c r="J58" i="3" s="1"/>
  <c r="D57" i="3"/>
  <c r="J57" i="3" s="1"/>
  <c r="J56" i="3"/>
  <c r="A54" i="3"/>
  <c r="A55" i="3" s="1"/>
  <c r="A57" i="3" s="1"/>
  <c r="A58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D53" i="3"/>
  <c r="C54" i="3" s="1"/>
  <c r="J52" i="3"/>
  <c r="G55" i="3"/>
  <c r="G20" i="4"/>
  <c r="C23" i="4"/>
  <c r="D23" i="4" s="1"/>
  <c r="J23" i="4" s="1"/>
  <c r="D22" i="4"/>
  <c r="J22" i="4" s="1"/>
  <c r="D21" i="4"/>
  <c r="I22" i="4" s="1"/>
  <c r="D17" i="4"/>
  <c r="C18" i="4" s="1"/>
  <c r="D18" i="4" s="1"/>
  <c r="J18" i="4" s="1"/>
  <c r="C4" i="4"/>
  <c r="F20" i="4" s="1"/>
  <c r="I58" i="3" l="1"/>
  <c r="I59" i="3"/>
  <c r="I53" i="3"/>
  <c r="K20" i="4"/>
  <c r="F17" i="4"/>
  <c r="F16" i="4"/>
  <c r="F18" i="4"/>
  <c r="J17" i="4"/>
  <c r="F19" i="4"/>
  <c r="J35" i="6"/>
  <c r="K35" i="6" s="1"/>
  <c r="E35" i="6"/>
  <c r="J27" i="6"/>
  <c r="E27" i="6"/>
  <c r="J29" i="6"/>
  <c r="E29" i="6"/>
  <c r="J28" i="6"/>
  <c r="E28" i="6"/>
  <c r="J34" i="6"/>
  <c r="K34" i="6" s="1"/>
  <c r="E34" i="6"/>
  <c r="J33" i="6"/>
  <c r="K33" i="6" s="1"/>
  <c r="E33" i="6"/>
  <c r="J26" i="6"/>
  <c r="E56" i="6" s="1"/>
  <c r="E26" i="6"/>
  <c r="E78" i="6"/>
  <c r="E80" i="6"/>
  <c r="E64" i="6"/>
  <c r="E66" i="6"/>
  <c r="E60" i="6"/>
  <c r="E74" i="6"/>
  <c r="E58" i="6"/>
  <c r="E84" i="6"/>
  <c r="E62" i="6"/>
  <c r="E86" i="6"/>
  <c r="E76" i="6"/>
  <c r="E54" i="6"/>
  <c r="J21" i="6"/>
  <c r="K21" i="6" s="1"/>
  <c r="E94" i="6"/>
  <c r="E92" i="6"/>
  <c r="E96" i="6"/>
  <c r="E88" i="6"/>
  <c r="E90" i="6"/>
  <c r="E82" i="6"/>
  <c r="E68" i="6"/>
  <c r="K19" i="6"/>
  <c r="K22" i="6"/>
  <c r="I33" i="6"/>
  <c r="K20" i="6"/>
  <c r="I27" i="6"/>
  <c r="I30" i="6"/>
  <c r="A162" i="3"/>
  <c r="I150" i="3"/>
  <c r="F148" i="3"/>
  <c r="F151" i="3"/>
  <c r="I149" i="3"/>
  <c r="J154" i="3"/>
  <c r="G148" i="3"/>
  <c r="N148" i="3" s="1"/>
  <c r="N149" i="3" s="1"/>
  <c r="E149" i="3"/>
  <c r="G151" i="3"/>
  <c r="G150" i="3"/>
  <c r="G152" i="3"/>
  <c r="F149" i="3"/>
  <c r="C150" i="3"/>
  <c r="G149" i="3"/>
  <c r="F150" i="3"/>
  <c r="F152" i="3"/>
  <c r="J153" i="3"/>
  <c r="C157" i="3"/>
  <c r="D156" i="3"/>
  <c r="D155" i="3"/>
  <c r="E57" i="3"/>
  <c r="E53" i="3"/>
  <c r="E58" i="3"/>
  <c r="G52" i="3"/>
  <c r="N52" i="3" s="1"/>
  <c r="G54" i="3"/>
  <c r="G56" i="3"/>
  <c r="G53" i="3"/>
  <c r="D59" i="3"/>
  <c r="C61" i="3"/>
  <c r="D60" i="3"/>
  <c r="C55" i="3"/>
  <c r="D55" i="3" s="1"/>
  <c r="D54" i="3"/>
  <c r="J53" i="3"/>
  <c r="G16" i="4"/>
  <c r="N16" i="4" s="1"/>
  <c r="G17" i="4"/>
  <c r="G18" i="4"/>
  <c r="K18" i="4" s="1"/>
  <c r="G19" i="4"/>
  <c r="C19" i="4"/>
  <c r="D19" i="4" s="1"/>
  <c r="J19" i="4" s="1"/>
  <c r="C24" i="4"/>
  <c r="I17" i="4"/>
  <c r="I155" i="3" l="1"/>
  <c r="I154" i="3"/>
  <c r="K152" i="3"/>
  <c r="N53" i="3"/>
  <c r="K149" i="3"/>
  <c r="I20" i="4"/>
  <c r="K17" i="4"/>
  <c r="I19" i="4"/>
  <c r="N17" i="4"/>
  <c r="N18" i="4" s="1"/>
  <c r="I18" i="4"/>
  <c r="D37" i="6"/>
  <c r="I34" i="6"/>
  <c r="I32" i="6"/>
  <c r="I31" i="6"/>
  <c r="I37" i="6"/>
  <c r="I35" i="6"/>
  <c r="I36" i="6"/>
  <c r="I28" i="6"/>
  <c r="I29" i="6"/>
  <c r="N21" i="6"/>
  <c r="N22" i="6" s="1"/>
  <c r="N23" i="6" s="1"/>
  <c r="I22" i="6"/>
  <c r="I26" i="6"/>
  <c r="I23" i="6"/>
  <c r="L19" i="6"/>
  <c r="M19" i="6" s="1"/>
  <c r="H20" i="6"/>
  <c r="L20" i="6" s="1"/>
  <c r="M20" i="6" s="1"/>
  <c r="H23" i="6"/>
  <c r="L23" i="6" s="1"/>
  <c r="M23" i="6" s="1"/>
  <c r="F32" i="6" s="1"/>
  <c r="H22" i="6"/>
  <c r="L22" i="6" s="1"/>
  <c r="M22" i="6" s="1"/>
  <c r="H21" i="6"/>
  <c r="L21" i="6" s="1"/>
  <c r="M21" i="6" s="1"/>
  <c r="K148" i="3"/>
  <c r="D150" i="3"/>
  <c r="C151" i="3"/>
  <c r="D151" i="3" s="1"/>
  <c r="C158" i="3"/>
  <c r="D157" i="3"/>
  <c r="E155" i="3"/>
  <c r="J155" i="3"/>
  <c r="J156" i="3"/>
  <c r="E156" i="3"/>
  <c r="J55" i="3"/>
  <c r="K55" i="3" s="1"/>
  <c r="E55" i="3"/>
  <c r="J60" i="3"/>
  <c r="E60" i="3"/>
  <c r="J54" i="3"/>
  <c r="E54" i="3"/>
  <c r="J59" i="3"/>
  <c r="E59" i="3"/>
  <c r="K53" i="3"/>
  <c r="I54" i="3"/>
  <c r="K56" i="3"/>
  <c r="K52" i="3"/>
  <c r="C62" i="3"/>
  <c r="D61" i="3"/>
  <c r="D24" i="4"/>
  <c r="C25" i="4"/>
  <c r="N19" i="4"/>
  <c r="K16" i="4"/>
  <c r="I24" i="4"/>
  <c r="K19" i="4"/>
  <c r="I23" i="4"/>
  <c r="I157" i="3" l="1"/>
  <c r="G239" i="3"/>
  <c r="G238" i="3"/>
  <c r="G237" i="3"/>
  <c r="N237" i="3" s="1"/>
  <c r="N238" i="3" s="1"/>
  <c r="N239" i="3" s="1"/>
  <c r="N240" i="3" s="1"/>
  <c r="N241" i="3" s="1"/>
  <c r="I61" i="3"/>
  <c r="I60" i="3"/>
  <c r="G67" i="3"/>
  <c r="G241" i="3"/>
  <c r="G240" i="3"/>
  <c r="I156" i="3"/>
  <c r="K54" i="3"/>
  <c r="F57" i="3" s="1"/>
  <c r="G66" i="3"/>
  <c r="G71" i="3"/>
  <c r="G65" i="3"/>
  <c r="G70" i="3"/>
  <c r="G64" i="3"/>
  <c r="G69" i="3"/>
  <c r="G61" i="3"/>
  <c r="G68" i="3"/>
  <c r="N54" i="3"/>
  <c r="N55" i="3" s="1"/>
  <c r="G62" i="3"/>
  <c r="G63" i="3"/>
  <c r="J24" i="4"/>
  <c r="I25" i="4" s="1"/>
  <c r="J37" i="6"/>
  <c r="K37" i="6" s="1"/>
  <c r="E37" i="6"/>
  <c r="G31" i="6"/>
  <c r="F31" i="6"/>
  <c r="G25" i="6"/>
  <c r="G32" i="6"/>
  <c r="G27" i="6"/>
  <c r="G28" i="6"/>
  <c r="G29" i="6"/>
  <c r="G30" i="6"/>
  <c r="G26" i="6"/>
  <c r="G24" i="6"/>
  <c r="N24" i="6" s="1"/>
  <c r="N25" i="6" s="1"/>
  <c r="N26" i="6" s="1"/>
  <c r="N27" i="6" s="1"/>
  <c r="N28" i="6" s="1"/>
  <c r="N29" i="6" s="1"/>
  <c r="N30" i="6" s="1"/>
  <c r="N31" i="6" s="1"/>
  <c r="F28" i="6"/>
  <c r="F24" i="6"/>
  <c r="F29" i="6"/>
  <c r="F26" i="6"/>
  <c r="F25" i="6"/>
  <c r="F30" i="6"/>
  <c r="F27" i="6"/>
  <c r="H149" i="3"/>
  <c r="H150" i="3"/>
  <c r="L148" i="3"/>
  <c r="M148" i="3" s="1"/>
  <c r="J150" i="3"/>
  <c r="E150" i="3"/>
  <c r="G158" i="3"/>
  <c r="G157" i="3"/>
  <c r="G161" i="3"/>
  <c r="G159" i="3"/>
  <c r="E151" i="3"/>
  <c r="J151" i="3"/>
  <c r="K151" i="3" s="1"/>
  <c r="G160" i="3"/>
  <c r="E157" i="3"/>
  <c r="J157" i="3"/>
  <c r="C159" i="3"/>
  <c r="D158" i="3"/>
  <c r="I55" i="3"/>
  <c r="I56" i="3"/>
  <c r="J61" i="3"/>
  <c r="E61" i="3"/>
  <c r="L52" i="3"/>
  <c r="M52" i="3" s="1"/>
  <c r="H53" i="3"/>
  <c r="H54" i="3"/>
  <c r="C63" i="3"/>
  <c r="D62" i="3"/>
  <c r="H20" i="4"/>
  <c r="L20" i="4" s="1"/>
  <c r="L16" i="4"/>
  <c r="M16" i="4" s="1"/>
  <c r="H19" i="4"/>
  <c r="L19" i="4" s="1"/>
  <c r="M19" i="4" s="1"/>
  <c r="H18" i="4"/>
  <c r="L18" i="4" s="1"/>
  <c r="M18" i="4" s="1"/>
  <c r="H17" i="4"/>
  <c r="L17" i="4" s="1"/>
  <c r="M17" i="4" s="1"/>
  <c r="N21" i="4"/>
  <c r="N22" i="4" s="1"/>
  <c r="N23" i="4" s="1"/>
  <c r="N24" i="4" s="1"/>
  <c r="N20" i="4"/>
  <c r="D25" i="4"/>
  <c r="C26" i="4"/>
  <c r="F19" i="1"/>
  <c r="E16" i="1"/>
  <c r="E19" i="1"/>
  <c r="E15" i="1"/>
  <c r="E18" i="1"/>
  <c r="E17" i="1"/>
  <c r="F17" i="1"/>
  <c r="F16" i="1"/>
  <c r="F15" i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F18" i="1"/>
  <c r="H16" i="1"/>
  <c r="D16" i="1"/>
  <c r="I62" i="3" l="1"/>
  <c r="I158" i="3"/>
  <c r="F59" i="3"/>
  <c r="F58" i="3"/>
  <c r="H55" i="3"/>
  <c r="F60" i="3"/>
  <c r="N61" i="3"/>
  <c r="N57" i="3"/>
  <c r="N58" i="3" s="1"/>
  <c r="N59" i="3" s="1"/>
  <c r="N60" i="3" s="1"/>
  <c r="N56" i="3"/>
  <c r="G57" i="3"/>
  <c r="K57" i="3" s="1"/>
  <c r="E98" i="1"/>
  <c r="E90" i="1"/>
  <c r="E82" i="1"/>
  <c r="E74" i="1"/>
  <c r="E66" i="1"/>
  <c r="E58" i="1"/>
  <c r="E78" i="1"/>
  <c r="E62" i="1"/>
  <c r="E92" i="1"/>
  <c r="E76" i="1"/>
  <c r="E60" i="1"/>
  <c r="E96" i="1"/>
  <c r="E88" i="1"/>
  <c r="E80" i="1"/>
  <c r="E72" i="1"/>
  <c r="E64" i="1"/>
  <c r="E56" i="1"/>
  <c r="E94" i="1"/>
  <c r="E86" i="1"/>
  <c r="E70" i="1"/>
  <c r="E54" i="1"/>
  <c r="E84" i="1"/>
  <c r="E68" i="1"/>
  <c r="E52" i="1"/>
  <c r="J25" i="4"/>
  <c r="M20" i="4"/>
  <c r="F21" i="4"/>
  <c r="N32" i="6"/>
  <c r="N33" i="6" s="1"/>
  <c r="N34" i="6" s="1"/>
  <c r="N35" i="6" s="1"/>
  <c r="N36" i="6" s="1"/>
  <c r="N37" i="6" s="1"/>
  <c r="K25" i="6"/>
  <c r="K27" i="6"/>
  <c r="K29" i="6"/>
  <c r="K28" i="6"/>
  <c r="K26" i="6"/>
  <c r="K30" i="6"/>
  <c r="K24" i="6"/>
  <c r="N157" i="3"/>
  <c r="G59" i="3"/>
  <c r="K59" i="3" s="1"/>
  <c r="I152" i="3"/>
  <c r="I151" i="3"/>
  <c r="G60" i="3"/>
  <c r="N150" i="3"/>
  <c r="N151" i="3" s="1"/>
  <c r="K150" i="3"/>
  <c r="F156" i="3"/>
  <c r="G58" i="3"/>
  <c r="G155" i="3"/>
  <c r="G154" i="3"/>
  <c r="G156" i="3"/>
  <c r="G153" i="3"/>
  <c r="C160" i="3"/>
  <c r="D159" i="3"/>
  <c r="E158" i="3"/>
  <c r="J158" i="3"/>
  <c r="J62" i="3"/>
  <c r="E62" i="3"/>
  <c r="H56" i="3"/>
  <c r="C64" i="3"/>
  <c r="D63" i="3"/>
  <c r="N25" i="4"/>
  <c r="D26" i="4"/>
  <c r="J26" i="4" s="1"/>
  <c r="I27" i="4" s="1"/>
  <c r="C27" i="4"/>
  <c r="I26" i="4"/>
  <c r="J19" i="1"/>
  <c r="J15" i="1"/>
  <c r="C17" i="1"/>
  <c r="D17" i="1" s="1"/>
  <c r="J17" i="1" s="1"/>
  <c r="K58" i="3" l="1"/>
  <c r="K156" i="3"/>
  <c r="I159" i="3"/>
  <c r="F233" i="3"/>
  <c r="F154" i="3"/>
  <c r="F234" i="3"/>
  <c r="K234" i="3" s="1"/>
  <c r="F235" i="3"/>
  <c r="K235" i="3" s="1"/>
  <c r="F155" i="3"/>
  <c r="F153" i="3"/>
  <c r="K153" i="3" s="1"/>
  <c r="I63" i="3"/>
  <c r="N62" i="3"/>
  <c r="K60" i="3"/>
  <c r="G16" i="1"/>
  <c r="F25" i="4"/>
  <c r="F29" i="4"/>
  <c r="F22" i="4"/>
  <c r="F26" i="4"/>
  <c r="K26" i="4" s="1"/>
  <c r="E60" i="4" s="1"/>
  <c r="F30" i="4"/>
  <c r="F23" i="4"/>
  <c r="K23" i="4" s="1"/>
  <c r="F27" i="4"/>
  <c r="F31" i="4"/>
  <c r="F24" i="4"/>
  <c r="K24" i="4" s="1"/>
  <c r="F28" i="4"/>
  <c r="F32" i="4"/>
  <c r="E58" i="4"/>
  <c r="K21" i="4"/>
  <c r="L21" i="4" s="1"/>
  <c r="K25" i="4"/>
  <c r="K22" i="4"/>
  <c r="H31" i="6"/>
  <c r="L31" i="6" s="1"/>
  <c r="M31" i="6" s="1"/>
  <c r="H32" i="6"/>
  <c r="H30" i="6"/>
  <c r="L30" i="6" s="1"/>
  <c r="M30" i="6" s="1"/>
  <c r="H29" i="6"/>
  <c r="L29" i="6" s="1"/>
  <c r="M29" i="6" s="1"/>
  <c r="H28" i="6"/>
  <c r="L28" i="6" s="1"/>
  <c r="M28" i="6" s="1"/>
  <c r="H27" i="6"/>
  <c r="L27" i="6" s="1"/>
  <c r="M27" i="6" s="1"/>
  <c r="H26" i="6"/>
  <c r="L26" i="6" s="1"/>
  <c r="M26" i="6" s="1"/>
  <c r="H25" i="6"/>
  <c r="L25" i="6" s="1"/>
  <c r="M25" i="6" s="1"/>
  <c r="L24" i="6"/>
  <c r="M24" i="6" s="1"/>
  <c r="N158" i="3"/>
  <c r="L57" i="3"/>
  <c r="M57" i="3" s="1"/>
  <c r="H151" i="3"/>
  <c r="H152" i="3"/>
  <c r="N152" i="3"/>
  <c r="N153" i="3"/>
  <c r="N154" i="3" s="1"/>
  <c r="N155" i="3" s="1"/>
  <c r="N156" i="3" s="1"/>
  <c r="J159" i="3"/>
  <c r="I160" i="3" s="1"/>
  <c r="E159" i="3"/>
  <c r="C161" i="3"/>
  <c r="D160" i="3"/>
  <c r="J63" i="3"/>
  <c r="E63" i="3"/>
  <c r="C65" i="3"/>
  <c r="D64" i="3"/>
  <c r="D27" i="4"/>
  <c r="C28" i="4"/>
  <c r="N26" i="4"/>
  <c r="K15" i="1"/>
  <c r="L15" i="1" s="1"/>
  <c r="J16" i="1"/>
  <c r="C18" i="1"/>
  <c r="K233" i="3" l="1"/>
  <c r="N63" i="3"/>
  <c r="I64" i="3"/>
  <c r="K155" i="3"/>
  <c r="K154" i="3"/>
  <c r="H59" i="3"/>
  <c r="H58" i="3"/>
  <c r="D39" i="4"/>
  <c r="D37" i="4"/>
  <c r="G17" i="1"/>
  <c r="K17" i="1" s="1"/>
  <c r="G18" i="1"/>
  <c r="E48" i="4"/>
  <c r="E46" i="4"/>
  <c r="E50" i="4"/>
  <c r="E52" i="4"/>
  <c r="J27" i="4"/>
  <c r="K27" i="4" s="1"/>
  <c r="E64" i="4"/>
  <c r="E56" i="4"/>
  <c r="E54" i="4"/>
  <c r="E42" i="4"/>
  <c r="E44" i="4"/>
  <c r="E38" i="4"/>
  <c r="E40" i="4"/>
  <c r="K32" i="6"/>
  <c r="H155" i="3"/>
  <c r="H154" i="3"/>
  <c r="N159" i="3"/>
  <c r="L153" i="3"/>
  <c r="M153" i="3" s="1"/>
  <c r="H61" i="3"/>
  <c r="L58" i="3"/>
  <c r="M58" i="3" s="1"/>
  <c r="E160" i="3"/>
  <c r="J160" i="3"/>
  <c r="I161" i="3" s="1"/>
  <c r="C163" i="3"/>
  <c r="L59" i="3"/>
  <c r="M59" i="3" s="1"/>
  <c r="H60" i="3"/>
  <c r="J64" i="3"/>
  <c r="E64" i="3"/>
  <c r="C66" i="3"/>
  <c r="D65" i="3"/>
  <c r="H22" i="4"/>
  <c r="H28" i="4"/>
  <c r="H27" i="4"/>
  <c r="H26" i="4"/>
  <c r="H25" i="4"/>
  <c r="H24" i="4"/>
  <c r="H23" i="4"/>
  <c r="M21" i="4"/>
  <c r="D28" i="4"/>
  <c r="E72" i="4" s="1"/>
  <c r="C29" i="4"/>
  <c r="D18" i="1"/>
  <c r="K16" i="1"/>
  <c r="L16" i="1" s="1"/>
  <c r="H156" i="3" l="1"/>
  <c r="L156" i="3" s="1"/>
  <c r="M156" i="3" s="1"/>
  <c r="L154" i="3"/>
  <c r="M154" i="3" s="1"/>
  <c r="H157" i="3"/>
  <c r="L155" i="3"/>
  <c r="M155" i="3" s="1"/>
  <c r="L233" i="3"/>
  <c r="M233" i="3" s="1"/>
  <c r="H236" i="3"/>
  <c r="L236" i="3" s="1"/>
  <c r="M236" i="3" s="1"/>
  <c r="H235" i="3"/>
  <c r="L235" i="3" s="1"/>
  <c r="M235" i="3" s="1"/>
  <c r="H237" i="3"/>
  <c r="H234" i="3"/>
  <c r="L234" i="3" s="1"/>
  <c r="M234" i="3" s="1"/>
  <c r="N64" i="3"/>
  <c r="I65" i="3"/>
  <c r="N160" i="3"/>
  <c r="E80" i="4"/>
  <c r="J28" i="4"/>
  <c r="K28" i="4" s="1"/>
  <c r="L28" i="4"/>
  <c r="M28" i="4" s="1"/>
  <c r="N27" i="4"/>
  <c r="N28" i="4" s="1"/>
  <c r="E76" i="4"/>
  <c r="I28" i="4"/>
  <c r="E74" i="4"/>
  <c r="L22" i="4"/>
  <c r="M22" i="4" s="1"/>
  <c r="L26" i="4"/>
  <c r="M26" i="4" s="1"/>
  <c r="L24" i="4"/>
  <c r="M24" i="4" s="1"/>
  <c r="L25" i="4"/>
  <c r="M25" i="4" s="1"/>
  <c r="L23" i="4"/>
  <c r="M23" i="4" s="1"/>
  <c r="L27" i="4"/>
  <c r="M27" i="4" s="1"/>
  <c r="H36" i="6"/>
  <c r="H35" i="6"/>
  <c r="H37" i="6"/>
  <c r="L37" i="6" s="1"/>
  <c r="M37" i="6" s="1"/>
  <c r="H34" i="6"/>
  <c r="L34" i="6" s="1"/>
  <c r="M34" i="6" s="1"/>
  <c r="H33" i="6"/>
  <c r="L33" i="6" s="1"/>
  <c r="M33" i="6" s="1"/>
  <c r="L35" i="6"/>
  <c r="M35" i="6" s="1"/>
  <c r="L32" i="6"/>
  <c r="M32" i="6" s="1"/>
  <c r="C164" i="3"/>
  <c r="D163" i="3"/>
  <c r="J163" i="3" s="1"/>
  <c r="J161" i="3"/>
  <c r="E161" i="3"/>
  <c r="J65" i="3"/>
  <c r="I66" i="3" s="1"/>
  <c r="E65" i="3"/>
  <c r="C67" i="3"/>
  <c r="D66" i="3"/>
  <c r="D29" i="4"/>
  <c r="J29" i="4" s="1"/>
  <c r="K29" i="4" s="1"/>
  <c r="C30" i="4"/>
  <c r="J18" i="1"/>
  <c r="D20" i="1"/>
  <c r="C21" i="1"/>
  <c r="D21" i="1" s="1"/>
  <c r="L17" i="1"/>
  <c r="I164" i="3" l="1"/>
  <c r="I163" i="3"/>
  <c r="I162" i="3"/>
  <c r="N65" i="3"/>
  <c r="G19" i="1"/>
  <c r="K19" i="1" s="1"/>
  <c r="L19" i="1" s="1"/>
  <c r="E68" i="4"/>
  <c r="E62" i="4"/>
  <c r="E70" i="4"/>
  <c r="E78" i="4"/>
  <c r="E66" i="4"/>
  <c r="H29" i="4"/>
  <c r="L29" i="4" s="1"/>
  <c r="I29" i="4"/>
  <c r="L36" i="6"/>
  <c r="M36" i="6" s="1"/>
  <c r="N161" i="3"/>
  <c r="E163" i="3"/>
  <c r="C165" i="3"/>
  <c r="D164" i="3"/>
  <c r="J164" i="3" s="1"/>
  <c r="I165" i="3" s="1"/>
  <c r="J66" i="3"/>
  <c r="I67" i="3" s="1"/>
  <c r="E66" i="3"/>
  <c r="C68" i="3"/>
  <c r="D67" i="3"/>
  <c r="I30" i="4"/>
  <c r="N29" i="4"/>
  <c r="D30" i="4"/>
  <c r="J30" i="4" s="1"/>
  <c r="K30" i="4" s="1"/>
  <c r="C31" i="4"/>
  <c r="K18" i="1"/>
  <c r="C22" i="1"/>
  <c r="D22" i="1" s="1"/>
  <c r="N66" i="3" l="1"/>
  <c r="E164" i="3"/>
  <c r="C166" i="3"/>
  <c r="D165" i="3"/>
  <c r="J165" i="3" s="1"/>
  <c r="I166" i="3" s="1"/>
  <c r="J67" i="3"/>
  <c r="I68" i="3" s="1"/>
  <c r="E67" i="3"/>
  <c r="D68" i="3"/>
  <c r="C69" i="3"/>
  <c r="L54" i="3"/>
  <c r="M54" i="3" s="1"/>
  <c r="L53" i="3"/>
  <c r="M53" i="3" s="1"/>
  <c r="D31" i="4"/>
  <c r="J31" i="4" s="1"/>
  <c r="K31" i="4" s="1"/>
  <c r="K32" i="4" s="1"/>
  <c r="C32" i="4"/>
  <c r="J32" i="4" s="1"/>
  <c r="I31" i="4"/>
  <c r="H31" i="4"/>
  <c r="N30" i="4"/>
  <c r="H30" i="4"/>
  <c r="L30" i="4" s="1"/>
  <c r="M29" i="4"/>
  <c r="C23" i="1"/>
  <c r="D23" i="1" s="1"/>
  <c r="L18" i="1"/>
  <c r="N67" i="3" l="1"/>
  <c r="D81" i="4"/>
  <c r="E82" i="4" s="1"/>
  <c r="D83" i="4"/>
  <c r="E84" i="4" s="1"/>
  <c r="L31" i="4"/>
  <c r="E165" i="3"/>
  <c r="C167" i="3"/>
  <c r="J167" i="3" s="1"/>
  <c r="D166" i="3"/>
  <c r="J166" i="3" s="1"/>
  <c r="I167" i="3" s="1"/>
  <c r="J68" i="3"/>
  <c r="I69" i="3" s="1"/>
  <c r="E68" i="3"/>
  <c r="C70" i="3"/>
  <c r="D69" i="3"/>
  <c r="L56" i="3"/>
  <c r="M56" i="3" s="1"/>
  <c r="L55" i="3"/>
  <c r="M55" i="3" s="1"/>
  <c r="L60" i="3"/>
  <c r="M60" i="3" s="1"/>
  <c r="M30" i="4"/>
  <c r="N31" i="4"/>
  <c r="N32" i="4" s="1"/>
  <c r="I32" i="4"/>
  <c r="M31" i="4"/>
  <c r="C24" i="1"/>
  <c r="D24" i="1" s="1"/>
  <c r="J22" i="1"/>
  <c r="J21" i="1"/>
  <c r="J20" i="1"/>
  <c r="F241" i="3" l="1"/>
  <c r="K241" i="3" s="1"/>
  <c r="F239" i="3"/>
  <c r="K239" i="3" s="1"/>
  <c r="F237" i="3"/>
  <c r="F240" i="3"/>
  <c r="K240" i="3" s="1"/>
  <c r="F238" i="3"/>
  <c r="K238" i="3" s="1"/>
  <c r="F61" i="3"/>
  <c r="K61" i="3" s="1"/>
  <c r="F65" i="3"/>
  <c r="K65" i="3" s="1"/>
  <c r="F69" i="3"/>
  <c r="F62" i="3"/>
  <c r="K62" i="3" s="1"/>
  <c r="D86" i="3" s="1"/>
  <c r="E87" i="3" s="1"/>
  <c r="F66" i="3"/>
  <c r="K66" i="3" s="1"/>
  <c r="F70" i="3"/>
  <c r="F64" i="3"/>
  <c r="K64" i="3" s="1"/>
  <c r="F63" i="3"/>
  <c r="K63" i="3" s="1"/>
  <c r="F67" i="3"/>
  <c r="K67" i="3" s="1"/>
  <c r="F68" i="3"/>
  <c r="K68" i="3" s="1"/>
  <c r="N68" i="3"/>
  <c r="F71" i="3"/>
  <c r="F158" i="3"/>
  <c r="K158" i="3" s="1"/>
  <c r="F161" i="3"/>
  <c r="K161" i="3" s="1"/>
  <c r="F159" i="3"/>
  <c r="K159" i="3" s="1"/>
  <c r="F157" i="3"/>
  <c r="F160" i="3"/>
  <c r="K160" i="3" s="1"/>
  <c r="E166" i="3"/>
  <c r="J69" i="3"/>
  <c r="I70" i="3" s="1"/>
  <c r="E69" i="3"/>
  <c r="C71" i="3"/>
  <c r="D70" i="3"/>
  <c r="H32" i="4"/>
  <c r="L32" i="4" s="1"/>
  <c r="J23" i="1"/>
  <c r="C25" i="1"/>
  <c r="D25" i="1" s="1"/>
  <c r="J24" i="1"/>
  <c r="K157" i="3" l="1"/>
  <c r="M157" i="3" s="1"/>
  <c r="M158" i="3" s="1"/>
  <c r="M159" i="3" s="1"/>
  <c r="M160" i="3" s="1"/>
  <c r="M161" i="3" s="1"/>
  <c r="D178" i="3"/>
  <c r="D180" i="3"/>
  <c r="K237" i="3"/>
  <c r="D84" i="3"/>
  <c r="E85" i="3" s="1"/>
  <c r="D82" i="3"/>
  <c r="E83" i="3" s="1"/>
  <c r="K69" i="3"/>
  <c r="D116" i="3" s="1"/>
  <c r="D92" i="3"/>
  <c r="D90" i="3"/>
  <c r="E91" i="3" s="1"/>
  <c r="D88" i="3"/>
  <c r="E89" i="3" s="1"/>
  <c r="D96" i="3"/>
  <c r="D94" i="3"/>
  <c r="D110" i="3"/>
  <c r="D112" i="3"/>
  <c r="D100" i="3"/>
  <c r="D98" i="3"/>
  <c r="E99" i="3" s="1"/>
  <c r="D108" i="3"/>
  <c r="D106" i="3"/>
  <c r="D102" i="3"/>
  <c r="D104" i="3"/>
  <c r="N69" i="3"/>
  <c r="G21" i="1"/>
  <c r="G23" i="1"/>
  <c r="G24" i="1"/>
  <c r="G22" i="1"/>
  <c r="G20" i="1"/>
  <c r="G25" i="1"/>
  <c r="E167" i="3"/>
  <c r="J70" i="3"/>
  <c r="I71" i="3" s="1"/>
  <c r="E70" i="3"/>
  <c r="M61" i="3"/>
  <c r="M62" i="3" s="1"/>
  <c r="M63" i="3" s="1"/>
  <c r="J71" i="3"/>
  <c r="M32" i="4"/>
  <c r="K20" i="1"/>
  <c r="L20" i="1" s="1"/>
  <c r="C26" i="1"/>
  <c r="D26" i="1" s="1"/>
  <c r="G162" i="3" l="1"/>
  <c r="N162" i="3" s="1"/>
  <c r="N163" i="3" s="1"/>
  <c r="N164" i="3" s="1"/>
  <c r="N165" i="3" s="1"/>
  <c r="N166" i="3" s="1"/>
  <c r="N167" i="3" s="1"/>
  <c r="D114" i="3"/>
  <c r="H242" i="3"/>
  <c r="H238" i="3"/>
  <c r="L238" i="3" s="1"/>
  <c r="H241" i="3"/>
  <c r="L241" i="3" s="1"/>
  <c r="H239" i="3"/>
  <c r="L239" i="3" s="1"/>
  <c r="H240" i="3"/>
  <c r="L240" i="3" s="1"/>
  <c r="L237" i="3"/>
  <c r="M237" i="3"/>
  <c r="M238" i="3" s="1"/>
  <c r="M239" i="3" s="1"/>
  <c r="M240" i="3" s="1"/>
  <c r="M241" i="3" s="1"/>
  <c r="F242" i="3" s="1"/>
  <c r="K70" i="3"/>
  <c r="D118" i="3" s="1"/>
  <c r="N70" i="3"/>
  <c r="N71" i="3" s="1"/>
  <c r="F162" i="3"/>
  <c r="K162" i="3" s="1"/>
  <c r="E179" i="3"/>
  <c r="E181" i="3"/>
  <c r="M64" i="3"/>
  <c r="M65" i="3" s="1"/>
  <c r="M66" i="3" s="1"/>
  <c r="M67" i="3" s="1"/>
  <c r="M68" i="3" s="1"/>
  <c r="M69" i="3" s="1"/>
  <c r="H161" i="3"/>
  <c r="L161" i="3" s="1"/>
  <c r="H158" i="3"/>
  <c r="L158" i="3" s="1"/>
  <c r="H162" i="3"/>
  <c r="H159" i="3"/>
  <c r="L159" i="3" s="1"/>
  <c r="H163" i="3"/>
  <c r="H160" i="3"/>
  <c r="L160" i="3" s="1"/>
  <c r="E93" i="3"/>
  <c r="L157" i="3"/>
  <c r="L152" i="3"/>
  <c r="M152" i="3" s="1"/>
  <c r="L150" i="3"/>
  <c r="M150" i="3" s="1"/>
  <c r="L149" i="3"/>
  <c r="M149" i="3" s="1"/>
  <c r="E97" i="3"/>
  <c r="H65" i="3"/>
  <c r="L65" i="3" s="1"/>
  <c r="H64" i="3"/>
  <c r="L64" i="3" s="1"/>
  <c r="H66" i="3"/>
  <c r="L66" i="3" s="1"/>
  <c r="H67" i="3"/>
  <c r="L67" i="3" s="1"/>
  <c r="H70" i="3"/>
  <c r="H63" i="3"/>
  <c r="L63" i="3" s="1"/>
  <c r="L61" i="3"/>
  <c r="H68" i="3"/>
  <c r="L68" i="3" s="1"/>
  <c r="H69" i="3"/>
  <c r="L69" i="3" s="1"/>
  <c r="H62" i="3"/>
  <c r="L62" i="3" s="1"/>
  <c r="E95" i="3"/>
  <c r="J25" i="1"/>
  <c r="C27" i="1"/>
  <c r="D27" i="1" s="1"/>
  <c r="K242" i="3" l="1"/>
  <c r="H243" i="3" s="1"/>
  <c r="F243" i="3"/>
  <c r="K243" i="3" s="1"/>
  <c r="L162" i="3"/>
  <c r="K71" i="3"/>
  <c r="D120" i="3"/>
  <c r="E121" i="3" s="1"/>
  <c r="G26" i="1"/>
  <c r="M70" i="3"/>
  <c r="F166" i="3"/>
  <c r="K166" i="3" s="1"/>
  <c r="F167" i="3"/>
  <c r="F164" i="3"/>
  <c r="K164" i="3" s="1"/>
  <c r="F163" i="3"/>
  <c r="K163" i="3" s="1"/>
  <c r="F165" i="3"/>
  <c r="K165" i="3" s="1"/>
  <c r="L151" i="3"/>
  <c r="M151" i="3" s="1"/>
  <c r="H71" i="3"/>
  <c r="L70" i="3"/>
  <c r="E115" i="3"/>
  <c r="E101" i="3"/>
  <c r="E113" i="3"/>
  <c r="E119" i="3"/>
  <c r="E117" i="3"/>
  <c r="E105" i="3"/>
  <c r="E107" i="3"/>
  <c r="E109" i="3"/>
  <c r="E103" i="3"/>
  <c r="E111" i="3"/>
  <c r="J26" i="1"/>
  <c r="G27" i="1" s="1"/>
  <c r="C28" i="1"/>
  <c r="D28" i="1" s="1"/>
  <c r="D256" i="3" l="1"/>
  <c r="D254" i="3"/>
  <c r="E261" i="3"/>
  <c r="L242" i="3"/>
  <c r="M162" i="3"/>
  <c r="M163" i="3" s="1"/>
  <c r="M164" i="3" s="1"/>
  <c r="M165" i="3" s="1"/>
  <c r="M166" i="3" s="1"/>
  <c r="M71" i="3"/>
  <c r="L71" i="3"/>
  <c r="M242" i="3"/>
  <c r="M243" i="3" s="1"/>
  <c r="F244" i="3" s="1"/>
  <c r="K244" i="3" s="1"/>
  <c r="D258" i="3" s="1"/>
  <c r="E259" i="3" s="1"/>
  <c r="D192" i="3"/>
  <c r="D190" i="3"/>
  <c r="K167" i="3"/>
  <c r="D188" i="3"/>
  <c r="E189" i="3" s="1"/>
  <c r="D186" i="3"/>
  <c r="E187" i="3" s="1"/>
  <c r="D182" i="3"/>
  <c r="E183" i="3" s="1"/>
  <c r="D184" i="3"/>
  <c r="E185" i="3" s="1"/>
  <c r="D196" i="3"/>
  <c r="D194" i="3"/>
  <c r="D124" i="3"/>
  <c r="E125" i="3" s="1"/>
  <c r="D122" i="3"/>
  <c r="E123" i="3" s="1"/>
  <c r="H164" i="3"/>
  <c r="L163" i="3"/>
  <c r="J27" i="1"/>
  <c r="C29" i="1"/>
  <c r="D29" i="1" s="1"/>
  <c r="K21" i="1"/>
  <c r="L21" i="1" s="1"/>
  <c r="E273" i="3" l="1"/>
  <c r="E271" i="3"/>
  <c r="E265" i="3"/>
  <c r="E263" i="3"/>
  <c r="D198" i="3"/>
  <c r="E199" i="3" s="1"/>
  <c r="D200" i="3"/>
  <c r="E201" i="3" s="1"/>
  <c r="E269" i="3"/>
  <c r="E257" i="3"/>
  <c r="E255" i="3"/>
  <c r="E267" i="3"/>
  <c r="F247" i="3"/>
  <c r="F245" i="3"/>
  <c r="K245" i="3" s="1"/>
  <c r="F246" i="3"/>
  <c r="K246" i="3" s="1"/>
  <c r="M167" i="3"/>
  <c r="L243" i="3"/>
  <c r="D204" i="3"/>
  <c r="D202" i="3"/>
  <c r="E193" i="3"/>
  <c r="E191" i="3"/>
  <c r="G28" i="1"/>
  <c r="L164" i="3"/>
  <c r="H165" i="3"/>
  <c r="J28" i="1"/>
  <c r="G29" i="1" s="1"/>
  <c r="C30" i="1"/>
  <c r="K22" i="1"/>
  <c r="K247" i="3" l="1"/>
  <c r="H166" i="3"/>
  <c r="E195" i="3"/>
  <c r="E197" i="3"/>
  <c r="L165" i="3"/>
  <c r="I30" i="1"/>
  <c r="M30" i="1" s="1"/>
  <c r="J29" i="1"/>
  <c r="L22" i="1"/>
  <c r="K23" i="1"/>
  <c r="L23" i="1" s="1"/>
  <c r="E205" i="3" l="1"/>
  <c r="E203" i="3"/>
  <c r="G30" i="1"/>
  <c r="J30" i="1"/>
  <c r="H167" i="3"/>
  <c r="L167" i="3" s="1"/>
  <c r="L166" i="3"/>
  <c r="K24" i="1"/>
  <c r="L24" i="1" s="1"/>
  <c r="K25" i="1" l="1"/>
  <c r="L25" i="1" s="1"/>
  <c r="K26" i="1" l="1"/>
  <c r="L26" i="1" s="1"/>
  <c r="K27" i="1" l="1"/>
  <c r="L27" i="1" s="1"/>
  <c r="K28" i="1" l="1"/>
  <c r="L28" i="1" s="1"/>
  <c r="K29" i="1" l="1"/>
  <c r="L29" i="1" s="1"/>
  <c r="K30" i="1" l="1"/>
  <c r="L30" i="1" s="1"/>
  <c r="H244" i="3"/>
  <c r="M244" i="3" l="1"/>
  <c r="M245" i="3" s="1"/>
  <c r="M246" i="3" s="1"/>
  <c r="M247" i="3" s="1"/>
  <c r="L244" i="3"/>
  <c r="H246" i="3" l="1"/>
  <c r="L246" i="3" s="1"/>
  <c r="H247" i="3"/>
  <c r="L245" i="3"/>
  <c r="L247" i="3" l="1"/>
</calcChain>
</file>

<file path=xl/sharedStrings.xml><?xml version="1.0" encoding="utf-8"?>
<sst xmlns="http://schemas.openxmlformats.org/spreadsheetml/2006/main" count="1651" uniqueCount="107">
  <si>
    <t>Gỉa sử bắt đầu sử dụng phần mềm</t>
  </si>
  <si>
    <t>Nguyên giá</t>
  </si>
  <si>
    <t>Tab Khấu hao</t>
  </si>
  <si>
    <t>Document type</t>
  </si>
  <si>
    <t>Từ ngày</t>
  </si>
  <si>
    <t>Đến ngày</t>
  </si>
  <si>
    <t>Số ngày cần khấu hao</t>
  </si>
  <si>
    <t>Khấu hao luỹ kế đầu kỳ</t>
  </si>
  <si>
    <t>Số ngày đã khấu hao</t>
  </si>
  <si>
    <t>Số ngày khấu hao trong kỳ</t>
  </si>
  <si>
    <t>Giá trị khấu hao</t>
  </si>
  <si>
    <t>Hao mòn lũy kế</t>
  </si>
  <si>
    <t>Giá trị còn lại</t>
  </si>
  <si>
    <t>Số ngày còn lại</t>
  </si>
  <si>
    <t>Khấu hao TS (không có trên PM)</t>
  </si>
  <si>
    <t>Khấu hao TS</t>
  </si>
  <si>
    <t xml:space="preserve">Số ngày tính khấu hao cho </t>
  </si>
  <si>
    <t>Ngày kết thúc</t>
  </si>
  <si>
    <t>Thông tin khấu hao hiện tại</t>
  </si>
  <si>
    <t>Giá trị đã khấu hao</t>
  </si>
  <si>
    <t>Thời gian khấu hao</t>
  </si>
  <si>
    <t>Số ngày khấu hao</t>
  </si>
  <si>
    <t>Tháng</t>
  </si>
  <si>
    <t>Theo ngày mua</t>
  </si>
  <si>
    <t>Ngày bắt đầu tính khấu hao</t>
  </si>
  <si>
    <t>Gía trị khấu hao</t>
  </si>
  <si>
    <t>15 tháng</t>
  </si>
  <si>
    <t>theo chi tiết ngày mua</t>
  </si>
  <si>
    <t>Tính theo mua</t>
  </si>
  <si>
    <t>Giá trị không khấu hao</t>
  </si>
  <si>
    <t>STT</t>
  </si>
  <si>
    <t>Ngày khấu hao</t>
  </si>
  <si>
    <t>Bút toán</t>
  </si>
  <si>
    <t>GĐ</t>
  </si>
  <si>
    <t>TGĐ</t>
  </si>
  <si>
    <t>Phòng ban</t>
  </si>
  <si>
    <t>NỢ</t>
  </si>
  <si>
    <t>CÓ</t>
  </si>
  <si>
    <t>Ngày</t>
  </si>
  <si>
    <t>BÚT TOÁN</t>
  </si>
  <si>
    <t>Khi điều chỉnh tăng</t>
  </si>
  <si>
    <t>Ngày điều chỉnh tăng: 01/11/2021</t>
  </si>
  <si>
    <t>Trạng thái bút toán</t>
  </si>
  <si>
    <t>post</t>
  </si>
  <si>
    <t>draft</t>
  </si>
  <si>
    <t xml:space="preserve">tăng tăng </t>
  </si>
  <si>
    <t>Khấu hao</t>
  </si>
  <si>
    <t xml:space="preserve">Tăng tài sản </t>
  </si>
  <si>
    <t xml:space="preserve">Nợ </t>
  </si>
  <si>
    <t>Có</t>
  </si>
  <si>
    <t>Tài khoản nguyên giá</t>
  </si>
  <si>
    <t>Tài khoản đối ứng TS</t>
  </si>
  <si>
    <t>Các bút toán trước ngày 01/11/2021 giữ nguyên</t>
  </si>
  <si>
    <t xml:space="preserve">Khi điều chỉnh giảm </t>
  </si>
  <si>
    <t>tăng</t>
  </si>
  <si>
    <t xml:space="preserve">giảm </t>
  </si>
  <si>
    <t xml:space="preserve">Giảm tài sản </t>
  </si>
  <si>
    <t>tháng</t>
  </si>
  <si>
    <t>posted</t>
  </si>
  <si>
    <t>Draft</t>
  </si>
  <si>
    <t>Tiếp tục khấu hao</t>
  </si>
  <si>
    <t>Ngừng khấu hao</t>
  </si>
  <si>
    <t>Ngày 20/01/2022</t>
  </si>
  <si>
    <t>tổng số ngày</t>
  </si>
  <si>
    <t xml:space="preserve">Bút toán </t>
  </si>
  <si>
    <t>Ngày 01/03/2022</t>
  </si>
  <si>
    <t>Ngày điều chỉnh giảm : 21/03/2022</t>
  </si>
  <si>
    <t>Tiếp tục</t>
  </si>
  <si>
    <t xml:space="preserve">Ngày </t>
  </si>
  <si>
    <t>Thanh lý</t>
  </si>
  <si>
    <t>Ngày 01/04/2022</t>
  </si>
  <si>
    <t>Thanh lý TS</t>
  </si>
  <si>
    <t>Giá trị khấu hao điều chỉnh</t>
  </si>
  <si>
    <t>Ngày mua</t>
  </si>
  <si>
    <t>update giá trị sổ sách</t>
  </si>
  <si>
    <t>Tab khấu hao</t>
  </si>
  <si>
    <t>Update giá trị sổ sách</t>
  </si>
  <si>
    <t xml:space="preserve"> tăng </t>
  </si>
  <si>
    <t xml:space="preserve">Ngừng khấu hao </t>
  </si>
  <si>
    <t xml:space="preserve">Tiếp tục </t>
  </si>
  <si>
    <t>Các bút toán trước ngày 01/04/2022 giữ nguyên</t>
  </si>
  <si>
    <t>01/08/2022 thamh lý</t>
  </si>
  <si>
    <t>Giá trị khấu hao tính đến thời điểm trc ngày 01/08/2022</t>
  </si>
  <si>
    <t>Có 2111</t>
  </si>
  <si>
    <t>Nợ 811</t>
  </si>
  <si>
    <t>Nợ 2141</t>
  </si>
  <si>
    <t xml:space="preserve">Thời gian khấu hao </t>
  </si>
  <si>
    <t>F</t>
  </si>
  <si>
    <t>Tài sản cũ</t>
  </si>
  <si>
    <t>Tài sản mới</t>
  </si>
  <si>
    <t>Giá trị không KH</t>
  </si>
  <si>
    <t>Tài khoản khấu hao</t>
  </si>
  <si>
    <t>Tài khoản đối ứng</t>
  </si>
  <si>
    <t>2111</t>
  </si>
  <si>
    <t>2141</t>
  </si>
  <si>
    <t>811</t>
  </si>
  <si>
    <t>1571</t>
  </si>
  <si>
    <t>1572</t>
  </si>
  <si>
    <t>1573</t>
  </si>
  <si>
    <t>Thời gian khấu hao còn lại</t>
  </si>
  <si>
    <t>Tài khoản</t>
  </si>
  <si>
    <t>chênh lệch</t>
  </si>
  <si>
    <t>Tài sản mới sinh ra</t>
  </si>
  <si>
    <t>Ngày 01/12/2021 chuyển tài sản thuê tài chính sang tscđ</t>
  </si>
  <si>
    <t>Ngày 01/11/2021 chuyển tài sản thuê tài chính sang tscđ</t>
  </si>
  <si>
    <t>12 tháng</t>
  </si>
  <si>
    <t>5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</si>
</sst>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0" fillId="0" borderId="0" xfId="0" applyAlignment="1">
      <alignment wrapText="1"/>
    </xf>
    <xf numFmtId="165" fontId="0" fillId="0" borderId="0" xfId="0" applyNumberFormat="1"/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4" fontId="0" fillId="0" borderId="1" xfId="0" applyNumberFormat="1" applyBorder="1"/>
    <xf numFmtId="14" fontId="0" fillId="0" borderId="1" xfId="0" applyNumberFormat="1" applyBorder="1" applyAlignment="1">
      <alignment wrapText="1"/>
    </xf>
    <xf numFmtId="3" fontId="0" fillId="0" borderId="0" xfId="0" applyNumberFormat="1"/>
    <xf numFmtId="14" fontId="0" fillId="0" borderId="0" xfId="1" applyNumberFormat="1" applyFont="1"/>
    <xf numFmtId="1" fontId="0" fillId="0" borderId="0" xfId="0" applyNumberFormat="1"/>
    <xf numFmtId="4" fontId="0" fillId="0" borderId="1" xfId="0" applyNumberFormat="1" applyBorder="1"/>
    <xf numFmtId="39" fontId="0" fillId="0" borderId="1" xfId="1" applyNumberFormat="1" applyFont="1" applyBorder="1"/>
    <xf numFmtId="4" fontId="0" fillId="0" borderId="0" xfId="0" applyNumberFormat="1"/>
    <xf numFmtId="9" fontId="0" fillId="0" borderId="0" xfId="0" applyNumberFormat="1"/>
    <xf numFmtId="0" fontId="2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14" fontId="0" fillId="3" borderId="1" xfId="0" applyNumberFormat="1" applyFill="1" applyBorder="1"/>
    <xf numFmtId="165" fontId="0" fillId="3" borderId="1" xfId="1" applyNumberFormat="1" applyFont="1" applyFill="1" applyBorder="1"/>
    <xf numFmtId="39" fontId="0" fillId="3" borderId="1" xfId="1" applyNumberFormat="1" applyFont="1" applyFill="1" applyBorder="1"/>
    <xf numFmtId="4" fontId="0" fillId="3" borderId="1" xfId="0" applyNumberFormat="1" applyFill="1" applyBorder="1"/>
    <xf numFmtId="14" fontId="0" fillId="3" borderId="1" xfId="0" applyNumberFormat="1" applyFill="1" applyBorder="1" applyAlignment="1">
      <alignment wrapText="1"/>
    </xf>
    <xf numFmtId="14" fontId="0" fillId="0" borderId="0" xfId="0" applyNumberFormat="1" applyBorder="1" applyAlignment="1">
      <alignment horizontal="center" wrapText="1"/>
    </xf>
    <xf numFmtId="39" fontId="0" fillId="2" borderId="1" xfId="1" applyNumberFormat="1" applyFont="1" applyFill="1" applyBorder="1"/>
    <xf numFmtId="165" fontId="0" fillId="2" borderId="1" xfId="1" applyNumberFormat="1" applyFont="1" applyFill="1" applyBorder="1"/>
    <xf numFmtId="14" fontId="0" fillId="2" borderId="1" xfId="0" applyNumberForma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4" fontId="0" fillId="2" borderId="1" xfId="0" applyNumberFormat="1" applyFill="1" applyBorder="1"/>
    <xf numFmtId="39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14" fontId="0" fillId="0" borderId="0" xfId="0" applyNumberFormat="1" applyBorder="1"/>
    <xf numFmtId="14" fontId="0" fillId="0" borderId="0" xfId="0" applyNumberFormat="1" applyBorder="1" applyAlignment="1">
      <alignment wrapText="1"/>
    </xf>
    <xf numFmtId="165" fontId="0" fillId="0" borderId="0" xfId="1" applyNumberFormat="1" applyFont="1" applyBorder="1"/>
    <xf numFmtId="39" fontId="0" fillId="0" borderId="0" xfId="1" applyNumberFormat="1" applyFont="1" applyBorder="1"/>
    <xf numFmtId="4" fontId="0" fillId="0" borderId="0" xfId="0" applyNumberFormat="1" applyBorder="1"/>
    <xf numFmtId="14" fontId="0" fillId="2" borderId="1" xfId="0" applyNumberFormat="1" applyFill="1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wrapText="1"/>
    </xf>
    <xf numFmtId="4" fontId="2" fillId="0" borderId="0" xfId="0" applyNumberFormat="1" applyFont="1"/>
    <xf numFmtId="14" fontId="0" fillId="3" borderId="0" xfId="0" applyNumberFormat="1" applyFill="1"/>
    <xf numFmtId="165" fontId="0" fillId="3" borderId="0" xfId="1" applyNumberFormat="1" applyFont="1" applyFill="1"/>
    <xf numFmtId="14" fontId="0" fillId="3" borderId="0" xfId="1" applyNumberFormat="1" applyFont="1" applyFill="1"/>
    <xf numFmtId="164" fontId="0" fillId="0" borderId="0" xfId="0" applyNumberFormat="1"/>
    <xf numFmtId="14" fontId="0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14" fontId="0" fillId="0" borderId="0" xfId="0" applyNumberFormat="1" applyAlignment="1">
      <alignment horizontal="center"/>
    </xf>
    <xf numFmtId="3" fontId="0" fillId="0" borderId="0" xfId="0" quotePrefix="1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C7" sqref="C7"/>
    </sheetView>
  </sheetViews>
  <sheetFormatPr defaultRowHeight="15" x14ac:dyDescent="0.25"/>
  <cols>
    <col min="2" max="2" width="30.85546875" customWidth="1"/>
    <col min="3" max="3" width="10.7109375" customWidth="1"/>
    <col min="4" max="4" width="15.7109375" customWidth="1"/>
    <col min="5" max="5" width="17.28515625" style="2" customWidth="1"/>
    <col min="6" max="6" width="14.42578125" style="2" customWidth="1"/>
    <col min="7" max="7" width="16.42578125" style="2" customWidth="1"/>
    <col min="8" max="8" width="18.5703125" style="2" customWidth="1"/>
    <col min="9" max="9" width="9.140625" style="2"/>
    <col min="10" max="10" width="18.85546875" style="2" customWidth="1"/>
    <col min="11" max="12" width="15.140625" style="2" customWidth="1"/>
    <col min="13" max="13" width="18.5703125" style="2" customWidth="1"/>
    <col min="14" max="14" width="9.140625" style="2"/>
    <col min="15" max="15" width="14.140625" customWidth="1"/>
    <col min="16" max="16" width="12.140625" customWidth="1"/>
    <col min="17" max="18" width="15.7109375" customWidth="1"/>
    <col min="19" max="19" width="11.5703125" customWidth="1"/>
    <col min="20" max="20" width="13.7109375" style="3" customWidth="1"/>
    <col min="21" max="21" width="10.7109375" bestFit="1" customWidth="1"/>
    <col min="22" max="22" width="11.7109375" customWidth="1"/>
  </cols>
  <sheetData>
    <row r="1" spans="1:15" x14ac:dyDescent="0.25">
      <c r="A1" t="s">
        <v>0</v>
      </c>
      <c r="D1" s="1">
        <v>44275</v>
      </c>
      <c r="F1" s="2" t="s">
        <v>17</v>
      </c>
      <c r="G1" s="12">
        <f>D1+450</f>
        <v>44725</v>
      </c>
    </row>
    <row r="2" spans="1:15" x14ac:dyDescent="0.25">
      <c r="A2" t="s">
        <v>1</v>
      </c>
      <c r="C2" s="11">
        <v>60000000</v>
      </c>
      <c r="D2" s="1"/>
      <c r="G2" s="12"/>
    </row>
    <row r="3" spans="1:15" x14ac:dyDescent="0.25">
      <c r="A3" t="s">
        <v>29</v>
      </c>
      <c r="C3" s="11"/>
      <c r="D3" s="1"/>
      <c r="G3" s="12"/>
    </row>
    <row r="4" spans="1:15" x14ac:dyDescent="0.25">
      <c r="A4" t="s">
        <v>10</v>
      </c>
      <c r="C4" s="11">
        <f>C2-C3</f>
        <v>60000000</v>
      </c>
      <c r="D4" s="1"/>
      <c r="G4" s="12"/>
    </row>
    <row r="5" spans="1:15" ht="51.75" customHeight="1" x14ac:dyDescent="0.25">
      <c r="A5" t="s">
        <v>28</v>
      </c>
      <c r="C5" t="b">
        <v>0</v>
      </c>
      <c r="D5" s="13"/>
    </row>
    <row r="6" spans="1:15" ht="51" customHeight="1" x14ac:dyDescent="0.25">
      <c r="A6" t="s">
        <v>16</v>
      </c>
      <c r="C6" t="s">
        <v>26</v>
      </c>
      <c r="D6" s="13">
        <f>15*30</f>
        <v>450</v>
      </c>
      <c r="E6" t="s">
        <v>27</v>
      </c>
    </row>
    <row r="7" spans="1:15" x14ac:dyDescent="0.25">
      <c r="A7" t="s">
        <v>23</v>
      </c>
      <c r="C7" s="1"/>
    </row>
    <row r="8" spans="1:15" x14ac:dyDescent="0.25">
      <c r="A8" t="s">
        <v>24</v>
      </c>
      <c r="C8" s="1">
        <v>44275</v>
      </c>
      <c r="G8" s="1"/>
    </row>
    <row r="9" spans="1:15" x14ac:dyDescent="0.25">
      <c r="A9" t="s">
        <v>18</v>
      </c>
    </row>
    <row r="10" spans="1:15" x14ac:dyDescent="0.25">
      <c r="A10" t="s">
        <v>19</v>
      </c>
      <c r="E10" s="1"/>
    </row>
    <row r="11" spans="1:15" x14ac:dyDescent="0.25">
      <c r="A11" t="s">
        <v>20</v>
      </c>
    </row>
    <row r="12" spans="1:15" x14ac:dyDescent="0.25">
      <c r="A12" t="s">
        <v>21</v>
      </c>
      <c r="E12"/>
    </row>
    <row r="13" spans="1:15" x14ac:dyDescent="0.25">
      <c r="A13" s="61" t="s">
        <v>75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3"/>
    </row>
    <row r="14" spans="1:15" ht="45" x14ac:dyDescent="0.25">
      <c r="A14" s="5" t="s">
        <v>30</v>
      </c>
      <c r="B14" s="7" t="s">
        <v>3</v>
      </c>
      <c r="C14" s="7" t="s">
        <v>4</v>
      </c>
      <c r="D14" s="7" t="s">
        <v>5</v>
      </c>
      <c r="E14" s="8" t="s">
        <v>25</v>
      </c>
      <c r="F14" s="8" t="s">
        <v>6</v>
      </c>
      <c r="G14" s="8" t="s">
        <v>7</v>
      </c>
      <c r="H14" s="8" t="s">
        <v>8</v>
      </c>
      <c r="I14" s="8" t="s">
        <v>9</v>
      </c>
      <c r="J14" s="8" t="s">
        <v>10</v>
      </c>
      <c r="K14" s="8" t="s">
        <v>11</v>
      </c>
      <c r="L14" s="8" t="s">
        <v>12</v>
      </c>
      <c r="M14" s="8" t="s">
        <v>13</v>
      </c>
      <c r="N14" s="3"/>
    </row>
    <row r="15" spans="1:15" x14ac:dyDescent="0.25">
      <c r="A15" s="5">
        <v>1</v>
      </c>
      <c r="B15" s="7" t="s">
        <v>15</v>
      </c>
      <c r="C15" s="10">
        <v>44275</v>
      </c>
      <c r="D15" s="10">
        <v>44286</v>
      </c>
      <c r="E15" s="6">
        <f>$C$4</f>
        <v>60000000</v>
      </c>
      <c r="F15" s="6">
        <f>$D$6</f>
        <v>450</v>
      </c>
      <c r="G15" s="15">
        <v>0</v>
      </c>
      <c r="H15" s="6">
        <v>0</v>
      </c>
      <c r="I15" s="6">
        <f>D15-C15+1-1</f>
        <v>11</v>
      </c>
      <c r="J15" s="14">
        <f>ROUND(E15/F15*I15,0)</f>
        <v>1466667</v>
      </c>
      <c r="K15" s="15">
        <f>ROUND(G15+J15,0)</f>
        <v>1466667</v>
      </c>
      <c r="L15" s="15">
        <f>E15-K15</f>
        <v>58533333</v>
      </c>
      <c r="M15" s="6">
        <f>F15-I15</f>
        <v>439</v>
      </c>
    </row>
    <row r="16" spans="1:15" x14ac:dyDescent="0.25">
      <c r="A16" s="5">
        <v>2</v>
      </c>
      <c r="B16" s="7" t="s">
        <v>15</v>
      </c>
      <c r="C16" s="9">
        <v>44287</v>
      </c>
      <c r="D16" s="9">
        <f t="shared" ref="D16" si="0">EOMONTH(C16,0)</f>
        <v>44316</v>
      </c>
      <c r="E16" s="6">
        <f t="shared" ref="E16:E30" si="1">$C$4</f>
        <v>60000000</v>
      </c>
      <c r="F16" s="6">
        <f t="shared" ref="F16:F30" si="2">$D$6</f>
        <v>450</v>
      </c>
      <c r="G16" s="15">
        <f>SUM($J$15:J15)</f>
        <v>1466667</v>
      </c>
      <c r="H16" s="6">
        <f>SUM($I$15:I15)</f>
        <v>11</v>
      </c>
      <c r="I16" s="6">
        <v>30</v>
      </c>
      <c r="J16" s="14">
        <f t="shared" ref="J16:J18" si="3">ROUND(E16/F16*I16,0)</f>
        <v>4000000</v>
      </c>
      <c r="K16" s="15">
        <f t="shared" ref="K16:K17" si="4">ROUND(G16+J16,0)</f>
        <v>5466667</v>
      </c>
      <c r="L16" s="15">
        <f>E16-K16</f>
        <v>54533333</v>
      </c>
      <c r="M16" s="6">
        <f>M15-I16</f>
        <v>409</v>
      </c>
      <c r="O16" s="4"/>
    </row>
    <row r="17" spans="1:20" x14ac:dyDescent="0.25">
      <c r="A17" s="5">
        <v>3</v>
      </c>
      <c r="B17" s="7" t="s">
        <v>15</v>
      </c>
      <c r="C17" s="9">
        <f>D16+1</f>
        <v>44317</v>
      </c>
      <c r="D17" s="9">
        <f>EOMONTH(C17,0)</f>
        <v>44347</v>
      </c>
      <c r="E17" s="6">
        <f t="shared" si="1"/>
        <v>60000000</v>
      </c>
      <c r="F17" s="6">
        <f t="shared" si="2"/>
        <v>450</v>
      </c>
      <c r="G17" s="15">
        <f>SUM($J$15:J16)</f>
        <v>5466667</v>
      </c>
      <c r="H17" s="6">
        <f>SUM($I$15:I16)</f>
        <v>41</v>
      </c>
      <c r="I17" s="6">
        <v>30</v>
      </c>
      <c r="J17" s="14">
        <f t="shared" si="3"/>
        <v>4000000</v>
      </c>
      <c r="K17" s="15">
        <f t="shared" si="4"/>
        <v>9466667</v>
      </c>
      <c r="L17" s="15">
        <f t="shared" ref="L17:L30" si="5">E17-K17</f>
        <v>50533333</v>
      </c>
      <c r="M17" s="6">
        <f t="shared" ref="M17:M30" si="6">M16-I17</f>
        <v>379</v>
      </c>
    </row>
    <row r="18" spans="1:20" x14ac:dyDescent="0.25">
      <c r="A18" s="5">
        <v>4</v>
      </c>
      <c r="B18" s="7" t="s">
        <v>15</v>
      </c>
      <c r="C18" s="9">
        <f>EDATE(C17,1)</f>
        <v>44348</v>
      </c>
      <c r="D18" s="9">
        <f>EOMONTH(C18,0)</f>
        <v>44377</v>
      </c>
      <c r="E18" s="6">
        <f t="shared" si="1"/>
        <v>60000000</v>
      </c>
      <c r="F18" s="6">
        <f t="shared" si="2"/>
        <v>450</v>
      </c>
      <c r="G18" s="15">
        <f>SUM($J$15:J17)</f>
        <v>9466667</v>
      </c>
      <c r="H18" s="6">
        <f>SUM($I$15:I17)</f>
        <v>71</v>
      </c>
      <c r="I18" s="6">
        <v>30</v>
      </c>
      <c r="J18" s="14">
        <f t="shared" si="3"/>
        <v>4000000</v>
      </c>
      <c r="K18" s="15">
        <f>ROUND(G18+J18,0)</f>
        <v>13466667</v>
      </c>
      <c r="L18" s="15">
        <f t="shared" si="5"/>
        <v>46533333</v>
      </c>
      <c r="M18" s="6">
        <f t="shared" si="6"/>
        <v>349</v>
      </c>
    </row>
    <row r="19" spans="1:20" x14ac:dyDescent="0.25">
      <c r="A19" s="5">
        <v>5</v>
      </c>
      <c r="B19" s="7" t="s">
        <v>15</v>
      </c>
      <c r="C19" s="9">
        <v>44378</v>
      </c>
      <c r="D19" s="9">
        <f t="shared" ref="D19:D29" si="7">EOMONTH(C19,0)</f>
        <v>44408</v>
      </c>
      <c r="E19" s="6">
        <f t="shared" si="1"/>
        <v>60000000</v>
      </c>
      <c r="F19" s="6">
        <f t="shared" si="2"/>
        <v>450</v>
      </c>
      <c r="G19" s="15">
        <f>SUM($J$15:J18)</f>
        <v>13466667</v>
      </c>
      <c r="H19" s="6">
        <f>SUM($I$15:I18)</f>
        <v>101</v>
      </c>
      <c r="I19" s="6">
        <v>30</v>
      </c>
      <c r="J19" s="14">
        <f t="shared" ref="J19" si="8">ROUND(E19/F19*I19,0)</f>
        <v>4000000</v>
      </c>
      <c r="K19" s="15">
        <f>ROUND(G19+J19,0)</f>
        <v>17466667</v>
      </c>
      <c r="L19" s="15">
        <f t="shared" ref="L19" si="9">E19-K19</f>
        <v>42533333</v>
      </c>
      <c r="M19" s="6">
        <f t="shared" si="6"/>
        <v>319</v>
      </c>
    </row>
    <row r="20" spans="1:20" x14ac:dyDescent="0.25">
      <c r="A20" s="5">
        <v>6</v>
      </c>
      <c r="B20" s="7" t="s">
        <v>15</v>
      </c>
      <c r="C20" s="9">
        <v>44409</v>
      </c>
      <c r="D20" s="9">
        <f t="shared" si="7"/>
        <v>44439</v>
      </c>
      <c r="E20" s="6">
        <f t="shared" si="1"/>
        <v>60000000</v>
      </c>
      <c r="F20" s="6">
        <f t="shared" si="2"/>
        <v>450</v>
      </c>
      <c r="G20" s="15">
        <f>SUM($J$15:J19)</f>
        <v>17466667</v>
      </c>
      <c r="H20" s="6">
        <f>SUM($I$15:I19)</f>
        <v>131</v>
      </c>
      <c r="I20" s="6">
        <v>30</v>
      </c>
      <c r="J20" s="14">
        <f t="shared" ref="J20:J29" si="10">(E20/F20)*I20</f>
        <v>4000000.0000000005</v>
      </c>
      <c r="K20" s="15">
        <f t="shared" ref="K20:K30" si="11">G20+J20</f>
        <v>21466667</v>
      </c>
      <c r="L20" s="15">
        <f t="shared" si="5"/>
        <v>38533333</v>
      </c>
      <c r="M20" s="6">
        <f t="shared" si="6"/>
        <v>289</v>
      </c>
    </row>
    <row r="21" spans="1:20" x14ac:dyDescent="0.25">
      <c r="A21" s="5">
        <v>7</v>
      </c>
      <c r="B21" s="7" t="s">
        <v>15</v>
      </c>
      <c r="C21" s="9">
        <f t="shared" ref="C21:C30" si="12">EDATE(C20,1)</f>
        <v>44440</v>
      </c>
      <c r="D21" s="9">
        <f t="shared" si="7"/>
        <v>44469</v>
      </c>
      <c r="E21" s="6">
        <f t="shared" si="1"/>
        <v>60000000</v>
      </c>
      <c r="F21" s="6">
        <f t="shared" si="2"/>
        <v>450</v>
      </c>
      <c r="G21" s="15">
        <f>SUM($J$15:J20)</f>
        <v>21466667</v>
      </c>
      <c r="H21" s="6">
        <f>SUM($I$15:I20)</f>
        <v>161</v>
      </c>
      <c r="I21" s="6">
        <v>30</v>
      </c>
      <c r="J21" s="14">
        <f t="shared" si="10"/>
        <v>4000000.0000000005</v>
      </c>
      <c r="K21" s="15">
        <f t="shared" si="11"/>
        <v>25466667</v>
      </c>
      <c r="L21" s="23">
        <f t="shared" si="5"/>
        <v>34533333</v>
      </c>
      <c r="M21" s="6">
        <f t="shared" si="6"/>
        <v>259</v>
      </c>
    </row>
    <row r="22" spans="1:20" x14ac:dyDescent="0.25">
      <c r="A22" s="5">
        <v>8</v>
      </c>
      <c r="B22" s="7" t="s">
        <v>15</v>
      </c>
      <c r="C22" s="9">
        <f t="shared" si="12"/>
        <v>44470</v>
      </c>
      <c r="D22" s="9">
        <f t="shared" si="7"/>
        <v>44500</v>
      </c>
      <c r="E22" s="6">
        <f t="shared" si="1"/>
        <v>60000000</v>
      </c>
      <c r="F22" s="6">
        <f t="shared" si="2"/>
        <v>450</v>
      </c>
      <c r="G22" s="15">
        <f>SUM($J$15:J21)</f>
        <v>25466667</v>
      </c>
      <c r="H22" s="6">
        <f>SUM($I$15:I21)</f>
        <v>191</v>
      </c>
      <c r="I22" s="6">
        <v>30</v>
      </c>
      <c r="J22" s="14">
        <f t="shared" si="10"/>
        <v>4000000.0000000005</v>
      </c>
      <c r="K22" s="15">
        <f>G22+J22</f>
        <v>29466667</v>
      </c>
      <c r="L22" s="15">
        <f t="shared" si="5"/>
        <v>30533333</v>
      </c>
      <c r="M22" s="6">
        <f t="shared" si="6"/>
        <v>229</v>
      </c>
    </row>
    <row r="23" spans="1:20" x14ac:dyDescent="0.25">
      <c r="A23" s="5">
        <v>9</v>
      </c>
      <c r="B23" s="7" t="s">
        <v>15</v>
      </c>
      <c r="C23" s="9">
        <f t="shared" si="12"/>
        <v>44501</v>
      </c>
      <c r="D23" s="9">
        <f t="shared" si="7"/>
        <v>44530</v>
      </c>
      <c r="E23" s="6">
        <f t="shared" si="1"/>
        <v>60000000</v>
      </c>
      <c r="F23" s="6">
        <f t="shared" si="2"/>
        <v>450</v>
      </c>
      <c r="G23" s="15">
        <f>SUM($J$15:J22)</f>
        <v>29466667</v>
      </c>
      <c r="H23" s="6">
        <f>SUM($I$15:I22)</f>
        <v>221</v>
      </c>
      <c r="I23" s="6">
        <v>30</v>
      </c>
      <c r="J23" s="14">
        <f t="shared" si="10"/>
        <v>4000000.0000000005</v>
      </c>
      <c r="K23" s="15">
        <f t="shared" si="11"/>
        <v>33466667</v>
      </c>
      <c r="L23" s="15">
        <f t="shared" si="5"/>
        <v>26533333</v>
      </c>
      <c r="M23" s="6">
        <f t="shared" si="6"/>
        <v>199</v>
      </c>
    </row>
    <row r="24" spans="1:20" x14ac:dyDescent="0.25">
      <c r="A24" s="5">
        <v>10</v>
      </c>
      <c r="B24" s="7" t="s">
        <v>15</v>
      </c>
      <c r="C24" s="9">
        <f t="shared" si="12"/>
        <v>44531</v>
      </c>
      <c r="D24" s="9">
        <f t="shared" si="7"/>
        <v>44561</v>
      </c>
      <c r="E24" s="6">
        <f t="shared" si="1"/>
        <v>60000000</v>
      </c>
      <c r="F24" s="6">
        <f t="shared" si="2"/>
        <v>450</v>
      </c>
      <c r="G24" s="15">
        <f>SUM($J$15:J23)</f>
        <v>33466667</v>
      </c>
      <c r="H24" s="6">
        <f>SUM($I$15:I23)</f>
        <v>251</v>
      </c>
      <c r="I24" s="6">
        <v>30</v>
      </c>
      <c r="J24" s="14">
        <f t="shared" si="10"/>
        <v>4000000.0000000005</v>
      </c>
      <c r="K24" s="15">
        <f t="shared" si="11"/>
        <v>37466667</v>
      </c>
      <c r="L24" s="15">
        <f t="shared" si="5"/>
        <v>22533333</v>
      </c>
      <c r="M24" s="6">
        <f t="shared" si="6"/>
        <v>169</v>
      </c>
    </row>
    <row r="25" spans="1:20" x14ac:dyDescent="0.25">
      <c r="A25" s="5">
        <v>11</v>
      </c>
      <c r="B25" s="7" t="s">
        <v>15</v>
      </c>
      <c r="C25" s="9">
        <f t="shared" si="12"/>
        <v>44562</v>
      </c>
      <c r="D25" s="9">
        <f t="shared" si="7"/>
        <v>44592</v>
      </c>
      <c r="E25" s="6">
        <f t="shared" si="1"/>
        <v>60000000</v>
      </c>
      <c r="F25" s="6">
        <f t="shared" si="2"/>
        <v>450</v>
      </c>
      <c r="G25" s="15">
        <f>SUM($J$15:J24)</f>
        <v>37466667</v>
      </c>
      <c r="H25" s="6">
        <f>SUM($I$15:I24)</f>
        <v>281</v>
      </c>
      <c r="I25" s="6">
        <v>30</v>
      </c>
      <c r="J25" s="14">
        <f t="shared" si="10"/>
        <v>4000000.0000000005</v>
      </c>
      <c r="K25" s="15">
        <f t="shared" si="11"/>
        <v>41466667</v>
      </c>
      <c r="L25" s="15">
        <f t="shared" si="5"/>
        <v>18533333</v>
      </c>
      <c r="M25" s="6">
        <f t="shared" si="6"/>
        <v>139</v>
      </c>
    </row>
    <row r="26" spans="1:20" x14ac:dyDescent="0.25">
      <c r="A26" s="5">
        <v>12</v>
      </c>
      <c r="B26" s="7" t="s">
        <v>15</v>
      </c>
      <c r="C26" s="9">
        <f t="shared" si="12"/>
        <v>44593</v>
      </c>
      <c r="D26" s="9">
        <f t="shared" si="7"/>
        <v>44620</v>
      </c>
      <c r="E26" s="6">
        <f t="shared" si="1"/>
        <v>60000000</v>
      </c>
      <c r="F26" s="6">
        <f t="shared" si="2"/>
        <v>450</v>
      </c>
      <c r="G26" s="15">
        <f>SUM($J$15:J25)</f>
        <v>41466667</v>
      </c>
      <c r="H26" s="6">
        <f>SUM($I$15:I25)</f>
        <v>311</v>
      </c>
      <c r="I26" s="6">
        <v>30</v>
      </c>
      <c r="J26" s="14">
        <f t="shared" si="10"/>
        <v>4000000.0000000005</v>
      </c>
      <c r="K26" s="15">
        <f t="shared" si="11"/>
        <v>45466667</v>
      </c>
      <c r="L26" s="15">
        <f t="shared" si="5"/>
        <v>14533333</v>
      </c>
      <c r="M26" s="6">
        <f t="shared" si="6"/>
        <v>109</v>
      </c>
    </row>
    <row r="27" spans="1:20" x14ac:dyDescent="0.25">
      <c r="A27" s="5">
        <v>13</v>
      </c>
      <c r="B27" s="7" t="s">
        <v>15</v>
      </c>
      <c r="C27" s="9">
        <f t="shared" si="12"/>
        <v>44621</v>
      </c>
      <c r="D27" s="9">
        <f t="shared" si="7"/>
        <v>44651</v>
      </c>
      <c r="E27" s="6">
        <f t="shared" si="1"/>
        <v>60000000</v>
      </c>
      <c r="F27" s="6">
        <f t="shared" si="2"/>
        <v>450</v>
      </c>
      <c r="G27" s="15">
        <f>SUM($J$15:J26)</f>
        <v>45466667</v>
      </c>
      <c r="H27" s="6">
        <f>SUM($I$15:I26)</f>
        <v>341</v>
      </c>
      <c r="I27" s="6">
        <v>30</v>
      </c>
      <c r="J27" s="14">
        <f t="shared" si="10"/>
        <v>4000000.0000000005</v>
      </c>
      <c r="K27" s="15">
        <f t="shared" si="11"/>
        <v>49466667</v>
      </c>
      <c r="L27" s="15">
        <f t="shared" si="5"/>
        <v>10533333</v>
      </c>
      <c r="M27" s="6">
        <f t="shared" si="6"/>
        <v>79</v>
      </c>
    </row>
    <row r="28" spans="1:20" x14ac:dyDescent="0.25">
      <c r="A28" s="5">
        <v>14</v>
      </c>
      <c r="B28" s="7" t="s">
        <v>15</v>
      </c>
      <c r="C28" s="9">
        <f t="shared" si="12"/>
        <v>44652</v>
      </c>
      <c r="D28" s="9">
        <f t="shared" si="7"/>
        <v>44681</v>
      </c>
      <c r="E28" s="6">
        <f t="shared" si="1"/>
        <v>60000000</v>
      </c>
      <c r="F28" s="6">
        <f t="shared" si="2"/>
        <v>450</v>
      </c>
      <c r="G28" s="15">
        <f>SUM($J$15:J27)</f>
        <v>49466667</v>
      </c>
      <c r="H28" s="6">
        <f>SUM($I$15:I27)</f>
        <v>371</v>
      </c>
      <c r="I28" s="6">
        <v>30</v>
      </c>
      <c r="J28" s="14">
        <f t="shared" si="10"/>
        <v>4000000.0000000005</v>
      </c>
      <c r="K28" s="15">
        <f t="shared" si="11"/>
        <v>53466667</v>
      </c>
      <c r="L28" s="15">
        <f t="shared" si="5"/>
        <v>6533333</v>
      </c>
      <c r="M28" s="6">
        <f t="shared" si="6"/>
        <v>49</v>
      </c>
    </row>
    <row r="29" spans="1:20" x14ac:dyDescent="0.25">
      <c r="A29" s="5">
        <v>15</v>
      </c>
      <c r="B29" s="7" t="s">
        <v>15</v>
      </c>
      <c r="C29" s="9">
        <f t="shared" si="12"/>
        <v>44682</v>
      </c>
      <c r="D29" s="9">
        <f t="shared" si="7"/>
        <v>44712</v>
      </c>
      <c r="E29" s="6">
        <f t="shared" si="1"/>
        <v>60000000</v>
      </c>
      <c r="F29" s="6">
        <f t="shared" si="2"/>
        <v>450</v>
      </c>
      <c r="G29" s="15">
        <f>SUM($J$15:J28)</f>
        <v>53466667</v>
      </c>
      <c r="H29" s="6">
        <f>SUM($I$15:I28)</f>
        <v>401</v>
      </c>
      <c r="I29" s="6">
        <v>30</v>
      </c>
      <c r="J29" s="14">
        <f t="shared" si="10"/>
        <v>4000000.0000000005</v>
      </c>
      <c r="K29" s="15">
        <f t="shared" si="11"/>
        <v>57466667</v>
      </c>
      <c r="L29" s="15">
        <f t="shared" si="5"/>
        <v>2533333</v>
      </c>
      <c r="M29" s="6">
        <f t="shared" si="6"/>
        <v>19</v>
      </c>
    </row>
    <row r="30" spans="1:20" x14ac:dyDescent="0.25">
      <c r="A30" s="5">
        <v>16</v>
      </c>
      <c r="B30" s="7" t="s">
        <v>15</v>
      </c>
      <c r="C30" s="9">
        <f t="shared" si="12"/>
        <v>44713</v>
      </c>
      <c r="D30" s="9">
        <v>44731</v>
      </c>
      <c r="E30" s="6">
        <f t="shared" si="1"/>
        <v>60000000</v>
      </c>
      <c r="F30" s="6">
        <f t="shared" si="2"/>
        <v>450</v>
      </c>
      <c r="G30" s="15">
        <f>SUM($J$15:J29)</f>
        <v>57466667</v>
      </c>
      <c r="H30" s="6">
        <f>SUM($I$15:I29)</f>
        <v>431</v>
      </c>
      <c r="I30" s="6">
        <f t="shared" ref="I30" si="13">D30-C30+1</f>
        <v>19</v>
      </c>
      <c r="J30" s="14">
        <f>E30-SUM(J15:J29)</f>
        <v>2533333</v>
      </c>
      <c r="K30" s="15">
        <f t="shared" si="11"/>
        <v>60000000</v>
      </c>
      <c r="L30" s="15">
        <f t="shared" si="5"/>
        <v>0</v>
      </c>
      <c r="M30" s="6">
        <f t="shared" si="6"/>
        <v>0</v>
      </c>
    </row>
    <row r="31" spans="1:20" x14ac:dyDescent="0.25">
      <c r="E31"/>
      <c r="F31" s="3"/>
      <c r="G31"/>
      <c r="H31"/>
      <c r="I31"/>
      <c r="J31"/>
      <c r="K31"/>
      <c r="L31"/>
      <c r="M31"/>
      <c r="N31"/>
      <c r="T31"/>
    </row>
    <row r="32" spans="1:20" x14ac:dyDescent="0.25">
      <c r="A32" t="s">
        <v>33</v>
      </c>
      <c r="B32" s="17">
        <v>0.6</v>
      </c>
      <c r="E32"/>
      <c r="F32" s="3"/>
      <c r="G32"/>
      <c r="H32"/>
      <c r="I32"/>
      <c r="J32"/>
      <c r="K32"/>
      <c r="L32"/>
      <c r="M32"/>
      <c r="N32"/>
      <c r="T32"/>
    </row>
    <row r="33" spans="1:20" x14ac:dyDescent="0.25">
      <c r="A33" t="s">
        <v>34</v>
      </c>
      <c r="B33" s="17">
        <v>0.4</v>
      </c>
      <c r="E33"/>
      <c r="F33" s="3"/>
      <c r="G33"/>
      <c r="H33"/>
      <c r="I33"/>
      <c r="J33"/>
      <c r="K33"/>
      <c r="L33"/>
      <c r="M33"/>
      <c r="N33"/>
      <c r="T33"/>
    </row>
    <row r="34" spans="1:20" x14ac:dyDescent="0.25">
      <c r="A34" s="35" t="s">
        <v>39</v>
      </c>
      <c r="B34" s="18" t="s">
        <v>38</v>
      </c>
      <c r="C34" s="18" t="s">
        <v>35</v>
      </c>
      <c r="D34" s="18" t="s">
        <v>36</v>
      </c>
      <c r="E34" s="18" t="s">
        <v>37</v>
      </c>
      <c r="F34" s="3"/>
      <c r="G34"/>
      <c r="H34"/>
      <c r="I34"/>
      <c r="J34"/>
      <c r="K34"/>
      <c r="L34"/>
      <c r="M34"/>
      <c r="N34"/>
      <c r="T34"/>
    </row>
    <row r="35" spans="1:20" x14ac:dyDescent="0.25">
      <c r="A35" s="36"/>
      <c r="B35" s="10">
        <v>44286</v>
      </c>
      <c r="C35" s="5" t="s">
        <v>33</v>
      </c>
      <c r="D35" s="55">
        <f>ROUND(VLOOKUP($C35,$A$32:$B$33,2,0)*VLOOKUP($B35,$D$15:$J$30,7,0),0)</f>
        <v>880000</v>
      </c>
      <c r="E35" s="55"/>
      <c r="F35" s="3"/>
      <c r="G35"/>
      <c r="H35"/>
      <c r="I35"/>
      <c r="J35"/>
      <c r="K35"/>
      <c r="L35"/>
      <c r="M35"/>
      <c r="N35"/>
      <c r="T35"/>
    </row>
    <row r="36" spans="1:20" x14ac:dyDescent="0.25">
      <c r="A36" s="36"/>
      <c r="B36" s="10">
        <v>44286</v>
      </c>
      <c r="C36" s="5" t="s">
        <v>33</v>
      </c>
      <c r="D36" s="55"/>
      <c r="E36" s="56">
        <f>D35</f>
        <v>880000</v>
      </c>
      <c r="F36" s="3"/>
      <c r="G36"/>
      <c r="H36"/>
      <c r="I36"/>
      <c r="J36"/>
      <c r="K36"/>
      <c r="L36"/>
      <c r="M36"/>
      <c r="N36"/>
      <c r="T36"/>
    </row>
    <row r="37" spans="1:20" x14ac:dyDescent="0.25">
      <c r="A37" s="36"/>
      <c r="B37" s="10">
        <v>44286</v>
      </c>
      <c r="C37" s="5" t="s">
        <v>34</v>
      </c>
      <c r="D37" s="55">
        <f>ROUND(VLOOKUP($C37,$A$32:$B$33,2,0)*VLOOKUP($B37,$D$15:$J$30,7,0),0)</f>
        <v>586667</v>
      </c>
      <c r="E37" s="55"/>
      <c r="F37" s="3"/>
      <c r="G37"/>
      <c r="H37"/>
      <c r="I37"/>
      <c r="J37"/>
      <c r="K37"/>
      <c r="L37"/>
      <c r="M37"/>
      <c r="N37"/>
      <c r="T37"/>
    </row>
    <row r="38" spans="1:20" x14ac:dyDescent="0.25">
      <c r="A38" s="36"/>
      <c r="B38" s="10">
        <v>44286</v>
      </c>
      <c r="C38" s="5" t="s">
        <v>34</v>
      </c>
      <c r="D38" s="55"/>
      <c r="E38" s="56">
        <f>D37</f>
        <v>586667</v>
      </c>
      <c r="F38" s="3"/>
      <c r="G38"/>
      <c r="H38"/>
      <c r="I38"/>
      <c r="J38"/>
      <c r="K38"/>
      <c r="L38"/>
      <c r="M38"/>
      <c r="N38"/>
      <c r="T38"/>
    </row>
    <row r="39" spans="1:20" x14ac:dyDescent="0.25">
      <c r="A39" s="36"/>
      <c r="B39" s="9">
        <v>44316</v>
      </c>
      <c r="C39" s="5" t="s">
        <v>33</v>
      </c>
      <c r="D39" s="55">
        <f>ROUND(VLOOKUP($C39,$A$32:$B$33,2,0)*VLOOKUP($B39,$D$15:$J$30,7,0),0)</f>
        <v>2400000</v>
      </c>
      <c r="E39" s="55"/>
      <c r="F39" s="3"/>
      <c r="G39"/>
      <c r="H39"/>
      <c r="I39"/>
      <c r="J39"/>
      <c r="K39"/>
      <c r="L39"/>
      <c r="M39"/>
      <c r="N39"/>
      <c r="T39"/>
    </row>
    <row r="40" spans="1:20" x14ac:dyDescent="0.25">
      <c r="A40" s="36"/>
      <c r="B40" s="54">
        <v>44316</v>
      </c>
      <c r="C40" s="5" t="s">
        <v>33</v>
      </c>
      <c r="D40" s="55"/>
      <c r="E40" s="56">
        <f>D39</f>
        <v>2400000</v>
      </c>
      <c r="F40" s="3"/>
      <c r="G40"/>
      <c r="H40"/>
      <c r="I40"/>
      <c r="J40"/>
      <c r="K40"/>
      <c r="L40"/>
      <c r="M40"/>
      <c r="N40"/>
      <c r="T40"/>
    </row>
    <row r="41" spans="1:20" x14ac:dyDescent="0.25">
      <c r="A41" s="36"/>
      <c r="B41" s="54">
        <v>44316</v>
      </c>
      <c r="C41" s="5" t="s">
        <v>34</v>
      </c>
      <c r="D41" s="55">
        <f>ROUND(VLOOKUP($C41,$A$32:$B$33,2,0)*VLOOKUP($B41,$D$15:$J$30,7,0),0)</f>
        <v>1600000</v>
      </c>
      <c r="E41" s="55"/>
      <c r="F41" s="3"/>
      <c r="G41"/>
      <c r="H41"/>
      <c r="I41"/>
      <c r="J41"/>
      <c r="K41"/>
      <c r="L41"/>
      <c r="M41"/>
      <c r="N41"/>
      <c r="T41"/>
    </row>
    <row r="42" spans="1:20" x14ac:dyDescent="0.25">
      <c r="A42" s="36"/>
      <c r="B42" s="54">
        <v>44316</v>
      </c>
      <c r="C42" s="5" t="s">
        <v>34</v>
      </c>
      <c r="D42" s="55"/>
      <c r="E42" s="56">
        <f>D41</f>
        <v>1600000</v>
      </c>
      <c r="F42" s="3"/>
      <c r="G42"/>
      <c r="H42"/>
      <c r="I42"/>
      <c r="J42"/>
      <c r="K42"/>
      <c r="L42"/>
      <c r="M42"/>
      <c r="N42"/>
      <c r="T42"/>
    </row>
    <row r="43" spans="1:20" x14ac:dyDescent="0.25">
      <c r="A43" s="36"/>
      <c r="B43" s="54">
        <v>44347</v>
      </c>
      <c r="C43" s="5" t="s">
        <v>33</v>
      </c>
      <c r="D43" s="55">
        <f>ROUND(VLOOKUP($C43,$A$32:$B$33,2,0)*VLOOKUP($B43,$D$15:$J$30,7,0),0)</f>
        <v>2400000</v>
      </c>
      <c r="E43" s="55"/>
      <c r="F43" s="3"/>
      <c r="G43"/>
      <c r="H43"/>
      <c r="I43"/>
      <c r="J43"/>
      <c r="K43"/>
      <c r="L43"/>
      <c r="M43"/>
      <c r="N43"/>
      <c r="T43"/>
    </row>
    <row r="44" spans="1:20" x14ac:dyDescent="0.25">
      <c r="A44" s="36"/>
      <c r="B44" s="54">
        <v>44347</v>
      </c>
      <c r="C44" s="5" t="s">
        <v>33</v>
      </c>
      <c r="D44" s="55"/>
      <c r="E44" s="56">
        <f>D43</f>
        <v>2400000</v>
      </c>
      <c r="F44" s="3"/>
      <c r="G44"/>
      <c r="H44"/>
      <c r="I44"/>
      <c r="J44"/>
      <c r="K44"/>
      <c r="L44"/>
      <c r="M44"/>
      <c r="N44"/>
      <c r="T44"/>
    </row>
    <row r="45" spans="1:20" x14ac:dyDescent="0.25">
      <c r="A45" s="36"/>
      <c r="B45" s="54">
        <v>44347</v>
      </c>
      <c r="C45" s="5" t="s">
        <v>34</v>
      </c>
      <c r="D45" s="55">
        <f>ROUND(VLOOKUP($C45,$A$32:$B$33,2,0)*VLOOKUP($B45,$D$15:$J$30,7,0),0)</f>
        <v>1600000</v>
      </c>
      <c r="E45" s="55"/>
      <c r="F45" s="3"/>
      <c r="G45"/>
      <c r="H45"/>
      <c r="I45"/>
      <c r="J45"/>
      <c r="K45"/>
      <c r="L45"/>
      <c r="M45"/>
      <c r="N45"/>
      <c r="T45"/>
    </row>
    <row r="46" spans="1:20" x14ac:dyDescent="0.25">
      <c r="A46" s="36"/>
      <c r="B46" s="54">
        <v>44347</v>
      </c>
      <c r="C46" s="5" t="s">
        <v>34</v>
      </c>
      <c r="D46" s="55"/>
      <c r="E46" s="56">
        <f>D45</f>
        <v>1600000</v>
      </c>
      <c r="F46" s="3"/>
      <c r="G46"/>
      <c r="H46"/>
      <c r="I46"/>
      <c r="J46"/>
      <c r="K46"/>
      <c r="L46"/>
      <c r="M46"/>
      <c r="N46"/>
      <c r="T46"/>
    </row>
    <row r="47" spans="1:20" x14ac:dyDescent="0.25">
      <c r="A47" s="36"/>
      <c r="B47" s="9">
        <v>44377</v>
      </c>
      <c r="C47" s="5" t="s">
        <v>33</v>
      </c>
      <c r="D47" s="55">
        <f>ROUND(VLOOKUP($C47,$A$32:$B$33,2,0)*VLOOKUP($B47,$D$15:$J$30,7,0),0)</f>
        <v>2400000</v>
      </c>
      <c r="E47" s="55"/>
      <c r="F47" s="3"/>
      <c r="G47"/>
      <c r="H47"/>
      <c r="I47"/>
      <c r="J47"/>
      <c r="K47"/>
      <c r="L47"/>
      <c r="M47"/>
      <c r="N47"/>
      <c r="T47"/>
    </row>
    <row r="48" spans="1:20" x14ac:dyDescent="0.25">
      <c r="A48" s="36"/>
      <c r="B48" s="9">
        <v>44377</v>
      </c>
      <c r="C48" s="5" t="s">
        <v>33</v>
      </c>
      <c r="D48" s="55"/>
      <c r="E48" s="56">
        <f>D47</f>
        <v>2400000</v>
      </c>
      <c r="F48" s="3"/>
      <c r="G48"/>
      <c r="H48"/>
      <c r="I48"/>
      <c r="J48"/>
      <c r="K48"/>
      <c r="L48"/>
      <c r="M48"/>
      <c r="N48"/>
      <c r="T48"/>
    </row>
    <row r="49" spans="1:20" x14ac:dyDescent="0.25">
      <c r="A49" s="36"/>
      <c r="B49" s="9">
        <v>44377</v>
      </c>
      <c r="C49" s="5" t="s">
        <v>34</v>
      </c>
      <c r="D49" s="55">
        <f>ROUND(VLOOKUP($C49,$A$32:$B$33,2,0)*VLOOKUP($B49,$D$15:$J$30,7,0),0)</f>
        <v>1600000</v>
      </c>
      <c r="E49" s="55"/>
      <c r="F49" s="3"/>
      <c r="G49"/>
      <c r="H49"/>
      <c r="I49"/>
      <c r="J49"/>
      <c r="K49"/>
      <c r="L49"/>
      <c r="M49"/>
      <c r="N49"/>
      <c r="T49"/>
    </row>
    <row r="50" spans="1:20" x14ac:dyDescent="0.25">
      <c r="A50" s="36"/>
      <c r="B50" s="9">
        <v>44377</v>
      </c>
      <c r="C50" s="5" t="s">
        <v>34</v>
      </c>
      <c r="D50" s="55"/>
      <c r="E50" s="56">
        <f>D49</f>
        <v>1600000</v>
      </c>
      <c r="F50" s="3"/>
      <c r="G50"/>
      <c r="H50"/>
      <c r="I50"/>
      <c r="J50"/>
      <c r="K50"/>
      <c r="L50"/>
      <c r="M50"/>
      <c r="N50"/>
      <c r="T50"/>
    </row>
    <row r="51" spans="1:20" x14ac:dyDescent="0.25">
      <c r="A51" s="36"/>
      <c r="B51" s="10">
        <v>44408</v>
      </c>
      <c r="C51" s="5" t="s">
        <v>33</v>
      </c>
      <c r="D51" s="55">
        <f>ROUND(VLOOKUP($C51,$A$32:$B$33,2,0)*VLOOKUP($B51,$D$15:$J$30,7,0),0)</f>
        <v>2400000</v>
      </c>
      <c r="E51" s="56"/>
      <c r="F51" s="3"/>
      <c r="G51"/>
      <c r="H51"/>
      <c r="I51"/>
      <c r="J51"/>
      <c r="K51"/>
      <c r="L51"/>
      <c r="M51"/>
      <c r="N51"/>
      <c r="T51"/>
    </row>
    <row r="52" spans="1:20" x14ac:dyDescent="0.25">
      <c r="A52" s="36"/>
      <c r="B52" s="10">
        <v>44408</v>
      </c>
      <c r="C52" s="5" t="s">
        <v>33</v>
      </c>
      <c r="D52" s="56"/>
      <c r="E52" s="56">
        <f>D51</f>
        <v>2400000</v>
      </c>
      <c r="F52" s="3"/>
      <c r="G52"/>
      <c r="H52"/>
      <c r="I52"/>
      <c r="J52"/>
      <c r="K52"/>
      <c r="L52"/>
      <c r="M52"/>
      <c r="N52"/>
      <c r="T52"/>
    </row>
    <row r="53" spans="1:20" x14ac:dyDescent="0.25">
      <c r="A53" s="36"/>
      <c r="B53" s="10">
        <v>44408</v>
      </c>
      <c r="C53" s="5" t="s">
        <v>34</v>
      </c>
      <c r="D53" s="55">
        <f>ROUND(VLOOKUP($C53,$A$32:$B$33,2,0)*VLOOKUP($B53,$D$15:$J$30,7,0),0)</f>
        <v>1600000</v>
      </c>
      <c r="E53" s="56"/>
      <c r="F53" s="3"/>
      <c r="G53"/>
      <c r="H53"/>
      <c r="I53"/>
      <c r="J53"/>
      <c r="K53"/>
      <c r="L53"/>
      <c r="M53"/>
      <c r="N53"/>
      <c r="T53"/>
    </row>
    <row r="54" spans="1:20" x14ac:dyDescent="0.25">
      <c r="A54" s="36"/>
      <c r="B54" s="10">
        <v>44408</v>
      </c>
      <c r="C54" s="5" t="s">
        <v>34</v>
      </c>
      <c r="D54" s="56"/>
      <c r="E54" s="56">
        <f>D53</f>
        <v>1600000</v>
      </c>
      <c r="F54" s="3"/>
      <c r="G54"/>
      <c r="H54"/>
      <c r="I54"/>
      <c r="J54"/>
      <c r="K54"/>
      <c r="L54"/>
      <c r="M54"/>
      <c r="N54"/>
      <c r="T54"/>
    </row>
    <row r="55" spans="1:20" x14ac:dyDescent="0.25">
      <c r="A55" s="36"/>
      <c r="B55" s="10">
        <v>44439</v>
      </c>
      <c r="C55" s="5" t="s">
        <v>33</v>
      </c>
      <c r="D55" s="55">
        <f>ROUND(VLOOKUP($C55,$A$32:$B$33,2,0)*VLOOKUP($B55,$D$15:$J$30,7,0),0)</f>
        <v>2400000</v>
      </c>
      <c r="E55" s="56"/>
      <c r="F55" s="3"/>
      <c r="G55"/>
      <c r="H55"/>
      <c r="I55"/>
      <c r="J55"/>
      <c r="K55"/>
      <c r="L55"/>
      <c r="M55"/>
      <c r="N55"/>
      <c r="T55"/>
    </row>
    <row r="56" spans="1:20" x14ac:dyDescent="0.25">
      <c r="A56" s="36"/>
      <c r="B56" s="10">
        <v>44439</v>
      </c>
      <c r="C56" s="5" t="s">
        <v>33</v>
      </c>
      <c r="D56" s="56"/>
      <c r="E56" s="56">
        <f>D55</f>
        <v>2400000</v>
      </c>
      <c r="F56" s="3"/>
      <c r="G56"/>
      <c r="H56"/>
      <c r="I56"/>
      <c r="J56"/>
      <c r="K56"/>
      <c r="L56"/>
      <c r="M56"/>
      <c r="N56"/>
      <c r="T56"/>
    </row>
    <row r="57" spans="1:20" x14ac:dyDescent="0.25">
      <c r="A57" s="36"/>
      <c r="B57" s="10">
        <v>44439</v>
      </c>
      <c r="C57" s="5" t="s">
        <v>34</v>
      </c>
      <c r="D57" s="55">
        <f>ROUND(VLOOKUP($C57,$A$32:$B$33,2,0)*VLOOKUP($B57,$D$15:$J$30,7,0),0)</f>
        <v>1600000</v>
      </c>
      <c r="E57" s="56"/>
      <c r="F57" s="3"/>
      <c r="G57"/>
      <c r="H57"/>
      <c r="I57"/>
      <c r="J57"/>
      <c r="K57"/>
      <c r="L57"/>
      <c r="M57"/>
      <c r="N57"/>
      <c r="T57"/>
    </row>
    <row r="58" spans="1:20" x14ac:dyDescent="0.25">
      <c r="A58" s="36"/>
      <c r="B58" s="10">
        <v>44439</v>
      </c>
      <c r="C58" s="5" t="s">
        <v>34</v>
      </c>
      <c r="D58" s="56"/>
      <c r="E58" s="56">
        <f>D57</f>
        <v>1600000</v>
      </c>
      <c r="F58"/>
      <c r="G58" s="3"/>
      <c r="H58"/>
      <c r="I58"/>
      <c r="J58"/>
      <c r="K58"/>
      <c r="L58"/>
      <c r="M58"/>
      <c r="N58"/>
      <c r="T58"/>
    </row>
    <row r="59" spans="1:20" x14ac:dyDescent="0.25">
      <c r="A59" s="36"/>
      <c r="B59" s="9">
        <v>44469</v>
      </c>
      <c r="C59" s="5" t="s">
        <v>33</v>
      </c>
      <c r="D59" s="55">
        <f>ROUND(VLOOKUP($C59,$A$32:$B$33,2,0)*VLOOKUP($B59,$D$15:$J$30,7,0),0)</f>
        <v>2400000</v>
      </c>
      <c r="E59" s="56"/>
      <c r="F59"/>
      <c r="G59" s="3"/>
      <c r="H59"/>
      <c r="I59"/>
      <c r="J59"/>
      <c r="K59"/>
      <c r="L59"/>
      <c r="M59"/>
      <c r="N59"/>
      <c r="T59"/>
    </row>
    <row r="60" spans="1:20" x14ac:dyDescent="0.25">
      <c r="A60" s="36"/>
      <c r="B60" s="9">
        <v>44469</v>
      </c>
      <c r="C60" s="5" t="s">
        <v>33</v>
      </c>
      <c r="D60" s="56"/>
      <c r="E60" s="56">
        <f>D59</f>
        <v>2400000</v>
      </c>
      <c r="F60"/>
      <c r="G60" s="3"/>
      <c r="H60"/>
      <c r="I60"/>
      <c r="J60"/>
      <c r="K60"/>
      <c r="L60"/>
      <c r="M60"/>
      <c r="N60"/>
      <c r="T60"/>
    </row>
    <row r="61" spans="1:20" x14ac:dyDescent="0.25">
      <c r="A61" s="36"/>
      <c r="B61" s="9">
        <v>44469</v>
      </c>
      <c r="C61" s="5" t="s">
        <v>34</v>
      </c>
      <c r="D61" s="55">
        <f>ROUND(VLOOKUP($C61,$A$32:$B$33,2,0)*VLOOKUP($B61,$D$15:$J$30,7,0),0)</f>
        <v>1600000</v>
      </c>
      <c r="E61" s="56"/>
      <c r="F61"/>
      <c r="G61" s="3"/>
      <c r="H61"/>
      <c r="I61"/>
      <c r="J61"/>
      <c r="K61"/>
      <c r="L61"/>
      <c r="M61"/>
      <c r="N61"/>
      <c r="T61"/>
    </row>
    <row r="62" spans="1:20" x14ac:dyDescent="0.25">
      <c r="A62" s="36"/>
      <c r="B62" s="9">
        <v>44469</v>
      </c>
      <c r="C62" s="5" t="s">
        <v>34</v>
      </c>
      <c r="D62" s="56"/>
      <c r="E62" s="56">
        <f>D61</f>
        <v>1600000</v>
      </c>
      <c r="F62"/>
      <c r="G62" s="3"/>
      <c r="H62"/>
      <c r="I62"/>
      <c r="J62"/>
      <c r="K62"/>
      <c r="L62"/>
      <c r="M62"/>
      <c r="N62"/>
      <c r="T62"/>
    </row>
    <row r="63" spans="1:20" x14ac:dyDescent="0.25">
      <c r="A63" s="36"/>
      <c r="B63" s="9">
        <v>44500</v>
      </c>
      <c r="C63" s="5" t="s">
        <v>33</v>
      </c>
      <c r="D63" s="55">
        <f>ROUND(VLOOKUP($C63,$A$32:$B$33,2,0)*VLOOKUP($B63,$D$15:$J$30,7,0),0)</f>
        <v>2400000</v>
      </c>
      <c r="E63" s="56"/>
      <c r="F63"/>
      <c r="G63" s="3"/>
      <c r="H63"/>
      <c r="I63"/>
      <c r="J63"/>
      <c r="K63"/>
      <c r="L63"/>
      <c r="M63"/>
      <c r="N63"/>
      <c r="T63"/>
    </row>
    <row r="64" spans="1:20" x14ac:dyDescent="0.25">
      <c r="A64" s="36"/>
      <c r="B64" s="9">
        <v>44500</v>
      </c>
      <c r="C64" s="5" t="s">
        <v>33</v>
      </c>
      <c r="D64" s="56"/>
      <c r="E64" s="56">
        <f>D63</f>
        <v>2400000</v>
      </c>
      <c r="F64"/>
      <c r="G64" s="3"/>
      <c r="H64"/>
      <c r="I64"/>
      <c r="J64"/>
      <c r="K64"/>
      <c r="L64"/>
      <c r="M64"/>
      <c r="N64"/>
      <c r="T64"/>
    </row>
    <row r="65" spans="1:20" x14ac:dyDescent="0.25">
      <c r="A65" s="36"/>
      <c r="B65" s="9">
        <v>44500</v>
      </c>
      <c r="C65" s="5" t="s">
        <v>34</v>
      </c>
      <c r="D65" s="55">
        <f>ROUND(VLOOKUP($C65,$A$32:$B$33,2,0)*VLOOKUP($B65,$D$15:$J$30,7,0),0)</f>
        <v>1600000</v>
      </c>
      <c r="E65" s="56"/>
      <c r="F65"/>
      <c r="G65" s="3"/>
      <c r="H65"/>
      <c r="I65"/>
      <c r="J65"/>
      <c r="K65"/>
      <c r="L65"/>
      <c r="M65"/>
      <c r="N65"/>
      <c r="T65"/>
    </row>
    <row r="66" spans="1:20" x14ac:dyDescent="0.25">
      <c r="A66" s="36"/>
      <c r="B66" s="9">
        <v>44500</v>
      </c>
      <c r="C66" s="5" t="s">
        <v>34</v>
      </c>
      <c r="D66" s="56"/>
      <c r="E66" s="56">
        <f>D65</f>
        <v>1600000</v>
      </c>
      <c r="F66"/>
      <c r="G66" s="3"/>
      <c r="H66"/>
      <c r="I66"/>
      <c r="J66"/>
      <c r="K66"/>
      <c r="L66"/>
      <c r="M66"/>
      <c r="N66"/>
      <c r="T66"/>
    </row>
    <row r="67" spans="1:20" x14ac:dyDescent="0.25">
      <c r="A67" s="36"/>
      <c r="B67" s="9">
        <v>44530</v>
      </c>
      <c r="C67" s="5" t="s">
        <v>33</v>
      </c>
      <c r="D67" s="55">
        <f>ROUND(VLOOKUP($C67,$A$32:$B$33,2,0)*VLOOKUP($B67,$D$15:$J$30,7,0),0)</f>
        <v>2400000</v>
      </c>
      <c r="E67" s="56"/>
      <c r="F67"/>
      <c r="G67" s="3"/>
      <c r="H67"/>
      <c r="I67"/>
      <c r="J67"/>
      <c r="K67"/>
      <c r="L67"/>
      <c r="M67"/>
      <c r="N67"/>
      <c r="T67"/>
    </row>
    <row r="68" spans="1:20" x14ac:dyDescent="0.25">
      <c r="A68" s="36"/>
      <c r="B68" s="9">
        <v>44530</v>
      </c>
      <c r="C68" s="5" t="s">
        <v>33</v>
      </c>
      <c r="D68" s="56"/>
      <c r="E68" s="56">
        <f>D67</f>
        <v>2400000</v>
      </c>
      <c r="F68"/>
      <c r="G68" s="3"/>
      <c r="H68"/>
      <c r="I68"/>
      <c r="J68"/>
      <c r="K68"/>
      <c r="L68"/>
      <c r="M68"/>
      <c r="N68"/>
      <c r="T68"/>
    </row>
    <row r="69" spans="1:20" x14ac:dyDescent="0.25">
      <c r="A69" s="36"/>
      <c r="B69" s="9">
        <v>44530</v>
      </c>
      <c r="C69" s="5" t="s">
        <v>34</v>
      </c>
      <c r="D69" s="55">
        <f>ROUND(VLOOKUP($C69,$A$32:$B$33,2,0)*VLOOKUP($B69,$D$15:$J$30,7,0),0)</f>
        <v>1600000</v>
      </c>
      <c r="E69" s="56"/>
      <c r="F69"/>
      <c r="G69" s="3"/>
      <c r="H69"/>
      <c r="I69"/>
      <c r="J69"/>
      <c r="K69"/>
      <c r="L69"/>
      <c r="M69"/>
      <c r="N69"/>
      <c r="T69"/>
    </row>
    <row r="70" spans="1:20" x14ac:dyDescent="0.25">
      <c r="A70" s="36"/>
      <c r="B70" s="9">
        <v>44530</v>
      </c>
      <c r="C70" s="5" t="s">
        <v>34</v>
      </c>
      <c r="D70" s="56"/>
      <c r="E70" s="56">
        <f>D69</f>
        <v>1600000</v>
      </c>
      <c r="F70"/>
      <c r="G70" s="3"/>
      <c r="H70"/>
      <c r="I70"/>
      <c r="J70"/>
      <c r="K70"/>
      <c r="L70"/>
      <c r="M70"/>
      <c r="N70"/>
      <c r="T70"/>
    </row>
    <row r="71" spans="1:20" x14ac:dyDescent="0.25">
      <c r="A71" s="36"/>
      <c r="B71" s="9">
        <v>44561</v>
      </c>
      <c r="C71" s="5" t="s">
        <v>33</v>
      </c>
      <c r="D71" s="55">
        <f>ROUND(VLOOKUP($C71,$A$32:$B$33,2,0)*VLOOKUP($B71,$D$15:$J$30,7,0),0)</f>
        <v>2400000</v>
      </c>
      <c r="E71" s="56"/>
      <c r="F71"/>
      <c r="G71" s="3"/>
      <c r="H71"/>
      <c r="I71"/>
      <c r="J71"/>
      <c r="K71"/>
      <c r="L71"/>
      <c r="M71"/>
      <c r="N71"/>
      <c r="T71"/>
    </row>
    <row r="72" spans="1:20" x14ac:dyDescent="0.25">
      <c r="A72" s="36"/>
      <c r="B72" s="9">
        <v>44561</v>
      </c>
      <c r="C72" s="5" t="s">
        <v>33</v>
      </c>
      <c r="D72" s="56"/>
      <c r="E72" s="56">
        <f>D71</f>
        <v>2400000</v>
      </c>
      <c r="F72"/>
      <c r="G72" s="3"/>
      <c r="H72"/>
      <c r="I72"/>
      <c r="J72"/>
      <c r="K72"/>
      <c r="L72"/>
      <c r="M72"/>
      <c r="N72"/>
      <c r="T72"/>
    </row>
    <row r="73" spans="1:20" x14ac:dyDescent="0.25">
      <c r="A73" s="36"/>
      <c r="B73" s="9">
        <v>44561</v>
      </c>
      <c r="C73" s="5" t="s">
        <v>34</v>
      </c>
      <c r="D73" s="55">
        <f>ROUND(VLOOKUP($C73,$A$32:$B$33,2,0)*VLOOKUP($B73,$D$15:$J$30,7,0),0)</f>
        <v>1600000</v>
      </c>
      <c r="E73" s="56"/>
      <c r="F73"/>
      <c r="G73" s="3"/>
      <c r="H73"/>
      <c r="I73"/>
      <c r="J73"/>
      <c r="K73"/>
      <c r="L73"/>
      <c r="M73"/>
      <c r="N73"/>
      <c r="T73"/>
    </row>
    <row r="74" spans="1:20" x14ac:dyDescent="0.25">
      <c r="A74" s="36"/>
      <c r="B74" s="9">
        <v>44561</v>
      </c>
      <c r="C74" s="5" t="s">
        <v>34</v>
      </c>
      <c r="D74" s="56"/>
      <c r="E74" s="56">
        <f>D73</f>
        <v>1600000</v>
      </c>
      <c r="F74"/>
      <c r="G74" s="3"/>
      <c r="H74"/>
      <c r="I74"/>
      <c r="J74"/>
      <c r="K74"/>
      <c r="L74"/>
      <c r="M74"/>
      <c r="N74"/>
      <c r="T74"/>
    </row>
    <row r="75" spans="1:20" x14ac:dyDescent="0.25">
      <c r="A75" s="36"/>
      <c r="B75" s="9">
        <v>44592</v>
      </c>
      <c r="C75" s="5" t="s">
        <v>33</v>
      </c>
      <c r="D75" s="55">
        <f>ROUND(VLOOKUP($C75,$A$32:$B$33,2,0)*VLOOKUP($B75,$D$15:$J$30,7,0),0)</f>
        <v>2400000</v>
      </c>
      <c r="E75" s="56"/>
      <c r="F75"/>
      <c r="G75" s="3"/>
      <c r="H75"/>
      <c r="I75"/>
      <c r="J75"/>
      <c r="K75"/>
      <c r="L75"/>
      <c r="M75"/>
      <c r="N75"/>
      <c r="T75"/>
    </row>
    <row r="76" spans="1:20" x14ac:dyDescent="0.25">
      <c r="A76" s="36"/>
      <c r="B76" s="9">
        <v>44592</v>
      </c>
      <c r="C76" s="5" t="s">
        <v>33</v>
      </c>
      <c r="D76" s="56"/>
      <c r="E76" s="56">
        <f>D75</f>
        <v>2400000</v>
      </c>
      <c r="F76"/>
      <c r="G76" s="3"/>
      <c r="H76"/>
      <c r="I76"/>
      <c r="J76"/>
      <c r="K76"/>
      <c r="L76"/>
      <c r="M76"/>
      <c r="N76"/>
      <c r="T76"/>
    </row>
    <row r="77" spans="1:20" x14ac:dyDescent="0.25">
      <c r="A77" s="36"/>
      <c r="B77" s="9">
        <v>44592</v>
      </c>
      <c r="C77" s="5" t="s">
        <v>34</v>
      </c>
      <c r="D77" s="55">
        <f>ROUND(VLOOKUP($C77,$A$32:$B$33,2,0)*VLOOKUP($B77,$D$15:$J$30,7,0),0)</f>
        <v>1600000</v>
      </c>
      <c r="E77" s="56"/>
      <c r="F77" s="3"/>
      <c r="G77"/>
      <c r="H77"/>
      <c r="I77"/>
      <c r="J77"/>
      <c r="K77"/>
      <c r="L77"/>
      <c r="M77"/>
      <c r="N77"/>
      <c r="T77"/>
    </row>
    <row r="78" spans="1:20" x14ac:dyDescent="0.25">
      <c r="A78" s="36"/>
      <c r="B78" s="9">
        <v>44592</v>
      </c>
      <c r="C78" s="5" t="s">
        <v>34</v>
      </c>
      <c r="D78" s="56"/>
      <c r="E78" s="56">
        <f>D77</f>
        <v>1600000</v>
      </c>
      <c r="F78" s="3"/>
      <c r="G78"/>
      <c r="H78"/>
      <c r="I78"/>
      <c r="J78"/>
      <c r="K78"/>
      <c r="L78"/>
      <c r="M78"/>
      <c r="N78"/>
      <c r="T78"/>
    </row>
    <row r="79" spans="1:20" x14ac:dyDescent="0.25">
      <c r="A79" s="36"/>
      <c r="B79" s="9">
        <v>44620</v>
      </c>
      <c r="C79" s="5" t="s">
        <v>33</v>
      </c>
      <c r="D79" s="55">
        <f>ROUND(VLOOKUP($C79,$A$32:$B$33,2,0)*VLOOKUP($B79,$D$15:$J$30,7,0),0)</f>
        <v>2400000</v>
      </c>
      <c r="E79" s="56"/>
      <c r="F79" s="3"/>
      <c r="G79"/>
      <c r="H79"/>
      <c r="I79"/>
      <c r="J79"/>
      <c r="K79"/>
      <c r="L79"/>
      <c r="M79"/>
      <c r="N79"/>
      <c r="T79"/>
    </row>
    <row r="80" spans="1:20" x14ac:dyDescent="0.25">
      <c r="A80" s="36"/>
      <c r="B80" s="9">
        <v>44620</v>
      </c>
      <c r="C80" s="5" t="s">
        <v>33</v>
      </c>
      <c r="D80" s="56"/>
      <c r="E80" s="56">
        <f>D79</f>
        <v>2400000</v>
      </c>
    </row>
    <row r="81" spans="1:5" x14ac:dyDescent="0.25">
      <c r="A81" s="36"/>
      <c r="B81" s="9">
        <v>44620</v>
      </c>
      <c r="C81" s="5" t="s">
        <v>34</v>
      </c>
      <c r="D81" s="55">
        <f>ROUND(VLOOKUP($C81,$A$32:$B$33,2,0)*VLOOKUP($B81,$D$15:$J$30,7,0),0)</f>
        <v>1600000</v>
      </c>
      <c r="E81" s="56"/>
    </row>
    <row r="82" spans="1:5" x14ac:dyDescent="0.25">
      <c r="A82" s="36"/>
      <c r="B82" s="9">
        <v>44620</v>
      </c>
      <c r="C82" s="5" t="s">
        <v>34</v>
      </c>
      <c r="D82" s="56"/>
      <c r="E82" s="56">
        <f>D81</f>
        <v>1600000</v>
      </c>
    </row>
    <row r="83" spans="1:5" x14ac:dyDescent="0.25">
      <c r="A83" s="36"/>
      <c r="B83" s="9">
        <v>44651</v>
      </c>
      <c r="C83" s="5" t="s">
        <v>33</v>
      </c>
      <c r="D83" s="55">
        <f>ROUND(VLOOKUP($C83,$A$32:$B$33,2,0)*VLOOKUP($B83,$D$15:$J$30,7,0),0)</f>
        <v>2400000</v>
      </c>
      <c r="E83" s="56"/>
    </row>
    <row r="84" spans="1:5" x14ac:dyDescent="0.25">
      <c r="A84" s="36"/>
      <c r="B84" s="9">
        <v>44651</v>
      </c>
      <c r="C84" s="5" t="s">
        <v>33</v>
      </c>
      <c r="D84" s="56"/>
      <c r="E84" s="56">
        <f t="shared" ref="E84" si="14">D83</f>
        <v>2400000</v>
      </c>
    </row>
    <row r="85" spans="1:5" x14ac:dyDescent="0.25">
      <c r="A85" s="36"/>
      <c r="B85" s="9">
        <v>44651</v>
      </c>
      <c r="C85" s="5" t="s">
        <v>34</v>
      </c>
      <c r="D85" s="55">
        <f>ROUND(VLOOKUP($C85,$A$32:$B$33,2,0)*VLOOKUP($B85,$D$15:$J$30,7,0),0)</f>
        <v>1600000</v>
      </c>
      <c r="E85" s="56"/>
    </row>
    <row r="86" spans="1:5" x14ac:dyDescent="0.25">
      <c r="A86" s="36"/>
      <c r="B86" s="9">
        <v>44651</v>
      </c>
      <c r="C86" s="5" t="s">
        <v>34</v>
      </c>
      <c r="D86" s="55"/>
      <c r="E86" s="56">
        <f t="shared" ref="E86" si="15">D85</f>
        <v>1600000</v>
      </c>
    </row>
    <row r="87" spans="1:5" x14ac:dyDescent="0.25">
      <c r="A87" s="36"/>
      <c r="B87" s="9">
        <v>44681</v>
      </c>
      <c r="C87" s="5" t="s">
        <v>33</v>
      </c>
      <c r="D87" s="55">
        <f>ROUND(VLOOKUP($C87,$A$32:$B$33,2,0)*VLOOKUP($B87,$D$15:$J$30,7,0),0)</f>
        <v>2400000</v>
      </c>
      <c r="E87" s="56"/>
    </row>
    <row r="88" spans="1:5" x14ac:dyDescent="0.25">
      <c r="A88" s="36"/>
      <c r="B88" s="9">
        <v>44681</v>
      </c>
      <c r="C88" s="5" t="s">
        <v>33</v>
      </c>
      <c r="D88" s="56"/>
      <c r="E88" s="56">
        <f t="shared" ref="E88" si="16">D87</f>
        <v>2400000</v>
      </c>
    </row>
    <row r="89" spans="1:5" x14ac:dyDescent="0.25">
      <c r="A89" s="36"/>
      <c r="B89" s="9">
        <v>44681</v>
      </c>
      <c r="C89" s="5" t="s">
        <v>34</v>
      </c>
      <c r="D89" s="55">
        <f>ROUND(VLOOKUP($C89,$A$32:$B$33,2,0)*VLOOKUP($B89,$D$15:$J$30,7,0),0)</f>
        <v>1600000</v>
      </c>
      <c r="E89" s="56"/>
    </row>
    <row r="90" spans="1:5" x14ac:dyDescent="0.25">
      <c r="A90" s="36"/>
      <c r="B90" s="9">
        <v>44681</v>
      </c>
      <c r="C90" s="5" t="s">
        <v>34</v>
      </c>
      <c r="D90" s="56"/>
      <c r="E90" s="56">
        <f t="shared" ref="E90" si="17">D89</f>
        <v>1600000</v>
      </c>
    </row>
    <row r="91" spans="1:5" x14ac:dyDescent="0.25">
      <c r="A91" s="36"/>
      <c r="B91" s="9">
        <v>44712</v>
      </c>
      <c r="C91" s="5" t="s">
        <v>33</v>
      </c>
      <c r="D91" s="55">
        <f>ROUND(VLOOKUP($C91,$A$32:$B$33,2,0)*VLOOKUP($B91,$D$15:$J$30,7,0),0)</f>
        <v>2400000</v>
      </c>
      <c r="E91" s="56"/>
    </row>
    <row r="92" spans="1:5" x14ac:dyDescent="0.25">
      <c r="A92" s="36"/>
      <c r="B92" s="9">
        <v>44712</v>
      </c>
      <c r="C92" s="5" t="s">
        <v>33</v>
      </c>
      <c r="D92" s="56"/>
      <c r="E92" s="56">
        <f t="shared" ref="E92" si="18">D91</f>
        <v>2400000</v>
      </c>
    </row>
    <row r="93" spans="1:5" x14ac:dyDescent="0.25">
      <c r="A93" s="36"/>
      <c r="B93" s="9">
        <v>44712</v>
      </c>
      <c r="C93" s="5" t="s">
        <v>34</v>
      </c>
      <c r="D93" s="55">
        <f>ROUND(VLOOKUP($C93,$A$32:$B$33,2,0)*VLOOKUP($B93,$D$15:$J$30,7,0),0)</f>
        <v>1600000</v>
      </c>
      <c r="E93" s="56"/>
    </row>
    <row r="94" spans="1:5" x14ac:dyDescent="0.25">
      <c r="A94" s="36"/>
      <c r="B94" s="9">
        <v>44712</v>
      </c>
      <c r="C94" s="5" t="s">
        <v>34</v>
      </c>
      <c r="D94" s="56"/>
      <c r="E94" s="56">
        <f t="shared" ref="E94" si="19">D93</f>
        <v>1600000</v>
      </c>
    </row>
    <row r="95" spans="1:5" x14ac:dyDescent="0.25">
      <c r="A95" s="36"/>
      <c r="B95" s="9">
        <v>44731</v>
      </c>
      <c r="C95" s="5" t="s">
        <v>33</v>
      </c>
      <c r="D95" s="55">
        <f>ROUND(VLOOKUP($C95,$A$32:$B$33,2,0)*VLOOKUP($B95,$D$15:$J$30,7,0),0)</f>
        <v>1520000</v>
      </c>
      <c r="E95" s="56"/>
    </row>
    <row r="96" spans="1:5" x14ac:dyDescent="0.25">
      <c r="A96" s="36"/>
      <c r="B96" s="9">
        <v>44731</v>
      </c>
      <c r="C96" s="5" t="s">
        <v>33</v>
      </c>
      <c r="D96" s="56"/>
      <c r="E96" s="56">
        <f t="shared" ref="E96" si="20">D95</f>
        <v>1520000</v>
      </c>
    </row>
    <row r="97" spans="1:5" x14ac:dyDescent="0.25">
      <c r="A97" s="36"/>
      <c r="B97" s="9">
        <v>44731</v>
      </c>
      <c r="C97" s="5" t="s">
        <v>34</v>
      </c>
      <c r="D97" s="55">
        <f>ROUND(VLOOKUP($C97,$A$32:$B$33,2,0)*VLOOKUP($B97,$D$15:$J$30,7,0),0)</f>
        <v>1013333</v>
      </c>
      <c r="E97" s="56"/>
    </row>
    <row r="98" spans="1:5" x14ac:dyDescent="0.25">
      <c r="A98" s="37"/>
      <c r="B98" s="9">
        <v>44731</v>
      </c>
      <c r="C98" s="5" t="s">
        <v>34</v>
      </c>
      <c r="D98" s="56"/>
      <c r="E98" s="56">
        <f t="shared" ref="E98" si="21">D97</f>
        <v>1013333</v>
      </c>
    </row>
    <row r="100" spans="1:5" x14ac:dyDescent="0.25">
      <c r="A100" t="s">
        <v>76</v>
      </c>
      <c r="B100" s="53">
        <f>E15-SUM(J15:J21)</f>
        <v>34533333</v>
      </c>
    </row>
  </sheetData>
  <mergeCells count="1">
    <mergeCell ref="A13: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opLeftCell="A13" workbookViewId="0">
      <selection activeCell="D39" sqref="D39"/>
    </sheetView>
  </sheetViews>
  <sheetFormatPr defaultRowHeight="15" x14ac:dyDescent="0.25"/>
  <cols>
    <col min="2" max="2" width="39.42578125" customWidth="1"/>
    <col min="3" max="3" width="20.7109375" customWidth="1"/>
    <col min="4" max="4" width="16.85546875" customWidth="1"/>
    <col min="5" max="5" width="15.42578125" customWidth="1"/>
    <col min="6" max="6" width="15" customWidth="1"/>
    <col min="7" max="7" width="20.140625" customWidth="1"/>
    <col min="8" max="8" width="14" customWidth="1"/>
    <col min="10" max="12" width="14.7109375" customWidth="1"/>
    <col min="13" max="13" width="16.28515625" customWidth="1"/>
  </cols>
  <sheetData>
    <row r="1" spans="1:14" x14ac:dyDescent="0.25">
      <c r="A1" t="s">
        <v>0</v>
      </c>
      <c r="C1" s="1">
        <v>44397</v>
      </c>
      <c r="D1" s="50" t="s">
        <v>73</v>
      </c>
      <c r="E1" s="50">
        <v>44275</v>
      </c>
      <c r="F1" s="51" t="s">
        <v>17</v>
      </c>
      <c r="G1" s="52">
        <v>44731</v>
      </c>
      <c r="H1" s="2"/>
      <c r="I1" s="2"/>
      <c r="J1" s="2"/>
      <c r="K1" s="2"/>
      <c r="L1" s="2"/>
      <c r="M1" s="2"/>
    </row>
    <row r="2" spans="1:14" x14ac:dyDescent="0.25">
      <c r="A2" t="s">
        <v>1</v>
      </c>
      <c r="C2" s="11">
        <v>61000000</v>
      </c>
      <c r="D2" s="1"/>
      <c r="E2" s="2"/>
      <c r="F2" s="2"/>
      <c r="G2" s="12"/>
      <c r="H2" s="2"/>
      <c r="I2" s="2"/>
      <c r="J2" s="2"/>
      <c r="K2" s="2"/>
      <c r="L2" s="2"/>
      <c r="M2" s="2"/>
    </row>
    <row r="3" spans="1:14" x14ac:dyDescent="0.25">
      <c r="A3" t="s">
        <v>29</v>
      </c>
      <c r="C3" s="11">
        <v>1000000</v>
      </c>
      <c r="D3" s="1"/>
      <c r="E3" s="2"/>
      <c r="F3" s="2"/>
      <c r="G3" s="12"/>
      <c r="H3" s="2"/>
      <c r="I3" s="2"/>
      <c r="J3" s="2"/>
      <c r="K3" s="2"/>
      <c r="L3" s="2"/>
      <c r="M3" s="2"/>
    </row>
    <row r="4" spans="1:14" x14ac:dyDescent="0.25">
      <c r="A4" t="s">
        <v>10</v>
      </c>
      <c r="C4" s="11">
        <f>C2-C3</f>
        <v>60000000</v>
      </c>
      <c r="D4" s="1"/>
      <c r="E4" s="2"/>
      <c r="F4" s="2"/>
      <c r="G4" s="12"/>
      <c r="H4" s="2"/>
      <c r="I4" s="2"/>
      <c r="J4" s="2"/>
      <c r="K4" s="2"/>
      <c r="L4" s="2"/>
      <c r="M4" s="2"/>
    </row>
    <row r="5" spans="1:14" x14ac:dyDescent="0.25">
      <c r="A5" t="s">
        <v>28</v>
      </c>
      <c r="C5" t="b">
        <v>1</v>
      </c>
      <c r="D5" s="13"/>
      <c r="E5" s="2"/>
      <c r="F5" s="2"/>
      <c r="G5" s="2"/>
      <c r="H5" s="2"/>
      <c r="I5" s="2"/>
      <c r="J5" s="2"/>
      <c r="K5" s="2"/>
      <c r="L5" s="2"/>
      <c r="M5" s="2"/>
    </row>
    <row r="6" spans="1:14" x14ac:dyDescent="0.25">
      <c r="A6" t="s">
        <v>16</v>
      </c>
      <c r="C6" t="s">
        <v>26</v>
      </c>
      <c r="D6" s="13">
        <v>457</v>
      </c>
      <c r="F6" s="2"/>
      <c r="G6" s="2"/>
      <c r="H6" s="2"/>
      <c r="I6" s="2"/>
      <c r="J6" s="2"/>
      <c r="K6" s="2"/>
      <c r="L6" s="2"/>
      <c r="M6" s="2"/>
    </row>
    <row r="7" spans="1:14" x14ac:dyDescent="0.25">
      <c r="A7" t="s">
        <v>23</v>
      </c>
      <c r="C7" s="1">
        <v>44397</v>
      </c>
      <c r="E7" s="2"/>
      <c r="F7" s="2"/>
      <c r="G7" s="2"/>
      <c r="H7" s="2"/>
      <c r="I7" s="2"/>
      <c r="J7" s="2"/>
      <c r="K7" s="2"/>
      <c r="L7" s="2"/>
      <c r="M7" s="2"/>
    </row>
    <row r="8" spans="1:14" x14ac:dyDescent="0.25">
      <c r="A8" t="s">
        <v>24</v>
      </c>
      <c r="C8" s="1">
        <v>44397</v>
      </c>
      <c r="E8" s="2"/>
      <c r="F8" s="2"/>
      <c r="G8" s="1"/>
      <c r="H8" s="2"/>
      <c r="I8" s="2"/>
      <c r="J8" s="2"/>
      <c r="K8" s="2"/>
      <c r="L8" s="2"/>
      <c r="M8" s="2"/>
    </row>
    <row r="9" spans="1:14" x14ac:dyDescent="0.25">
      <c r="A9" t="s">
        <v>18</v>
      </c>
      <c r="E9" s="2"/>
      <c r="F9" s="2"/>
      <c r="G9" s="2"/>
      <c r="H9" s="2"/>
      <c r="I9" s="2"/>
      <c r="J9" s="2"/>
      <c r="K9" s="2"/>
      <c r="L9" s="2"/>
      <c r="M9" s="2"/>
    </row>
    <row r="10" spans="1:14" x14ac:dyDescent="0.25">
      <c r="A10" t="s">
        <v>19</v>
      </c>
      <c r="E10" s="1"/>
      <c r="F10" s="2"/>
      <c r="G10" s="2"/>
      <c r="H10" s="2"/>
      <c r="I10" s="2"/>
      <c r="J10" s="2"/>
      <c r="K10" s="2"/>
      <c r="L10" s="2"/>
      <c r="M10" s="2"/>
    </row>
    <row r="11" spans="1:14" x14ac:dyDescent="0.25">
      <c r="A11" t="s">
        <v>20</v>
      </c>
      <c r="D11">
        <v>4</v>
      </c>
      <c r="E11" s="2" t="s">
        <v>22</v>
      </c>
      <c r="F11" s="2"/>
      <c r="G11" s="2"/>
      <c r="H11" s="2"/>
      <c r="I11" s="2"/>
      <c r="J11" s="2"/>
      <c r="K11" s="2"/>
      <c r="L11" s="2"/>
      <c r="M11" s="2"/>
    </row>
    <row r="12" spans="1:14" x14ac:dyDescent="0.25">
      <c r="A12" t="s">
        <v>21</v>
      </c>
      <c r="D12">
        <v>122</v>
      </c>
      <c r="F12" s="2"/>
      <c r="G12" s="2"/>
      <c r="H12" s="2"/>
      <c r="I12" s="2"/>
      <c r="J12" s="2"/>
      <c r="K12" s="2"/>
      <c r="L12" s="2"/>
      <c r="M12" s="2"/>
    </row>
    <row r="13" spans="1:14" x14ac:dyDescent="0.25">
      <c r="F13" s="2"/>
      <c r="G13" s="2"/>
      <c r="H13" s="2"/>
      <c r="I13" s="2"/>
      <c r="J13" s="2"/>
      <c r="K13" s="2"/>
      <c r="L13" s="2"/>
      <c r="M13" s="2"/>
    </row>
    <row r="14" spans="1:14" x14ac:dyDescent="0.25">
      <c r="A14" s="64" t="s">
        <v>2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6"/>
    </row>
    <row r="15" spans="1:14" ht="45" x14ac:dyDescent="0.25">
      <c r="A15" s="5"/>
      <c r="B15" s="7" t="s">
        <v>3</v>
      </c>
      <c r="C15" s="7" t="s">
        <v>4</v>
      </c>
      <c r="D15" s="7" t="s">
        <v>5</v>
      </c>
      <c r="E15" s="7" t="s">
        <v>31</v>
      </c>
      <c r="F15" s="8" t="s">
        <v>25</v>
      </c>
      <c r="G15" s="8" t="s">
        <v>6</v>
      </c>
      <c r="H15" s="8" t="s">
        <v>7</v>
      </c>
      <c r="I15" s="8" t="s">
        <v>8</v>
      </c>
      <c r="J15" s="8" t="s">
        <v>9</v>
      </c>
      <c r="K15" s="8" t="s">
        <v>10</v>
      </c>
      <c r="L15" s="8" t="s">
        <v>11</v>
      </c>
      <c r="M15" s="8" t="s">
        <v>12</v>
      </c>
      <c r="N15" s="8" t="s">
        <v>13</v>
      </c>
    </row>
    <row r="16" spans="1:14" ht="25.5" customHeight="1" x14ac:dyDescent="0.25">
      <c r="A16" s="5">
        <v>1</v>
      </c>
      <c r="B16" s="7" t="s">
        <v>14</v>
      </c>
      <c r="C16" s="10">
        <v>44275</v>
      </c>
      <c r="D16" s="10">
        <v>44286</v>
      </c>
      <c r="E16" s="10">
        <f>D16</f>
        <v>44286</v>
      </c>
      <c r="F16" s="6">
        <f>$C$4</f>
        <v>60000000</v>
      </c>
      <c r="G16" s="6">
        <f>$D$6</f>
        <v>457</v>
      </c>
      <c r="H16" s="15">
        <v>0</v>
      </c>
      <c r="I16" s="6">
        <v>0</v>
      </c>
      <c r="J16" s="6">
        <f>D16-C16+1</f>
        <v>12</v>
      </c>
      <c r="K16" s="14">
        <f>ROUND(F16/G16*J16,0)</f>
        <v>1575492</v>
      </c>
      <c r="L16" s="15">
        <f>ROUND(H16+K16,0)</f>
        <v>1575492</v>
      </c>
      <c r="M16" s="15">
        <f>F16-L16</f>
        <v>58424508</v>
      </c>
      <c r="N16" s="6">
        <f>G16-J16</f>
        <v>445</v>
      </c>
    </row>
    <row r="17" spans="1:14" ht="25.5" customHeight="1" x14ac:dyDescent="0.25">
      <c r="A17" s="5">
        <v>2</v>
      </c>
      <c r="B17" s="7" t="s">
        <v>14</v>
      </c>
      <c r="C17" s="9">
        <v>44287</v>
      </c>
      <c r="D17" s="9">
        <f t="shared" ref="D17" si="0">EOMONTH(C17,0)</f>
        <v>44316</v>
      </c>
      <c r="E17" s="10">
        <f t="shared" ref="E17:E31" si="1">D17</f>
        <v>44316</v>
      </c>
      <c r="F17" s="6">
        <f t="shared" ref="F17:F20" si="2">$C$4</f>
        <v>60000000</v>
      </c>
      <c r="G17" s="6">
        <f t="shared" ref="G17:G20" si="3">$D$6</f>
        <v>457</v>
      </c>
      <c r="H17" s="15">
        <f>SUM($K$16:K16)</f>
        <v>1575492</v>
      </c>
      <c r="I17" s="6">
        <f>SUM($J$16:J16)</f>
        <v>12</v>
      </c>
      <c r="J17" s="6">
        <f>D17-C17+1</f>
        <v>30</v>
      </c>
      <c r="K17" s="14">
        <f t="shared" ref="K17:K20" si="4">ROUND(F17/G17*J17,0)</f>
        <v>3938731</v>
      </c>
      <c r="L17" s="15">
        <f t="shared" ref="L17:L18" si="5">ROUND(H17+K17,0)</f>
        <v>5514223</v>
      </c>
      <c r="M17" s="15">
        <f>F17-L17</f>
        <v>54485777</v>
      </c>
      <c r="N17" s="6">
        <f>N16-J17</f>
        <v>415</v>
      </c>
    </row>
    <row r="18" spans="1:14" ht="25.5" customHeight="1" x14ac:dyDescent="0.25">
      <c r="A18" s="5">
        <v>3</v>
      </c>
      <c r="B18" s="7" t="s">
        <v>14</v>
      </c>
      <c r="C18" s="9">
        <f>D17+1</f>
        <v>44317</v>
      </c>
      <c r="D18" s="9">
        <f>EOMONTH(C18,0)</f>
        <v>44347</v>
      </c>
      <c r="E18" s="10">
        <f t="shared" si="1"/>
        <v>44347</v>
      </c>
      <c r="F18" s="6">
        <f t="shared" si="2"/>
        <v>60000000</v>
      </c>
      <c r="G18" s="6">
        <f t="shared" si="3"/>
        <v>457</v>
      </c>
      <c r="H18" s="15">
        <f>SUM($K$16:K17)</f>
        <v>5514223</v>
      </c>
      <c r="I18" s="6">
        <f>SUM($J$16:J17)</f>
        <v>42</v>
      </c>
      <c r="J18" s="6">
        <f>D18-C18+1</f>
        <v>31</v>
      </c>
      <c r="K18" s="14">
        <f t="shared" si="4"/>
        <v>4070022</v>
      </c>
      <c r="L18" s="15">
        <f t="shared" si="5"/>
        <v>9584245</v>
      </c>
      <c r="M18" s="15">
        <f t="shared" ref="M18:M32" si="6">F18-L18</f>
        <v>50415755</v>
      </c>
      <c r="N18" s="6">
        <f>N17-J18</f>
        <v>384</v>
      </c>
    </row>
    <row r="19" spans="1:14" ht="25.5" customHeight="1" x14ac:dyDescent="0.25">
      <c r="A19" s="5">
        <v>4</v>
      </c>
      <c r="B19" s="7" t="s">
        <v>14</v>
      </c>
      <c r="C19" s="9">
        <f>EDATE(C18,1)</f>
        <v>44348</v>
      </c>
      <c r="D19" s="9">
        <f>EOMONTH(C19,0)</f>
        <v>44377</v>
      </c>
      <c r="E19" s="10">
        <f t="shared" si="1"/>
        <v>44377</v>
      </c>
      <c r="F19" s="6">
        <f t="shared" si="2"/>
        <v>60000000</v>
      </c>
      <c r="G19" s="6">
        <f t="shared" si="3"/>
        <v>457</v>
      </c>
      <c r="H19" s="15">
        <f>SUM($K$16:K18)</f>
        <v>9584245</v>
      </c>
      <c r="I19" s="6">
        <f>SUM($J$16:J18)</f>
        <v>73</v>
      </c>
      <c r="J19" s="6">
        <f>D19-C19+1</f>
        <v>30</v>
      </c>
      <c r="K19" s="14">
        <f t="shared" si="4"/>
        <v>3938731</v>
      </c>
      <c r="L19" s="15">
        <f>ROUND(H19+K19,0)</f>
        <v>13522976</v>
      </c>
      <c r="M19" s="15">
        <f t="shared" si="6"/>
        <v>46477024</v>
      </c>
      <c r="N19" s="6">
        <f>N18-J19</f>
        <v>354</v>
      </c>
    </row>
    <row r="20" spans="1:14" ht="25.5" customHeight="1" x14ac:dyDescent="0.25">
      <c r="A20" s="5">
        <v>5</v>
      </c>
      <c r="B20" s="7" t="s">
        <v>14</v>
      </c>
      <c r="C20" s="9">
        <v>44378</v>
      </c>
      <c r="D20" s="9">
        <v>44396</v>
      </c>
      <c r="E20" s="10">
        <f t="shared" si="1"/>
        <v>44396</v>
      </c>
      <c r="F20" s="6">
        <f t="shared" si="2"/>
        <v>60000000</v>
      </c>
      <c r="G20" s="6">
        <f t="shared" si="3"/>
        <v>457</v>
      </c>
      <c r="H20" s="15">
        <f>SUM($K$16:K19)</f>
        <v>13522976</v>
      </c>
      <c r="I20" s="6">
        <f>SUM($J$16:J19)</f>
        <v>103</v>
      </c>
      <c r="J20" s="6">
        <f>D20-C20+1</f>
        <v>19</v>
      </c>
      <c r="K20" s="14">
        <f t="shared" si="4"/>
        <v>2494530</v>
      </c>
      <c r="L20" s="15">
        <f>ROUND(H20+K20,0)</f>
        <v>16017506</v>
      </c>
      <c r="M20" s="15">
        <f t="shared" si="6"/>
        <v>43982494</v>
      </c>
      <c r="N20" s="6">
        <f>N19-J20</f>
        <v>335</v>
      </c>
    </row>
    <row r="21" spans="1:14" ht="25.5" customHeight="1" x14ac:dyDescent="0.25">
      <c r="A21" s="19">
        <v>6</v>
      </c>
      <c r="B21" s="20" t="s">
        <v>15</v>
      </c>
      <c r="C21" s="21">
        <v>44397</v>
      </c>
      <c r="D21" s="21">
        <f t="shared" ref="D21:D31" si="7">EOMONTH(C21,0)</f>
        <v>44408</v>
      </c>
      <c r="E21" s="25">
        <f t="shared" si="1"/>
        <v>44408</v>
      </c>
      <c r="F21" s="22">
        <f>$C$2-$C$3-$L$20</f>
        <v>43982494</v>
      </c>
      <c r="G21" s="22">
        <f>$D$6-$D$12</f>
        <v>335</v>
      </c>
      <c r="H21" s="23">
        <v>0</v>
      </c>
      <c r="I21" s="22">
        <v>0</v>
      </c>
      <c r="J21" s="22">
        <v>12</v>
      </c>
      <c r="K21" s="24">
        <f>ROUND((F21/G21)*J21,0)</f>
        <v>1575492</v>
      </c>
      <c r="L21" s="23">
        <f>ROUND(H21+K21,0)</f>
        <v>1575492</v>
      </c>
      <c r="M21" s="23">
        <f t="shared" si="6"/>
        <v>42407002</v>
      </c>
      <c r="N21" s="22">
        <f>N19-J21</f>
        <v>342</v>
      </c>
    </row>
    <row r="22" spans="1:14" ht="25.5" customHeight="1" x14ac:dyDescent="0.25">
      <c r="A22" s="5">
        <v>7</v>
      </c>
      <c r="B22" s="7" t="s">
        <v>15</v>
      </c>
      <c r="C22" s="9">
        <v>44409</v>
      </c>
      <c r="D22" s="9">
        <f t="shared" si="7"/>
        <v>44439</v>
      </c>
      <c r="E22" s="10">
        <f t="shared" si="1"/>
        <v>44439</v>
      </c>
      <c r="F22" s="6">
        <f>$F$21</f>
        <v>43982494</v>
      </c>
      <c r="G22" s="6">
        <f t="shared" ref="G22:G32" si="8">$D$6-$D$12</f>
        <v>335</v>
      </c>
      <c r="H22" s="15">
        <f>SUM($K$21:K21)</f>
        <v>1575492</v>
      </c>
      <c r="I22" s="6">
        <f>SUM($J$21:J21)</f>
        <v>12</v>
      </c>
      <c r="J22" s="6">
        <f t="shared" ref="J22:J32" si="9">D22-C22+1</f>
        <v>31</v>
      </c>
      <c r="K22" s="14">
        <f>ROUND((F22/G22)*J22,0)</f>
        <v>4070022</v>
      </c>
      <c r="L22" s="15">
        <f t="shared" ref="L22:L32" si="10">ROUND(H22+K22,0)</f>
        <v>5645514</v>
      </c>
      <c r="M22" s="15">
        <f t="shared" si="6"/>
        <v>38336980</v>
      </c>
      <c r="N22" s="6">
        <f t="shared" ref="N22:N32" si="11">N21-J22</f>
        <v>311</v>
      </c>
    </row>
    <row r="23" spans="1:14" ht="25.5" customHeight="1" x14ac:dyDescent="0.25">
      <c r="A23" s="5">
        <v>8</v>
      </c>
      <c r="B23" s="7" t="s">
        <v>15</v>
      </c>
      <c r="C23" s="9">
        <f t="shared" ref="C23:C32" si="12">EDATE(C22,1)</f>
        <v>44440</v>
      </c>
      <c r="D23" s="9">
        <f t="shared" si="7"/>
        <v>44469</v>
      </c>
      <c r="E23" s="10">
        <f t="shared" si="1"/>
        <v>44469</v>
      </c>
      <c r="F23" s="6">
        <f t="shared" ref="F23:F32" si="13">$F$21</f>
        <v>43982494</v>
      </c>
      <c r="G23" s="6">
        <f t="shared" si="8"/>
        <v>335</v>
      </c>
      <c r="H23" s="15">
        <f>SUM($K$21:K22)</f>
        <v>5645514</v>
      </c>
      <c r="I23" s="6">
        <f>SUM($J$16:J22)</f>
        <v>165</v>
      </c>
      <c r="J23" s="6">
        <f t="shared" si="9"/>
        <v>30</v>
      </c>
      <c r="K23" s="14">
        <f t="shared" ref="K23:K31" si="14">ROUND((F23/G23)*J23,0)</f>
        <v>3938731</v>
      </c>
      <c r="L23" s="15">
        <f t="shared" si="10"/>
        <v>9584245</v>
      </c>
      <c r="M23" s="15">
        <f t="shared" si="6"/>
        <v>34398249</v>
      </c>
      <c r="N23" s="6">
        <f t="shared" si="11"/>
        <v>281</v>
      </c>
    </row>
    <row r="24" spans="1:14" ht="25.5" customHeight="1" x14ac:dyDescent="0.25">
      <c r="A24" s="5">
        <v>9</v>
      </c>
      <c r="B24" s="7" t="s">
        <v>15</v>
      </c>
      <c r="C24" s="9">
        <f t="shared" si="12"/>
        <v>44470</v>
      </c>
      <c r="D24" s="9">
        <f t="shared" si="7"/>
        <v>44500</v>
      </c>
      <c r="E24" s="10">
        <f t="shared" si="1"/>
        <v>44500</v>
      </c>
      <c r="F24" s="6">
        <f t="shared" si="13"/>
        <v>43982494</v>
      </c>
      <c r="G24" s="6">
        <f t="shared" si="8"/>
        <v>335</v>
      </c>
      <c r="H24" s="15">
        <f>SUM($K$21:K23)</f>
        <v>9584245</v>
      </c>
      <c r="I24" s="6">
        <f>SUM($J$16:J23)</f>
        <v>195</v>
      </c>
      <c r="J24" s="6">
        <f t="shared" si="9"/>
        <v>31</v>
      </c>
      <c r="K24" s="14">
        <f t="shared" si="14"/>
        <v>4070022</v>
      </c>
      <c r="L24" s="15">
        <f t="shared" si="10"/>
        <v>13654267</v>
      </c>
      <c r="M24" s="15">
        <f t="shared" si="6"/>
        <v>30328227</v>
      </c>
      <c r="N24" s="6">
        <f t="shared" si="11"/>
        <v>250</v>
      </c>
    </row>
    <row r="25" spans="1:14" ht="25.5" customHeight="1" x14ac:dyDescent="0.25">
      <c r="A25" s="5">
        <v>10</v>
      </c>
      <c r="B25" s="7" t="s">
        <v>15</v>
      </c>
      <c r="C25" s="9">
        <f t="shared" si="12"/>
        <v>44501</v>
      </c>
      <c r="D25" s="9">
        <f t="shared" si="7"/>
        <v>44530</v>
      </c>
      <c r="E25" s="10">
        <f t="shared" si="1"/>
        <v>44530</v>
      </c>
      <c r="F25" s="6">
        <f t="shared" si="13"/>
        <v>43982494</v>
      </c>
      <c r="G25" s="6">
        <f t="shared" si="8"/>
        <v>335</v>
      </c>
      <c r="H25" s="15">
        <f>SUM($K$21:K24)</f>
        <v>13654267</v>
      </c>
      <c r="I25" s="6">
        <f>SUM($J$16:J24)</f>
        <v>226</v>
      </c>
      <c r="J25" s="6">
        <f t="shared" si="9"/>
        <v>30</v>
      </c>
      <c r="K25" s="14">
        <f t="shared" si="14"/>
        <v>3938731</v>
      </c>
      <c r="L25" s="15">
        <f t="shared" si="10"/>
        <v>17592998</v>
      </c>
      <c r="M25" s="15">
        <f t="shared" si="6"/>
        <v>26389496</v>
      </c>
      <c r="N25" s="6">
        <f t="shared" si="11"/>
        <v>220</v>
      </c>
    </row>
    <row r="26" spans="1:14" ht="25.5" customHeight="1" x14ac:dyDescent="0.25">
      <c r="A26" s="5">
        <v>11</v>
      </c>
      <c r="B26" s="7" t="s">
        <v>15</v>
      </c>
      <c r="C26" s="9">
        <f t="shared" si="12"/>
        <v>44531</v>
      </c>
      <c r="D26" s="9">
        <f t="shared" si="7"/>
        <v>44561</v>
      </c>
      <c r="E26" s="10">
        <f t="shared" si="1"/>
        <v>44561</v>
      </c>
      <c r="F26" s="6">
        <f t="shared" si="13"/>
        <v>43982494</v>
      </c>
      <c r="G26" s="6">
        <f t="shared" si="8"/>
        <v>335</v>
      </c>
      <c r="H26" s="15">
        <f>SUM($K$21:K25)</f>
        <v>17592998</v>
      </c>
      <c r="I26" s="6">
        <f>SUM($J$16:J25)</f>
        <v>256</v>
      </c>
      <c r="J26" s="6">
        <f t="shared" si="9"/>
        <v>31</v>
      </c>
      <c r="K26" s="14">
        <f t="shared" si="14"/>
        <v>4070022</v>
      </c>
      <c r="L26" s="15">
        <f t="shared" si="10"/>
        <v>21663020</v>
      </c>
      <c r="M26" s="15">
        <f t="shared" si="6"/>
        <v>22319474</v>
      </c>
      <c r="N26" s="6">
        <f t="shared" si="11"/>
        <v>189</v>
      </c>
    </row>
    <row r="27" spans="1:14" ht="25.5" customHeight="1" x14ac:dyDescent="0.25">
      <c r="A27" s="5">
        <v>12</v>
      </c>
      <c r="B27" s="7" t="s">
        <v>15</v>
      </c>
      <c r="C27" s="9">
        <f t="shared" si="12"/>
        <v>44562</v>
      </c>
      <c r="D27" s="9">
        <f t="shared" si="7"/>
        <v>44592</v>
      </c>
      <c r="E27" s="10">
        <f t="shared" si="1"/>
        <v>44592</v>
      </c>
      <c r="F27" s="6">
        <f t="shared" si="13"/>
        <v>43982494</v>
      </c>
      <c r="G27" s="6">
        <f t="shared" si="8"/>
        <v>335</v>
      </c>
      <c r="H27" s="15">
        <f>SUM($K$21:K26)</f>
        <v>21663020</v>
      </c>
      <c r="I27" s="6">
        <f>SUM($J$16:J26)</f>
        <v>287</v>
      </c>
      <c r="J27" s="6">
        <f t="shared" si="9"/>
        <v>31</v>
      </c>
      <c r="K27" s="14">
        <f t="shared" si="14"/>
        <v>4070022</v>
      </c>
      <c r="L27" s="15">
        <f t="shared" si="10"/>
        <v>25733042</v>
      </c>
      <c r="M27" s="15">
        <f t="shared" si="6"/>
        <v>18249452</v>
      </c>
      <c r="N27" s="6">
        <f t="shared" si="11"/>
        <v>158</v>
      </c>
    </row>
    <row r="28" spans="1:14" ht="25.5" customHeight="1" x14ac:dyDescent="0.25">
      <c r="A28" s="5">
        <v>13</v>
      </c>
      <c r="B28" s="7" t="s">
        <v>15</v>
      </c>
      <c r="C28" s="9">
        <f t="shared" si="12"/>
        <v>44593</v>
      </c>
      <c r="D28" s="9">
        <f t="shared" si="7"/>
        <v>44620</v>
      </c>
      <c r="E28" s="10">
        <f t="shared" si="1"/>
        <v>44620</v>
      </c>
      <c r="F28" s="6">
        <f t="shared" si="13"/>
        <v>43982494</v>
      </c>
      <c r="G28" s="6">
        <f t="shared" si="8"/>
        <v>335</v>
      </c>
      <c r="H28" s="15">
        <f>SUM($K$21:K27)</f>
        <v>25733042</v>
      </c>
      <c r="I28" s="6">
        <f>SUM($J$16:J27)</f>
        <v>318</v>
      </c>
      <c r="J28" s="6">
        <f t="shared" si="9"/>
        <v>28</v>
      </c>
      <c r="K28" s="14">
        <f t="shared" si="14"/>
        <v>3676149</v>
      </c>
      <c r="L28" s="15">
        <f t="shared" si="10"/>
        <v>29409191</v>
      </c>
      <c r="M28" s="15">
        <f t="shared" si="6"/>
        <v>14573303</v>
      </c>
      <c r="N28" s="6">
        <f t="shared" si="11"/>
        <v>130</v>
      </c>
    </row>
    <row r="29" spans="1:14" ht="25.5" customHeight="1" x14ac:dyDescent="0.25">
      <c r="A29" s="5">
        <v>14</v>
      </c>
      <c r="B29" s="7" t="s">
        <v>15</v>
      </c>
      <c r="C29" s="9">
        <f t="shared" si="12"/>
        <v>44621</v>
      </c>
      <c r="D29" s="9">
        <f t="shared" si="7"/>
        <v>44651</v>
      </c>
      <c r="E29" s="10">
        <f t="shared" si="1"/>
        <v>44651</v>
      </c>
      <c r="F29" s="6">
        <f t="shared" si="13"/>
        <v>43982494</v>
      </c>
      <c r="G29" s="6">
        <f t="shared" si="8"/>
        <v>335</v>
      </c>
      <c r="H29" s="15">
        <f>SUM($K$21:K28)</f>
        <v>29409191</v>
      </c>
      <c r="I29" s="6">
        <f>SUM($J$16:J28)</f>
        <v>346</v>
      </c>
      <c r="J29" s="6">
        <f t="shared" si="9"/>
        <v>31</v>
      </c>
      <c r="K29" s="14">
        <f t="shared" si="14"/>
        <v>4070022</v>
      </c>
      <c r="L29" s="15">
        <f t="shared" si="10"/>
        <v>33479213</v>
      </c>
      <c r="M29" s="15">
        <f t="shared" si="6"/>
        <v>10503281</v>
      </c>
      <c r="N29" s="6">
        <f t="shared" si="11"/>
        <v>99</v>
      </c>
    </row>
    <row r="30" spans="1:14" ht="25.5" customHeight="1" x14ac:dyDescent="0.25">
      <c r="A30" s="5">
        <v>15</v>
      </c>
      <c r="B30" s="7" t="s">
        <v>15</v>
      </c>
      <c r="C30" s="9">
        <f t="shared" si="12"/>
        <v>44652</v>
      </c>
      <c r="D30" s="9">
        <f t="shared" si="7"/>
        <v>44681</v>
      </c>
      <c r="E30" s="10">
        <f t="shared" si="1"/>
        <v>44681</v>
      </c>
      <c r="F30" s="6">
        <f t="shared" si="13"/>
        <v>43982494</v>
      </c>
      <c r="G30" s="6">
        <f t="shared" si="8"/>
        <v>335</v>
      </c>
      <c r="H30" s="15">
        <f>SUM($K$21:K29)</f>
        <v>33479213</v>
      </c>
      <c r="I30" s="6">
        <f>SUM($J$16:J29)</f>
        <v>377</v>
      </c>
      <c r="J30" s="6">
        <f t="shared" si="9"/>
        <v>30</v>
      </c>
      <c r="K30" s="14">
        <f t="shared" si="14"/>
        <v>3938731</v>
      </c>
      <c r="L30" s="15">
        <f t="shared" si="10"/>
        <v>37417944</v>
      </c>
      <c r="M30" s="15">
        <f t="shared" si="6"/>
        <v>6564550</v>
      </c>
      <c r="N30" s="6">
        <f t="shared" si="11"/>
        <v>69</v>
      </c>
    </row>
    <row r="31" spans="1:14" ht="25.5" customHeight="1" x14ac:dyDescent="0.25">
      <c r="A31" s="5">
        <v>16</v>
      </c>
      <c r="B31" s="7" t="s">
        <v>15</v>
      </c>
      <c r="C31" s="9">
        <f t="shared" si="12"/>
        <v>44682</v>
      </c>
      <c r="D31" s="9">
        <f t="shared" si="7"/>
        <v>44712</v>
      </c>
      <c r="E31" s="10">
        <f t="shared" si="1"/>
        <v>44712</v>
      </c>
      <c r="F31" s="6">
        <f t="shared" si="13"/>
        <v>43982494</v>
      </c>
      <c r="G31" s="6">
        <f t="shared" si="8"/>
        <v>335</v>
      </c>
      <c r="H31" s="15">
        <f>SUM($K$21:K30)</f>
        <v>37417944</v>
      </c>
      <c r="I31" s="6">
        <f>SUM($J$16:J30)</f>
        <v>407</v>
      </c>
      <c r="J31" s="6">
        <f t="shared" si="9"/>
        <v>31</v>
      </c>
      <c r="K31" s="14">
        <f t="shared" si="14"/>
        <v>4070022</v>
      </c>
      <c r="L31" s="15">
        <f t="shared" si="10"/>
        <v>41487966</v>
      </c>
      <c r="M31" s="15">
        <f t="shared" si="6"/>
        <v>2494528</v>
      </c>
      <c r="N31" s="6">
        <f t="shared" si="11"/>
        <v>38</v>
      </c>
    </row>
    <row r="32" spans="1:14" ht="25.5" customHeight="1" x14ac:dyDescent="0.25">
      <c r="A32" s="5">
        <v>17</v>
      </c>
      <c r="B32" s="7" t="s">
        <v>15</v>
      </c>
      <c r="C32" s="9">
        <f t="shared" si="12"/>
        <v>44713</v>
      </c>
      <c r="D32" s="9">
        <v>44731</v>
      </c>
      <c r="E32" s="10">
        <f>D32</f>
        <v>44731</v>
      </c>
      <c r="F32" s="6">
        <f t="shared" si="13"/>
        <v>43982494</v>
      </c>
      <c r="G32" s="6">
        <f t="shared" si="8"/>
        <v>335</v>
      </c>
      <c r="H32" s="15">
        <f>SUM($K$21:K31)</f>
        <v>41487966</v>
      </c>
      <c r="I32" s="6">
        <f>SUM($J$16:J31)</f>
        <v>438</v>
      </c>
      <c r="J32" s="6">
        <f t="shared" si="9"/>
        <v>19</v>
      </c>
      <c r="K32" s="14">
        <f>F32-SUM(K21:K31)</f>
        <v>2494528</v>
      </c>
      <c r="L32" s="15">
        <f t="shared" si="10"/>
        <v>43982494</v>
      </c>
      <c r="M32" s="15">
        <f t="shared" si="6"/>
        <v>0</v>
      </c>
      <c r="N32" s="6">
        <f t="shared" si="11"/>
        <v>19</v>
      </c>
    </row>
    <row r="34" spans="1:5" x14ac:dyDescent="0.25">
      <c r="A34" t="s">
        <v>33</v>
      </c>
      <c r="B34" s="17">
        <v>0.6</v>
      </c>
      <c r="D34">
        <v>6414</v>
      </c>
    </row>
    <row r="35" spans="1:5" x14ac:dyDescent="0.25">
      <c r="A35" t="s">
        <v>34</v>
      </c>
      <c r="B35" s="17">
        <v>0.4</v>
      </c>
      <c r="D35">
        <v>6424</v>
      </c>
    </row>
    <row r="36" spans="1:5" x14ac:dyDescent="0.25">
      <c r="A36" s="35" t="s">
        <v>39</v>
      </c>
      <c r="B36" s="18" t="s">
        <v>38</v>
      </c>
      <c r="C36" s="18" t="s">
        <v>35</v>
      </c>
      <c r="D36" s="18" t="s">
        <v>36</v>
      </c>
      <c r="E36" s="18" t="s">
        <v>37</v>
      </c>
    </row>
    <row r="37" spans="1:5" x14ac:dyDescent="0.25">
      <c r="A37" s="36"/>
      <c r="B37" s="10">
        <v>44408</v>
      </c>
      <c r="C37" s="5" t="s">
        <v>33</v>
      </c>
      <c r="D37" s="14">
        <f>ROUND(VLOOKUP($C37,$A$34:$B$35,2,0)*VLOOKUP($B37,$E$16:$K$32,7,0),0)</f>
        <v>945295</v>
      </c>
      <c r="E37" s="14"/>
    </row>
    <row r="38" spans="1:5" x14ac:dyDescent="0.25">
      <c r="A38" s="36"/>
      <c r="B38" s="10">
        <v>44408</v>
      </c>
      <c r="C38" s="5" t="s">
        <v>33</v>
      </c>
      <c r="D38" s="14"/>
      <c r="E38" s="14">
        <f>D37</f>
        <v>945295</v>
      </c>
    </row>
    <row r="39" spans="1:5" x14ac:dyDescent="0.25">
      <c r="A39" s="36"/>
      <c r="B39" s="10">
        <v>44408</v>
      </c>
      <c r="C39" s="5" t="s">
        <v>34</v>
      </c>
      <c r="D39" s="14">
        <f>ROUND(VLOOKUP($C39,$A$34:$B$35,2,0)*VLOOKUP($B39,$E$16:$K$32,7,0),0)</f>
        <v>630197</v>
      </c>
      <c r="E39" s="14"/>
    </row>
    <row r="40" spans="1:5" x14ac:dyDescent="0.25">
      <c r="A40" s="36"/>
      <c r="B40" s="10">
        <v>44408</v>
      </c>
      <c r="C40" s="5" t="s">
        <v>34</v>
      </c>
      <c r="D40" s="14"/>
      <c r="E40" s="14">
        <f>D39</f>
        <v>630197</v>
      </c>
    </row>
    <row r="41" spans="1:5" x14ac:dyDescent="0.25">
      <c r="A41" s="36"/>
      <c r="B41" s="10">
        <v>44439</v>
      </c>
      <c r="C41" s="5" t="s">
        <v>33</v>
      </c>
      <c r="D41" s="14">
        <f>ROUND(VLOOKUP($C41,$A$34:$B$35,2,0)*VLOOKUP($B41,$E$16:$K$32,7,0),0)</f>
        <v>2442013</v>
      </c>
      <c r="E41" s="14"/>
    </row>
    <row r="42" spans="1:5" x14ac:dyDescent="0.25">
      <c r="A42" s="36"/>
      <c r="B42" s="10">
        <v>44439</v>
      </c>
      <c r="C42" s="5" t="s">
        <v>33</v>
      </c>
      <c r="D42" s="14"/>
      <c r="E42" s="14">
        <f>D41</f>
        <v>2442013</v>
      </c>
    </row>
    <row r="43" spans="1:5" x14ac:dyDescent="0.25">
      <c r="A43" s="36"/>
      <c r="B43" s="10">
        <v>44439</v>
      </c>
      <c r="C43" s="5" t="s">
        <v>34</v>
      </c>
      <c r="D43" s="14">
        <f>ROUND(VLOOKUP($C43,$A$34:$B$35,2,0)*VLOOKUP($B43,$E$16:$K$32,7,0),0)</f>
        <v>1628009</v>
      </c>
      <c r="E43" s="14"/>
    </row>
    <row r="44" spans="1:5" x14ac:dyDescent="0.25">
      <c r="A44" s="36"/>
      <c r="B44" s="10">
        <v>44439</v>
      </c>
      <c r="C44" s="5" t="s">
        <v>34</v>
      </c>
      <c r="D44" s="14"/>
      <c r="E44" s="14">
        <f>D43</f>
        <v>1628009</v>
      </c>
    </row>
    <row r="45" spans="1:5" x14ac:dyDescent="0.25">
      <c r="A45" s="36"/>
      <c r="B45" s="9">
        <v>44469</v>
      </c>
      <c r="C45" s="5" t="s">
        <v>33</v>
      </c>
      <c r="D45" s="14">
        <f>ROUND(VLOOKUP($C45,$A$34:$B$35,2,0)*VLOOKUP($B45,$E$16:$K$32,7,0),0)</f>
        <v>2363239</v>
      </c>
      <c r="E45" s="14"/>
    </row>
    <row r="46" spans="1:5" x14ac:dyDescent="0.25">
      <c r="A46" s="36"/>
      <c r="B46" s="9">
        <v>44469</v>
      </c>
      <c r="C46" s="5" t="s">
        <v>33</v>
      </c>
      <c r="D46" s="14"/>
      <c r="E46" s="14">
        <f>D45</f>
        <v>2363239</v>
      </c>
    </row>
    <row r="47" spans="1:5" x14ac:dyDescent="0.25">
      <c r="A47" s="36"/>
      <c r="B47" s="9">
        <v>44469</v>
      </c>
      <c r="C47" s="5" t="s">
        <v>34</v>
      </c>
      <c r="D47" s="14">
        <f>ROUND(VLOOKUP($C47,$A$34:$B$35,2,0)*VLOOKUP($B47,$E$16:$K$32,7,0),0)</f>
        <v>1575492</v>
      </c>
      <c r="E47" s="14"/>
    </row>
    <row r="48" spans="1:5" x14ac:dyDescent="0.25">
      <c r="A48" s="36"/>
      <c r="B48" s="9">
        <v>44469</v>
      </c>
      <c r="C48" s="5" t="s">
        <v>34</v>
      </c>
      <c r="D48" s="14"/>
      <c r="E48" s="14">
        <f>D47</f>
        <v>1575492</v>
      </c>
    </row>
    <row r="49" spans="1:5" x14ac:dyDescent="0.25">
      <c r="A49" s="36"/>
      <c r="B49" s="9">
        <v>44500</v>
      </c>
      <c r="C49" s="5" t="s">
        <v>33</v>
      </c>
      <c r="D49" s="14">
        <f>ROUND(VLOOKUP($C49,$A$34:$B$35,2,0)*VLOOKUP($B49,$E$16:$K$32,7,0),0)</f>
        <v>2442013</v>
      </c>
      <c r="E49" s="14"/>
    </row>
    <row r="50" spans="1:5" x14ac:dyDescent="0.25">
      <c r="A50" s="36"/>
      <c r="B50" s="9">
        <v>44500</v>
      </c>
      <c r="C50" s="5" t="s">
        <v>33</v>
      </c>
      <c r="D50" s="14"/>
      <c r="E50" s="14">
        <f>D49</f>
        <v>2442013</v>
      </c>
    </row>
    <row r="51" spans="1:5" x14ac:dyDescent="0.25">
      <c r="A51" s="36"/>
      <c r="B51" s="9">
        <v>44500</v>
      </c>
      <c r="C51" s="5" t="s">
        <v>34</v>
      </c>
      <c r="D51" s="14">
        <f>ROUND(VLOOKUP($C51,$A$34:$B$35,2,0)*VLOOKUP($B51,$E$16:$K$32,7,0),0)</f>
        <v>1628009</v>
      </c>
      <c r="E51" s="14"/>
    </row>
    <row r="52" spans="1:5" x14ac:dyDescent="0.25">
      <c r="A52" s="36"/>
      <c r="B52" s="9">
        <v>44500</v>
      </c>
      <c r="C52" s="5" t="s">
        <v>34</v>
      </c>
      <c r="D52" s="14"/>
      <c r="E52" s="14">
        <f>D51</f>
        <v>1628009</v>
      </c>
    </row>
    <row r="53" spans="1:5" x14ac:dyDescent="0.25">
      <c r="A53" s="36"/>
      <c r="B53" s="9">
        <v>44530</v>
      </c>
      <c r="C53" s="5" t="s">
        <v>33</v>
      </c>
      <c r="D53" s="14">
        <f>ROUND(VLOOKUP($C53,$A$34:$B$35,2,0)*VLOOKUP($B53,$E$16:$K$32,7,0),0)</f>
        <v>2363239</v>
      </c>
      <c r="E53" s="14"/>
    </row>
    <row r="54" spans="1:5" x14ac:dyDescent="0.25">
      <c r="A54" s="36"/>
      <c r="B54" s="9">
        <v>44530</v>
      </c>
      <c r="C54" s="5" t="s">
        <v>33</v>
      </c>
      <c r="D54" s="14"/>
      <c r="E54" s="14">
        <f>D53</f>
        <v>2363239</v>
      </c>
    </row>
    <row r="55" spans="1:5" x14ac:dyDescent="0.25">
      <c r="A55" s="36"/>
      <c r="B55" s="9">
        <v>44530</v>
      </c>
      <c r="C55" s="5" t="s">
        <v>34</v>
      </c>
      <c r="D55" s="14">
        <f>ROUND(VLOOKUP($C55,$A$34:$B$35,2,0)*VLOOKUP($B55,$E$16:$K$32,7,0),0)</f>
        <v>1575492</v>
      </c>
      <c r="E55" s="14"/>
    </row>
    <row r="56" spans="1:5" x14ac:dyDescent="0.25">
      <c r="A56" s="36"/>
      <c r="B56" s="9">
        <v>44530</v>
      </c>
      <c r="C56" s="5" t="s">
        <v>34</v>
      </c>
      <c r="D56" s="14"/>
      <c r="E56" s="14">
        <f>D55</f>
        <v>1575492</v>
      </c>
    </row>
    <row r="57" spans="1:5" x14ac:dyDescent="0.25">
      <c r="A57" s="36"/>
      <c r="B57" s="9">
        <v>44561</v>
      </c>
      <c r="C57" s="5" t="s">
        <v>33</v>
      </c>
      <c r="D57" s="14">
        <f>ROUND(VLOOKUP($C57,$A$34:$B$35,2,0)*VLOOKUP($B57,$E$16:$K$32,7,0),0)</f>
        <v>2442013</v>
      </c>
      <c r="E57" s="14"/>
    </row>
    <row r="58" spans="1:5" x14ac:dyDescent="0.25">
      <c r="A58" s="36"/>
      <c r="B58" s="9">
        <v>44561</v>
      </c>
      <c r="C58" s="5" t="s">
        <v>33</v>
      </c>
      <c r="D58" s="14"/>
      <c r="E58" s="14">
        <f>D57</f>
        <v>2442013</v>
      </c>
    </row>
    <row r="59" spans="1:5" x14ac:dyDescent="0.25">
      <c r="A59" s="36"/>
      <c r="B59" s="9">
        <v>44561</v>
      </c>
      <c r="C59" s="5" t="s">
        <v>34</v>
      </c>
      <c r="D59" s="14">
        <f>ROUND(VLOOKUP($C59,$A$34:$B$35,2,0)*VLOOKUP($B59,$E$16:$K$32,7,0),0)</f>
        <v>1628009</v>
      </c>
      <c r="E59" s="14"/>
    </row>
    <row r="60" spans="1:5" x14ac:dyDescent="0.25">
      <c r="A60" s="36"/>
      <c r="B60" s="9">
        <v>44561</v>
      </c>
      <c r="C60" s="5" t="s">
        <v>34</v>
      </c>
      <c r="D60" s="14"/>
      <c r="E60" s="14">
        <f>D59</f>
        <v>1628009</v>
      </c>
    </row>
    <row r="61" spans="1:5" x14ac:dyDescent="0.25">
      <c r="A61" s="36"/>
      <c r="B61" s="9">
        <v>44592</v>
      </c>
      <c r="C61" s="5" t="s">
        <v>33</v>
      </c>
      <c r="D61" s="14">
        <f>ROUND(VLOOKUP($C61,$A$34:$B$35,2,0)*VLOOKUP($B61,$E$16:$K$32,7,0),0)</f>
        <v>2442013</v>
      </c>
      <c r="E61" s="14"/>
    </row>
    <row r="62" spans="1:5" x14ac:dyDescent="0.25">
      <c r="A62" s="36"/>
      <c r="B62" s="9">
        <v>44592</v>
      </c>
      <c r="C62" s="5" t="s">
        <v>33</v>
      </c>
      <c r="D62" s="14"/>
      <c r="E62" s="14">
        <f>D61</f>
        <v>2442013</v>
      </c>
    </row>
    <row r="63" spans="1:5" x14ac:dyDescent="0.25">
      <c r="A63" s="36"/>
      <c r="B63" s="9">
        <v>44592</v>
      </c>
      <c r="C63" s="5" t="s">
        <v>34</v>
      </c>
      <c r="D63" s="14">
        <f>ROUND(VLOOKUP($C63,$A$34:$B$35,2,0)*VLOOKUP($B63,$E$16:$K$32,7,0),0)</f>
        <v>1628009</v>
      </c>
      <c r="E63" s="14"/>
    </row>
    <row r="64" spans="1:5" x14ac:dyDescent="0.25">
      <c r="A64" s="36"/>
      <c r="B64" s="9">
        <v>44592</v>
      </c>
      <c r="C64" s="5" t="s">
        <v>34</v>
      </c>
      <c r="D64" s="14"/>
      <c r="E64" s="14">
        <f>D63</f>
        <v>1628009</v>
      </c>
    </row>
    <row r="65" spans="1:5" x14ac:dyDescent="0.25">
      <c r="A65" s="36"/>
      <c r="B65" s="9">
        <v>44620</v>
      </c>
      <c r="C65" s="5" t="s">
        <v>33</v>
      </c>
      <c r="D65" s="14">
        <f>ROUND(VLOOKUP($C65,$A$34:$B$35,2,0)*VLOOKUP($B65,$E$16:$K$32,7,0),0)</f>
        <v>2205689</v>
      </c>
      <c r="E65" s="14"/>
    </row>
    <row r="66" spans="1:5" x14ac:dyDescent="0.25">
      <c r="A66" s="36"/>
      <c r="B66" s="9">
        <v>44620</v>
      </c>
      <c r="C66" s="5" t="s">
        <v>33</v>
      </c>
      <c r="D66" s="14"/>
      <c r="E66" s="14">
        <f>D65</f>
        <v>2205689</v>
      </c>
    </row>
    <row r="67" spans="1:5" x14ac:dyDescent="0.25">
      <c r="A67" s="36"/>
      <c r="B67" s="9">
        <v>44620</v>
      </c>
      <c r="C67" s="5" t="s">
        <v>34</v>
      </c>
      <c r="D67" s="14">
        <f>ROUND(VLOOKUP($C67,$A$34:$B$35,2,0)*VLOOKUP($B67,$E$16:$K$32,7,0),0)</f>
        <v>1470460</v>
      </c>
      <c r="E67" s="14"/>
    </row>
    <row r="68" spans="1:5" x14ac:dyDescent="0.25">
      <c r="A68" s="36"/>
      <c r="B68" s="9">
        <v>44620</v>
      </c>
      <c r="C68" s="5" t="s">
        <v>34</v>
      </c>
      <c r="D68" s="14"/>
      <c r="E68" s="14">
        <f>D67</f>
        <v>1470460</v>
      </c>
    </row>
    <row r="69" spans="1:5" x14ac:dyDescent="0.25">
      <c r="A69" s="36"/>
      <c r="B69" s="9">
        <v>44651</v>
      </c>
      <c r="C69" s="5" t="s">
        <v>33</v>
      </c>
      <c r="D69" s="14">
        <f>ROUND(VLOOKUP($C69,$A$34:$B$35,2,0)*VLOOKUP($B69,$E$16:$K$32,7,0),0)</f>
        <v>2442013</v>
      </c>
      <c r="E69" s="14"/>
    </row>
    <row r="70" spans="1:5" x14ac:dyDescent="0.25">
      <c r="A70" s="36"/>
      <c r="B70" s="9">
        <v>44651</v>
      </c>
      <c r="C70" s="5" t="s">
        <v>33</v>
      </c>
      <c r="D70" s="14"/>
      <c r="E70" s="14">
        <f t="shared" ref="E70" si="15">D69</f>
        <v>2442013</v>
      </c>
    </row>
    <row r="71" spans="1:5" x14ac:dyDescent="0.25">
      <c r="A71" s="36"/>
      <c r="B71" s="9">
        <v>44651</v>
      </c>
      <c r="C71" s="5" t="s">
        <v>34</v>
      </c>
      <c r="D71" s="14">
        <f>ROUND(VLOOKUP($C71,$A$34:$B$35,2,0)*VLOOKUP($B71,$E$16:$K$32,7,0),0)</f>
        <v>1628009</v>
      </c>
      <c r="E71" s="14"/>
    </row>
    <row r="72" spans="1:5" x14ac:dyDescent="0.25">
      <c r="A72" s="36"/>
      <c r="B72" s="9">
        <v>44651</v>
      </c>
      <c r="C72" s="5" t="s">
        <v>34</v>
      </c>
      <c r="D72" s="14"/>
      <c r="E72" s="14">
        <f t="shared" ref="E72" si="16">D71</f>
        <v>1628009</v>
      </c>
    </row>
    <row r="73" spans="1:5" x14ac:dyDescent="0.25">
      <c r="A73" s="36"/>
      <c r="B73" s="9">
        <v>44681</v>
      </c>
      <c r="C73" s="5" t="s">
        <v>33</v>
      </c>
      <c r="D73" s="14">
        <f>ROUND(VLOOKUP($C73,$A$34:$B$35,2,0)*VLOOKUP($B73,$E$16:$K$32,7,0),0)</f>
        <v>2363239</v>
      </c>
      <c r="E73" s="14"/>
    </row>
    <row r="74" spans="1:5" x14ac:dyDescent="0.25">
      <c r="A74" s="36"/>
      <c r="B74" s="9">
        <v>44681</v>
      </c>
      <c r="C74" s="5" t="s">
        <v>33</v>
      </c>
      <c r="D74" s="14"/>
      <c r="E74" s="14">
        <f t="shared" ref="E74" si="17">D73</f>
        <v>2363239</v>
      </c>
    </row>
    <row r="75" spans="1:5" x14ac:dyDescent="0.25">
      <c r="A75" s="36"/>
      <c r="B75" s="9">
        <v>44681</v>
      </c>
      <c r="C75" s="5" t="s">
        <v>34</v>
      </c>
      <c r="D75" s="14">
        <f>ROUND(VLOOKUP($C75,$A$34:$B$35,2,0)*VLOOKUP($B75,$E$16:$K$32,7,0),0)</f>
        <v>1575492</v>
      </c>
      <c r="E75" s="14"/>
    </row>
    <row r="76" spans="1:5" x14ac:dyDescent="0.25">
      <c r="A76" s="36"/>
      <c r="B76" s="9">
        <v>44681</v>
      </c>
      <c r="C76" s="5" t="s">
        <v>34</v>
      </c>
      <c r="D76" s="14"/>
      <c r="E76" s="14">
        <f t="shared" ref="E76" si="18">D75</f>
        <v>1575492</v>
      </c>
    </row>
    <row r="77" spans="1:5" x14ac:dyDescent="0.25">
      <c r="A77" s="36"/>
      <c r="B77" s="9">
        <v>44712</v>
      </c>
      <c r="C77" s="5" t="s">
        <v>33</v>
      </c>
      <c r="D77" s="14">
        <f>ROUND(VLOOKUP($C77,$A$34:$B$35,2,0)*VLOOKUP($B77,$E$16:$K$32,7,0),0)</f>
        <v>2442013</v>
      </c>
      <c r="E77" s="14"/>
    </row>
    <row r="78" spans="1:5" x14ac:dyDescent="0.25">
      <c r="A78" s="36"/>
      <c r="B78" s="9">
        <v>44712</v>
      </c>
      <c r="C78" s="5" t="s">
        <v>33</v>
      </c>
      <c r="D78" s="14"/>
      <c r="E78" s="14">
        <f t="shared" ref="E78" si="19">D77</f>
        <v>2442013</v>
      </c>
    </row>
    <row r="79" spans="1:5" x14ac:dyDescent="0.25">
      <c r="A79" s="36"/>
      <c r="B79" s="9">
        <v>44712</v>
      </c>
      <c r="C79" s="5" t="s">
        <v>34</v>
      </c>
      <c r="D79" s="14">
        <f>ROUND(VLOOKUP($C79,$A$34:$B$35,2,0)*VLOOKUP($B79,$E$16:$K$32,7,0),0)</f>
        <v>1628009</v>
      </c>
      <c r="E79" s="14"/>
    </row>
    <row r="80" spans="1:5" x14ac:dyDescent="0.25">
      <c r="A80" s="36"/>
      <c r="B80" s="9">
        <v>44712</v>
      </c>
      <c r="C80" s="5" t="s">
        <v>34</v>
      </c>
      <c r="D80" s="14"/>
      <c r="E80" s="14">
        <f t="shared" ref="E80" si="20">D79</f>
        <v>1628009</v>
      </c>
    </row>
    <row r="81" spans="1:5" x14ac:dyDescent="0.25">
      <c r="A81" s="36"/>
      <c r="B81" s="9">
        <v>44731</v>
      </c>
      <c r="C81" s="5" t="s">
        <v>33</v>
      </c>
      <c r="D81" s="14">
        <f>ROUND(VLOOKUP($C81,$A$34:$B$35,2,0)*VLOOKUP($B81,$E$16:$K$32,7,0),0)</f>
        <v>1496717</v>
      </c>
      <c r="E81" s="14"/>
    </row>
    <row r="82" spans="1:5" x14ac:dyDescent="0.25">
      <c r="A82" s="36"/>
      <c r="B82" s="9">
        <v>44731</v>
      </c>
      <c r="C82" s="5" t="s">
        <v>33</v>
      </c>
      <c r="D82" s="14"/>
      <c r="E82" s="14">
        <f t="shared" ref="E82" si="21">D81</f>
        <v>1496717</v>
      </c>
    </row>
    <row r="83" spans="1:5" x14ac:dyDescent="0.25">
      <c r="A83" s="36"/>
      <c r="B83" s="9">
        <v>44731</v>
      </c>
      <c r="C83" s="5" t="s">
        <v>34</v>
      </c>
      <c r="D83" s="14">
        <f>ROUND(VLOOKUP($C83,$A$34:$B$35,2,0)*VLOOKUP($B83,$E$16:$K$32,7,0),0)</f>
        <v>997811</v>
      </c>
      <c r="E83" s="14"/>
    </row>
    <row r="84" spans="1:5" x14ac:dyDescent="0.25">
      <c r="A84" s="37"/>
      <c r="B84" s="9">
        <v>44731</v>
      </c>
      <c r="C84" s="5" t="s">
        <v>34</v>
      </c>
      <c r="D84" s="14"/>
      <c r="E84" s="14">
        <f t="shared" ref="E84" si="22">D83</f>
        <v>997811</v>
      </c>
    </row>
    <row r="86" spans="1:5" x14ac:dyDescent="0.25">
      <c r="A86" t="s">
        <v>74</v>
      </c>
      <c r="B86" s="53">
        <f>F21-SUM(K21:K23)</f>
        <v>34398249</v>
      </c>
    </row>
  </sheetData>
  <mergeCells count="1">
    <mergeCell ref="A14:M14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4"/>
  <sheetViews>
    <sheetView tabSelected="1" topLeftCell="A235" workbookViewId="0">
      <selection activeCell="C281" sqref="C281"/>
    </sheetView>
  </sheetViews>
  <sheetFormatPr defaultRowHeight="15" x14ac:dyDescent="0.25"/>
  <cols>
    <col min="2" max="2" width="31.85546875" customWidth="1"/>
    <col min="3" max="3" width="43.28515625" bestFit="1" customWidth="1"/>
    <col min="4" max="4" width="21.85546875" customWidth="1"/>
    <col min="5" max="5" width="18.42578125" customWidth="1"/>
    <col min="6" max="6" width="22.7109375" customWidth="1"/>
    <col min="7" max="7" width="17.42578125" customWidth="1"/>
    <col min="8" max="8" width="19.42578125" customWidth="1"/>
    <col min="9" max="10" width="12.42578125" customWidth="1"/>
    <col min="11" max="11" width="14.85546875" customWidth="1"/>
    <col min="12" max="12" width="19" customWidth="1"/>
    <col min="13" max="13" width="18.5703125" customWidth="1"/>
    <col min="14" max="14" width="21" customWidth="1"/>
    <col min="15" max="15" width="13.7109375" customWidth="1"/>
  </cols>
  <sheetData>
    <row r="1" spans="1:13" x14ac:dyDescent="0.25">
      <c r="A1" t="s">
        <v>0</v>
      </c>
      <c r="C1" s="1">
        <v>44397</v>
      </c>
      <c r="D1" s="50" t="s">
        <v>73</v>
      </c>
      <c r="E1" s="50">
        <v>44275</v>
      </c>
      <c r="F1" s="51" t="s">
        <v>17</v>
      </c>
      <c r="G1" s="52">
        <v>44731</v>
      </c>
      <c r="H1" s="2"/>
      <c r="I1" s="2"/>
      <c r="J1" s="2"/>
      <c r="K1" s="2"/>
      <c r="L1" s="2"/>
      <c r="M1" s="2"/>
    </row>
    <row r="2" spans="1:13" x14ac:dyDescent="0.25">
      <c r="A2" t="s">
        <v>1</v>
      </c>
      <c r="C2" s="11">
        <v>61000000</v>
      </c>
      <c r="D2" s="1"/>
      <c r="E2" s="2"/>
      <c r="F2" s="2"/>
      <c r="G2" s="12"/>
      <c r="H2" s="2"/>
      <c r="I2" s="2"/>
      <c r="J2" s="2"/>
      <c r="K2" s="2"/>
      <c r="L2" s="2"/>
      <c r="M2" s="2"/>
    </row>
    <row r="3" spans="1:13" x14ac:dyDescent="0.25">
      <c r="A3" t="s">
        <v>29</v>
      </c>
      <c r="C3" s="11">
        <v>1000000</v>
      </c>
      <c r="D3" s="1"/>
      <c r="E3" s="2"/>
      <c r="F3" s="2"/>
      <c r="G3" s="12"/>
      <c r="H3" s="2"/>
      <c r="I3" s="2"/>
      <c r="J3" s="2"/>
      <c r="K3" s="2"/>
      <c r="L3" s="2"/>
      <c r="M3" s="2"/>
    </row>
    <row r="4" spans="1:13" x14ac:dyDescent="0.25">
      <c r="A4" t="s">
        <v>10</v>
      </c>
      <c r="C4" s="11">
        <f>C2-C3</f>
        <v>60000000</v>
      </c>
      <c r="D4" s="1"/>
      <c r="E4" s="2"/>
      <c r="F4" s="2"/>
      <c r="G4" s="12"/>
      <c r="H4" s="2"/>
      <c r="I4" s="2"/>
      <c r="J4" s="2"/>
      <c r="K4" s="2"/>
      <c r="L4" s="2"/>
      <c r="M4" s="2"/>
    </row>
    <row r="5" spans="1:13" x14ac:dyDescent="0.25">
      <c r="A5" t="s">
        <v>28</v>
      </c>
      <c r="C5" t="b">
        <v>1</v>
      </c>
      <c r="D5" s="13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t="s">
        <v>16</v>
      </c>
      <c r="C6" t="s">
        <v>26</v>
      </c>
      <c r="D6" s="13">
        <v>457</v>
      </c>
      <c r="F6" s="2"/>
      <c r="G6" s="2"/>
      <c r="H6" s="2"/>
      <c r="I6" s="2"/>
      <c r="J6" s="2"/>
      <c r="K6" s="2"/>
      <c r="L6" s="2"/>
      <c r="M6" s="2"/>
    </row>
    <row r="7" spans="1:13" x14ac:dyDescent="0.25">
      <c r="A7" t="s">
        <v>23</v>
      </c>
      <c r="C7" s="1">
        <v>44397</v>
      </c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t="s">
        <v>24</v>
      </c>
      <c r="C8" s="1">
        <v>44397</v>
      </c>
      <c r="E8" s="2"/>
      <c r="F8" s="2"/>
      <c r="G8" s="1"/>
      <c r="H8" s="2"/>
      <c r="I8" s="2"/>
      <c r="J8" s="2"/>
      <c r="K8" s="2"/>
      <c r="L8" s="2"/>
      <c r="M8" s="2"/>
    </row>
    <row r="9" spans="1:13" x14ac:dyDescent="0.25">
      <c r="A9" t="s">
        <v>18</v>
      </c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19</v>
      </c>
      <c r="E10" s="1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t="s">
        <v>20</v>
      </c>
      <c r="D11">
        <v>4</v>
      </c>
      <c r="E11" s="2" t="s">
        <v>22</v>
      </c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t="s">
        <v>21</v>
      </c>
      <c r="D12">
        <v>122</v>
      </c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64" t="s">
        <v>2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6"/>
    </row>
    <row r="14" spans="1:13" ht="30" x14ac:dyDescent="0.25">
      <c r="A14" s="18" t="s">
        <v>30</v>
      </c>
      <c r="B14" s="57" t="s">
        <v>3</v>
      </c>
      <c r="C14" s="57" t="s">
        <v>4</v>
      </c>
      <c r="D14" s="57" t="s">
        <v>5</v>
      </c>
      <c r="E14" s="58" t="s">
        <v>25</v>
      </c>
      <c r="F14" s="58" t="s">
        <v>6</v>
      </c>
      <c r="G14" s="58" t="s">
        <v>7</v>
      </c>
      <c r="H14" s="58" t="s">
        <v>8</v>
      </c>
      <c r="I14" s="58" t="s">
        <v>9</v>
      </c>
      <c r="J14" s="58" t="s">
        <v>10</v>
      </c>
      <c r="K14" s="58" t="s">
        <v>11</v>
      </c>
      <c r="L14" s="58" t="s">
        <v>12</v>
      </c>
      <c r="M14" s="58" t="s">
        <v>13</v>
      </c>
    </row>
    <row r="15" spans="1:13" x14ac:dyDescent="0.25">
      <c r="A15" s="5"/>
      <c r="B15" s="7"/>
      <c r="C15" s="7"/>
      <c r="D15" s="7"/>
      <c r="E15" s="8"/>
      <c r="F15" s="8"/>
      <c r="G15" s="8"/>
      <c r="H15" s="8"/>
      <c r="I15" s="8"/>
      <c r="J15" s="8"/>
      <c r="K15" s="8"/>
      <c r="L15" s="8"/>
      <c r="M15" s="8"/>
    </row>
    <row r="16" spans="1:13" ht="26.25" customHeight="1" x14ac:dyDescent="0.25">
      <c r="A16" s="5">
        <v>1</v>
      </c>
      <c r="B16" s="7" t="s">
        <v>14</v>
      </c>
      <c r="C16" s="10">
        <v>44275</v>
      </c>
      <c r="D16" s="10">
        <v>44286</v>
      </c>
      <c r="E16" s="6">
        <f>$C$4</f>
        <v>60000000</v>
      </c>
      <c r="F16" s="6">
        <f>$D$6</f>
        <v>457</v>
      </c>
      <c r="G16" s="15">
        <v>0</v>
      </c>
      <c r="H16" s="6">
        <v>0</v>
      </c>
      <c r="I16" s="6">
        <f>D16-C16+1</f>
        <v>12</v>
      </c>
      <c r="J16" s="14">
        <f>ROUND(E16/F16*I16,0)</f>
        <v>1575492</v>
      </c>
      <c r="K16" s="15">
        <f>ROUND(G16+J16,0)</f>
        <v>1575492</v>
      </c>
      <c r="L16" s="15">
        <f>E16-K16</f>
        <v>58424508</v>
      </c>
      <c r="M16" s="6">
        <f>F16-I16</f>
        <v>445</v>
      </c>
    </row>
    <row r="17" spans="1:13" ht="26.25" customHeight="1" x14ac:dyDescent="0.25">
      <c r="A17" s="5">
        <v>2</v>
      </c>
      <c r="B17" s="7" t="s">
        <v>14</v>
      </c>
      <c r="C17" s="9">
        <v>44287</v>
      </c>
      <c r="D17" s="9">
        <f t="shared" ref="D17" si="0">EOMONTH(C17,0)</f>
        <v>44316</v>
      </c>
      <c r="E17" s="6">
        <f t="shared" ref="E17:E20" si="1">$C$4</f>
        <v>60000000</v>
      </c>
      <c r="F17" s="6">
        <f t="shared" ref="F17:F20" si="2">$D$6</f>
        <v>457</v>
      </c>
      <c r="G17" s="15">
        <f>ROUND(SUM($J$16:J16),0)</f>
        <v>1575492</v>
      </c>
      <c r="H17" s="6">
        <f>SUM($I$16:I16)</f>
        <v>12</v>
      </c>
      <c r="I17" s="6">
        <f t="shared" ref="I17:I32" si="3">D17-C17+1</f>
        <v>30</v>
      </c>
      <c r="J17" s="14">
        <f t="shared" ref="J17:J20" si="4">ROUND(E17/F17*I17,0)</f>
        <v>3938731</v>
      </c>
      <c r="K17" s="15">
        <f t="shared" ref="K17:K18" si="5">ROUND(G17+J17,0)</f>
        <v>5514223</v>
      </c>
      <c r="L17" s="15">
        <f>E17-K17</f>
        <v>54485777</v>
      </c>
      <c r="M17" s="6">
        <f>M16-I17</f>
        <v>415</v>
      </c>
    </row>
    <row r="18" spans="1:13" ht="26.25" customHeight="1" x14ac:dyDescent="0.25">
      <c r="A18" s="5">
        <v>3</v>
      </c>
      <c r="B18" s="7" t="s">
        <v>14</v>
      </c>
      <c r="C18" s="9">
        <f>D17+1</f>
        <v>44317</v>
      </c>
      <c r="D18" s="9">
        <f>EOMONTH(C18,0)</f>
        <v>44347</v>
      </c>
      <c r="E18" s="6">
        <f t="shared" si="1"/>
        <v>60000000</v>
      </c>
      <c r="F18" s="6">
        <f t="shared" si="2"/>
        <v>457</v>
      </c>
      <c r="G18" s="15">
        <f>ROUND(SUM($J$16:J17),0)</f>
        <v>5514223</v>
      </c>
      <c r="H18" s="6">
        <f>SUM($I$16:I17)</f>
        <v>42</v>
      </c>
      <c r="I18" s="6">
        <f t="shared" si="3"/>
        <v>31</v>
      </c>
      <c r="J18" s="14">
        <f t="shared" si="4"/>
        <v>4070022</v>
      </c>
      <c r="K18" s="15">
        <f t="shared" si="5"/>
        <v>9584245</v>
      </c>
      <c r="L18" s="15">
        <f t="shared" ref="L18:L32" si="6">E18-K18</f>
        <v>50415755</v>
      </c>
      <c r="M18" s="6">
        <f>M17-I18</f>
        <v>384</v>
      </c>
    </row>
    <row r="19" spans="1:13" ht="26.25" customHeight="1" x14ac:dyDescent="0.25">
      <c r="A19" s="5">
        <v>4</v>
      </c>
      <c r="B19" s="7" t="s">
        <v>14</v>
      </c>
      <c r="C19" s="9">
        <f>EDATE(C18,1)</f>
        <v>44348</v>
      </c>
      <c r="D19" s="9">
        <f>EOMONTH(C19,0)</f>
        <v>44377</v>
      </c>
      <c r="E19" s="6">
        <f t="shared" si="1"/>
        <v>60000000</v>
      </c>
      <c r="F19" s="6">
        <f t="shared" si="2"/>
        <v>457</v>
      </c>
      <c r="G19" s="15">
        <f>ROUND(SUM($J$16:J18),0)</f>
        <v>9584245</v>
      </c>
      <c r="H19" s="6">
        <f>SUM($I$16:I18)</f>
        <v>73</v>
      </c>
      <c r="I19" s="6">
        <f t="shared" si="3"/>
        <v>30</v>
      </c>
      <c r="J19" s="14">
        <f t="shared" si="4"/>
        <v>3938731</v>
      </c>
      <c r="K19" s="15">
        <f>ROUND(G19+J19,0)</f>
        <v>13522976</v>
      </c>
      <c r="L19" s="15">
        <f t="shared" si="6"/>
        <v>46477024</v>
      </c>
      <c r="M19" s="6">
        <f>M18-I19</f>
        <v>354</v>
      </c>
    </row>
    <row r="20" spans="1:13" ht="26.25" customHeight="1" x14ac:dyDescent="0.25">
      <c r="A20" s="5">
        <v>5</v>
      </c>
      <c r="B20" s="7" t="s">
        <v>14</v>
      </c>
      <c r="C20" s="9">
        <v>44378</v>
      </c>
      <c r="D20" s="9">
        <v>44396</v>
      </c>
      <c r="E20" s="6">
        <f t="shared" si="1"/>
        <v>60000000</v>
      </c>
      <c r="F20" s="6">
        <f t="shared" si="2"/>
        <v>457</v>
      </c>
      <c r="G20" s="15">
        <f>ROUND(SUM($J$16:J19),0)</f>
        <v>13522976</v>
      </c>
      <c r="H20" s="6">
        <f>SUM($I$16:I19)</f>
        <v>103</v>
      </c>
      <c r="I20" s="6">
        <f t="shared" si="3"/>
        <v>19</v>
      </c>
      <c r="J20" s="14">
        <f t="shared" si="4"/>
        <v>2494530</v>
      </c>
      <c r="K20" s="15">
        <f>ROUND(G20+J20,0)</f>
        <v>16017506</v>
      </c>
      <c r="L20" s="15">
        <f t="shared" si="6"/>
        <v>43982494</v>
      </c>
      <c r="M20" s="6">
        <f>M19-I20</f>
        <v>335</v>
      </c>
    </row>
    <row r="21" spans="1:13" ht="26.25" customHeight="1" x14ac:dyDescent="0.25">
      <c r="A21" s="5">
        <v>6</v>
      </c>
      <c r="B21" s="20" t="s">
        <v>15</v>
      </c>
      <c r="C21" s="21">
        <v>44397</v>
      </c>
      <c r="D21" s="21">
        <f t="shared" ref="D21:D31" si="7">EOMONTH(C21,0)</f>
        <v>44408</v>
      </c>
      <c r="E21" s="22">
        <f>$L$20</f>
        <v>43982494</v>
      </c>
      <c r="F21" s="22">
        <f>$F$16-$D$12</f>
        <v>335</v>
      </c>
      <c r="G21" s="23">
        <v>0</v>
      </c>
      <c r="H21" s="22">
        <v>0</v>
      </c>
      <c r="I21" s="22">
        <f t="shared" si="3"/>
        <v>12</v>
      </c>
      <c r="J21" s="24">
        <f>ROUND((E21/F21)*I21,0)</f>
        <v>1575492</v>
      </c>
      <c r="K21" s="23">
        <f t="shared" ref="K21:K32" si="8">G21+J21</f>
        <v>1575492</v>
      </c>
      <c r="L21" s="23">
        <f t="shared" si="6"/>
        <v>42407002</v>
      </c>
      <c r="M21" s="22">
        <f>M19-I21</f>
        <v>342</v>
      </c>
    </row>
    <row r="22" spans="1:13" ht="26.25" customHeight="1" x14ac:dyDescent="0.25">
      <c r="A22" s="5">
        <v>7</v>
      </c>
      <c r="B22" s="7" t="s">
        <v>15</v>
      </c>
      <c r="C22" s="9">
        <v>44409</v>
      </c>
      <c r="D22" s="9">
        <f t="shared" si="7"/>
        <v>44439</v>
      </c>
      <c r="E22" s="6">
        <f t="shared" ref="E22:E32" si="9">$L$20</f>
        <v>43982494</v>
      </c>
      <c r="F22" s="28">
        <f>$F$16-$D$12</f>
        <v>335</v>
      </c>
      <c r="G22" s="15">
        <f>ROUND(SUM($J$21:J21),0)</f>
        <v>1575492</v>
      </c>
      <c r="H22" s="6">
        <f>SUM($I$21:I21)</f>
        <v>12</v>
      </c>
      <c r="I22" s="6">
        <f t="shared" si="3"/>
        <v>31</v>
      </c>
      <c r="J22" s="14">
        <f>ROUND((E22/F22)*I22,0)</f>
        <v>4070022</v>
      </c>
      <c r="K22" s="15">
        <f t="shared" si="8"/>
        <v>5645514</v>
      </c>
      <c r="L22" s="15">
        <f t="shared" si="6"/>
        <v>38336980</v>
      </c>
      <c r="M22" s="6">
        <f t="shared" ref="M22:M32" si="10">M21-I22</f>
        <v>311</v>
      </c>
    </row>
    <row r="23" spans="1:13" ht="26.25" customHeight="1" x14ac:dyDescent="0.25">
      <c r="A23" s="5">
        <v>8</v>
      </c>
      <c r="B23" s="7" t="s">
        <v>15</v>
      </c>
      <c r="C23" s="9">
        <f t="shared" ref="C23:C32" si="11">EDATE(C22,1)</f>
        <v>44440</v>
      </c>
      <c r="D23" s="9">
        <f t="shared" si="7"/>
        <v>44469</v>
      </c>
      <c r="E23" s="6">
        <f t="shared" si="9"/>
        <v>43982494</v>
      </c>
      <c r="F23" s="28">
        <f t="shared" ref="F23:F32" si="12">$F$16-$D$12</f>
        <v>335</v>
      </c>
      <c r="G23" s="15">
        <f>ROUND(SUM($J$21:J22),0)</f>
        <v>5645514</v>
      </c>
      <c r="H23" s="6">
        <f>SUM($I$21:I22)</f>
        <v>43</v>
      </c>
      <c r="I23" s="6">
        <f t="shared" si="3"/>
        <v>30</v>
      </c>
      <c r="J23" s="14">
        <f t="shared" ref="J23:J31" si="13">ROUND((E23/F23)*I23,0)</f>
        <v>3938731</v>
      </c>
      <c r="K23" s="15">
        <f t="shared" si="8"/>
        <v>9584245</v>
      </c>
      <c r="L23" s="15">
        <f t="shared" si="6"/>
        <v>34398249</v>
      </c>
      <c r="M23" s="6">
        <f t="shared" si="10"/>
        <v>281</v>
      </c>
    </row>
    <row r="24" spans="1:13" ht="26.25" customHeight="1" x14ac:dyDescent="0.25">
      <c r="A24" s="5">
        <v>9</v>
      </c>
      <c r="B24" s="7" t="s">
        <v>15</v>
      </c>
      <c r="C24" s="9">
        <f t="shared" si="11"/>
        <v>44470</v>
      </c>
      <c r="D24" s="9">
        <f t="shared" si="7"/>
        <v>44500</v>
      </c>
      <c r="E24" s="6">
        <f t="shared" si="9"/>
        <v>43982494</v>
      </c>
      <c r="F24" s="28">
        <f t="shared" si="12"/>
        <v>335</v>
      </c>
      <c r="G24" s="15">
        <f>ROUND(SUM($J$21:J23),0)</f>
        <v>9584245</v>
      </c>
      <c r="H24" s="6">
        <f>SUM($I$21:I23)</f>
        <v>73</v>
      </c>
      <c r="I24" s="6">
        <f t="shared" si="3"/>
        <v>31</v>
      </c>
      <c r="J24" s="14">
        <f t="shared" si="13"/>
        <v>4070022</v>
      </c>
      <c r="K24" s="15">
        <f>G24+J24</f>
        <v>13654267</v>
      </c>
      <c r="L24" s="15">
        <f t="shared" si="6"/>
        <v>30328227</v>
      </c>
      <c r="M24" s="6">
        <f t="shared" si="10"/>
        <v>250</v>
      </c>
    </row>
    <row r="25" spans="1:13" ht="26.25" customHeight="1" x14ac:dyDescent="0.25">
      <c r="A25" s="5">
        <v>10</v>
      </c>
      <c r="B25" s="7" t="s">
        <v>15</v>
      </c>
      <c r="C25" s="9">
        <f t="shared" si="11"/>
        <v>44501</v>
      </c>
      <c r="D25" s="9">
        <f t="shared" si="7"/>
        <v>44530</v>
      </c>
      <c r="E25" s="6">
        <f t="shared" si="9"/>
        <v>43982494</v>
      </c>
      <c r="F25" s="28">
        <f t="shared" si="12"/>
        <v>335</v>
      </c>
      <c r="G25" s="15">
        <f>ROUND(SUM($J$21:J24),0)</f>
        <v>13654267</v>
      </c>
      <c r="H25" s="6">
        <f>SUM($I$21:I24)</f>
        <v>104</v>
      </c>
      <c r="I25" s="6">
        <f t="shared" si="3"/>
        <v>30</v>
      </c>
      <c r="J25" s="14">
        <f t="shared" si="13"/>
        <v>3938731</v>
      </c>
      <c r="K25" s="15">
        <f t="shared" si="8"/>
        <v>17592998</v>
      </c>
      <c r="L25" s="15">
        <f t="shared" si="6"/>
        <v>26389496</v>
      </c>
      <c r="M25" s="6">
        <f t="shared" si="10"/>
        <v>220</v>
      </c>
    </row>
    <row r="26" spans="1:13" ht="26.25" customHeight="1" x14ac:dyDescent="0.25">
      <c r="A26" s="5">
        <v>11</v>
      </c>
      <c r="B26" s="7" t="s">
        <v>15</v>
      </c>
      <c r="C26" s="9">
        <f t="shared" si="11"/>
        <v>44531</v>
      </c>
      <c r="D26" s="9">
        <f t="shared" si="7"/>
        <v>44561</v>
      </c>
      <c r="E26" s="6">
        <f t="shared" si="9"/>
        <v>43982494</v>
      </c>
      <c r="F26" s="28">
        <f t="shared" si="12"/>
        <v>335</v>
      </c>
      <c r="G26" s="15">
        <f>ROUND(SUM($J$21:J25),0)</f>
        <v>17592998</v>
      </c>
      <c r="H26" s="6">
        <f>SUM($I$21:I25)</f>
        <v>134</v>
      </c>
      <c r="I26" s="6">
        <f t="shared" si="3"/>
        <v>31</v>
      </c>
      <c r="J26" s="14">
        <f t="shared" si="13"/>
        <v>4070022</v>
      </c>
      <c r="K26" s="15">
        <f t="shared" si="8"/>
        <v>21663020</v>
      </c>
      <c r="L26" s="15">
        <f t="shared" si="6"/>
        <v>22319474</v>
      </c>
      <c r="M26" s="6">
        <f t="shared" si="10"/>
        <v>189</v>
      </c>
    </row>
    <row r="27" spans="1:13" ht="26.25" customHeight="1" x14ac:dyDescent="0.25">
      <c r="A27" s="5">
        <v>12</v>
      </c>
      <c r="B27" s="7" t="s">
        <v>15</v>
      </c>
      <c r="C27" s="9">
        <f t="shared" si="11"/>
        <v>44562</v>
      </c>
      <c r="D27" s="9">
        <f t="shared" si="7"/>
        <v>44592</v>
      </c>
      <c r="E27" s="6">
        <f t="shared" si="9"/>
        <v>43982494</v>
      </c>
      <c r="F27" s="28">
        <f t="shared" si="12"/>
        <v>335</v>
      </c>
      <c r="G27" s="15">
        <f>ROUND(SUM($J$21:J26),0)</f>
        <v>21663020</v>
      </c>
      <c r="H27" s="6">
        <f>SUM($I$21:I26)</f>
        <v>165</v>
      </c>
      <c r="I27" s="6">
        <f t="shared" si="3"/>
        <v>31</v>
      </c>
      <c r="J27" s="14">
        <f t="shared" si="13"/>
        <v>4070022</v>
      </c>
      <c r="K27" s="15">
        <f t="shared" si="8"/>
        <v>25733042</v>
      </c>
      <c r="L27" s="15">
        <f t="shared" si="6"/>
        <v>18249452</v>
      </c>
      <c r="M27" s="6">
        <f t="shared" si="10"/>
        <v>158</v>
      </c>
    </row>
    <row r="28" spans="1:13" ht="26.25" customHeight="1" x14ac:dyDescent="0.25">
      <c r="A28" s="5">
        <v>13</v>
      </c>
      <c r="B28" s="7" t="s">
        <v>15</v>
      </c>
      <c r="C28" s="9">
        <f t="shared" si="11"/>
        <v>44593</v>
      </c>
      <c r="D28" s="9">
        <f t="shared" si="7"/>
        <v>44620</v>
      </c>
      <c r="E28" s="6">
        <f t="shared" si="9"/>
        <v>43982494</v>
      </c>
      <c r="F28" s="28">
        <f t="shared" si="12"/>
        <v>335</v>
      </c>
      <c r="G28" s="15">
        <f>ROUND(SUM($J$21:J27),0)</f>
        <v>25733042</v>
      </c>
      <c r="H28" s="6">
        <f>SUM($I$21:I27)</f>
        <v>196</v>
      </c>
      <c r="I28" s="6">
        <f t="shared" si="3"/>
        <v>28</v>
      </c>
      <c r="J28" s="14">
        <f t="shared" si="13"/>
        <v>3676149</v>
      </c>
      <c r="K28" s="15">
        <f t="shared" si="8"/>
        <v>29409191</v>
      </c>
      <c r="L28" s="15">
        <f t="shared" si="6"/>
        <v>14573303</v>
      </c>
      <c r="M28" s="6">
        <f t="shared" si="10"/>
        <v>130</v>
      </c>
    </row>
    <row r="29" spans="1:13" ht="26.25" customHeight="1" x14ac:dyDescent="0.25">
      <c r="A29" s="5">
        <v>14</v>
      </c>
      <c r="B29" s="7" t="s">
        <v>15</v>
      </c>
      <c r="C29" s="9">
        <f t="shared" si="11"/>
        <v>44621</v>
      </c>
      <c r="D29" s="9">
        <f t="shared" si="7"/>
        <v>44651</v>
      </c>
      <c r="E29" s="6">
        <f t="shared" si="9"/>
        <v>43982494</v>
      </c>
      <c r="F29" s="28">
        <f t="shared" si="12"/>
        <v>335</v>
      </c>
      <c r="G29" s="15">
        <f>ROUND(SUM($J$21:J28),0)</f>
        <v>29409191</v>
      </c>
      <c r="H29" s="6">
        <f>SUM($I$21:I28)</f>
        <v>224</v>
      </c>
      <c r="I29" s="6">
        <f t="shared" si="3"/>
        <v>31</v>
      </c>
      <c r="J29" s="14">
        <f t="shared" si="13"/>
        <v>4070022</v>
      </c>
      <c r="K29" s="15">
        <f t="shared" si="8"/>
        <v>33479213</v>
      </c>
      <c r="L29" s="15">
        <f t="shared" si="6"/>
        <v>10503281</v>
      </c>
      <c r="M29" s="6">
        <f t="shared" si="10"/>
        <v>99</v>
      </c>
    </row>
    <row r="30" spans="1:13" ht="26.25" customHeight="1" x14ac:dyDescent="0.25">
      <c r="A30" s="5">
        <v>15</v>
      </c>
      <c r="B30" s="7" t="s">
        <v>15</v>
      </c>
      <c r="C30" s="9">
        <f t="shared" si="11"/>
        <v>44652</v>
      </c>
      <c r="D30" s="9">
        <f t="shared" si="7"/>
        <v>44681</v>
      </c>
      <c r="E30" s="6">
        <f t="shared" si="9"/>
        <v>43982494</v>
      </c>
      <c r="F30" s="28">
        <f t="shared" si="12"/>
        <v>335</v>
      </c>
      <c r="G30" s="15">
        <f>ROUND(SUM($J$21:J29),0)</f>
        <v>33479213</v>
      </c>
      <c r="H30" s="6">
        <f>SUM($I$21:I29)</f>
        <v>255</v>
      </c>
      <c r="I30" s="6">
        <f t="shared" si="3"/>
        <v>30</v>
      </c>
      <c r="J30" s="14">
        <f t="shared" si="13"/>
        <v>3938731</v>
      </c>
      <c r="K30" s="15">
        <f t="shared" si="8"/>
        <v>37417944</v>
      </c>
      <c r="L30" s="15">
        <f t="shared" si="6"/>
        <v>6564550</v>
      </c>
      <c r="M30" s="6">
        <f t="shared" si="10"/>
        <v>69</v>
      </c>
    </row>
    <row r="31" spans="1:13" ht="26.25" customHeight="1" x14ac:dyDescent="0.25">
      <c r="A31" s="5">
        <v>16</v>
      </c>
      <c r="B31" s="7" t="s">
        <v>15</v>
      </c>
      <c r="C31" s="9">
        <f t="shared" si="11"/>
        <v>44682</v>
      </c>
      <c r="D31" s="9">
        <f t="shared" si="7"/>
        <v>44712</v>
      </c>
      <c r="E31" s="6">
        <f t="shared" si="9"/>
        <v>43982494</v>
      </c>
      <c r="F31" s="28">
        <f t="shared" si="12"/>
        <v>335</v>
      </c>
      <c r="G31" s="15">
        <f>ROUND(SUM($J$21:J30),0)</f>
        <v>37417944</v>
      </c>
      <c r="H31" s="6">
        <f>SUM($I$21:I30)</f>
        <v>285</v>
      </c>
      <c r="I31" s="6">
        <f t="shared" si="3"/>
        <v>31</v>
      </c>
      <c r="J31" s="14">
        <f t="shared" si="13"/>
        <v>4070022</v>
      </c>
      <c r="K31" s="15">
        <f t="shared" si="8"/>
        <v>41487966</v>
      </c>
      <c r="L31" s="15">
        <f t="shared" si="6"/>
        <v>2494528</v>
      </c>
      <c r="M31" s="6">
        <f t="shared" si="10"/>
        <v>38</v>
      </c>
    </row>
    <row r="32" spans="1:13" ht="26.25" customHeight="1" x14ac:dyDescent="0.25">
      <c r="A32" s="5">
        <v>17</v>
      </c>
      <c r="B32" s="7" t="s">
        <v>15</v>
      </c>
      <c r="C32" s="9">
        <f t="shared" si="11"/>
        <v>44713</v>
      </c>
      <c r="D32" s="9">
        <v>44731</v>
      </c>
      <c r="E32" s="6">
        <f t="shared" si="9"/>
        <v>43982494</v>
      </c>
      <c r="F32" s="28">
        <f t="shared" si="12"/>
        <v>335</v>
      </c>
      <c r="G32" s="15">
        <f>ROUND(SUM($J$21:J31),0)</f>
        <v>41487966</v>
      </c>
      <c r="H32" s="6">
        <f>SUM($I$21:I31)</f>
        <v>316</v>
      </c>
      <c r="I32" s="6">
        <f t="shared" si="3"/>
        <v>19</v>
      </c>
      <c r="J32" s="14">
        <f>E32-SUM(J21:J31)</f>
        <v>2494528</v>
      </c>
      <c r="K32" s="15">
        <f t="shared" si="8"/>
        <v>43982494</v>
      </c>
      <c r="L32" s="15">
        <f t="shared" si="6"/>
        <v>0</v>
      </c>
      <c r="M32" s="6">
        <f t="shared" si="10"/>
        <v>19</v>
      </c>
    </row>
    <row r="33" spans="1:13" x14ac:dyDescent="0.25">
      <c r="A33" s="5"/>
      <c r="B33" s="5"/>
      <c r="C33" s="5"/>
      <c r="D33" s="5"/>
      <c r="E33" s="6"/>
      <c r="F33" s="6"/>
      <c r="G33" s="6"/>
      <c r="H33" s="6"/>
      <c r="I33" s="6"/>
      <c r="J33" s="6"/>
      <c r="K33" s="6"/>
      <c r="L33" s="6"/>
      <c r="M33" s="6"/>
    </row>
    <row r="35" spans="1:13" x14ac:dyDescent="0.25">
      <c r="A35" t="s">
        <v>0</v>
      </c>
      <c r="C35" s="1">
        <v>44397</v>
      </c>
      <c r="D35" s="50" t="s">
        <v>73</v>
      </c>
      <c r="E35" s="50">
        <v>44275</v>
      </c>
      <c r="F35" s="51" t="s">
        <v>17</v>
      </c>
      <c r="G35" s="52">
        <v>44731</v>
      </c>
      <c r="H35" s="2"/>
    </row>
    <row r="36" spans="1:13" x14ac:dyDescent="0.25">
      <c r="A36" t="s">
        <v>1</v>
      </c>
      <c r="C36" s="11">
        <v>61000000</v>
      </c>
      <c r="D36" s="1"/>
      <c r="E36" s="2"/>
      <c r="F36" s="2"/>
      <c r="G36" s="12"/>
      <c r="H36" s="2"/>
    </row>
    <row r="37" spans="1:13" x14ac:dyDescent="0.25">
      <c r="A37" t="s">
        <v>29</v>
      </c>
      <c r="C37" s="11">
        <v>1000000</v>
      </c>
      <c r="D37" s="1"/>
      <c r="E37" s="2"/>
      <c r="F37" s="2"/>
      <c r="G37" s="12">
        <v>44823</v>
      </c>
      <c r="H37" s="2"/>
      <c r="I37">
        <f>G37-E35+1</f>
        <v>549</v>
      </c>
      <c r="J37">
        <f>I37-122</f>
        <v>427</v>
      </c>
    </row>
    <row r="38" spans="1:13" x14ac:dyDescent="0.25">
      <c r="A38" t="s">
        <v>10</v>
      </c>
      <c r="C38" s="11">
        <f>C36-C37</f>
        <v>60000000</v>
      </c>
      <c r="D38" s="1"/>
      <c r="E38" s="2"/>
      <c r="F38" s="2"/>
      <c r="G38" s="12"/>
      <c r="H38" s="2"/>
    </row>
    <row r="39" spans="1:13" x14ac:dyDescent="0.25">
      <c r="A39" t="s">
        <v>28</v>
      </c>
      <c r="C39" t="b">
        <v>1</v>
      </c>
      <c r="D39" s="13"/>
      <c r="E39" s="2"/>
      <c r="F39" s="2"/>
      <c r="G39" s="2"/>
      <c r="H39" s="2"/>
    </row>
    <row r="40" spans="1:13" x14ac:dyDescent="0.25">
      <c r="A40" t="s">
        <v>16</v>
      </c>
      <c r="C40" t="s">
        <v>26</v>
      </c>
      <c r="D40" s="13">
        <v>457</v>
      </c>
      <c r="F40" s="2"/>
      <c r="G40" s="2"/>
      <c r="H40" s="2"/>
    </row>
    <row r="41" spans="1:13" x14ac:dyDescent="0.25">
      <c r="A41" t="s">
        <v>23</v>
      </c>
      <c r="C41" s="1">
        <v>44397</v>
      </c>
      <c r="E41" s="2"/>
      <c r="F41" s="2"/>
      <c r="G41" s="2"/>
      <c r="H41" s="2"/>
    </row>
    <row r="42" spans="1:13" x14ac:dyDescent="0.25">
      <c r="A42" t="s">
        <v>24</v>
      </c>
      <c r="C42" s="1">
        <v>44397</v>
      </c>
      <c r="E42" s="2"/>
      <c r="F42" s="2"/>
      <c r="G42" s="1"/>
      <c r="H42" s="2"/>
    </row>
    <row r="43" spans="1:13" x14ac:dyDescent="0.25">
      <c r="A43" t="s">
        <v>18</v>
      </c>
      <c r="E43" s="2"/>
      <c r="F43" s="2"/>
      <c r="G43" s="2"/>
      <c r="H43" s="2"/>
    </row>
    <row r="44" spans="1:13" x14ac:dyDescent="0.25">
      <c r="A44" t="s">
        <v>19</v>
      </c>
      <c r="E44" s="1"/>
      <c r="F44" s="2"/>
      <c r="G44" s="2"/>
      <c r="H44" s="2"/>
    </row>
    <row r="45" spans="1:13" x14ac:dyDescent="0.25">
      <c r="A45" t="s">
        <v>20</v>
      </c>
      <c r="D45">
        <v>4</v>
      </c>
      <c r="E45" s="2" t="s">
        <v>22</v>
      </c>
      <c r="F45" s="2"/>
      <c r="G45" s="2"/>
      <c r="H45" s="2"/>
    </row>
    <row r="46" spans="1:13" x14ac:dyDescent="0.25">
      <c r="A46" t="s">
        <v>21</v>
      </c>
      <c r="D46">
        <v>122</v>
      </c>
      <c r="F46" s="2"/>
      <c r="G46" s="2"/>
      <c r="H46" s="2"/>
    </row>
    <row r="47" spans="1:13" x14ac:dyDescent="0.25">
      <c r="A47" t="s">
        <v>41</v>
      </c>
      <c r="C47" t="s">
        <v>77</v>
      </c>
      <c r="D47" s="11">
        <v>2000000</v>
      </c>
      <c r="E47">
        <v>3</v>
      </c>
      <c r="F47" s="2" t="s">
        <v>57</v>
      </c>
    </row>
    <row r="48" spans="1:13" x14ac:dyDescent="0.25">
      <c r="F48" s="2"/>
      <c r="G48" s="2"/>
      <c r="H48" s="2"/>
      <c r="I48" s="2"/>
      <c r="J48" s="2"/>
      <c r="K48" s="2"/>
      <c r="L48" s="2"/>
      <c r="M48" s="2"/>
    </row>
    <row r="49" spans="1:15" x14ac:dyDescent="0.25">
      <c r="A49" s="5" t="s">
        <v>2</v>
      </c>
      <c r="B49" s="5"/>
      <c r="C49" s="5"/>
      <c r="D49" s="5"/>
      <c r="E49" s="5"/>
      <c r="F49" s="6"/>
      <c r="G49" s="6"/>
      <c r="H49" s="6"/>
      <c r="I49" s="6"/>
      <c r="J49" s="6"/>
      <c r="K49" s="6"/>
      <c r="L49" s="6"/>
      <c r="M49" s="6"/>
      <c r="N49" s="6"/>
      <c r="O49" s="5"/>
    </row>
    <row r="50" spans="1:15" ht="30" x14ac:dyDescent="0.25">
      <c r="A50" s="5"/>
      <c r="B50" s="7" t="s">
        <v>3</v>
      </c>
      <c r="C50" s="7" t="s">
        <v>4</v>
      </c>
      <c r="D50" s="7" t="s">
        <v>5</v>
      </c>
      <c r="E50" s="7" t="s">
        <v>46</v>
      </c>
      <c r="F50" s="8" t="s">
        <v>25</v>
      </c>
      <c r="G50" s="8" t="s">
        <v>6</v>
      </c>
      <c r="H50" s="8" t="s">
        <v>7</v>
      </c>
      <c r="I50" s="8" t="s">
        <v>8</v>
      </c>
      <c r="J50" s="8" t="s">
        <v>9</v>
      </c>
      <c r="K50" s="8" t="s">
        <v>10</v>
      </c>
      <c r="L50" s="8" t="s">
        <v>11</v>
      </c>
      <c r="M50" s="8" t="s">
        <v>12</v>
      </c>
      <c r="N50" s="8" t="s">
        <v>13</v>
      </c>
      <c r="O50" s="5" t="s">
        <v>42</v>
      </c>
    </row>
    <row r="51" spans="1:15" x14ac:dyDescent="0.25">
      <c r="A51" s="5"/>
      <c r="B51" s="7"/>
      <c r="C51" s="7"/>
      <c r="D51" s="7"/>
      <c r="E51" s="7"/>
      <c r="F51" s="8"/>
      <c r="G51" s="8"/>
      <c r="H51" s="8"/>
      <c r="I51" s="8"/>
      <c r="J51" s="8"/>
      <c r="K51" s="8"/>
      <c r="L51" s="8"/>
      <c r="M51" s="8"/>
      <c r="N51" s="8"/>
      <c r="O51" s="5"/>
    </row>
    <row r="52" spans="1:15" x14ac:dyDescent="0.25">
      <c r="A52" s="5"/>
      <c r="B52" s="7" t="s">
        <v>14</v>
      </c>
      <c r="C52" s="10">
        <v>44275</v>
      </c>
      <c r="D52" s="10">
        <v>44286</v>
      </c>
      <c r="E52" s="10">
        <f>D52</f>
        <v>44286</v>
      </c>
      <c r="F52" s="6">
        <f>$C$36-$C$37</f>
        <v>60000000</v>
      </c>
      <c r="G52" s="6">
        <f>$D$6</f>
        <v>457</v>
      </c>
      <c r="H52" s="15">
        <v>0</v>
      </c>
      <c r="I52" s="6">
        <v>0</v>
      </c>
      <c r="J52" s="6">
        <f t="shared" ref="J52:J71" si="14">D52-C52+1</f>
        <v>12</v>
      </c>
      <c r="K52" s="14">
        <f>ROUND(F52/G52*J52,0)</f>
        <v>1575492</v>
      </c>
      <c r="L52" s="15">
        <f>ROUND(H52+K52,0)</f>
        <v>1575492</v>
      </c>
      <c r="M52" s="15">
        <f>F52-L52</f>
        <v>58424508</v>
      </c>
      <c r="N52" s="6">
        <f>G52-J52</f>
        <v>445</v>
      </c>
      <c r="O52" s="5"/>
    </row>
    <row r="53" spans="1:15" x14ac:dyDescent="0.25">
      <c r="A53" s="5">
        <v>1</v>
      </c>
      <c r="B53" s="7" t="s">
        <v>14</v>
      </c>
      <c r="C53" s="9">
        <v>44287</v>
      </c>
      <c r="D53" s="9">
        <f t="shared" ref="D53" si="15">EOMONTH(C53,0)</f>
        <v>44316</v>
      </c>
      <c r="E53" s="10">
        <f t="shared" ref="E53:E71" si="16">D53</f>
        <v>44316</v>
      </c>
      <c r="F53" s="6">
        <f t="shared" ref="F53:F56" si="17">$C$36-$C$37</f>
        <v>60000000</v>
      </c>
      <c r="G53" s="6">
        <f>$D$6</f>
        <v>457</v>
      </c>
      <c r="H53" s="15">
        <f>SUM($K$52:K52)</f>
        <v>1575492</v>
      </c>
      <c r="I53" s="6">
        <f>SUM($J$52:J52)</f>
        <v>12</v>
      </c>
      <c r="J53" s="6">
        <f t="shared" si="14"/>
        <v>30</v>
      </c>
      <c r="K53" s="14">
        <f t="shared" ref="K53:K56" si="18">ROUND(F53/G53*J53,0)</f>
        <v>3938731</v>
      </c>
      <c r="L53" s="15">
        <f t="shared" ref="L53:L54" si="19">ROUND(H53+K53,0)</f>
        <v>5514223</v>
      </c>
      <c r="M53" s="15">
        <f>F53-L53</f>
        <v>54485777</v>
      </c>
      <c r="N53" s="6">
        <f>N52-J53</f>
        <v>415</v>
      </c>
      <c r="O53" s="5"/>
    </row>
    <row r="54" spans="1:15" x14ac:dyDescent="0.25">
      <c r="A54" s="5">
        <f>A53+1</f>
        <v>2</v>
      </c>
      <c r="B54" s="7" t="s">
        <v>14</v>
      </c>
      <c r="C54" s="9">
        <f>D53+1</f>
        <v>44317</v>
      </c>
      <c r="D54" s="9">
        <f>EOMONTH(C54,0)</f>
        <v>44347</v>
      </c>
      <c r="E54" s="10">
        <f t="shared" si="16"/>
        <v>44347</v>
      </c>
      <c r="F54" s="6">
        <f t="shared" si="17"/>
        <v>60000000</v>
      </c>
      <c r="G54" s="6">
        <f>$D$6</f>
        <v>457</v>
      </c>
      <c r="H54" s="15">
        <f>SUM($K$52:K53)</f>
        <v>5514223</v>
      </c>
      <c r="I54" s="6">
        <f>SUM($J$52:J53)</f>
        <v>42</v>
      </c>
      <c r="J54" s="6">
        <f t="shared" si="14"/>
        <v>31</v>
      </c>
      <c r="K54" s="14">
        <f>ROUND(F54/G54*J54,0)</f>
        <v>4070022</v>
      </c>
      <c r="L54" s="15">
        <f t="shared" si="19"/>
        <v>9584245</v>
      </c>
      <c r="M54" s="15">
        <f t="shared" ref="M54:M56" si="20">F54-L54</f>
        <v>50415755</v>
      </c>
      <c r="N54" s="6">
        <f>N53-J54</f>
        <v>384</v>
      </c>
      <c r="O54" s="5"/>
    </row>
    <row r="55" spans="1:15" x14ac:dyDescent="0.25">
      <c r="A55" s="5">
        <f t="shared" ref="A55:A71" si="21">A54+1</f>
        <v>3</v>
      </c>
      <c r="B55" s="7" t="s">
        <v>14</v>
      </c>
      <c r="C55" s="9">
        <f>EDATE(C54,1)</f>
        <v>44348</v>
      </c>
      <c r="D55" s="9">
        <f>EOMONTH(C55,0)</f>
        <v>44377</v>
      </c>
      <c r="E55" s="10">
        <f t="shared" si="16"/>
        <v>44377</v>
      </c>
      <c r="F55" s="6">
        <f t="shared" si="17"/>
        <v>60000000</v>
      </c>
      <c r="G55" s="6">
        <f>$D$6</f>
        <v>457</v>
      </c>
      <c r="H55" s="15">
        <f>SUM($K$52:K54)</f>
        <v>9584245</v>
      </c>
      <c r="I55" s="6">
        <f>SUM($J$52:J54)</f>
        <v>73</v>
      </c>
      <c r="J55" s="6">
        <f t="shared" si="14"/>
        <v>30</v>
      </c>
      <c r="K55" s="14">
        <f t="shared" si="18"/>
        <v>3938731</v>
      </c>
      <c r="L55" s="15">
        <f>ROUND(H55+K55,0)</f>
        <v>13522976</v>
      </c>
      <c r="M55" s="15">
        <f t="shared" si="20"/>
        <v>46477024</v>
      </c>
      <c r="N55" s="6">
        <f>N54-J55</f>
        <v>354</v>
      </c>
      <c r="O55" s="5"/>
    </row>
    <row r="56" spans="1:15" x14ac:dyDescent="0.25">
      <c r="A56" s="5"/>
      <c r="B56" s="7" t="s">
        <v>14</v>
      </c>
      <c r="C56" s="9">
        <v>44378</v>
      </c>
      <c r="D56" s="9">
        <v>44396</v>
      </c>
      <c r="E56" s="10">
        <f t="shared" si="16"/>
        <v>44396</v>
      </c>
      <c r="F56" s="6">
        <f t="shared" si="17"/>
        <v>60000000</v>
      </c>
      <c r="G56" s="6">
        <f>$D$6</f>
        <v>457</v>
      </c>
      <c r="H56" s="15">
        <f>SUM($K$52:K55)</f>
        <v>13522976</v>
      </c>
      <c r="I56" s="6">
        <f>SUM($J$52:J55)</f>
        <v>103</v>
      </c>
      <c r="J56" s="6">
        <f t="shared" si="14"/>
        <v>19</v>
      </c>
      <c r="K56" s="14">
        <f t="shared" si="18"/>
        <v>2494530</v>
      </c>
      <c r="L56" s="15">
        <f>ROUND(H56+K56,0)</f>
        <v>16017506</v>
      </c>
      <c r="M56" s="15">
        <f t="shared" si="20"/>
        <v>43982494</v>
      </c>
      <c r="N56" s="6">
        <f>N55-J56</f>
        <v>335</v>
      </c>
      <c r="O56" s="5"/>
    </row>
    <row r="57" spans="1:15" x14ac:dyDescent="0.25">
      <c r="A57" s="19">
        <f>A55+1</f>
        <v>4</v>
      </c>
      <c r="B57" s="20" t="s">
        <v>15</v>
      </c>
      <c r="C57" s="21">
        <v>44397</v>
      </c>
      <c r="D57" s="21">
        <f t="shared" ref="D57:D70" si="22">EOMONTH(C57,0)</f>
        <v>44408</v>
      </c>
      <c r="E57" s="25">
        <f t="shared" si="16"/>
        <v>44408</v>
      </c>
      <c r="F57" s="22">
        <f>$C$36-$C$37-SUM($K$52:$K$56)</f>
        <v>43982494</v>
      </c>
      <c r="G57" s="22">
        <f>$M$20</f>
        <v>335</v>
      </c>
      <c r="H57" s="23"/>
      <c r="I57" s="22">
        <v>0</v>
      </c>
      <c r="J57" s="22">
        <f t="shared" si="14"/>
        <v>12</v>
      </c>
      <c r="K57" s="24">
        <f>ROUND((F57/G57)*J57,0)</f>
        <v>1575492</v>
      </c>
      <c r="L57" s="23">
        <f>K57</f>
        <v>1575492</v>
      </c>
      <c r="M57" s="23">
        <f>F57-L57</f>
        <v>42407002</v>
      </c>
      <c r="N57" s="22">
        <f>N55-J57</f>
        <v>342</v>
      </c>
      <c r="O57" s="19" t="s">
        <v>43</v>
      </c>
    </row>
    <row r="58" spans="1:15" x14ac:dyDescent="0.25">
      <c r="A58" s="5">
        <f t="shared" si="21"/>
        <v>5</v>
      </c>
      <c r="B58" s="7" t="s">
        <v>15</v>
      </c>
      <c r="C58" s="9">
        <v>44409</v>
      </c>
      <c r="D58" s="9">
        <f t="shared" si="22"/>
        <v>44439</v>
      </c>
      <c r="E58" s="10">
        <f t="shared" si="16"/>
        <v>44439</v>
      </c>
      <c r="F58" s="28">
        <f t="shared" ref="F58:F59" si="23">$C$36-$C$37-SUM($K$52:$K$56)</f>
        <v>43982494</v>
      </c>
      <c r="G58" s="6">
        <f>$M$20</f>
        <v>335</v>
      </c>
      <c r="H58" s="15">
        <f>SUM($K$57:K57)</f>
        <v>1575492</v>
      </c>
      <c r="I58" s="6">
        <f>SUM($J$57:J57)</f>
        <v>12</v>
      </c>
      <c r="J58" s="6">
        <f>D58-C58+1</f>
        <v>31</v>
      </c>
      <c r="K58" s="14">
        <f>ROUND((F58/G58)*J58,0)</f>
        <v>4070022</v>
      </c>
      <c r="L58" s="15">
        <f>SUM($K$57:K58)</f>
        <v>5645514</v>
      </c>
      <c r="M58" s="27">
        <f t="shared" ref="M58:M60" si="24">F58-L58</f>
        <v>38336980</v>
      </c>
      <c r="N58" s="6">
        <f t="shared" ref="N58:N60" si="25">N57-J58</f>
        <v>311</v>
      </c>
      <c r="O58" s="5" t="s">
        <v>43</v>
      </c>
    </row>
    <row r="59" spans="1:15" x14ac:dyDescent="0.25">
      <c r="A59" s="5">
        <v>5</v>
      </c>
      <c r="B59" s="7" t="s">
        <v>15</v>
      </c>
      <c r="C59" s="9">
        <f t="shared" ref="C59:C71" si="26">EDATE(C58,1)</f>
        <v>44440</v>
      </c>
      <c r="D59" s="9">
        <f t="shared" si="22"/>
        <v>44469</v>
      </c>
      <c r="E59" s="10">
        <f t="shared" si="16"/>
        <v>44469</v>
      </c>
      <c r="F59" s="28">
        <f t="shared" si="23"/>
        <v>43982494</v>
      </c>
      <c r="G59" s="6">
        <f>$M$20</f>
        <v>335</v>
      </c>
      <c r="H59" s="15">
        <f>SUM($K$57:K58)</f>
        <v>5645514</v>
      </c>
      <c r="I59" s="6">
        <f>SUM($J$57:J58)</f>
        <v>43</v>
      </c>
      <c r="J59" s="6">
        <f t="shared" si="14"/>
        <v>30</v>
      </c>
      <c r="K59" s="14">
        <f>ROUND((F59/G59)*J59,0)</f>
        <v>3938731</v>
      </c>
      <c r="L59" s="15">
        <f>SUM($K$57:K59)</f>
        <v>9584245</v>
      </c>
      <c r="M59" s="27">
        <f t="shared" si="24"/>
        <v>34398249</v>
      </c>
      <c r="N59" s="6">
        <f t="shared" si="25"/>
        <v>281</v>
      </c>
      <c r="O59" s="5" t="s">
        <v>43</v>
      </c>
    </row>
    <row r="60" spans="1:15" x14ac:dyDescent="0.25">
      <c r="A60" s="19">
        <f>A58+1</f>
        <v>6</v>
      </c>
      <c r="B60" s="20" t="s">
        <v>15</v>
      </c>
      <c r="C60" s="21">
        <f t="shared" si="26"/>
        <v>44470</v>
      </c>
      <c r="D60" s="21">
        <f t="shared" si="22"/>
        <v>44500</v>
      </c>
      <c r="E60" s="25">
        <f t="shared" si="16"/>
        <v>44500</v>
      </c>
      <c r="F60" s="22">
        <f>$L$20</f>
        <v>43982494</v>
      </c>
      <c r="G60" s="22">
        <f>$M$20</f>
        <v>335</v>
      </c>
      <c r="H60" s="23">
        <f>SUM($K$57:K59)</f>
        <v>9584245</v>
      </c>
      <c r="I60" s="6">
        <f>SUM($J$57:J59)</f>
        <v>73</v>
      </c>
      <c r="J60" s="22">
        <f t="shared" si="14"/>
        <v>31</v>
      </c>
      <c r="K60" s="24">
        <f>ROUND((F60/G60)*J60,0)</f>
        <v>4070022</v>
      </c>
      <c r="L60" s="23">
        <f>H60+K60</f>
        <v>13654267</v>
      </c>
      <c r="M60" s="23">
        <f t="shared" si="24"/>
        <v>30328227</v>
      </c>
      <c r="N60" s="22">
        <f t="shared" si="25"/>
        <v>250</v>
      </c>
      <c r="O60" s="19" t="s">
        <v>44</v>
      </c>
    </row>
    <row r="61" spans="1:15" x14ac:dyDescent="0.25">
      <c r="A61" s="5">
        <f t="shared" si="21"/>
        <v>7</v>
      </c>
      <c r="B61" s="7" t="s">
        <v>15</v>
      </c>
      <c r="C61" s="9">
        <f t="shared" si="26"/>
        <v>44501</v>
      </c>
      <c r="D61" s="9">
        <f t="shared" si="22"/>
        <v>44530</v>
      </c>
      <c r="E61" s="10">
        <f t="shared" si="16"/>
        <v>44530</v>
      </c>
      <c r="F61" s="6">
        <f>$M$60+2000000</f>
        <v>32328227</v>
      </c>
      <c r="G61" s="6">
        <f>$D$71-$C$52+1-SUM($J$52:$J$60)</f>
        <v>323</v>
      </c>
      <c r="H61" s="27">
        <f>SUM($K$57:K60)</f>
        <v>13654267</v>
      </c>
      <c r="I61" s="6">
        <f>SUM($J$57:J60)</f>
        <v>104</v>
      </c>
      <c r="J61" s="6">
        <f t="shared" si="14"/>
        <v>30</v>
      </c>
      <c r="K61" s="14">
        <f t="shared" ref="K61:K70" si="27">ROUND((F61/G61)*J61,0)</f>
        <v>3002622</v>
      </c>
      <c r="L61" s="15">
        <f>H61+K61</f>
        <v>16656889</v>
      </c>
      <c r="M61" s="15">
        <f>F61-K61</f>
        <v>29325605</v>
      </c>
      <c r="N61" s="6">
        <f>G61-J61</f>
        <v>293</v>
      </c>
      <c r="O61" s="5" t="s">
        <v>44</v>
      </c>
    </row>
    <row r="62" spans="1:15" x14ac:dyDescent="0.25">
      <c r="A62" s="5">
        <f t="shared" si="21"/>
        <v>8</v>
      </c>
      <c r="B62" s="7" t="s">
        <v>15</v>
      </c>
      <c r="C62" s="9">
        <f t="shared" si="26"/>
        <v>44531</v>
      </c>
      <c r="D62" s="9">
        <f t="shared" si="22"/>
        <v>44561</v>
      </c>
      <c r="E62" s="10">
        <f t="shared" si="16"/>
        <v>44561</v>
      </c>
      <c r="F62" s="6">
        <f t="shared" ref="F62:F71" si="28">$M$60+2000000</f>
        <v>32328227</v>
      </c>
      <c r="G62" s="6">
        <f t="shared" ref="G62:G71" si="29">$D$71-$C$52+1-SUM($J$52:$J$60)</f>
        <v>323</v>
      </c>
      <c r="H62" s="27">
        <f>SUM($K$57:K61)</f>
        <v>16656889</v>
      </c>
      <c r="I62" s="6">
        <f>SUM($J$57:J61)</f>
        <v>134</v>
      </c>
      <c r="J62" s="6">
        <f t="shared" si="14"/>
        <v>31</v>
      </c>
      <c r="K62" s="14">
        <f t="shared" si="27"/>
        <v>3102709</v>
      </c>
      <c r="L62" s="15">
        <f t="shared" ref="L62:L71" si="30">H62+K62</f>
        <v>19759598</v>
      </c>
      <c r="M62" s="15">
        <f>M61-K62</f>
        <v>26222896</v>
      </c>
      <c r="N62" s="6">
        <f>N61-J62</f>
        <v>262</v>
      </c>
      <c r="O62" s="5" t="s">
        <v>44</v>
      </c>
    </row>
    <row r="63" spans="1:15" x14ac:dyDescent="0.25">
      <c r="A63" s="5">
        <f t="shared" si="21"/>
        <v>9</v>
      </c>
      <c r="B63" s="7" t="s">
        <v>15</v>
      </c>
      <c r="C63" s="9">
        <f t="shared" si="26"/>
        <v>44562</v>
      </c>
      <c r="D63" s="9">
        <f t="shared" si="22"/>
        <v>44592</v>
      </c>
      <c r="E63" s="10">
        <f t="shared" si="16"/>
        <v>44592</v>
      </c>
      <c r="F63" s="6">
        <f t="shared" si="28"/>
        <v>32328227</v>
      </c>
      <c r="G63" s="6">
        <f t="shared" si="29"/>
        <v>323</v>
      </c>
      <c r="H63" s="27">
        <f>SUM($K$57:K62)</f>
        <v>19759598</v>
      </c>
      <c r="I63" s="6">
        <f>SUM($J$57:J62)</f>
        <v>165</v>
      </c>
      <c r="J63" s="6">
        <f t="shared" si="14"/>
        <v>31</v>
      </c>
      <c r="K63" s="14">
        <f t="shared" si="27"/>
        <v>3102709</v>
      </c>
      <c r="L63" s="15">
        <f t="shared" si="30"/>
        <v>22862307</v>
      </c>
      <c r="M63" s="15">
        <f t="shared" ref="M63:M71" si="31">M62-K63</f>
        <v>23120187</v>
      </c>
      <c r="N63" s="6">
        <f t="shared" ref="N63:N71" si="32">N62-J63</f>
        <v>231</v>
      </c>
      <c r="O63" s="5" t="s">
        <v>44</v>
      </c>
    </row>
    <row r="64" spans="1:15" x14ac:dyDescent="0.25">
      <c r="A64" s="5">
        <f t="shared" si="21"/>
        <v>10</v>
      </c>
      <c r="B64" s="7" t="s">
        <v>15</v>
      </c>
      <c r="C64" s="9">
        <f t="shared" si="26"/>
        <v>44593</v>
      </c>
      <c r="D64" s="9">
        <f t="shared" si="22"/>
        <v>44620</v>
      </c>
      <c r="E64" s="10">
        <f t="shared" si="16"/>
        <v>44620</v>
      </c>
      <c r="F64" s="6">
        <f t="shared" si="28"/>
        <v>32328227</v>
      </c>
      <c r="G64" s="6">
        <f t="shared" si="29"/>
        <v>323</v>
      </c>
      <c r="H64" s="27">
        <f>SUM($K$57:K63)</f>
        <v>22862307</v>
      </c>
      <c r="I64" s="6">
        <f>SUM($J$57:J63)</f>
        <v>196</v>
      </c>
      <c r="J64" s="6">
        <f t="shared" si="14"/>
        <v>28</v>
      </c>
      <c r="K64" s="14">
        <f t="shared" si="27"/>
        <v>2802447</v>
      </c>
      <c r="L64" s="15">
        <f t="shared" si="30"/>
        <v>25664754</v>
      </c>
      <c r="M64" s="15">
        <f t="shared" si="31"/>
        <v>20317740</v>
      </c>
      <c r="N64" s="6">
        <f t="shared" si="32"/>
        <v>203</v>
      </c>
      <c r="O64" s="5" t="s">
        <v>44</v>
      </c>
    </row>
    <row r="65" spans="1:15" x14ac:dyDescent="0.25">
      <c r="A65" s="5">
        <f t="shared" si="21"/>
        <v>11</v>
      </c>
      <c r="B65" s="7" t="s">
        <v>15</v>
      </c>
      <c r="C65" s="9">
        <f t="shared" si="26"/>
        <v>44621</v>
      </c>
      <c r="D65" s="9">
        <f t="shared" si="22"/>
        <v>44651</v>
      </c>
      <c r="E65" s="10">
        <f t="shared" si="16"/>
        <v>44651</v>
      </c>
      <c r="F65" s="6">
        <f t="shared" si="28"/>
        <v>32328227</v>
      </c>
      <c r="G65" s="6">
        <f t="shared" si="29"/>
        <v>323</v>
      </c>
      <c r="H65" s="27">
        <f>SUM($K$57:K64)</f>
        <v>25664754</v>
      </c>
      <c r="I65" s="6">
        <f>SUM($J$57:J64)</f>
        <v>224</v>
      </c>
      <c r="J65" s="6">
        <f t="shared" si="14"/>
        <v>31</v>
      </c>
      <c r="K65" s="14">
        <f t="shared" si="27"/>
        <v>3102709</v>
      </c>
      <c r="L65" s="15">
        <f t="shared" si="30"/>
        <v>28767463</v>
      </c>
      <c r="M65" s="15">
        <f t="shared" si="31"/>
        <v>17215031</v>
      </c>
      <c r="N65" s="6">
        <f t="shared" si="32"/>
        <v>172</v>
      </c>
      <c r="O65" s="5" t="s">
        <v>44</v>
      </c>
    </row>
    <row r="66" spans="1:15" x14ac:dyDescent="0.25">
      <c r="A66" s="5">
        <f>A65+1</f>
        <v>12</v>
      </c>
      <c r="B66" s="7" t="s">
        <v>15</v>
      </c>
      <c r="C66" s="9">
        <f t="shared" si="26"/>
        <v>44652</v>
      </c>
      <c r="D66" s="9">
        <f t="shared" si="22"/>
        <v>44681</v>
      </c>
      <c r="E66" s="10">
        <f t="shared" si="16"/>
        <v>44681</v>
      </c>
      <c r="F66" s="6">
        <f t="shared" si="28"/>
        <v>32328227</v>
      </c>
      <c r="G66" s="6">
        <f t="shared" si="29"/>
        <v>323</v>
      </c>
      <c r="H66" s="27">
        <f>SUM($K$57:K65)</f>
        <v>28767463</v>
      </c>
      <c r="I66" s="6">
        <f>SUM($J$57:J65)</f>
        <v>255</v>
      </c>
      <c r="J66" s="6">
        <f t="shared" si="14"/>
        <v>30</v>
      </c>
      <c r="K66" s="14">
        <f t="shared" si="27"/>
        <v>3002622</v>
      </c>
      <c r="L66" s="15">
        <f t="shared" si="30"/>
        <v>31770085</v>
      </c>
      <c r="M66" s="15">
        <f t="shared" si="31"/>
        <v>14212409</v>
      </c>
      <c r="N66" s="6">
        <f t="shared" si="32"/>
        <v>142</v>
      </c>
      <c r="O66" s="5" t="s">
        <v>44</v>
      </c>
    </row>
    <row r="67" spans="1:15" x14ac:dyDescent="0.25">
      <c r="A67" s="5">
        <f t="shared" si="21"/>
        <v>13</v>
      </c>
      <c r="B67" s="7" t="s">
        <v>15</v>
      </c>
      <c r="C67" s="9">
        <f t="shared" si="26"/>
        <v>44682</v>
      </c>
      <c r="D67" s="9">
        <f t="shared" si="22"/>
        <v>44712</v>
      </c>
      <c r="E67" s="10">
        <f t="shared" si="16"/>
        <v>44712</v>
      </c>
      <c r="F67" s="6">
        <f t="shared" si="28"/>
        <v>32328227</v>
      </c>
      <c r="G67" s="6">
        <f t="shared" si="29"/>
        <v>323</v>
      </c>
      <c r="H67" s="27">
        <f>SUM($K$57:K66)</f>
        <v>31770085</v>
      </c>
      <c r="I67" s="6">
        <f>SUM($J$57:J66)</f>
        <v>285</v>
      </c>
      <c r="J67" s="6">
        <f t="shared" si="14"/>
        <v>31</v>
      </c>
      <c r="K67" s="14">
        <f t="shared" si="27"/>
        <v>3102709</v>
      </c>
      <c r="L67" s="15">
        <f t="shared" si="30"/>
        <v>34872794</v>
      </c>
      <c r="M67" s="15">
        <f t="shared" si="31"/>
        <v>11109700</v>
      </c>
      <c r="N67" s="6">
        <f t="shared" si="32"/>
        <v>111</v>
      </c>
      <c r="O67" s="5" t="s">
        <v>44</v>
      </c>
    </row>
    <row r="68" spans="1:15" x14ac:dyDescent="0.25">
      <c r="A68" s="5">
        <f t="shared" si="21"/>
        <v>14</v>
      </c>
      <c r="B68" s="7" t="s">
        <v>15</v>
      </c>
      <c r="C68" s="9">
        <f t="shared" si="26"/>
        <v>44713</v>
      </c>
      <c r="D68" s="9">
        <f t="shared" si="22"/>
        <v>44742</v>
      </c>
      <c r="E68" s="10">
        <f t="shared" si="16"/>
        <v>44742</v>
      </c>
      <c r="F68" s="6">
        <f t="shared" si="28"/>
        <v>32328227</v>
      </c>
      <c r="G68" s="6">
        <f t="shared" si="29"/>
        <v>323</v>
      </c>
      <c r="H68" s="27">
        <f>SUM($K$57:K67)</f>
        <v>34872794</v>
      </c>
      <c r="I68" s="6">
        <f>SUM($J$57:J67)</f>
        <v>316</v>
      </c>
      <c r="J68" s="6">
        <f t="shared" si="14"/>
        <v>30</v>
      </c>
      <c r="K68" s="14">
        <f t="shared" si="27"/>
        <v>3002622</v>
      </c>
      <c r="L68" s="15">
        <f t="shared" si="30"/>
        <v>37875416</v>
      </c>
      <c r="M68" s="15">
        <f t="shared" si="31"/>
        <v>8107078</v>
      </c>
      <c r="N68" s="6">
        <f t="shared" si="32"/>
        <v>81</v>
      </c>
      <c r="O68" s="5" t="s">
        <v>44</v>
      </c>
    </row>
    <row r="69" spans="1:15" x14ac:dyDescent="0.25">
      <c r="A69" s="5">
        <f t="shared" si="21"/>
        <v>15</v>
      </c>
      <c r="B69" s="7" t="s">
        <v>15</v>
      </c>
      <c r="C69" s="9">
        <f t="shared" si="26"/>
        <v>44743</v>
      </c>
      <c r="D69" s="9">
        <f t="shared" si="22"/>
        <v>44773</v>
      </c>
      <c r="E69" s="10">
        <f t="shared" si="16"/>
        <v>44773</v>
      </c>
      <c r="F69" s="6">
        <f t="shared" si="28"/>
        <v>32328227</v>
      </c>
      <c r="G69" s="6">
        <f t="shared" si="29"/>
        <v>323</v>
      </c>
      <c r="H69" s="27">
        <f>SUM($K$57:K68)</f>
        <v>37875416</v>
      </c>
      <c r="I69" s="6">
        <f>SUM($J$57:J68)</f>
        <v>346</v>
      </c>
      <c r="J69" s="6">
        <f t="shared" si="14"/>
        <v>31</v>
      </c>
      <c r="K69" s="14">
        <f t="shared" si="27"/>
        <v>3102709</v>
      </c>
      <c r="L69" s="15">
        <f t="shared" si="30"/>
        <v>40978125</v>
      </c>
      <c r="M69" s="15">
        <f t="shared" si="31"/>
        <v>5004369</v>
      </c>
      <c r="N69" s="6">
        <f t="shared" si="32"/>
        <v>50</v>
      </c>
      <c r="O69" s="5" t="s">
        <v>44</v>
      </c>
    </row>
    <row r="70" spans="1:15" x14ac:dyDescent="0.25">
      <c r="A70" s="5">
        <f t="shared" si="21"/>
        <v>16</v>
      </c>
      <c r="B70" s="7" t="s">
        <v>15</v>
      </c>
      <c r="C70" s="9">
        <f t="shared" si="26"/>
        <v>44774</v>
      </c>
      <c r="D70" s="9">
        <f t="shared" si="22"/>
        <v>44804</v>
      </c>
      <c r="E70" s="10">
        <f t="shared" si="16"/>
        <v>44804</v>
      </c>
      <c r="F70" s="6">
        <f t="shared" si="28"/>
        <v>32328227</v>
      </c>
      <c r="G70" s="6">
        <f t="shared" si="29"/>
        <v>323</v>
      </c>
      <c r="H70" s="27">
        <f>SUM($K$57:K69)</f>
        <v>40978125</v>
      </c>
      <c r="I70" s="6">
        <f>SUM($J$57:J69)</f>
        <v>377</v>
      </c>
      <c r="J70" s="6">
        <f t="shared" si="14"/>
        <v>31</v>
      </c>
      <c r="K70" s="14">
        <f t="shared" si="27"/>
        <v>3102709</v>
      </c>
      <c r="L70" s="15">
        <f t="shared" si="30"/>
        <v>44080834</v>
      </c>
      <c r="M70" s="15">
        <f t="shared" si="31"/>
        <v>1901660</v>
      </c>
      <c r="N70" s="6">
        <f t="shared" si="32"/>
        <v>19</v>
      </c>
      <c r="O70" s="5" t="s">
        <v>44</v>
      </c>
    </row>
    <row r="71" spans="1:15" x14ac:dyDescent="0.25">
      <c r="A71" s="5">
        <f t="shared" si="21"/>
        <v>17</v>
      </c>
      <c r="B71" s="7" t="s">
        <v>15</v>
      </c>
      <c r="C71" s="9">
        <f t="shared" si="26"/>
        <v>44805</v>
      </c>
      <c r="D71" s="9">
        <v>44823</v>
      </c>
      <c r="E71" s="10">
        <f t="shared" si="16"/>
        <v>44823</v>
      </c>
      <c r="F71" s="6">
        <f t="shared" si="28"/>
        <v>32328227</v>
      </c>
      <c r="G71" s="6">
        <f t="shared" si="29"/>
        <v>323</v>
      </c>
      <c r="H71" s="27">
        <f>SUM($K$57:K70)</f>
        <v>44080834</v>
      </c>
      <c r="I71" s="6">
        <f>SUM($J$57:J70)</f>
        <v>408</v>
      </c>
      <c r="J71" s="6">
        <f t="shared" si="14"/>
        <v>19</v>
      </c>
      <c r="K71" s="14">
        <f>F71-SUM(K61:K70)</f>
        <v>1901660</v>
      </c>
      <c r="L71" s="23">
        <f t="shared" si="30"/>
        <v>45982494</v>
      </c>
      <c r="M71" s="15">
        <f t="shared" si="31"/>
        <v>0</v>
      </c>
      <c r="N71" s="6">
        <f t="shared" si="32"/>
        <v>0</v>
      </c>
      <c r="O71" s="5" t="s">
        <v>44</v>
      </c>
    </row>
    <row r="73" spans="1:15" x14ac:dyDescent="0.25">
      <c r="G73" s="1"/>
    </row>
    <row r="74" spans="1:15" x14ac:dyDescent="0.25">
      <c r="H74" s="34"/>
    </row>
    <row r="75" spans="1:15" x14ac:dyDescent="0.25">
      <c r="A75" t="s">
        <v>32</v>
      </c>
      <c r="B75" t="s">
        <v>47</v>
      </c>
      <c r="C75" s="1" t="s">
        <v>48</v>
      </c>
      <c r="D75" s="1" t="s">
        <v>49</v>
      </c>
    </row>
    <row r="76" spans="1:15" x14ac:dyDescent="0.25">
      <c r="B76">
        <v>2111</v>
      </c>
      <c r="C76" s="11">
        <v>2000000</v>
      </c>
      <c r="D76" s="11"/>
      <c r="E76" t="s">
        <v>50</v>
      </c>
    </row>
    <row r="77" spans="1:15" x14ac:dyDescent="0.25">
      <c r="B77">
        <v>1572</v>
      </c>
      <c r="C77" s="11"/>
      <c r="D77" s="11">
        <f>C76</f>
        <v>2000000</v>
      </c>
      <c r="E77" t="s">
        <v>51</v>
      </c>
    </row>
    <row r="78" spans="1:15" x14ac:dyDescent="0.25">
      <c r="A78" t="s">
        <v>33</v>
      </c>
      <c r="B78" s="17">
        <v>0.6</v>
      </c>
      <c r="C78" s="11"/>
      <c r="D78" s="11"/>
      <c r="E78">
        <v>6414</v>
      </c>
    </row>
    <row r="79" spans="1:15" x14ac:dyDescent="0.25">
      <c r="A79" t="s">
        <v>34</v>
      </c>
      <c r="B79" s="17">
        <v>0.4</v>
      </c>
      <c r="C79" s="11"/>
      <c r="D79" s="11"/>
      <c r="E79">
        <v>6424</v>
      </c>
    </row>
    <row r="80" spans="1:15" x14ac:dyDescent="0.25">
      <c r="B80" t="s">
        <v>46</v>
      </c>
      <c r="C80" t="s">
        <v>52</v>
      </c>
    </row>
    <row r="81" spans="2:5" x14ac:dyDescent="0.25">
      <c r="C81" t="s">
        <v>35</v>
      </c>
      <c r="D81" t="s">
        <v>48</v>
      </c>
      <c r="E81" t="s">
        <v>49</v>
      </c>
    </row>
    <row r="82" spans="2:5" x14ac:dyDescent="0.25">
      <c r="B82" s="26">
        <v>44530</v>
      </c>
      <c r="C82" t="s">
        <v>33</v>
      </c>
      <c r="D82" s="16">
        <f>ROUND(VLOOKUP(B82,$E$61:$K$71,7,0)*VLOOKUP(C82,$A$78:$B$79,2,0),0)</f>
        <v>1801573</v>
      </c>
    </row>
    <row r="83" spans="2:5" x14ac:dyDescent="0.25">
      <c r="B83" s="26">
        <v>44530</v>
      </c>
      <c r="C83" t="s">
        <v>33</v>
      </c>
      <c r="E83" s="16">
        <f>D82</f>
        <v>1801573</v>
      </c>
    </row>
    <row r="84" spans="2:5" x14ac:dyDescent="0.25">
      <c r="B84" s="26">
        <v>44530</v>
      </c>
      <c r="C84" t="s">
        <v>34</v>
      </c>
      <c r="D84" s="16">
        <f>ROUND(VLOOKUP(B84,$E$61:$K$71,7,0)*VLOOKUP(C84,$A$78:$B$79,2,0),0)</f>
        <v>1201049</v>
      </c>
    </row>
    <row r="85" spans="2:5" x14ac:dyDescent="0.25">
      <c r="B85" s="26">
        <v>44530</v>
      </c>
      <c r="C85" t="s">
        <v>34</v>
      </c>
      <c r="E85" s="16">
        <f>D84</f>
        <v>1201049</v>
      </c>
    </row>
    <row r="86" spans="2:5" x14ac:dyDescent="0.25">
      <c r="B86" s="26">
        <v>44561</v>
      </c>
      <c r="C86" t="s">
        <v>33</v>
      </c>
      <c r="D86" s="16">
        <f>ROUND(VLOOKUP(B86,$E$61:$K$71,7,0)*VLOOKUP(C86,$A$78:$B$79,2,0),0)</f>
        <v>1861625</v>
      </c>
    </row>
    <row r="87" spans="2:5" x14ac:dyDescent="0.25">
      <c r="B87" s="26">
        <v>44561</v>
      </c>
      <c r="C87" t="s">
        <v>33</v>
      </c>
      <c r="E87" s="16">
        <f t="shared" ref="E87" si="33">D86</f>
        <v>1861625</v>
      </c>
    </row>
    <row r="88" spans="2:5" x14ac:dyDescent="0.25">
      <c r="B88" s="26">
        <v>44561</v>
      </c>
      <c r="C88" t="s">
        <v>34</v>
      </c>
      <c r="D88" s="16">
        <f>ROUND(VLOOKUP(B88,$E$61:$K$71,7,0)*VLOOKUP(C88,$A$78:$B$79,2,0),0)</f>
        <v>1241084</v>
      </c>
    </row>
    <row r="89" spans="2:5" x14ac:dyDescent="0.25">
      <c r="B89" s="26">
        <v>44561</v>
      </c>
      <c r="C89" t="s">
        <v>34</v>
      </c>
      <c r="E89" s="16">
        <f t="shared" ref="E89" si="34">D88</f>
        <v>1241084</v>
      </c>
    </row>
    <row r="90" spans="2:5" x14ac:dyDescent="0.25">
      <c r="B90" s="26">
        <v>44592</v>
      </c>
      <c r="C90" t="s">
        <v>33</v>
      </c>
      <c r="D90" s="16">
        <f>ROUND(VLOOKUP(B90,$E$61:$K$71,7,0)*VLOOKUP(C90,$A$78:$B$79,2,0),0)</f>
        <v>1861625</v>
      </c>
    </row>
    <row r="91" spans="2:5" x14ac:dyDescent="0.25">
      <c r="B91" s="26">
        <v>44592</v>
      </c>
      <c r="C91" t="s">
        <v>33</v>
      </c>
      <c r="E91" s="16">
        <f t="shared" ref="E91" si="35">D90</f>
        <v>1861625</v>
      </c>
    </row>
    <row r="92" spans="2:5" x14ac:dyDescent="0.25">
      <c r="B92" s="26">
        <v>44592</v>
      </c>
      <c r="C92" t="s">
        <v>34</v>
      </c>
      <c r="D92" s="16">
        <f>ROUND(VLOOKUP(B92,$E$61:$K$71,7,0)*VLOOKUP(C92,$A$78:$B$79,2,0),0)</f>
        <v>1241084</v>
      </c>
    </row>
    <row r="93" spans="2:5" x14ac:dyDescent="0.25">
      <c r="B93" s="26">
        <v>44592</v>
      </c>
      <c r="C93" t="s">
        <v>34</v>
      </c>
      <c r="E93" s="16">
        <f t="shared" ref="E93" si="36">D92</f>
        <v>1241084</v>
      </c>
    </row>
    <row r="94" spans="2:5" x14ac:dyDescent="0.25">
      <c r="B94" s="26">
        <v>44620</v>
      </c>
      <c r="C94" t="s">
        <v>33</v>
      </c>
      <c r="D94" s="16">
        <f>ROUND(VLOOKUP(B94,$E$61:$K$71,7,0)*VLOOKUP(C94,$A$78:$B$79,2,0),0)</f>
        <v>1681468</v>
      </c>
    </row>
    <row r="95" spans="2:5" x14ac:dyDescent="0.25">
      <c r="B95" s="26">
        <v>44620</v>
      </c>
      <c r="C95" t="s">
        <v>33</v>
      </c>
      <c r="E95" s="16">
        <f t="shared" ref="E95" si="37">D94</f>
        <v>1681468</v>
      </c>
    </row>
    <row r="96" spans="2:5" x14ac:dyDescent="0.25">
      <c r="B96" s="26">
        <v>44620</v>
      </c>
      <c r="C96" t="s">
        <v>34</v>
      </c>
      <c r="D96" s="16">
        <f>ROUND(VLOOKUP(B96,$E$61:$K$71,7,0)*VLOOKUP(C96,$A$78:$B$79,2,0),0)</f>
        <v>1120979</v>
      </c>
    </row>
    <row r="97" spans="2:5" x14ac:dyDescent="0.25">
      <c r="B97" s="26">
        <v>44620</v>
      </c>
      <c r="C97" t="s">
        <v>34</v>
      </c>
      <c r="E97" s="16">
        <f t="shared" ref="E97" si="38">D96</f>
        <v>1120979</v>
      </c>
    </row>
    <row r="98" spans="2:5" x14ac:dyDescent="0.25">
      <c r="B98" s="26">
        <v>44651</v>
      </c>
      <c r="C98" t="s">
        <v>33</v>
      </c>
      <c r="D98" s="16">
        <f>ROUND(VLOOKUP(B98,$E$61:$K$71,7,0)*VLOOKUP(C98,$A$78:$B$79,2,0),0)</f>
        <v>1861625</v>
      </c>
    </row>
    <row r="99" spans="2:5" x14ac:dyDescent="0.25">
      <c r="B99" s="26">
        <v>44651</v>
      </c>
      <c r="C99" t="s">
        <v>33</v>
      </c>
      <c r="E99" s="16">
        <f t="shared" ref="E99" si="39">D98</f>
        <v>1861625</v>
      </c>
    </row>
    <row r="100" spans="2:5" x14ac:dyDescent="0.25">
      <c r="B100" s="26">
        <v>44651</v>
      </c>
      <c r="C100" t="s">
        <v>34</v>
      </c>
      <c r="D100" s="16">
        <f>ROUND(VLOOKUP(B100,$E$61:$K$71,7,0)*VLOOKUP(C100,$A$78:$B$79,2,0),0)</f>
        <v>1241084</v>
      </c>
    </row>
    <row r="101" spans="2:5" x14ac:dyDescent="0.25">
      <c r="B101" s="26">
        <v>44651</v>
      </c>
      <c r="C101" t="s">
        <v>34</v>
      </c>
      <c r="E101" s="16">
        <f t="shared" ref="E101" si="40">D100</f>
        <v>1241084</v>
      </c>
    </row>
    <row r="102" spans="2:5" x14ac:dyDescent="0.25">
      <c r="B102" s="26">
        <v>44681</v>
      </c>
      <c r="C102" t="s">
        <v>33</v>
      </c>
      <c r="D102" s="16">
        <f>ROUND(VLOOKUP(B102,$E$61:$K$71,7,0)*VLOOKUP(C102,$A$78:$B$79,2,0),0)</f>
        <v>1801573</v>
      </c>
    </row>
    <row r="103" spans="2:5" x14ac:dyDescent="0.25">
      <c r="B103" s="26">
        <v>44681</v>
      </c>
      <c r="C103" t="s">
        <v>33</v>
      </c>
      <c r="E103" s="16">
        <f t="shared" ref="E103" si="41">D102</f>
        <v>1801573</v>
      </c>
    </row>
    <row r="104" spans="2:5" x14ac:dyDescent="0.25">
      <c r="B104" s="26">
        <v>44681</v>
      </c>
      <c r="C104" t="s">
        <v>34</v>
      </c>
      <c r="D104" s="16">
        <f>ROUND(VLOOKUP(B104,$E$61:$K$71,7,0)*VLOOKUP(C104,$A$78:$B$79,2,0),0)</f>
        <v>1201049</v>
      </c>
    </row>
    <row r="105" spans="2:5" x14ac:dyDescent="0.25">
      <c r="B105" s="26">
        <v>44681</v>
      </c>
      <c r="C105" t="s">
        <v>34</v>
      </c>
      <c r="E105" s="16">
        <f t="shared" ref="E105" si="42">D104</f>
        <v>1201049</v>
      </c>
    </row>
    <row r="106" spans="2:5" x14ac:dyDescent="0.25">
      <c r="B106" s="26">
        <v>44712</v>
      </c>
      <c r="C106" t="s">
        <v>33</v>
      </c>
      <c r="D106" s="16">
        <f>ROUND(VLOOKUP(B106,$E$61:$K$71,7,0)*VLOOKUP(C106,$A$78:$B$79,2,0),0)</f>
        <v>1861625</v>
      </c>
    </row>
    <row r="107" spans="2:5" x14ac:dyDescent="0.25">
      <c r="B107" s="26">
        <v>44712</v>
      </c>
      <c r="C107" t="s">
        <v>33</v>
      </c>
      <c r="E107" s="16">
        <f t="shared" ref="E107" si="43">D106</f>
        <v>1861625</v>
      </c>
    </row>
    <row r="108" spans="2:5" x14ac:dyDescent="0.25">
      <c r="B108" s="26">
        <v>44712</v>
      </c>
      <c r="C108" t="s">
        <v>34</v>
      </c>
      <c r="D108" s="16">
        <f>ROUND(VLOOKUP(B108,$E$61:$K$71,7,0)*VLOOKUP(C108,$A$78:$B$79,2,0),0)</f>
        <v>1241084</v>
      </c>
    </row>
    <row r="109" spans="2:5" x14ac:dyDescent="0.25">
      <c r="B109" s="26">
        <v>44712</v>
      </c>
      <c r="C109" t="s">
        <v>34</v>
      </c>
      <c r="E109" s="16">
        <f t="shared" ref="E109" si="44">D108</f>
        <v>1241084</v>
      </c>
    </row>
    <row r="110" spans="2:5" x14ac:dyDescent="0.25">
      <c r="B110" s="26">
        <v>44742</v>
      </c>
      <c r="C110" t="s">
        <v>33</v>
      </c>
      <c r="D110" s="16">
        <f>ROUND(VLOOKUP(B110,$E$61:$K$71,7,0)*VLOOKUP(C110,$A$78:$B$79,2,0),0)</f>
        <v>1801573</v>
      </c>
    </row>
    <row r="111" spans="2:5" x14ac:dyDescent="0.25">
      <c r="B111" s="26">
        <v>44742</v>
      </c>
      <c r="C111" t="s">
        <v>33</v>
      </c>
      <c r="E111" s="16">
        <f t="shared" ref="E111" si="45">D110</f>
        <v>1801573</v>
      </c>
    </row>
    <row r="112" spans="2:5" x14ac:dyDescent="0.25">
      <c r="B112" s="26">
        <v>44742</v>
      </c>
      <c r="C112" t="s">
        <v>34</v>
      </c>
      <c r="D112" s="16">
        <f>ROUND(VLOOKUP(B112,$E$61:$K$71,7,0)*VLOOKUP(C112,$A$78:$B$79,2,0),0)</f>
        <v>1201049</v>
      </c>
    </row>
    <row r="113" spans="1:13" x14ac:dyDescent="0.25">
      <c r="B113" s="26">
        <v>44742</v>
      </c>
      <c r="C113" t="s">
        <v>34</v>
      </c>
      <c r="E113" s="16">
        <f t="shared" ref="E113" si="46">D112</f>
        <v>1201049</v>
      </c>
    </row>
    <row r="114" spans="1:13" x14ac:dyDescent="0.25">
      <c r="B114" s="26">
        <v>44773</v>
      </c>
      <c r="C114" t="s">
        <v>33</v>
      </c>
      <c r="D114" s="16">
        <f>ROUND(VLOOKUP(B114,$E$61:$K$71,7,0)*VLOOKUP(C114,$A$78:$B$79,2,0),0)</f>
        <v>1861625</v>
      </c>
    </row>
    <row r="115" spans="1:13" x14ac:dyDescent="0.25">
      <c r="B115" s="26">
        <v>44773</v>
      </c>
      <c r="C115" t="s">
        <v>33</v>
      </c>
      <c r="E115" s="16">
        <f t="shared" ref="E115" si="47">D114</f>
        <v>1861625</v>
      </c>
    </row>
    <row r="116" spans="1:13" x14ac:dyDescent="0.25">
      <c r="B116" s="26">
        <v>44773</v>
      </c>
      <c r="C116" t="s">
        <v>34</v>
      </c>
      <c r="D116" s="16">
        <f>ROUND(VLOOKUP(B116,$E$61:$K$71,7,0)*VLOOKUP(C116,$A$78:$B$79,2,0),0)</f>
        <v>1241084</v>
      </c>
    </row>
    <row r="117" spans="1:13" x14ac:dyDescent="0.25">
      <c r="B117" s="26">
        <v>44773</v>
      </c>
      <c r="C117" t="s">
        <v>34</v>
      </c>
      <c r="E117" s="16">
        <f t="shared" ref="E117" si="48">D116</f>
        <v>1241084</v>
      </c>
    </row>
    <row r="118" spans="1:13" x14ac:dyDescent="0.25">
      <c r="B118" s="26">
        <v>44804</v>
      </c>
      <c r="C118" t="s">
        <v>33</v>
      </c>
      <c r="D118" s="16">
        <f>ROUND(VLOOKUP(B118,$E$61:$K$71,7,0)*VLOOKUP(C118,$A$78:$B$79,2,0),0)</f>
        <v>1861625</v>
      </c>
    </row>
    <row r="119" spans="1:13" x14ac:dyDescent="0.25">
      <c r="B119" s="26">
        <v>44804</v>
      </c>
      <c r="C119" t="s">
        <v>33</v>
      </c>
      <c r="E119" s="16">
        <f t="shared" ref="E119" si="49">D118</f>
        <v>1861625</v>
      </c>
    </row>
    <row r="120" spans="1:13" x14ac:dyDescent="0.25">
      <c r="B120" s="26">
        <v>44804</v>
      </c>
      <c r="C120" t="s">
        <v>34</v>
      </c>
      <c r="D120" s="16">
        <f>ROUND(VLOOKUP(B120,$E$61:$K$71,7,0)*VLOOKUP(C120,$A$78:$B$79,2,0),0)</f>
        <v>1241084</v>
      </c>
    </row>
    <row r="121" spans="1:13" x14ac:dyDescent="0.25">
      <c r="B121" s="26">
        <v>44804</v>
      </c>
      <c r="C121" t="s">
        <v>34</v>
      </c>
      <c r="E121" s="16">
        <f t="shared" ref="E121" si="50">D120</f>
        <v>1241084</v>
      </c>
    </row>
    <row r="122" spans="1:13" x14ac:dyDescent="0.25">
      <c r="B122" s="26">
        <v>44823</v>
      </c>
      <c r="C122" t="s">
        <v>33</v>
      </c>
      <c r="D122" s="16">
        <f>ROUND(VLOOKUP(B122,$E$61:$K$71,7,0)*VLOOKUP(C122,$A$78:$B$79,2,0),0)</f>
        <v>1140996</v>
      </c>
    </row>
    <row r="123" spans="1:13" x14ac:dyDescent="0.25">
      <c r="B123" s="26">
        <v>44823</v>
      </c>
      <c r="C123" t="s">
        <v>33</v>
      </c>
      <c r="E123" s="16">
        <f t="shared" ref="E123" si="51">D122</f>
        <v>1140996</v>
      </c>
    </row>
    <row r="124" spans="1:13" x14ac:dyDescent="0.25">
      <c r="B124" s="26">
        <v>44823</v>
      </c>
      <c r="C124" t="s">
        <v>34</v>
      </c>
      <c r="D124" s="16">
        <f>ROUND(VLOOKUP(B124,$E$61:$K$71,7,0)*VLOOKUP(C124,$A$78:$B$79,2,0),0)</f>
        <v>760664</v>
      </c>
    </row>
    <row r="125" spans="1:13" x14ac:dyDescent="0.25">
      <c r="B125" s="26">
        <v>44823</v>
      </c>
      <c r="C125" t="s">
        <v>34</v>
      </c>
      <c r="E125" s="16">
        <f t="shared" ref="E125" si="52">D124</f>
        <v>760664</v>
      </c>
    </row>
    <row r="127" spans="1:13" x14ac:dyDescent="0.25">
      <c r="A127" t="s">
        <v>0</v>
      </c>
      <c r="C127" s="1">
        <v>44397</v>
      </c>
      <c r="D127" s="50" t="s">
        <v>73</v>
      </c>
      <c r="E127" s="50">
        <v>44275</v>
      </c>
      <c r="F127" s="51" t="s">
        <v>17</v>
      </c>
      <c r="G127" s="52">
        <v>44731</v>
      </c>
    </row>
    <row r="128" spans="1:13" x14ac:dyDescent="0.25">
      <c r="A128" t="s">
        <v>1</v>
      </c>
      <c r="C128" s="11">
        <v>61000000</v>
      </c>
      <c r="D128" s="1"/>
      <c r="E128" s="2"/>
      <c r="F128" s="2"/>
      <c r="G128" s="12"/>
      <c r="H128" s="2"/>
      <c r="I128" s="2"/>
      <c r="J128" s="2"/>
      <c r="K128" s="2"/>
      <c r="L128" s="2"/>
      <c r="M128" s="2"/>
    </row>
    <row r="129" spans="1:13" x14ac:dyDescent="0.25">
      <c r="A129" t="s">
        <v>29</v>
      </c>
      <c r="C129" s="11">
        <v>1000000</v>
      </c>
      <c r="D129" s="1"/>
      <c r="E129" s="2"/>
      <c r="F129" s="2"/>
      <c r="G129" s="12"/>
      <c r="H129" s="2"/>
      <c r="I129" s="2"/>
      <c r="J129" s="2"/>
      <c r="K129" s="2"/>
      <c r="L129" s="2"/>
      <c r="M129" s="2"/>
    </row>
    <row r="130" spans="1:13" x14ac:dyDescent="0.25">
      <c r="A130" t="s">
        <v>10</v>
      </c>
      <c r="C130" s="11">
        <f>C128-C129</f>
        <v>60000000</v>
      </c>
      <c r="D130" s="1"/>
      <c r="E130" s="2"/>
      <c r="F130" s="2"/>
      <c r="G130" s="12"/>
      <c r="H130" s="2"/>
      <c r="I130" s="2"/>
      <c r="J130" s="2"/>
      <c r="K130" s="2"/>
      <c r="L130" s="2"/>
      <c r="M130" s="2"/>
    </row>
    <row r="131" spans="1:13" x14ac:dyDescent="0.25">
      <c r="A131" t="s">
        <v>28</v>
      </c>
      <c r="C131" t="b">
        <v>1</v>
      </c>
      <c r="D131" s="13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5">
      <c r="A132" t="s">
        <v>16</v>
      </c>
      <c r="C132" t="s">
        <v>26</v>
      </c>
      <c r="D132" s="13">
        <v>457</v>
      </c>
      <c r="F132" s="2"/>
      <c r="G132" s="2"/>
      <c r="H132" s="2" t="s">
        <v>72</v>
      </c>
      <c r="I132" s="2"/>
      <c r="J132" s="2"/>
      <c r="K132" s="2"/>
      <c r="L132" s="2"/>
      <c r="M132" s="2"/>
    </row>
    <row r="133" spans="1:13" x14ac:dyDescent="0.25">
      <c r="A133" t="s">
        <v>23</v>
      </c>
      <c r="C133" s="1">
        <v>44397</v>
      </c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5">
      <c r="A134" t="s">
        <v>24</v>
      </c>
      <c r="C134" s="1">
        <v>44397</v>
      </c>
      <c r="E134" s="2"/>
      <c r="F134" s="2"/>
      <c r="G134" s="1"/>
      <c r="H134" s="2"/>
      <c r="I134" s="2"/>
      <c r="J134" s="2"/>
      <c r="K134" s="2"/>
      <c r="L134" s="2"/>
      <c r="M134" s="2"/>
    </row>
    <row r="135" spans="1:13" x14ac:dyDescent="0.25">
      <c r="A135" t="s">
        <v>18</v>
      </c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25">
      <c r="A136" t="s">
        <v>19</v>
      </c>
      <c r="E136" s="1"/>
      <c r="F136" s="2"/>
      <c r="G136" s="2"/>
      <c r="H136" s="2"/>
      <c r="I136" s="2"/>
      <c r="J136" s="2"/>
      <c r="K136" s="2"/>
      <c r="L136" s="2"/>
      <c r="M136" s="2"/>
    </row>
    <row r="137" spans="1:13" x14ac:dyDescent="0.25">
      <c r="A137" t="s">
        <v>20</v>
      </c>
      <c r="D137">
        <v>4</v>
      </c>
      <c r="E137" s="2" t="s">
        <v>22</v>
      </c>
      <c r="F137" s="2"/>
      <c r="G137" s="2"/>
      <c r="H137" s="2"/>
      <c r="I137" s="2"/>
      <c r="J137" s="2"/>
      <c r="K137" s="2"/>
      <c r="L137" s="2"/>
      <c r="M137" s="2"/>
    </row>
    <row r="138" spans="1:13" x14ac:dyDescent="0.25">
      <c r="A138" t="s">
        <v>21</v>
      </c>
      <c r="D138">
        <v>122</v>
      </c>
      <c r="F138" s="2"/>
      <c r="G138" s="2"/>
      <c r="H138" s="2"/>
      <c r="I138" s="2"/>
      <c r="J138" s="2"/>
      <c r="K138" s="2"/>
      <c r="L138" s="2"/>
      <c r="M138" s="2"/>
    </row>
    <row r="139" spans="1:13" x14ac:dyDescent="0.25">
      <c r="A139" t="s">
        <v>41</v>
      </c>
      <c r="C139" t="s">
        <v>77</v>
      </c>
      <c r="D139" s="11">
        <v>2000000</v>
      </c>
      <c r="E139">
        <v>3</v>
      </c>
      <c r="F139" s="2" t="s">
        <v>57</v>
      </c>
      <c r="H139" s="2"/>
      <c r="I139" s="2"/>
      <c r="J139" s="2"/>
      <c r="K139" s="2"/>
      <c r="L139" s="2"/>
      <c r="M139" s="2"/>
    </row>
    <row r="140" spans="1:13" x14ac:dyDescent="0.25">
      <c r="D140" s="11"/>
      <c r="F140" s="2"/>
      <c r="G140" s="2"/>
      <c r="H140" s="2"/>
      <c r="I140" s="2"/>
      <c r="J140" s="2"/>
      <c r="K140" s="2"/>
      <c r="L140" s="2"/>
      <c r="M140" s="2"/>
    </row>
    <row r="141" spans="1:13" x14ac:dyDescent="0.25">
      <c r="A141" t="s">
        <v>66</v>
      </c>
      <c r="C141" t="s">
        <v>55</v>
      </c>
      <c r="D141" s="11">
        <v>1000000</v>
      </c>
      <c r="E141">
        <v>1</v>
      </c>
      <c r="F141" s="2"/>
      <c r="G141" s="2"/>
      <c r="H141" s="12">
        <v>44427</v>
      </c>
      <c r="I141" s="2">
        <f>H141-C134+1</f>
        <v>31</v>
      </c>
      <c r="J141" s="2"/>
      <c r="K141" s="2"/>
      <c r="L141" s="2"/>
      <c r="M141" s="2"/>
    </row>
    <row r="142" spans="1:13" ht="14.25" customHeight="1" x14ac:dyDescent="0.25">
      <c r="D142" s="11"/>
      <c r="F142" s="2"/>
      <c r="G142" s="2"/>
      <c r="H142" s="2"/>
      <c r="I142" s="2"/>
      <c r="J142" s="2"/>
      <c r="K142" s="2"/>
      <c r="L142" s="2"/>
      <c r="M142" s="2"/>
    </row>
    <row r="143" spans="1:13" x14ac:dyDescent="0.25">
      <c r="D143" s="11"/>
      <c r="F143" s="2"/>
      <c r="G143" s="2"/>
      <c r="H143" s="2"/>
      <c r="I143" s="2"/>
      <c r="J143" s="2"/>
      <c r="K143" s="2"/>
      <c r="L143" s="2"/>
      <c r="M143" s="2"/>
    </row>
    <row r="144" spans="1:13" x14ac:dyDescent="0.25">
      <c r="F144" s="2"/>
      <c r="G144" s="2"/>
      <c r="H144" s="2"/>
      <c r="I144" s="2"/>
      <c r="J144" s="2"/>
      <c r="K144" s="2"/>
      <c r="L144" s="2"/>
      <c r="M144" s="2"/>
    </row>
    <row r="145" spans="1:15" x14ac:dyDescent="0.25">
      <c r="A145" s="5" t="s">
        <v>2</v>
      </c>
      <c r="B145" s="5"/>
      <c r="C145" s="5"/>
      <c r="D145" s="5"/>
      <c r="E145" s="5"/>
      <c r="F145" s="6"/>
      <c r="G145" s="6"/>
      <c r="H145" s="6"/>
      <c r="I145" s="6"/>
      <c r="J145" s="6"/>
      <c r="K145" s="6"/>
      <c r="L145" s="6"/>
      <c r="M145" s="6"/>
      <c r="N145" s="6"/>
      <c r="O145" s="5"/>
    </row>
    <row r="146" spans="1:15" ht="30" x14ac:dyDescent="0.25">
      <c r="A146" s="5"/>
      <c r="B146" s="7" t="s">
        <v>3</v>
      </c>
      <c r="C146" s="7" t="s">
        <v>4</v>
      </c>
      <c r="D146" s="7" t="s">
        <v>5</v>
      </c>
      <c r="E146" s="7" t="s">
        <v>46</v>
      </c>
      <c r="F146" s="8" t="s">
        <v>25</v>
      </c>
      <c r="G146" s="8" t="s">
        <v>6</v>
      </c>
      <c r="H146" s="8" t="s">
        <v>7</v>
      </c>
      <c r="I146" s="8" t="s">
        <v>8</v>
      </c>
      <c r="J146" s="8" t="s">
        <v>9</v>
      </c>
      <c r="K146" s="8" t="s">
        <v>10</v>
      </c>
      <c r="L146" s="8" t="s">
        <v>11</v>
      </c>
      <c r="M146" s="8" t="s">
        <v>12</v>
      </c>
      <c r="N146" s="8" t="s">
        <v>13</v>
      </c>
      <c r="O146" s="5" t="s">
        <v>42</v>
      </c>
    </row>
    <row r="147" spans="1:15" x14ac:dyDescent="0.25">
      <c r="A147" s="5"/>
      <c r="B147" s="7"/>
      <c r="C147" s="7"/>
      <c r="D147" s="7"/>
      <c r="E147" s="7"/>
      <c r="F147" s="8"/>
      <c r="G147" s="8"/>
      <c r="H147" s="8"/>
      <c r="I147" s="8"/>
      <c r="J147" s="8"/>
      <c r="K147" s="8"/>
      <c r="L147" s="8"/>
      <c r="M147" s="8"/>
      <c r="N147" s="8"/>
      <c r="O147" s="5"/>
    </row>
    <row r="148" spans="1:15" x14ac:dyDescent="0.25">
      <c r="A148" s="5"/>
      <c r="B148" s="7" t="s">
        <v>14</v>
      </c>
      <c r="C148" s="10">
        <v>44275</v>
      </c>
      <c r="D148" s="10">
        <v>44286</v>
      </c>
      <c r="E148" s="10">
        <f>D148</f>
        <v>44286</v>
      </c>
      <c r="F148" s="6">
        <f>$C$4</f>
        <v>60000000</v>
      </c>
      <c r="G148" s="6">
        <f>$D$6</f>
        <v>457</v>
      </c>
      <c r="H148" s="15">
        <v>0</v>
      </c>
      <c r="I148" s="6">
        <v>0</v>
      </c>
      <c r="J148" s="6">
        <f t="shared" ref="J148:J161" si="53">D148-C148+1</f>
        <v>12</v>
      </c>
      <c r="K148" s="14">
        <f>ROUND(F148/G148*J148,0)</f>
        <v>1575492</v>
      </c>
      <c r="L148" s="15">
        <f>ROUND(H148+K148,0)</f>
        <v>1575492</v>
      </c>
      <c r="M148" s="15">
        <f>F148-L148</f>
        <v>58424508</v>
      </c>
      <c r="N148" s="6">
        <f>G148-J148</f>
        <v>445</v>
      </c>
      <c r="O148" s="5"/>
    </row>
    <row r="149" spans="1:15" x14ac:dyDescent="0.25">
      <c r="A149" s="5">
        <v>1</v>
      </c>
      <c r="B149" s="7" t="s">
        <v>14</v>
      </c>
      <c r="C149" s="9">
        <v>44287</v>
      </c>
      <c r="D149" s="9">
        <f t="shared" ref="D149" si="54">EOMONTH(C149,0)</f>
        <v>44316</v>
      </c>
      <c r="E149" s="10">
        <f t="shared" ref="E149:E167" si="55">D149</f>
        <v>44316</v>
      </c>
      <c r="F149" s="6">
        <f>$C$4</f>
        <v>60000000</v>
      </c>
      <c r="G149" s="6">
        <f>$D$6</f>
        <v>457</v>
      </c>
      <c r="H149" s="15">
        <f>SUM($K$147:K148)</f>
        <v>1575492</v>
      </c>
      <c r="I149" s="6">
        <f>SUM($J$147:J148)</f>
        <v>12</v>
      </c>
      <c r="J149" s="6">
        <f t="shared" si="53"/>
        <v>30</v>
      </c>
      <c r="K149" s="14">
        <f t="shared" ref="K149:K152" si="56">ROUND(F149/G149*J149,0)</f>
        <v>3938731</v>
      </c>
      <c r="L149" s="15">
        <f t="shared" ref="L149:L150" si="57">ROUND(H149+K149,0)</f>
        <v>5514223</v>
      </c>
      <c r="M149" s="15">
        <f>F149-L149</f>
        <v>54485777</v>
      </c>
      <c r="N149" s="6">
        <f>N148-J149</f>
        <v>415</v>
      </c>
      <c r="O149" s="5"/>
    </row>
    <row r="150" spans="1:15" x14ac:dyDescent="0.25">
      <c r="A150" s="5">
        <f>A149+1</f>
        <v>2</v>
      </c>
      <c r="B150" s="7" t="s">
        <v>14</v>
      </c>
      <c r="C150" s="9">
        <f>D149+1</f>
        <v>44317</v>
      </c>
      <c r="D150" s="9">
        <f>EOMONTH(C150,0)</f>
        <v>44347</v>
      </c>
      <c r="E150" s="10">
        <f t="shared" si="55"/>
        <v>44347</v>
      </c>
      <c r="F150" s="6">
        <f>$C$4</f>
        <v>60000000</v>
      </c>
      <c r="G150" s="6">
        <f>$D$6</f>
        <v>457</v>
      </c>
      <c r="H150" s="15">
        <f>SUM($K$147:K149)</f>
        <v>5514223</v>
      </c>
      <c r="I150" s="6">
        <f>SUM($J$147:J149)</f>
        <v>42</v>
      </c>
      <c r="J150" s="6">
        <f t="shared" si="53"/>
        <v>31</v>
      </c>
      <c r="K150" s="14">
        <f t="shared" si="56"/>
        <v>4070022</v>
      </c>
      <c r="L150" s="15">
        <f t="shared" si="57"/>
        <v>9584245</v>
      </c>
      <c r="M150" s="15">
        <f>F150-L150</f>
        <v>50415755</v>
      </c>
      <c r="N150" s="6">
        <f>N149-J150</f>
        <v>384</v>
      </c>
      <c r="O150" s="5"/>
    </row>
    <row r="151" spans="1:15" x14ac:dyDescent="0.25">
      <c r="A151" s="5">
        <f t="shared" ref="A151:A167" si="58">A150+1</f>
        <v>3</v>
      </c>
      <c r="B151" s="7" t="s">
        <v>14</v>
      </c>
      <c r="C151" s="9">
        <f>EDATE(C150,1)</f>
        <v>44348</v>
      </c>
      <c r="D151" s="9">
        <f>EOMONTH(C151,0)</f>
        <v>44377</v>
      </c>
      <c r="E151" s="10">
        <f t="shared" si="55"/>
        <v>44377</v>
      </c>
      <c r="F151" s="6">
        <f>$C$4</f>
        <v>60000000</v>
      </c>
      <c r="G151" s="6">
        <f>$D$6</f>
        <v>457</v>
      </c>
      <c r="H151" s="15">
        <f>SUM($K$147:K150)</f>
        <v>9584245</v>
      </c>
      <c r="I151" s="6">
        <f>SUM($J$147:J150)</f>
        <v>73</v>
      </c>
      <c r="J151" s="6">
        <f t="shared" si="53"/>
        <v>30</v>
      </c>
      <c r="K151" s="14">
        <f t="shared" si="56"/>
        <v>3938731</v>
      </c>
      <c r="L151" s="15">
        <f>ROUND(H151+K151,0)</f>
        <v>13522976</v>
      </c>
      <c r="M151" s="15">
        <f t="shared" ref="M151:M152" si="59">F151-L151</f>
        <v>46477024</v>
      </c>
      <c r="N151" s="6">
        <f>N150-J151</f>
        <v>354</v>
      </c>
      <c r="O151" s="5"/>
    </row>
    <row r="152" spans="1:15" x14ac:dyDescent="0.25">
      <c r="A152" s="5"/>
      <c r="B152" s="7" t="s">
        <v>14</v>
      </c>
      <c r="C152" s="9">
        <v>44378</v>
      </c>
      <c r="D152" s="9">
        <v>44396</v>
      </c>
      <c r="E152" s="10">
        <f t="shared" si="55"/>
        <v>44396</v>
      </c>
      <c r="F152" s="6">
        <f>$C$4</f>
        <v>60000000</v>
      </c>
      <c r="G152" s="6">
        <f>$D$6</f>
        <v>457</v>
      </c>
      <c r="H152" s="15">
        <f>SUM($K$147:K151)</f>
        <v>13522976</v>
      </c>
      <c r="I152" s="6">
        <f>SUM($J$147:J151)</f>
        <v>103</v>
      </c>
      <c r="J152" s="6">
        <f t="shared" si="53"/>
        <v>19</v>
      </c>
      <c r="K152" s="14">
        <f t="shared" si="56"/>
        <v>2494530</v>
      </c>
      <c r="L152" s="15">
        <f>ROUND(H152+K152,0)</f>
        <v>16017506</v>
      </c>
      <c r="M152" s="15">
        <f t="shared" si="59"/>
        <v>43982494</v>
      </c>
      <c r="N152" s="6">
        <f>N151-J152</f>
        <v>335</v>
      </c>
      <c r="O152" s="5"/>
    </row>
    <row r="153" spans="1:15" x14ac:dyDescent="0.25">
      <c r="A153" s="19">
        <f>A151+1</f>
        <v>4</v>
      </c>
      <c r="B153" s="20" t="s">
        <v>15</v>
      </c>
      <c r="C153" s="21">
        <v>44397</v>
      </c>
      <c r="D153" s="21">
        <f t="shared" ref="D153:D166" si="60">EOMONTH(C153,0)</f>
        <v>44408</v>
      </c>
      <c r="E153" s="25">
        <f t="shared" si="55"/>
        <v>44408</v>
      </c>
      <c r="F153" s="22">
        <f>$C$128-$C$129-SUM($K$148:$K$152)</f>
        <v>43982494</v>
      </c>
      <c r="G153" s="22">
        <f>$M$20</f>
        <v>335</v>
      </c>
      <c r="H153" s="23">
        <v>0</v>
      </c>
      <c r="I153" s="22">
        <v>0</v>
      </c>
      <c r="J153" s="22">
        <f t="shared" si="53"/>
        <v>12</v>
      </c>
      <c r="K153" s="24">
        <f>ROUND((F153/G153)*J153,0)</f>
        <v>1575492</v>
      </c>
      <c r="L153" s="23">
        <f>K153</f>
        <v>1575492</v>
      </c>
      <c r="M153" s="23">
        <f>L153</f>
        <v>1575492</v>
      </c>
      <c r="N153" s="22">
        <f>N151-J153</f>
        <v>342</v>
      </c>
      <c r="O153" s="19" t="s">
        <v>43</v>
      </c>
    </row>
    <row r="154" spans="1:15" x14ac:dyDescent="0.25">
      <c r="A154" s="5">
        <f t="shared" si="58"/>
        <v>5</v>
      </c>
      <c r="B154" s="7" t="s">
        <v>15</v>
      </c>
      <c r="C154" s="9">
        <v>44409</v>
      </c>
      <c r="D154" s="9">
        <f t="shared" si="60"/>
        <v>44439</v>
      </c>
      <c r="E154" s="10">
        <f t="shared" si="55"/>
        <v>44439</v>
      </c>
      <c r="F154" s="28">
        <f>$C$128-$C$129-SUM($K$148:$K$152)</f>
        <v>43982494</v>
      </c>
      <c r="G154" s="6">
        <f>$M$20</f>
        <v>335</v>
      </c>
      <c r="H154" s="15">
        <f>SUM($K$153:K153)</f>
        <v>1575492</v>
      </c>
      <c r="I154" s="6">
        <f>SUM($J$153:J153)</f>
        <v>12</v>
      </c>
      <c r="J154" s="6">
        <f t="shared" si="53"/>
        <v>31</v>
      </c>
      <c r="K154" s="33">
        <f t="shared" ref="K154:K155" si="61">ROUND((F154/G154)*J154,0)</f>
        <v>4070022</v>
      </c>
      <c r="L154" s="27">
        <f>H154+K154</f>
        <v>5645514</v>
      </c>
      <c r="M154" s="15">
        <f>F154-L154</f>
        <v>38336980</v>
      </c>
      <c r="N154" s="6">
        <f t="shared" ref="N154:N167" si="62">N153-J154</f>
        <v>311</v>
      </c>
      <c r="O154" s="5" t="s">
        <v>43</v>
      </c>
    </row>
    <row r="155" spans="1:15" x14ac:dyDescent="0.25">
      <c r="A155" s="5">
        <v>5</v>
      </c>
      <c r="B155" s="7" t="s">
        <v>15</v>
      </c>
      <c r="C155" s="9">
        <f t="shared" ref="C155:C167" si="63">EDATE(C154,1)</f>
        <v>44440</v>
      </c>
      <c r="D155" s="9">
        <f t="shared" si="60"/>
        <v>44469</v>
      </c>
      <c r="E155" s="10">
        <f t="shared" si="55"/>
        <v>44469</v>
      </c>
      <c r="F155" s="28">
        <f>$C$128-$C$129-SUM($K$148:$K$152)</f>
        <v>43982494</v>
      </c>
      <c r="G155" s="6">
        <f>$M$20</f>
        <v>335</v>
      </c>
      <c r="H155" s="15">
        <f>SUM($K$153:K154)</f>
        <v>5645514</v>
      </c>
      <c r="I155" s="6">
        <f>SUM($J$153:J154)</f>
        <v>43</v>
      </c>
      <c r="J155" s="6">
        <f t="shared" si="53"/>
        <v>30</v>
      </c>
      <c r="K155" s="33">
        <f t="shared" si="61"/>
        <v>3938731</v>
      </c>
      <c r="L155" s="27">
        <f t="shared" ref="L155:L167" si="64">H155+K155</f>
        <v>9584245</v>
      </c>
      <c r="M155" s="15">
        <f>F155-L155</f>
        <v>34398249</v>
      </c>
      <c r="N155" s="6">
        <f t="shared" si="62"/>
        <v>281</v>
      </c>
      <c r="O155" s="5" t="s">
        <v>43</v>
      </c>
    </row>
    <row r="156" spans="1:15" x14ac:dyDescent="0.25">
      <c r="A156" s="19">
        <f>A154+1</f>
        <v>6</v>
      </c>
      <c r="B156" s="20" t="s">
        <v>15</v>
      </c>
      <c r="C156" s="21">
        <f t="shared" si="63"/>
        <v>44470</v>
      </c>
      <c r="D156" s="21">
        <f t="shared" si="60"/>
        <v>44500</v>
      </c>
      <c r="E156" s="25">
        <f t="shared" si="55"/>
        <v>44500</v>
      </c>
      <c r="F156" s="22">
        <f>$L$20</f>
        <v>43982494</v>
      </c>
      <c r="G156" s="22">
        <f>$M$20</f>
        <v>335</v>
      </c>
      <c r="H156" s="23">
        <f>SUM($K$153:K155)</f>
        <v>9584245</v>
      </c>
      <c r="I156" s="22">
        <f>SUM($J$153:J155)</f>
        <v>73</v>
      </c>
      <c r="J156" s="22">
        <f t="shared" si="53"/>
        <v>31</v>
      </c>
      <c r="K156" s="24">
        <f>ROUND((F156/G156)*J156,0)</f>
        <v>4070022</v>
      </c>
      <c r="L156" s="23">
        <f t="shared" si="64"/>
        <v>13654267</v>
      </c>
      <c r="M156" s="23">
        <f>F156-L156</f>
        <v>30328227</v>
      </c>
      <c r="N156" s="22">
        <f t="shared" si="62"/>
        <v>250</v>
      </c>
      <c r="O156" s="19" t="s">
        <v>44</v>
      </c>
    </row>
    <row r="157" spans="1:15" x14ac:dyDescent="0.25">
      <c r="A157" s="5">
        <f t="shared" si="58"/>
        <v>7</v>
      </c>
      <c r="B157" s="7" t="s">
        <v>15</v>
      </c>
      <c r="C157" s="9">
        <f t="shared" si="63"/>
        <v>44501</v>
      </c>
      <c r="D157" s="9">
        <f t="shared" si="60"/>
        <v>44530</v>
      </c>
      <c r="E157" s="10">
        <f t="shared" si="55"/>
        <v>44530</v>
      </c>
      <c r="F157" s="6">
        <f>$M$60+2000000</f>
        <v>32328227</v>
      </c>
      <c r="G157" s="6">
        <f>$D$71-$C$52+1-SUM($J$52:$J$60)</f>
        <v>323</v>
      </c>
      <c r="H157" s="15">
        <f>SUM($K$153:K156)</f>
        <v>13654267</v>
      </c>
      <c r="I157" s="6">
        <f>SUM($J$153:J156)</f>
        <v>104</v>
      </c>
      <c r="J157" s="6">
        <f t="shared" si="53"/>
        <v>30</v>
      </c>
      <c r="K157" s="33">
        <f t="shared" ref="K157:K160" si="65">ROUND((F157/G157)*J157,0)</f>
        <v>3002622</v>
      </c>
      <c r="L157" s="27">
        <f t="shared" si="64"/>
        <v>16656889</v>
      </c>
      <c r="M157" s="15">
        <f>F157-K157</f>
        <v>29325605</v>
      </c>
      <c r="N157" s="28">
        <f>G157-J157</f>
        <v>293</v>
      </c>
      <c r="O157" s="5" t="s">
        <v>44</v>
      </c>
    </row>
    <row r="158" spans="1:15" x14ac:dyDescent="0.25">
      <c r="A158" s="5">
        <f t="shared" si="58"/>
        <v>8</v>
      </c>
      <c r="B158" s="7" t="s">
        <v>15</v>
      </c>
      <c r="C158" s="9">
        <f t="shared" si="63"/>
        <v>44531</v>
      </c>
      <c r="D158" s="9">
        <f t="shared" si="60"/>
        <v>44561</v>
      </c>
      <c r="E158" s="10">
        <f t="shared" si="55"/>
        <v>44561</v>
      </c>
      <c r="F158" s="6">
        <f t="shared" ref="F158:F161" si="66">$M$60+2000000</f>
        <v>32328227</v>
      </c>
      <c r="G158" s="6">
        <f t="shared" ref="G158:G161" si="67">$D$71-$C$52+1-SUM($J$52:$J$60)</f>
        <v>323</v>
      </c>
      <c r="H158" s="15">
        <f>SUM($K$153:K157)</f>
        <v>16656889</v>
      </c>
      <c r="I158" s="6">
        <f>SUM($J$153:J157)</f>
        <v>134</v>
      </c>
      <c r="J158" s="6">
        <f t="shared" si="53"/>
        <v>31</v>
      </c>
      <c r="K158" s="33">
        <f t="shared" si="65"/>
        <v>3102709</v>
      </c>
      <c r="L158" s="27">
        <f t="shared" si="64"/>
        <v>19759598</v>
      </c>
      <c r="M158" s="15">
        <f>M157-K158</f>
        <v>26222896</v>
      </c>
      <c r="N158" s="28">
        <f>N157-J158</f>
        <v>262</v>
      </c>
      <c r="O158" s="5" t="s">
        <v>44</v>
      </c>
    </row>
    <row r="159" spans="1:15" x14ac:dyDescent="0.25">
      <c r="A159" s="5">
        <f t="shared" si="58"/>
        <v>9</v>
      </c>
      <c r="B159" s="7" t="s">
        <v>15</v>
      </c>
      <c r="C159" s="9">
        <f t="shared" si="63"/>
        <v>44562</v>
      </c>
      <c r="D159" s="9">
        <f t="shared" si="60"/>
        <v>44592</v>
      </c>
      <c r="E159" s="10">
        <f t="shared" si="55"/>
        <v>44592</v>
      </c>
      <c r="F159" s="6">
        <f t="shared" si="66"/>
        <v>32328227</v>
      </c>
      <c r="G159" s="6">
        <f t="shared" si="67"/>
        <v>323</v>
      </c>
      <c r="H159" s="15">
        <f>SUM($K$153:K158)</f>
        <v>19759598</v>
      </c>
      <c r="I159" s="6">
        <f>SUM($J$153:J158)</f>
        <v>165</v>
      </c>
      <c r="J159" s="6">
        <f t="shared" si="53"/>
        <v>31</v>
      </c>
      <c r="K159" s="33">
        <f t="shared" si="65"/>
        <v>3102709</v>
      </c>
      <c r="L159" s="27">
        <f t="shared" si="64"/>
        <v>22862307</v>
      </c>
      <c r="M159" s="15">
        <f t="shared" ref="M159:M161" si="68">M158-K159</f>
        <v>23120187</v>
      </c>
      <c r="N159" s="28">
        <f t="shared" ref="N159:N160" si="69">N158-J159</f>
        <v>231</v>
      </c>
      <c r="O159" s="5" t="s">
        <v>44</v>
      </c>
    </row>
    <row r="160" spans="1:15" x14ac:dyDescent="0.25">
      <c r="A160" s="5">
        <f t="shared" si="58"/>
        <v>10</v>
      </c>
      <c r="B160" s="7" t="s">
        <v>15</v>
      </c>
      <c r="C160" s="9">
        <f t="shared" si="63"/>
        <v>44593</v>
      </c>
      <c r="D160" s="9">
        <f t="shared" si="60"/>
        <v>44620</v>
      </c>
      <c r="E160" s="10">
        <f t="shared" si="55"/>
        <v>44620</v>
      </c>
      <c r="F160" s="6">
        <f t="shared" si="66"/>
        <v>32328227</v>
      </c>
      <c r="G160" s="6">
        <f t="shared" si="67"/>
        <v>323</v>
      </c>
      <c r="H160" s="15">
        <f>SUM($K$153:K159)</f>
        <v>22862307</v>
      </c>
      <c r="I160" s="6">
        <f>SUM($J$153:J159)</f>
        <v>196</v>
      </c>
      <c r="J160" s="6">
        <f t="shared" si="53"/>
        <v>28</v>
      </c>
      <c r="K160" s="33">
        <f t="shared" si="65"/>
        <v>2802447</v>
      </c>
      <c r="L160" s="27">
        <f t="shared" si="64"/>
        <v>25664754</v>
      </c>
      <c r="M160" s="15">
        <f t="shared" si="68"/>
        <v>20317740</v>
      </c>
      <c r="N160" s="28">
        <f t="shared" si="69"/>
        <v>203</v>
      </c>
      <c r="O160" s="5" t="s">
        <v>44</v>
      </c>
    </row>
    <row r="161" spans="1:15" x14ac:dyDescent="0.25">
      <c r="A161" s="19">
        <f t="shared" si="58"/>
        <v>11</v>
      </c>
      <c r="B161" s="20" t="s">
        <v>15</v>
      </c>
      <c r="C161" s="21">
        <f t="shared" si="63"/>
        <v>44621</v>
      </c>
      <c r="D161" s="21">
        <v>44640</v>
      </c>
      <c r="E161" s="25">
        <f t="shared" si="55"/>
        <v>44640</v>
      </c>
      <c r="F161" s="22">
        <f t="shared" si="66"/>
        <v>32328227</v>
      </c>
      <c r="G161" s="22">
        <f t="shared" si="67"/>
        <v>323</v>
      </c>
      <c r="H161" s="23">
        <f>SUM($K$153:K160)</f>
        <v>25664754</v>
      </c>
      <c r="I161" s="22">
        <f>SUM($J$153:J160)</f>
        <v>224</v>
      </c>
      <c r="J161" s="22">
        <f t="shared" si="53"/>
        <v>20</v>
      </c>
      <c r="K161" s="24">
        <f>ROUND((F161/G161)*J161,0)</f>
        <v>2001748</v>
      </c>
      <c r="L161" s="23">
        <f t="shared" si="64"/>
        <v>27666502</v>
      </c>
      <c r="M161" s="23">
        <f t="shared" si="68"/>
        <v>18315992</v>
      </c>
      <c r="N161" s="22">
        <f t="shared" si="62"/>
        <v>183</v>
      </c>
      <c r="O161" s="5" t="s">
        <v>44</v>
      </c>
    </row>
    <row r="162" spans="1:15" x14ac:dyDescent="0.25">
      <c r="A162" s="30">
        <f t="shared" si="58"/>
        <v>12</v>
      </c>
      <c r="B162" s="31" t="s">
        <v>15</v>
      </c>
      <c r="C162" s="32">
        <v>44641</v>
      </c>
      <c r="D162" s="32">
        <v>44651</v>
      </c>
      <c r="E162" s="29">
        <f t="shared" si="55"/>
        <v>44651</v>
      </c>
      <c r="F162" s="28">
        <f>M161-1000000</f>
        <v>17315992</v>
      </c>
      <c r="G162" s="28">
        <f>E167-C148+1-SUM(J148:J161)</f>
        <v>152</v>
      </c>
      <c r="H162" s="27">
        <f>SUM($K$153:K161)</f>
        <v>27666502</v>
      </c>
      <c r="I162" s="6">
        <f>SUM($J$153:J161)</f>
        <v>244</v>
      </c>
      <c r="J162" s="28">
        <f t="shared" ref="J162:J167" si="70">D162-C162+1</f>
        <v>11</v>
      </c>
      <c r="K162" s="33">
        <f>ROUND((F162/G162)*J162,0)</f>
        <v>1253131</v>
      </c>
      <c r="L162" s="27">
        <f t="shared" ref="L162" si="71">H162+K162</f>
        <v>28919633</v>
      </c>
      <c r="M162" s="27">
        <f>F162-K162</f>
        <v>16062861</v>
      </c>
      <c r="N162" s="28">
        <f>G162-J162</f>
        <v>141</v>
      </c>
      <c r="O162" s="5" t="s">
        <v>44</v>
      </c>
    </row>
    <row r="163" spans="1:15" x14ac:dyDescent="0.25">
      <c r="A163" s="5">
        <f>A161+1</f>
        <v>12</v>
      </c>
      <c r="B163" s="7" t="s">
        <v>15</v>
      </c>
      <c r="C163" s="9">
        <f>EDATE(C161,1)</f>
        <v>44652</v>
      </c>
      <c r="D163" s="9">
        <f t="shared" si="60"/>
        <v>44681</v>
      </c>
      <c r="E163" s="10">
        <f t="shared" si="55"/>
        <v>44681</v>
      </c>
      <c r="F163" s="28">
        <f>$F$162</f>
        <v>17315992</v>
      </c>
      <c r="G163" s="6">
        <v>152</v>
      </c>
      <c r="H163" s="15">
        <f>SUM($K$153:K161)</f>
        <v>27666502</v>
      </c>
      <c r="I163" s="6">
        <f>SUM($J$153:J162)</f>
        <v>255</v>
      </c>
      <c r="J163" s="28">
        <f t="shared" si="70"/>
        <v>30</v>
      </c>
      <c r="K163" s="33">
        <f t="shared" ref="K163:K166" si="72">ROUND((F163/G163)*J163,0)</f>
        <v>3417630</v>
      </c>
      <c r="L163" s="27">
        <f t="shared" si="64"/>
        <v>31084132</v>
      </c>
      <c r="M163" s="15">
        <f>M162-K163</f>
        <v>12645231</v>
      </c>
      <c r="N163" s="28">
        <f>N162-J163</f>
        <v>111</v>
      </c>
      <c r="O163" s="5" t="s">
        <v>44</v>
      </c>
    </row>
    <row r="164" spans="1:15" x14ac:dyDescent="0.25">
      <c r="A164" s="5">
        <f t="shared" si="58"/>
        <v>13</v>
      </c>
      <c r="B164" s="7" t="s">
        <v>15</v>
      </c>
      <c r="C164" s="9">
        <f t="shared" si="63"/>
        <v>44682</v>
      </c>
      <c r="D164" s="9">
        <f t="shared" si="60"/>
        <v>44712</v>
      </c>
      <c r="E164" s="10">
        <f t="shared" si="55"/>
        <v>44712</v>
      </c>
      <c r="F164" s="28">
        <f t="shared" ref="F164:F167" si="73">$F$162</f>
        <v>17315992</v>
      </c>
      <c r="G164" s="6">
        <v>152</v>
      </c>
      <c r="H164" s="15">
        <f>SUM($K$153:K163)</f>
        <v>32337263</v>
      </c>
      <c r="I164" s="6">
        <f>SUM($J$153:J163)</f>
        <v>285</v>
      </c>
      <c r="J164" s="28">
        <f t="shared" si="70"/>
        <v>31</v>
      </c>
      <c r="K164" s="33">
        <f t="shared" si="72"/>
        <v>3531551</v>
      </c>
      <c r="L164" s="27">
        <f t="shared" si="64"/>
        <v>35868814</v>
      </c>
      <c r="M164" s="15">
        <f t="shared" ref="M164:M167" si="74">M163-K164</f>
        <v>9113680</v>
      </c>
      <c r="N164" s="28">
        <f t="shared" ref="N164:N166" si="75">N163-J164</f>
        <v>80</v>
      </c>
      <c r="O164" s="5" t="s">
        <v>44</v>
      </c>
    </row>
    <row r="165" spans="1:15" x14ac:dyDescent="0.25">
      <c r="A165" s="5">
        <f t="shared" si="58"/>
        <v>14</v>
      </c>
      <c r="B165" s="7" t="s">
        <v>15</v>
      </c>
      <c r="C165" s="9">
        <f t="shared" si="63"/>
        <v>44713</v>
      </c>
      <c r="D165" s="9">
        <f t="shared" si="60"/>
        <v>44742</v>
      </c>
      <c r="E165" s="10">
        <f t="shared" si="55"/>
        <v>44742</v>
      </c>
      <c r="F165" s="28">
        <f t="shared" si="73"/>
        <v>17315992</v>
      </c>
      <c r="G165" s="6">
        <v>152</v>
      </c>
      <c r="H165" s="15">
        <f>SUM($K$153:K164)</f>
        <v>35868814</v>
      </c>
      <c r="I165" s="6">
        <f>SUM($J$153:J164)</f>
        <v>316</v>
      </c>
      <c r="J165" s="28">
        <f t="shared" si="70"/>
        <v>30</v>
      </c>
      <c r="K165" s="33">
        <f t="shared" si="72"/>
        <v>3417630</v>
      </c>
      <c r="L165" s="27">
        <f t="shared" si="64"/>
        <v>39286444</v>
      </c>
      <c r="M165" s="15">
        <f t="shared" si="74"/>
        <v>5696050</v>
      </c>
      <c r="N165" s="28">
        <f t="shared" si="75"/>
        <v>50</v>
      </c>
      <c r="O165" s="5" t="s">
        <v>44</v>
      </c>
    </row>
    <row r="166" spans="1:15" x14ac:dyDescent="0.25">
      <c r="A166" s="5">
        <f t="shared" si="58"/>
        <v>15</v>
      </c>
      <c r="B166" s="7" t="s">
        <v>15</v>
      </c>
      <c r="C166" s="9">
        <f t="shared" si="63"/>
        <v>44743</v>
      </c>
      <c r="D166" s="9">
        <f t="shared" si="60"/>
        <v>44773</v>
      </c>
      <c r="E166" s="10">
        <f t="shared" si="55"/>
        <v>44773</v>
      </c>
      <c r="F166" s="28">
        <f t="shared" si="73"/>
        <v>17315992</v>
      </c>
      <c r="G166" s="6">
        <v>152</v>
      </c>
      <c r="H166" s="15">
        <f>SUM($K$153:K165)</f>
        <v>39286444</v>
      </c>
      <c r="I166" s="6">
        <f>SUM($J$153:J165)</f>
        <v>346</v>
      </c>
      <c r="J166" s="28">
        <f t="shared" si="70"/>
        <v>31</v>
      </c>
      <c r="K166" s="33">
        <f t="shared" si="72"/>
        <v>3531551</v>
      </c>
      <c r="L166" s="27">
        <f t="shared" si="64"/>
        <v>42817995</v>
      </c>
      <c r="M166" s="15">
        <f t="shared" si="74"/>
        <v>2164499</v>
      </c>
      <c r="N166" s="28">
        <f t="shared" si="75"/>
        <v>19</v>
      </c>
      <c r="O166" s="5" t="s">
        <v>44</v>
      </c>
    </row>
    <row r="167" spans="1:15" x14ac:dyDescent="0.25">
      <c r="A167" s="5">
        <f t="shared" si="58"/>
        <v>16</v>
      </c>
      <c r="B167" s="7" t="s">
        <v>15</v>
      </c>
      <c r="C167" s="9">
        <f t="shared" si="63"/>
        <v>44774</v>
      </c>
      <c r="D167" s="9">
        <v>44792</v>
      </c>
      <c r="E167" s="10">
        <f t="shared" si="55"/>
        <v>44792</v>
      </c>
      <c r="F167" s="28">
        <f t="shared" si="73"/>
        <v>17315992</v>
      </c>
      <c r="G167" s="6">
        <v>152</v>
      </c>
      <c r="H167" s="15">
        <f>SUM($K$153:K166)</f>
        <v>42817995</v>
      </c>
      <c r="I167" s="6">
        <f>SUM($J$153:J166)</f>
        <v>377</v>
      </c>
      <c r="J167" s="28">
        <f t="shared" si="70"/>
        <v>19</v>
      </c>
      <c r="K167" s="33">
        <f>F167-SUM(K162:K166)</f>
        <v>2164499</v>
      </c>
      <c r="L167" s="27">
        <f t="shared" si="64"/>
        <v>44982494</v>
      </c>
      <c r="M167" s="15">
        <f t="shared" si="74"/>
        <v>0</v>
      </c>
      <c r="N167" s="28">
        <f t="shared" si="62"/>
        <v>0</v>
      </c>
      <c r="O167" s="5" t="s">
        <v>44</v>
      </c>
    </row>
    <row r="171" spans="1:15" x14ac:dyDescent="0.25">
      <c r="A171" t="s">
        <v>32</v>
      </c>
      <c r="B171" t="s">
        <v>56</v>
      </c>
      <c r="C171" s="1" t="s">
        <v>48</v>
      </c>
      <c r="D171" s="1" t="s">
        <v>49</v>
      </c>
    </row>
    <row r="172" spans="1:15" x14ac:dyDescent="0.25">
      <c r="B172">
        <v>211</v>
      </c>
      <c r="C172" s="11"/>
      <c r="D172" s="11">
        <v>1000000</v>
      </c>
      <c r="E172" t="s">
        <v>50</v>
      </c>
    </row>
    <row r="173" spans="1:15" x14ac:dyDescent="0.25">
      <c r="B173">
        <v>1572</v>
      </c>
      <c r="C173" s="11">
        <v>1000000</v>
      </c>
      <c r="D173" s="11"/>
      <c r="E173" t="s">
        <v>51</v>
      </c>
    </row>
    <row r="174" spans="1:15" x14ac:dyDescent="0.25">
      <c r="A174" t="s">
        <v>33</v>
      </c>
      <c r="B174" s="17">
        <v>0.6</v>
      </c>
      <c r="C174" s="11"/>
      <c r="D174" s="11"/>
    </row>
    <row r="175" spans="1:15" x14ac:dyDescent="0.25">
      <c r="A175" t="s">
        <v>34</v>
      </c>
      <c r="B175" s="17">
        <v>0.4</v>
      </c>
      <c r="C175" s="11"/>
      <c r="D175" s="11"/>
    </row>
    <row r="176" spans="1:15" x14ac:dyDescent="0.25">
      <c r="B176" t="s">
        <v>46</v>
      </c>
      <c r="C176" t="s">
        <v>52</v>
      </c>
    </row>
    <row r="177" spans="2:5" x14ac:dyDescent="0.25">
      <c r="C177" t="s">
        <v>35</v>
      </c>
      <c r="D177" t="s">
        <v>48</v>
      </c>
      <c r="E177" t="s">
        <v>49</v>
      </c>
    </row>
    <row r="178" spans="2:5" x14ac:dyDescent="0.25">
      <c r="B178" s="26">
        <v>44640</v>
      </c>
      <c r="C178" t="s">
        <v>33</v>
      </c>
      <c r="D178" s="11">
        <f>ROUND(VLOOKUP(B178,$E$161:$K$167,7,0)*VLOOKUP(C178,$A$174:$B$175,2,0),0)</f>
        <v>1201049</v>
      </c>
    </row>
    <row r="179" spans="2:5" x14ac:dyDescent="0.25">
      <c r="B179" s="26">
        <v>44640</v>
      </c>
      <c r="C179" t="s">
        <v>33</v>
      </c>
      <c r="E179" s="16">
        <f>D178</f>
        <v>1201049</v>
      </c>
    </row>
    <row r="180" spans="2:5" x14ac:dyDescent="0.25">
      <c r="B180" s="26">
        <v>44640</v>
      </c>
      <c r="C180" t="s">
        <v>34</v>
      </c>
      <c r="D180" s="11">
        <f>ROUND(VLOOKUP(B180,$E$161:$K$167,7,0)*VLOOKUP(C180,$A$174:$B$175,2,0),0)</f>
        <v>800699</v>
      </c>
    </row>
    <row r="181" spans="2:5" x14ac:dyDescent="0.25">
      <c r="B181" s="26">
        <v>44640</v>
      </c>
      <c r="C181" t="s">
        <v>34</v>
      </c>
      <c r="E181" s="16">
        <f>D180</f>
        <v>800699</v>
      </c>
    </row>
    <row r="182" spans="2:5" x14ac:dyDescent="0.25">
      <c r="B182" s="26">
        <v>44651</v>
      </c>
      <c r="C182" t="s">
        <v>33</v>
      </c>
      <c r="D182" s="11">
        <f>ROUND(VLOOKUP(B182,$E$161:$K$167,7,0)*VLOOKUP(C182,$A$174:$B$175,2,0),0)</f>
        <v>751879</v>
      </c>
    </row>
    <row r="183" spans="2:5" x14ac:dyDescent="0.25">
      <c r="B183" s="26">
        <v>44651</v>
      </c>
      <c r="C183" t="s">
        <v>33</v>
      </c>
      <c r="E183" s="16">
        <f t="shared" ref="E183" si="76">D182</f>
        <v>751879</v>
      </c>
    </row>
    <row r="184" spans="2:5" x14ac:dyDescent="0.25">
      <c r="B184" s="26">
        <v>44651</v>
      </c>
      <c r="C184" t="s">
        <v>34</v>
      </c>
      <c r="D184" s="11">
        <f>ROUND(VLOOKUP(B184,$E$161:$K$167,7,0)*VLOOKUP(C184,$A$174:$B$175,2,0),0)</f>
        <v>501252</v>
      </c>
    </row>
    <row r="185" spans="2:5" x14ac:dyDescent="0.25">
      <c r="B185" s="26">
        <v>44651</v>
      </c>
      <c r="C185" t="s">
        <v>34</v>
      </c>
      <c r="E185" s="16">
        <f t="shared" ref="E185" si="77">D184</f>
        <v>501252</v>
      </c>
    </row>
    <row r="186" spans="2:5" x14ac:dyDescent="0.25">
      <c r="B186" s="26">
        <v>44681</v>
      </c>
      <c r="C186" t="s">
        <v>33</v>
      </c>
      <c r="D186" s="11">
        <f>ROUND(VLOOKUP(B186,$E$161:$K$167,7,0)*VLOOKUP(C186,$A$174:$B$175,2,0),0)</f>
        <v>2050578</v>
      </c>
    </row>
    <row r="187" spans="2:5" x14ac:dyDescent="0.25">
      <c r="B187" s="26">
        <v>44681</v>
      </c>
      <c r="C187" t="s">
        <v>33</v>
      </c>
      <c r="E187" s="16">
        <f t="shared" ref="E187" si="78">D186</f>
        <v>2050578</v>
      </c>
    </row>
    <row r="188" spans="2:5" x14ac:dyDescent="0.25">
      <c r="B188" s="26">
        <v>44681</v>
      </c>
      <c r="C188" t="s">
        <v>34</v>
      </c>
      <c r="D188" s="11">
        <f>ROUND(VLOOKUP(B188,$E$161:$K$167,7,0)*VLOOKUP(C188,$A$174:$B$175,2,0),0)</f>
        <v>1367052</v>
      </c>
    </row>
    <row r="189" spans="2:5" x14ac:dyDescent="0.25">
      <c r="B189" s="26">
        <v>44681</v>
      </c>
      <c r="C189" t="s">
        <v>34</v>
      </c>
      <c r="E189" s="16">
        <f t="shared" ref="E189" si="79">D188</f>
        <v>1367052</v>
      </c>
    </row>
    <row r="190" spans="2:5" x14ac:dyDescent="0.25">
      <c r="B190" s="26">
        <v>44712</v>
      </c>
      <c r="C190" t="s">
        <v>33</v>
      </c>
      <c r="D190" s="11">
        <f>ROUND(VLOOKUP(B190,$E$161:$K$167,7,0)*VLOOKUP(C190,$A$174:$B$175,2,0),0)</f>
        <v>2118931</v>
      </c>
    </row>
    <row r="191" spans="2:5" x14ac:dyDescent="0.25">
      <c r="B191" s="26">
        <v>44712</v>
      </c>
      <c r="C191" t="s">
        <v>33</v>
      </c>
      <c r="E191" s="16">
        <f t="shared" ref="E191" si="80">D190</f>
        <v>2118931</v>
      </c>
    </row>
    <row r="192" spans="2:5" x14ac:dyDescent="0.25">
      <c r="B192" s="26">
        <v>44712</v>
      </c>
      <c r="C192" t="s">
        <v>34</v>
      </c>
      <c r="D192" s="11">
        <f>ROUND(VLOOKUP(B192,$E$161:$K$167,7,0)*VLOOKUP(C192,$A$174:$B$175,2,0),0)</f>
        <v>1412620</v>
      </c>
    </row>
    <row r="193" spans="1:13" x14ac:dyDescent="0.25">
      <c r="B193" s="26">
        <v>44712</v>
      </c>
      <c r="C193" t="s">
        <v>34</v>
      </c>
      <c r="E193" s="16">
        <f t="shared" ref="E193" si="81">D192</f>
        <v>1412620</v>
      </c>
    </row>
    <row r="194" spans="1:13" x14ac:dyDescent="0.25">
      <c r="B194" s="26">
        <v>44742</v>
      </c>
      <c r="C194" t="s">
        <v>33</v>
      </c>
      <c r="D194" s="11">
        <f>ROUND(VLOOKUP(B194,$E$161:$K$167,7,0)*VLOOKUP(C194,$A$174:$B$175,2,0),0)</f>
        <v>2050578</v>
      </c>
    </row>
    <row r="195" spans="1:13" x14ac:dyDescent="0.25">
      <c r="B195" s="26">
        <v>44742</v>
      </c>
      <c r="C195" t="s">
        <v>33</v>
      </c>
      <c r="E195" s="16">
        <f t="shared" ref="E195" si="82">D194</f>
        <v>2050578</v>
      </c>
    </row>
    <row r="196" spans="1:13" x14ac:dyDescent="0.25">
      <c r="B196" s="26">
        <v>44742</v>
      </c>
      <c r="C196" t="s">
        <v>34</v>
      </c>
      <c r="D196" s="11">
        <f>ROUND(VLOOKUP(B196,$E$161:$K$167,7,0)*VLOOKUP(C196,$A$174:$B$175,2,0),0)</f>
        <v>1367052</v>
      </c>
    </row>
    <row r="197" spans="1:13" x14ac:dyDescent="0.25">
      <c r="B197" s="26">
        <v>44742</v>
      </c>
      <c r="C197" t="s">
        <v>34</v>
      </c>
      <c r="E197" s="16">
        <f t="shared" ref="E197" si="83">D196</f>
        <v>1367052</v>
      </c>
    </row>
    <row r="198" spans="1:13" x14ac:dyDescent="0.25">
      <c r="B198" s="26">
        <v>44773</v>
      </c>
      <c r="C198" t="s">
        <v>33</v>
      </c>
      <c r="D198" s="11">
        <f>ROUND(VLOOKUP(B198,$E$161:$K$167,7,0)*VLOOKUP(C198,$A$174:$B$175,2,0),0)</f>
        <v>2118931</v>
      </c>
    </row>
    <row r="199" spans="1:13" x14ac:dyDescent="0.25">
      <c r="B199" s="26">
        <v>44773</v>
      </c>
      <c r="C199" t="s">
        <v>33</v>
      </c>
      <c r="E199" s="16">
        <f t="shared" ref="E199" si="84">D198</f>
        <v>2118931</v>
      </c>
    </row>
    <row r="200" spans="1:13" x14ac:dyDescent="0.25">
      <c r="B200" s="26">
        <v>44773</v>
      </c>
      <c r="C200" t="s">
        <v>34</v>
      </c>
      <c r="D200" s="11">
        <f>ROUND(VLOOKUP(B200,$E$161:$K$167,7,0)*VLOOKUP(C200,$A$174:$B$175,2,0),0)</f>
        <v>1412620</v>
      </c>
    </row>
    <row r="201" spans="1:13" x14ac:dyDescent="0.25">
      <c r="B201" s="26">
        <v>44773</v>
      </c>
      <c r="C201" t="s">
        <v>34</v>
      </c>
      <c r="E201" s="16">
        <f t="shared" ref="E201" si="85">D200</f>
        <v>1412620</v>
      </c>
    </row>
    <row r="202" spans="1:13" ht="32.25" customHeight="1" x14ac:dyDescent="0.25">
      <c r="B202" s="26">
        <v>44792</v>
      </c>
      <c r="C202" t="s">
        <v>33</v>
      </c>
      <c r="D202" s="11">
        <f>ROUND(VLOOKUP(B202,$E$161:$K$167,7,0)*VLOOKUP(C202,$A$174:$B$175,2,0),0)</f>
        <v>1298699</v>
      </c>
    </row>
    <row r="203" spans="1:13" x14ac:dyDescent="0.25">
      <c r="B203" s="26">
        <v>44792</v>
      </c>
      <c r="C203" t="s">
        <v>33</v>
      </c>
      <c r="E203" s="16">
        <f t="shared" ref="E203" si="86">D202</f>
        <v>1298699</v>
      </c>
    </row>
    <row r="204" spans="1:13" x14ac:dyDescent="0.25">
      <c r="B204" s="26">
        <v>44792</v>
      </c>
      <c r="C204" t="s">
        <v>34</v>
      </c>
      <c r="D204" s="11">
        <f>ROUND(VLOOKUP(B204,$E$161:$K$167,7,0)*VLOOKUP(C204,$A$174:$B$175,2,0),0)</f>
        <v>865800</v>
      </c>
    </row>
    <row r="205" spans="1:13" x14ac:dyDescent="0.25">
      <c r="B205" s="26">
        <v>44792</v>
      </c>
      <c r="C205" t="s">
        <v>34</v>
      </c>
      <c r="E205" s="16">
        <f t="shared" ref="E205" si="87">D204</f>
        <v>865800</v>
      </c>
    </row>
    <row r="207" spans="1:13" x14ac:dyDescent="0.25">
      <c r="A207" t="s">
        <v>0</v>
      </c>
      <c r="C207" s="1">
        <v>44397</v>
      </c>
      <c r="D207" s="50" t="s">
        <v>73</v>
      </c>
      <c r="E207" s="50">
        <v>44275</v>
      </c>
      <c r="F207" s="51" t="s">
        <v>17</v>
      </c>
      <c r="G207" s="52">
        <v>44731</v>
      </c>
    </row>
    <row r="208" spans="1:13" x14ac:dyDescent="0.25">
      <c r="A208" t="s">
        <v>1</v>
      </c>
      <c r="C208" s="11">
        <v>61000000</v>
      </c>
      <c r="D208" s="1"/>
      <c r="E208" s="2"/>
      <c r="F208" s="2"/>
      <c r="G208" s="12"/>
      <c r="H208" s="2"/>
      <c r="I208" s="2"/>
      <c r="J208" s="2"/>
      <c r="K208" s="2"/>
      <c r="L208" s="2"/>
      <c r="M208" s="2"/>
    </row>
    <row r="209" spans="1:13" x14ac:dyDescent="0.25">
      <c r="A209" t="s">
        <v>29</v>
      </c>
      <c r="C209" s="11">
        <v>1000000</v>
      </c>
      <c r="D209" s="1"/>
      <c r="E209" s="2"/>
      <c r="F209" s="2"/>
      <c r="G209" s="12"/>
      <c r="H209" s="2"/>
      <c r="I209" s="2"/>
      <c r="J209" s="2"/>
      <c r="K209" s="2"/>
      <c r="L209" s="2"/>
      <c r="M209" s="2"/>
    </row>
    <row r="210" spans="1:13" x14ac:dyDescent="0.25">
      <c r="A210" t="s">
        <v>10</v>
      </c>
      <c r="C210" s="11">
        <f>C208-C209</f>
        <v>60000000</v>
      </c>
      <c r="D210" s="1"/>
      <c r="E210" s="2"/>
      <c r="F210" s="2"/>
      <c r="G210" s="12"/>
      <c r="H210" s="2"/>
      <c r="I210" s="2"/>
      <c r="J210" s="2"/>
      <c r="K210" s="2"/>
      <c r="L210" s="2"/>
      <c r="M210" s="2"/>
    </row>
    <row r="211" spans="1:13" x14ac:dyDescent="0.25">
      <c r="A211" t="s">
        <v>28</v>
      </c>
      <c r="C211" t="b">
        <v>1</v>
      </c>
      <c r="D211" s="13"/>
      <c r="E211" s="2"/>
      <c r="F211" s="2"/>
      <c r="G211" s="2"/>
      <c r="H211" s="2"/>
      <c r="I211" s="2"/>
      <c r="J211" s="2"/>
      <c r="K211" s="2"/>
      <c r="L211" s="2"/>
      <c r="M211" s="2"/>
    </row>
    <row r="212" spans="1:13" x14ac:dyDescent="0.25">
      <c r="A212" t="s">
        <v>16</v>
      </c>
      <c r="C212" t="s">
        <v>26</v>
      </c>
      <c r="D212" s="13">
        <v>457</v>
      </c>
      <c r="F212" s="2"/>
      <c r="G212" s="2"/>
      <c r="H212" s="2" t="s">
        <v>72</v>
      </c>
      <c r="I212" s="2"/>
      <c r="J212" s="2"/>
      <c r="K212" s="2"/>
      <c r="L212" s="2"/>
      <c r="M212" s="2"/>
    </row>
    <row r="213" spans="1:13" x14ac:dyDescent="0.25">
      <c r="A213" t="s">
        <v>23</v>
      </c>
      <c r="C213" s="1">
        <v>44397</v>
      </c>
      <c r="E213" s="2"/>
      <c r="F213" s="2"/>
      <c r="G213" s="2"/>
      <c r="H213" s="2"/>
      <c r="I213" s="2"/>
      <c r="J213" s="2"/>
      <c r="K213" s="2"/>
      <c r="L213" s="2"/>
      <c r="M213" s="2"/>
    </row>
    <row r="214" spans="1:13" x14ac:dyDescent="0.25">
      <c r="A214" t="s">
        <v>24</v>
      </c>
      <c r="C214" s="1">
        <v>44397</v>
      </c>
      <c r="E214" s="2"/>
      <c r="F214" s="2"/>
      <c r="G214" s="1"/>
      <c r="H214" s="2"/>
      <c r="I214" s="2"/>
      <c r="J214" s="2"/>
      <c r="K214" s="2"/>
      <c r="L214" s="2"/>
      <c r="M214" s="2"/>
    </row>
    <row r="215" spans="1:13" x14ac:dyDescent="0.25">
      <c r="A215" t="s">
        <v>18</v>
      </c>
      <c r="E215" s="2"/>
      <c r="F215" s="2"/>
      <c r="G215" s="2"/>
      <c r="H215" s="2"/>
      <c r="I215" s="2"/>
      <c r="J215" s="2"/>
      <c r="K215" s="2"/>
      <c r="L215" s="2"/>
      <c r="M215" s="2"/>
    </row>
    <row r="216" spans="1:13" x14ac:dyDescent="0.25">
      <c r="A216" t="s">
        <v>19</v>
      </c>
      <c r="E216" s="1"/>
      <c r="F216" s="2"/>
      <c r="G216" s="2"/>
      <c r="H216" s="2"/>
      <c r="I216" s="2"/>
      <c r="J216" s="2"/>
      <c r="K216" s="2"/>
      <c r="L216" s="2"/>
      <c r="M216" s="2"/>
    </row>
    <row r="217" spans="1:13" x14ac:dyDescent="0.25">
      <c r="A217" t="s">
        <v>20</v>
      </c>
      <c r="D217">
        <v>4</v>
      </c>
      <c r="E217" s="2" t="s">
        <v>22</v>
      </c>
      <c r="F217" s="2"/>
      <c r="G217" s="2"/>
      <c r="H217" s="2"/>
      <c r="I217" s="2"/>
      <c r="J217" s="2"/>
      <c r="K217" s="2"/>
      <c r="L217" s="2"/>
      <c r="M217" s="2"/>
    </row>
    <row r="218" spans="1:13" x14ac:dyDescent="0.25">
      <c r="A218" t="s">
        <v>21</v>
      </c>
      <c r="D218">
        <v>122</v>
      </c>
      <c r="F218" s="2"/>
      <c r="G218" s="2"/>
      <c r="H218" s="2"/>
      <c r="I218" s="2"/>
      <c r="J218" s="2"/>
      <c r="K218" s="2"/>
      <c r="L218" s="2"/>
      <c r="M218" s="2"/>
    </row>
    <row r="219" spans="1:13" x14ac:dyDescent="0.25">
      <c r="A219" t="s">
        <v>41</v>
      </c>
      <c r="C219" t="s">
        <v>77</v>
      </c>
      <c r="D219" s="11">
        <v>2000000</v>
      </c>
      <c r="E219">
        <v>3</v>
      </c>
      <c r="F219" s="2" t="s">
        <v>57</v>
      </c>
      <c r="H219" s="2"/>
      <c r="I219" s="2"/>
      <c r="J219" s="2"/>
      <c r="K219" s="2"/>
      <c r="L219" s="2"/>
      <c r="M219" s="2"/>
    </row>
    <row r="220" spans="1:13" x14ac:dyDescent="0.25">
      <c r="D220" s="11"/>
      <c r="F220" s="2"/>
      <c r="G220" s="2"/>
      <c r="H220" s="2"/>
      <c r="I220" s="2"/>
      <c r="J220" s="2"/>
      <c r="K220" s="2"/>
      <c r="L220" s="2"/>
      <c r="M220" s="2"/>
    </row>
    <row r="221" spans="1:13" x14ac:dyDescent="0.25">
      <c r="A221" t="s">
        <v>66</v>
      </c>
      <c r="C221" t="s">
        <v>55</v>
      </c>
      <c r="D221" s="11">
        <v>1000000</v>
      </c>
      <c r="E221">
        <v>1</v>
      </c>
      <c r="F221" s="2"/>
      <c r="G221" s="2"/>
      <c r="H221" s="12">
        <v>44427</v>
      </c>
      <c r="I221" s="2">
        <f>C228-H221</f>
        <v>-152</v>
      </c>
      <c r="J221" s="2"/>
      <c r="K221" s="2"/>
      <c r="L221" s="2"/>
      <c r="M221" s="2"/>
    </row>
    <row r="222" spans="1:13" x14ac:dyDescent="0.25">
      <c r="D222" s="11"/>
      <c r="F222" s="2"/>
      <c r="G222" s="2"/>
      <c r="H222" s="2"/>
      <c r="I222" s="2"/>
      <c r="J222" s="2"/>
      <c r="K222" s="2"/>
      <c r="L222" s="2"/>
      <c r="M222" s="2"/>
    </row>
    <row r="223" spans="1:13" x14ac:dyDescent="0.25">
      <c r="A223" t="s">
        <v>78</v>
      </c>
      <c r="C223" t="s">
        <v>68</v>
      </c>
      <c r="D223" s="1">
        <v>44671</v>
      </c>
      <c r="F223" s="2"/>
      <c r="G223" s="2"/>
      <c r="H223" s="2"/>
      <c r="I223" s="2"/>
      <c r="J223" s="2"/>
      <c r="K223" s="2"/>
      <c r="L223" s="2"/>
      <c r="M223" s="2"/>
    </row>
    <row r="224" spans="1:13" x14ac:dyDescent="0.25">
      <c r="A224" t="s">
        <v>79</v>
      </c>
      <c r="D224" s="1">
        <v>44713</v>
      </c>
      <c r="F224" s="2"/>
      <c r="G224" s="2"/>
      <c r="H224" s="2"/>
      <c r="I224" s="2"/>
      <c r="J224" s="2"/>
      <c r="K224" s="2"/>
      <c r="L224" s="2"/>
      <c r="M224" s="2"/>
    </row>
    <row r="225" spans="1:15" x14ac:dyDescent="0.25">
      <c r="A225" s="5" t="s">
        <v>2</v>
      </c>
      <c r="B225" s="5"/>
      <c r="C225" s="5"/>
      <c r="D225" s="5"/>
      <c r="E225" s="5"/>
      <c r="F225" s="6"/>
      <c r="G225" s="6"/>
      <c r="H225" s="6"/>
      <c r="I225" s="6"/>
      <c r="J225" s="6"/>
      <c r="K225" s="6"/>
      <c r="L225" s="6"/>
      <c r="M225" s="6"/>
      <c r="N225" s="6"/>
      <c r="O225" s="5"/>
    </row>
    <row r="226" spans="1:15" ht="30" x14ac:dyDescent="0.25">
      <c r="A226" s="5"/>
      <c r="B226" s="7" t="s">
        <v>3</v>
      </c>
      <c r="C226" s="7" t="s">
        <v>4</v>
      </c>
      <c r="D226" s="7" t="s">
        <v>5</v>
      </c>
      <c r="E226" s="7" t="s">
        <v>46</v>
      </c>
      <c r="F226" s="8" t="s">
        <v>25</v>
      </c>
      <c r="G226" s="8" t="s">
        <v>6</v>
      </c>
      <c r="H226" s="8" t="s">
        <v>7</v>
      </c>
      <c r="I226" s="8" t="s">
        <v>8</v>
      </c>
      <c r="J226" s="8" t="s">
        <v>9</v>
      </c>
      <c r="K226" s="8" t="s">
        <v>10</v>
      </c>
      <c r="L226" s="8" t="s">
        <v>11</v>
      </c>
      <c r="M226" s="8" t="s">
        <v>12</v>
      </c>
      <c r="N226" s="8" t="s">
        <v>13</v>
      </c>
      <c r="O226" s="5" t="s">
        <v>42</v>
      </c>
    </row>
    <row r="227" spans="1:15" x14ac:dyDescent="0.25">
      <c r="A227" s="5"/>
      <c r="B227" s="7"/>
      <c r="C227" s="7"/>
      <c r="D227" s="7"/>
      <c r="E227" s="7"/>
      <c r="F227" s="8"/>
      <c r="G227" s="8"/>
      <c r="H227" s="8"/>
      <c r="I227" s="8"/>
      <c r="J227" s="8"/>
      <c r="K227" s="8"/>
      <c r="L227" s="8"/>
      <c r="M227" s="8"/>
      <c r="N227" s="8"/>
      <c r="O227" s="5"/>
    </row>
    <row r="228" spans="1:15" x14ac:dyDescent="0.25">
      <c r="A228" s="5"/>
      <c r="B228" s="7" t="s">
        <v>14</v>
      </c>
      <c r="C228" s="10">
        <v>44275</v>
      </c>
      <c r="D228" s="10">
        <v>44286</v>
      </c>
      <c r="E228" s="10">
        <f>D228</f>
        <v>44286</v>
      </c>
      <c r="F228" s="6">
        <f>$C$4</f>
        <v>60000000</v>
      </c>
      <c r="G228" s="6">
        <f>$D$6</f>
        <v>457</v>
      </c>
      <c r="H228" s="15">
        <v>0</v>
      </c>
      <c r="I228" s="6">
        <v>0</v>
      </c>
      <c r="J228" s="6">
        <f t="shared" ref="J228:J244" si="88">D228-C228+1</f>
        <v>12</v>
      </c>
      <c r="K228" s="14">
        <f>ROUND(F228/G228*J228,0)</f>
        <v>1575492</v>
      </c>
      <c r="L228" s="15">
        <f>ROUND(H228+K228,0)</f>
        <v>1575492</v>
      </c>
      <c r="M228" s="15">
        <f>F228-L228</f>
        <v>58424508</v>
      </c>
      <c r="N228" s="6">
        <f>G228-J228</f>
        <v>445</v>
      </c>
      <c r="O228" s="5"/>
    </row>
    <row r="229" spans="1:15" x14ac:dyDescent="0.25">
      <c r="A229" s="5">
        <v>1</v>
      </c>
      <c r="B229" s="7" t="s">
        <v>14</v>
      </c>
      <c r="C229" s="9">
        <v>44287</v>
      </c>
      <c r="D229" s="9">
        <f t="shared" ref="D229" si="89">EOMONTH(C229,0)</f>
        <v>44316</v>
      </c>
      <c r="E229" s="10">
        <f t="shared" ref="E229:E244" si="90">D229</f>
        <v>44316</v>
      </c>
      <c r="F229" s="6">
        <f>$C$4</f>
        <v>60000000</v>
      </c>
      <c r="G229" s="6">
        <f>$D$6</f>
        <v>457</v>
      </c>
      <c r="H229" s="15">
        <f>SUM($K$228:K228)</f>
        <v>1575492</v>
      </c>
      <c r="I229" s="6">
        <f>SUM($J$228:J228)</f>
        <v>12</v>
      </c>
      <c r="J229" s="6">
        <f t="shared" si="88"/>
        <v>30</v>
      </c>
      <c r="K229" s="14">
        <f t="shared" ref="K229:K232" si="91">ROUND(F229/G229*J229,0)</f>
        <v>3938731</v>
      </c>
      <c r="L229" s="15">
        <f t="shared" ref="L229:L230" si="92">ROUND(H229+K229,0)</f>
        <v>5514223</v>
      </c>
      <c r="M229" s="15">
        <f>F229-L229</f>
        <v>54485777</v>
      </c>
      <c r="N229" s="6">
        <f>N228-J229</f>
        <v>415</v>
      </c>
      <c r="O229" s="5"/>
    </row>
    <row r="230" spans="1:15" x14ac:dyDescent="0.25">
      <c r="A230" s="5">
        <f>A229+1</f>
        <v>2</v>
      </c>
      <c r="B230" s="7" t="s">
        <v>14</v>
      </c>
      <c r="C230" s="9">
        <f>D229+1</f>
        <v>44317</v>
      </c>
      <c r="D230" s="9">
        <f>EOMONTH(C230,0)</f>
        <v>44347</v>
      </c>
      <c r="E230" s="10">
        <f t="shared" si="90"/>
        <v>44347</v>
      </c>
      <c r="F230" s="6">
        <f>$C$4</f>
        <v>60000000</v>
      </c>
      <c r="G230" s="6">
        <f>$D$6</f>
        <v>457</v>
      </c>
      <c r="H230" s="15">
        <f>SUM($K$228:K229)</f>
        <v>5514223</v>
      </c>
      <c r="I230" s="6">
        <f>SUM($J$228:J229)</f>
        <v>42</v>
      </c>
      <c r="J230" s="6">
        <f t="shared" si="88"/>
        <v>31</v>
      </c>
      <c r="K230" s="14">
        <f t="shared" si="91"/>
        <v>4070022</v>
      </c>
      <c r="L230" s="15">
        <f t="shared" si="92"/>
        <v>9584245</v>
      </c>
      <c r="M230" s="15">
        <f t="shared" ref="M230:M236" si="93">F230-L230</f>
        <v>50415755</v>
      </c>
      <c r="N230" s="6">
        <f>N229-J230</f>
        <v>384</v>
      </c>
      <c r="O230" s="5"/>
    </row>
    <row r="231" spans="1:15" x14ac:dyDescent="0.25">
      <c r="A231" s="5">
        <f t="shared" ref="A231:A242" si="94">A230+1</f>
        <v>3</v>
      </c>
      <c r="B231" s="7" t="s">
        <v>14</v>
      </c>
      <c r="C231" s="9">
        <f>EDATE(C230,1)</f>
        <v>44348</v>
      </c>
      <c r="D231" s="9">
        <f>EOMONTH(C231,0)</f>
        <v>44377</v>
      </c>
      <c r="E231" s="10">
        <f t="shared" si="90"/>
        <v>44377</v>
      </c>
      <c r="F231" s="6">
        <f>$C$4</f>
        <v>60000000</v>
      </c>
      <c r="G231" s="6">
        <f>$D$6</f>
        <v>457</v>
      </c>
      <c r="H231" s="15">
        <f>SUM($K$228:K230)</f>
        <v>9584245</v>
      </c>
      <c r="I231" s="6">
        <f>SUM($J$228:J230)</f>
        <v>73</v>
      </c>
      <c r="J231" s="6">
        <f t="shared" si="88"/>
        <v>30</v>
      </c>
      <c r="K231" s="14">
        <f t="shared" si="91"/>
        <v>3938731</v>
      </c>
      <c r="L231" s="15">
        <f>ROUND(H231+K231,0)</f>
        <v>13522976</v>
      </c>
      <c r="M231" s="15">
        <f t="shared" si="93"/>
        <v>46477024</v>
      </c>
      <c r="N231" s="6">
        <f>N230-J231</f>
        <v>354</v>
      </c>
      <c r="O231" s="5"/>
    </row>
    <row r="232" spans="1:15" x14ac:dyDescent="0.25">
      <c r="A232" s="5"/>
      <c r="B232" s="7" t="s">
        <v>14</v>
      </c>
      <c r="C232" s="9">
        <v>44378</v>
      </c>
      <c r="D232" s="9">
        <v>44396</v>
      </c>
      <c r="E232" s="10">
        <f t="shared" si="90"/>
        <v>44396</v>
      </c>
      <c r="F232" s="6">
        <f>$C$4</f>
        <v>60000000</v>
      </c>
      <c r="G232" s="6">
        <f>$D$6</f>
        <v>457</v>
      </c>
      <c r="H232" s="15">
        <f>SUM($K$228:K231)</f>
        <v>13522976</v>
      </c>
      <c r="I232" s="6">
        <f>SUM($J$228:J231)</f>
        <v>103</v>
      </c>
      <c r="J232" s="6">
        <f t="shared" si="88"/>
        <v>19</v>
      </c>
      <c r="K232" s="14">
        <f t="shared" si="91"/>
        <v>2494530</v>
      </c>
      <c r="L232" s="15">
        <f>ROUND(H232+K232,0)</f>
        <v>16017506</v>
      </c>
      <c r="M232" s="15">
        <f t="shared" si="93"/>
        <v>43982494</v>
      </c>
      <c r="N232" s="6">
        <f>N231-J232</f>
        <v>335</v>
      </c>
      <c r="O232" s="5"/>
    </row>
    <row r="233" spans="1:15" x14ac:dyDescent="0.25">
      <c r="A233" s="19">
        <f>A231+1</f>
        <v>4</v>
      </c>
      <c r="B233" s="20" t="s">
        <v>15</v>
      </c>
      <c r="C233" s="21">
        <v>44397</v>
      </c>
      <c r="D233" s="21">
        <f t="shared" ref="D233:D240" si="95">EOMONTH(C233,0)</f>
        <v>44408</v>
      </c>
      <c r="E233" s="25">
        <f t="shared" si="90"/>
        <v>44408</v>
      </c>
      <c r="F233" s="22">
        <f>$C$128-$C$129-SUM($K$148:$K$152)</f>
        <v>43982494</v>
      </c>
      <c r="G233" s="22">
        <f>$M$20</f>
        <v>335</v>
      </c>
      <c r="H233" s="23">
        <v>0</v>
      </c>
      <c r="I233" s="22">
        <v>0</v>
      </c>
      <c r="J233" s="22">
        <f t="shared" si="88"/>
        <v>12</v>
      </c>
      <c r="K233" s="24">
        <f>ROUND((F233/G233)*J233,0)</f>
        <v>1575492</v>
      </c>
      <c r="L233" s="23">
        <f>K233</f>
        <v>1575492</v>
      </c>
      <c r="M233" s="23">
        <f t="shared" si="93"/>
        <v>42407002</v>
      </c>
      <c r="N233" s="22">
        <f>N231-J233</f>
        <v>342</v>
      </c>
      <c r="O233" s="19" t="s">
        <v>43</v>
      </c>
    </row>
    <row r="234" spans="1:15" x14ac:dyDescent="0.25">
      <c r="A234" s="5">
        <f t="shared" si="94"/>
        <v>5</v>
      </c>
      <c r="B234" s="7" t="s">
        <v>15</v>
      </c>
      <c r="C234" s="9">
        <v>44409</v>
      </c>
      <c r="D234" s="9">
        <f t="shared" si="95"/>
        <v>44439</v>
      </c>
      <c r="E234" s="10">
        <f t="shared" si="90"/>
        <v>44439</v>
      </c>
      <c r="F234" s="28">
        <f>$C$128-$C$129-SUM($K$148:$K$152)</f>
        <v>43982494</v>
      </c>
      <c r="G234" s="6">
        <f>$M$20</f>
        <v>335</v>
      </c>
      <c r="H234" s="15">
        <f>SUM($K$233:K233)</f>
        <v>1575492</v>
      </c>
      <c r="I234" s="6">
        <f>SUM($J$233:J233)</f>
        <v>12</v>
      </c>
      <c r="J234" s="6">
        <f t="shared" si="88"/>
        <v>31</v>
      </c>
      <c r="K234" s="33">
        <f t="shared" ref="K234:K235" si="96">ROUND((F234/G234)*J234,0)</f>
        <v>4070022</v>
      </c>
      <c r="L234" s="27">
        <f>H234+K234</f>
        <v>5645514</v>
      </c>
      <c r="M234" s="15">
        <f t="shared" si="93"/>
        <v>38336980</v>
      </c>
      <c r="N234" s="6">
        <f t="shared" ref="N234:N236" si="97">N233-J234</f>
        <v>311</v>
      </c>
      <c r="O234" s="5" t="s">
        <v>43</v>
      </c>
    </row>
    <row r="235" spans="1:15" x14ac:dyDescent="0.25">
      <c r="A235" s="5">
        <v>5</v>
      </c>
      <c r="B235" s="7" t="s">
        <v>15</v>
      </c>
      <c r="C235" s="9">
        <f t="shared" ref="C235:C241" si="98">EDATE(C234,1)</f>
        <v>44440</v>
      </c>
      <c r="D235" s="9">
        <f t="shared" si="95"/>
        <v>44469</v>
      </c>
      <c r="E235" s="10">
        <f t="shared" si="90"/>
        <v>44469</v>
      </c>
      <c r="F235" s="28">
        <f>$C$128-$C$129-SUM($K$148:$K$152)</f>
        <v>43982494</v>
      </c>
      <c r="G235" s="6">
        <f>$M$20</f>
        <v>335</v>
      </c>
      <c r="H235" s="15">
        <f>SUM($K$233:K234)</f>
        <v>5645514</v>
      </c>
      <c r="I235" s="6">
        <f>SUM($J$233:J234)</f>
        <v>43</v>
      </c>
      <c r="J235" s="6">
        <f t="shared" si="88"/>
        <v>30</v>
      </c>
      <c r="K235" s="33">
        <f t="shared" si="96"/>
        <v>3938731</v>
      </c>
      <c r="L235" s="27">
        <f t="shared" ref="L235:L244" si="99">H235+K235</f>
        <v>9584245</v>
      </c>
      <c r="M235" s="15">
        <f t="shared" si="93"/>
        <v>34398249</v>
      </c>
      <c r="N235" s="6">
        <f t="shared" si="97"/>
        <v>281</v>
      </c>
      <c r="O235" s="5" t="s">
        <v>43</v>
      </c>
    </row>
    <row r="236" spans="1:15" x14ac:dyDescent="0.25">
      <c r="A236" s="19">
        <f>A234+1</f>
        <v>6</v>
      </c>
      <c r="B236" s="20" t="s">
        <v>15</v>
      </c>
      <c r="C236" s="21">
        <f t="shared" si="98"/>
        <v>44470</v>
      </c>
      <c r="D236" s="21">
        <f t="shared" si="95"/>
        <v>44500</v>
      </c>
      <c r="E236" s="25">
        <f t="shared" si="90"/>
        <v>44500</v>
      </c>
      <c r="F236" s="22">
        <f>$L$20</f>
        <v>43982494</v>
      </c>
      <c r="G236" s="22">
        <f>$M$20</f>
        <v>335</v>
      </c>
      <c r="H236" s="23">
        <f>SUM($K$233:K235)</f>
        <v>9584245</v>
      </c>
      <c r="I236" s="22">
        <f>SUM($J$233:J235)</f>
        <v>73</v>
      </c>
      <c r="J236" s="22">
        <f t="shared" si="88"/>
        <v>31</v>
      </c>
      <c r="K236" s="24">
        <f>ROUND((F236/G236)*J236,0)</f>
        <v>4070022</v>
      </c>
      <c r="L236" s="23">
        <f t="shared" si="99"/>
        <v>13654267</v>
      </c>
      <c r="M236" s="23">
        <f t="shared" si="93"/>
        <v>30328227</v>
      </c>
      <c r="N236" s="22">
        <f t="shared" si="97"/>
        <v>250</v>
      </c>
      <c r="O236" s="19" t="s">
        <v>44</v>
      </c>
    </row>
    <row r="237" spans="1:15" x14ac:dyDescent="0.25">
      <c r="A237" s="5">
        <f t="shared" si="94"/>
        <v>7</v>
      </c>
      <c r="B237" s="7" t="s">
        <v>15</v>
      </c>
      <c r="C237" s="9">
        <f t="shared" si="98"/>
        <v>44501</v>
      </c>
      <c r="D237" s="9">
        <f t="shared" si="95"/>
        <v>44530</v>
      </c>
      <c r="E237" s="10">
        <f t="shared" si="90"/>
        <v>44530</v>
      </c>
      <c r="F237" s="6">
        <f>$M$60+2000000</f>
        <v>32328227</v>
      </c>
      <c r="G237" s="6">
        <f>$D$71-$C$52+1-SUM($J$52:$J$60)</f>
        <v>323</v>
      </c>
      <c r="H237" s="15">
        <f>SUM($K$233:K236)</f>
        <v>13654267</v>
      </c>
      <c r="I237" s="6">
        <f>SUM($J$233:J236)</f>
        <v>104</v>
      </c>
      <c r="J237" s="6">
        <f t="shared" si="88"/>
        <v>30</v>
      </c>
      <c r="K237" s="33">
        <f t="shared" ref="K237:K240" si="100">ROUND((F237/G237)*J237,0)</f>
        <v>3002622</v>
      </c>
      <c r="L237" s="27">
        <f t="shared" si="99"/>
        <v>16656889</v>
      </c>
      <c r="M237" s="15">
        <f>F237-K237</f>
        <v>29325605</v>
      </c>
      <c r="N237" s="28">
        <f>G237-J237</f>
        <v>293</v>
      </c>
      <c r="O237" s="5" t="s">
        <v>44</v>
      </c>
    </row>
    <row r="238" spans="1:15" x14ac:dyDescent="0.25">
      <c r="A238" s="5">
        <f t="shared" si="94"/>
        <v>8</v>
      </c>
      <c r="B238" s="7" t="s">
        <v>15</v>
      </c>
      <c r="C238" s="9">
        <f t="shared" si="98"/>
        <v>44531</v>
      </c>
      <c r="D238" s="9">
        <f t="shared" si="95"/>
        <v>44561</v>
      </c>
      <c r="E238" s="10">
        <f t="shared" si="90"/>
        <v>44561</v>
      </c>
      <c r="F238" s="6">
        <f t="shared" ref="F238:F241" si="101">$M$60+2000000</f>
        <v>32328227</v>
      </c>
      <c r="G238" s="6">
        <f t="shared" ref="G238:G241" si="102">$D$71-$C$52+1-SUM($J$52:$J$60)</f>
        <v>323</v>
      </c>
      <c r="H238" s="15">
        <f>SUM($K$233:K237)</f>
        <v>16656889</v>
      </c>
      <c r="I238" s="6">
        <f>SUM($J$233:J237)</f>
        <v>134</v>
      </c>
      <c r="J238" s="6">
        <f t="shared" si="88"/>
        <v>31</v>
      </c>
      <c r="K238" s="33">
        <f t="shared" si="100"/>
        <v>3102709</v>
      </c>
      <c r="L238" s="27">
        <f t="shared" si="99"/>
        <v>19759598</v>
      </c>
      <c r="M238" s="15">
        <f>M237-K238</f>
        <v>26222896</v>
      </c>
      <c r="N238" s="28">
        <f>N237-J238</f>
        <v>262</v>
      </c>
      <c r="O238" s="5" t="s">
        <v>44</v>
      </c>
    </row>
    <row r="239" spans="1:15" x14ac:dyDescent="0.25">
      <c r="A239" s="5">
        <f t="shared" si="94"/>
        <v>9</v>
      </c>
      <c r="B239" s="7" t="s">
        <v>15</v>
      </c>
      <c r="C239" s="9">
        <f t="shared" si="98"/>
        <v>44562</v>
      </c>
      <c r="D239" s="9">
        <f t="shared" si="95"/>
        <v>44592</v>
      </c>
      <c r="E239" s="10">
        <f t="shared" si="90"/>
        <v>44592</v>
      </c>
      <c r="F239" s="6">
        <f t="shared" si="101"/>
        <v>32328227</v>
      </c>
      <c r="G239" s="6">
        <f t="shared" si="102"/>
        <v>323</v>
      </c>
      <c r="H239" s="15">
        <f>SUM($K$233:K238)</f>
        <v>19759598</v>
      </c>
      <c r="I239" s="6">
        <f>SUM($J$233:J238)</f>
        <v>165</v>
      </c>
      <c r="J239" s="6">
        <f t="shared" si="88"/>
        <v>31</v>
      </c>
      <c r="K239" s="33">
        <f t="shared" si="100"/>
        <v>3102709</v>
      </c>
      <c r="L239" s="27">
        <f t="shared" si="99"/>
        <v>22862307</v>
      </c>
      <c r="M239" s="15">
        <f>M238-K239</f>
        <v>23120187</v>
      </c>
      <c r="N239" s="28">
        <f t="shared" ref="N239:N241" si="103">N238-J239</f>
        <v>231</v>
      </c>
      <c r="O239" s="5" t="s">
        <v>44</v>
      </c>
    </row>
    <row r="240" spans="1:15" x14ac:dyDescent="0.25">
      <c r="A240" s="5">
        <f t="shared" si="94"/>
        <v>10</v>
      </c>
      <c r="B240" s="7" t="s">
        <v>15</v>
      </c>
      <c r="C240" s="9">
        <f t="shared" si="98"/>
        <v>44593</v>
      </c>
      <c r="D240" s="9">
        <f t="shared" si="95"/>
        <v>44620</v>
      </c>
      <c r="E240" s="10">
        <f t="shared" si="90"/>
        <v>44620</v>
      </c>
      <c r="F240" s="6">
        <f t="shared" si="101"/>
        <v>32328227</v>
      </c>
      <c r="G240" s="6">
        <f t="shared" si="102"/>
        <v>323</v>
      </c>
      <c r="H240" s="15">
        <f>SUM($K$233:K239)</f>
        <v>22862307</v>
      </c>
      <c r="I240" s="6">
        <f>SUM($J$233:J239)</f>
        <v>196</v>
      </c>
      <c r="J240" s="6">
        <f t="shared" si="88"/>
        <v>28</v>
      </c>
      <c r="K240" s="33">
        <f t="shared" si="100"/>
        <v>2802447</v>
      </c>
      <c r="L240" s="27">
        <f t="shared" si="99"/>
        <v>25664754</v>
      </c>
      <c r="M240" s="15">
        <f>M239-K240</f>
        <v>20317740</v>
      </c>
      <c r="N240" s="28">
        <f t="shared" si="103"/>
        <v>203</v>
      </c>
      <c r="O240" s="5" t="s">
        <v>44</v>
      </c>
    </row>
    <row r="241" spans="1:15" x14ac:dyDescent="0.25">
      <c r="A241" s="19">
        <f t="shared" si="94"/>
        <v>11</v>
      </c>
      <c r="B241" s="20" t="s">
        <v>15</v>
      </c>
      <c r="C241" s="21">
        <f t="shared" si="98"/>
        <v>44621</v>
      </c>
      <c r="D241" s="21">
        <v>44640</v>
      </c>
      <c r="E241" s="25">
        <f t="shared" si="90"/>
        <v>44640</v>
      </c>
      <c r="F241" s="22">
        <f t="shared" si="101"/>
        <v>32328227</v>
      </c>
      <c r="G241" s="22">
        <f t="shared" si="102"/>
        <v>323</v>
      </c>
      <c r="H241" s="23">
        <f>SUM($K$233:K240)</f>
        <v>25664754</v>
      </c>
      <c r="I241" s="22">
        <f>SUM($J$233:J240)</f>
        <v>224</v>
      </c>
      <c r="J241" s="22">
        <f t="shared" si="88"/>
        <v>20</v>
      </c>
      <c r="K241" s="24">
        <f t="shared" ref="K241:K246" si="104">ROUND((F241/G241)*J241,0)</f>
        <v>2001748</v>
      </c>
      <c r="L241" s="23">
        <f t="shared" si="99"/>
        <v>27666502</v>
      </c>
      <c r="M241" s="23">
        <f>M240-K241</f>
        <v>18315992</v>
      </c>
      <c r="N241" s="22">
        <f t="shared" si="103"/>
        <v>183</v>
      </c>
      <c r="O241" s="5" t="s">
        <v>44</v>
      </c>
    </row>
    <row r="242" spans="1:15" x14ac:dyDescent="0.25">
      <c r="A242" s="30">
        <f t="shared" si="94"/>
        <v>12</v>
      </c>
      <c r="B242" s="31" t="s">
        <v>15</v>
      </c>
      <c r="C242" s="32">
        <v>44641</v>
      </c>
      <c r="D242" s="32">
        <v>44651</v>
      </c>
      <c r="E242" s="29">
        <f t="shared" si="90"/>
        <v>44651</v>
      </c>
      <c r="F242" s="28">
        <f>M241-1000000</f>
        <v>17315992</v>
      </c>
      <c r="G242" s="22">
        <v>152</v>
      </c>
      <c r="H242" s="15">
        <f>SUM($K$233:K241)</f>
        <v>27666502</v>
      </c>
      <c r="I242" s="6">
        <f>SUM($J$233:J241)</f>
        <v>244</v>
      </c>
      <c r="J242" s="28">
        <f t="shared" si="88"/>
        <v>11</v>
      </c>
      <c r="K242" s="33">
        <f t="shared" si="104"/>
        <v>1253131</v>
      </c>
      <c r="L242" s="27">
        <f>H242+K242</f>
        <v>28919633</v>
      </c>
      <c r="M242" s="27">
        <f>F242-K242</f>
        <v>16062861</v>
      </c>
      <c r="N242" s="28">
        <f>G242-J242</f>
        <v>141</v>
      </c>
      <c r="O242" s="5" t="s">
        <v>44</v>
      </c>
    </row>
    <row r="243" spans="1:15" s="38" customFormat="1" x14ac:dyDescent="0.25">
      <c r="A243" s="19">
        <f>A241+1</f>
        <v>12</v>
      </c>
      <c r="B243" s="20" t="s">
        <v>15</v>
      </c>
      <c r="C243" s="21">
        <f>EDATE(C241,1)</f>
        <v>44652</v>
      </c>
      <c r="D243" s="21">
        <v>44670</v>
      </c>
      <c r="E243" s="25">
        <f t="shared" si="90"/>
        <v>44670</v>
      </c>
      <c r="F243" s="22">
        <f>$F$162</f>
        <v>17315992</v>
      </c>
      <c r="G243" s="22">
        <v>152</v>
      </c>
      <c r="H243" s="23">
        <f>SUM($K$233:K242)</f>
        <v>28919633</v>
      </c>
      <c r="I243" s="22">
        <f>SUM($J$233:J242)</f>
        <v>255</v>
      </c>
      <c r="J243" s="22">
        <f t="shared" si="88"/>
        <v>19</v>
      </c>
      <c r="K243" s="24">
        <f t="shared" si="104"/>
        <v>2164499</v>
      </c>
      <c r="L243" s="23">
        <f>H243+K243</f>
        <v>31084132</v>
      </c>
      <c r="M243" s="23">
        <f>M242-K243</f>
        <v>13898362</v>
      </c>
      <c r="N243" s="22">
        <f>N242-J243</f>
        <v>122</v>
      </c>
      <c r="O243" s="19" t="s">
        <v>44</v>
      </c>
    </row>
    <row r="244" spans="1:15" x14ac:dyDescent="0.25">
      <c r="A244" s="19">
        <f>A242+1</f>
        <v>13</v>
      </c>
      <c r="B244" s="7" t="s">
        <v>15</v>
      </c>
      <c r="C244" s="9">
        <v>44713</v>
      </c>
      <c r="D244" s="9">
        <f t="shared" ref="D244" si="105">EOMONTH(C244,0)</f>
        <v>44742</v>
      </c>
      <c r="E244" s="10">
        <f t="shared" si="90"/>
        <v>44742</v>
      </c>
      <c r="F244" s="28">
        <f>M243</f>
        <v>13898362</v>
      </c>
      <c r="G244" s="6">
        <f>N243</f>
        <v>122</v>
      </c>
      <c r="H244" s="15">
        <f>SUM($K$233:K243)</f>
        <v>31084132</v>
      </c>
      <c r="I244" s="6">
        <f>SUM($J$233:J243)</f>
        <v>274</v>
      </c>
      <c r="J244" s="28">
        <f t="shared" si="88"/>
        <v>30</v>
      </c>
      <c r="K244" s="33">
        <f t="shared" si="104"/>
        <v>3417630</v>
      </c>
      <c r="L244" s="27">
        <f t="shared" si="99"/>
        <v>34501762</v>
      </c>
      <c r="M244" s="27">
        <f>F244-K244</f>
        <v>10480732</v>
      </c>
      <c r="N244" s="28">
        <f>G244-J244</f>
        <v>92</v>
      </c>
      <c r="O244" s="5" t="s">
        <v>44</v>
      </c>
    </row>
    <row r="245" spans="1:15" x14ac:dyDescent="0.25">
      <c r="A245" s="19">
        <f>A243+1</f>
        <v>13</v>
      </c>
      <c r="B245" s="7" t="s">
        <v>15</v>
      </c>
      <c r="C245" s="9">
        <f t="shared" ref="C245:C247" si="106">EDATE(C244,1)</f>
        <v>44743</v>
      </c>
      <c r="D245" s="9">
        <f t="shared" ref="D245:D247" si="107">EOMONTH(C245,0)</f>
        <v>44773</v>
      </c>
      <c r="E245" s="10">
        <f t="shared" ref="E245:E247" si="108">D245</f>
        <v>44773</v>
      </c>
      <c r="F245" s="28">
        <f>$F$244</f>
        <v>13898362</v>
      </c>
      <c r="G245" s="6">
        <f>$G$244</f>
        <v>122</v>
      </c>
      <c r="H245" s="15">
        <f>SUM($K$233:K244)</f>
        <v>34501762</v>
      </c>
      <c r="I245" s="6">
        <f>SUM($J$233:J244)</f>
        <v>304</v>
      </c>
      <c r="J245" s="28">
        <f t="shared" ref="J245:J247" si="109">D245-C245+1</f>
        <v>31</v>
      </c>
      <c r="K245" s="33">
        <f t="shared" si="104"/>
        <v>3531551</v>
      </c>
      <c r="L245" s="27">
        <f t="shared" ref="L245:L247" si="110">H245+K245</f>
        <v>38033313</v>
      </c>
      <c r="M245" s="27">
        <f>M244-K245</f>
        <v>6949181</v>
      </c>
      <c r="N245" s="28">
        <f>N244-J245</f>
        <v>61</v>
      </c>
      <c r="O245" s="5" t="s">
        <v>44</v>
      </c>
    </row>
    <row r="246" spans="1:15" x14ac:dyDescent="0.25">
      <c r="A246" s="19">
        <f>A244+1</f>
        <v>14</v>
      </c>
      <c r="B246" s="7" t="s">
        <v>15</v>
      </c>
      <c r="C246" s="9">
        <f t="shared" si="106"/>
        <v>44774</v>
      </c>
      <c r="D246" s="9">
        <f t="shared" si="107"/>
        <v>44804</v>
      </c>
      <c r="E246" s="10">
        <f t="shared" si="108"/>
        <v>44804</v>
      </c>
      <c r="F246" s="28">
        <f>$F$244</f>
        <v>13898362</v>
      </c>
      <c r="G246" s="6">
        <f>$G$244</f>
        <v>122</v>
      </c>
      <c r="H246" s="15">
        <f>SUM($K$233:K245)</f>
        <v>38033313</v>
      </c>
      <c r="I246" s="6">
        <f>SUM($J$233:J245)</f>
        <v>335</v>
      </c>
      <c r="J246" s="28">
        <f t="shared" si="109"/>
        <v>31</v>
      </c>
      <c r="K246" s="33">
        <f t="shared" si="104"/>
        <v>3531551</v>
      </c>
      <c r="L246" s="27">
        <f t="shared" si="110"/>
        <v>41564864</v>
      </c>
      <c r="M246" s="27">
        <f t="shared" ref="M246:M247" si="111">M245-K246</f>
        <v>3417630</v>
      </c>
      <c r="N246" s="28">
        <f t="shared" ref="N246:N247" si="112">N245-J246</f>
        <v>30</v>
      </c>
      <c r="O246" s="5" t="s">
        <v>44</v>
      </c>
    </row>
    <row r="247" spans="1:15" x14ac:dyDescent="0.25">
      <c r="A247" s="19">
        <f>A245+1</f>
        <v>14</v>
      </c>
      <c r="B247" s="7" t="s">
        <v>15</v>
      </c>
      <c r="C247" s="9">
        <f t="shared" si="106"/>
        <v>44805</v>
      </c>
      <c r="D247" s="9">
        <f t="shared" si="107"/>
        <v>44834</v>
      </c>
      <c r="E247" s="10">
        <f t="shared" si="108"/>
        <v>44834</v>
      </c>
      <c r="F247" s="28">
        <f>$F$244</f>
        <v>13898362</v>
      </c>
      <c r="G247" s="6">
        <f>$G$244</f>
        <v>122</v>
      </c>
      <c r="H247" s="15">
        <f>SUM($K$233:K246)</f>
        <v>41564864</v>
      </c>
      <c r="I247" s="6">
        <f>SUM($J$233:J246)</f>
        <v>366</v>
      </c>
      <c r="J247" s="28">
        <f t="shared" si="109"/>
        <v>30</v>
      </c>
      <c r="K247" s="33">
        <f>F247-SUM(K244:K246)</f>
        <v>3417630</v>
      </c>
      <c r="L247" s="27">
        <f t="shared" si="110"/>
        <v>44982494</v>
      </c>
      <c r="M247" s="27">
        <f t="shared" si="111"/>
        <v>0</v>
      </c>
      <c r="N247" s="28">
        <f t="shared" si="112"/>
        <v>0</v>
      </c>
      <c r="O247" s="5" t="s">
        <v>44</v>
      </c>
    </row>
    <row r="249" spans="1:15" x14ac:dyDescent="0.25">
      <c r="D249" s="1"/>
      <c r="F249" s="2"/>
      <c r="G249" s="2"/>
      <c r="H249" s="2"/>
      <c r="I249" s="2"/>
    </row>
    <row r="250" spans="1:15" x14ac:dyDescent="0.25">
      <c r="A250" t="s">
        <v>33</v>
      </c>
      <c r="B250" s="17">
        <v>0.6</v>
      </c>
      <c r="C250" s="11"/>
      <c r="D250" s="11"/>
    </row>
    <row r="251" spans="1:15" x14ac:dyDescent="0.25">
      <c r="A251" t="s">
        <v>34</v>
      </c>
      <c r="B251" s="17">
        <v>0.4</v>
      </c>
      <c r="C251" s="11"/>
      <c r="D251" s="11"/>
    </row>
    <row r="252" spans="1:15" x14ac:dyDescent="0.25">
      <c r="B252" t="s">
        <v>46</v>
      </c>
      <c r="C252" t="s">
        <v>80</v>
      </c>
    </row>
    <row r="253" spans="1:15" x14ac:dyDescent="0.25">
      <c r="C253" t="s">
        <v>35</v>
      </c>
      <c r="D253" t="s">
        <v>48</v>
      </c>
      <c r="E253" t="s">
        <v>49</v>
      </c>
    </row>
    <row r="254" spans="1:15" x14ac:dyDescent="0.25">
      <c r="B254" s="26">
        <v>44670</v>
      </c>
      <c r="C254" t="s">
        <v>33</v>
      </c>
      <c r="D254" s="11">
        <f>VLOOKUP(B254,$E$243:$K$247,7,0)*VLOOKUP(C254,$A$250:$B$251,2,0)</f>
        <v>1298699.3999999999</v>
      </c>
    </row>
    <row r="255" spans="1:15" x14ac:dyDescent="0.25">
      <c r="B255" s="26">
        <v>44670</v>
      </c>
      <c r="C255" t="s">
        <v>33</v>
      </c>
      <c r="E255" s="16">
        <f t="shared" ref="E255" si="113">D254</f>
        <v>1298699.3999999999</v>
      </c>
    </row>
    <row r="256" spans="1:15" x14ac:dyDescent="0.25">
      <c r="B256" s="26">
        <v>44670</v>
      </c>
      <c r="C256" t="s">
        <v>34</v>
      </c>
      <c r="D256" s="11">
        <f>VLOOKUP(B256,$E$243:$K$247,7,0)*VLOOKUP(C256,$A$250:$B$251,2,0)</f>
        <v>865799.60000000009</v>
      </c>
    </row>
    <row r="257" spans="2:5" x14ac:dyDescent="0.25">
      <c r="B257" s="26">
        <v>44670</v>
      </c>
      <c r="C257" t="s">
        <v>34</v>
      </c>
      <c r="E257" s="16">
        <f t="shared" ref="E257" si="114">D256</f>
        <v>865799.60000000009</v>
      </c>
    </row>
    <row r="258" spans="2:5" x14ac:dyDescent="0.25">
      <c r="B258" s="26">
        <v>44742</v>
      </c>
      <c r="C258" t="s">
        <v>33</v>
      </c>
      <c r="D258" s="11">
        <f>VLOOKUP(B258,$E$243:$K$247,7,0)*VLOOKUP(C258,$A$250:$B$251,2,0)</f>
        <v>2050578</v>
      </c>
    </row>
    <row r="259" spans="2:5" x14ac:dyDescent="0.25">
      <c r="B259" s="26">
        <v>44742</v>
      </c>
      <c r="C259" t="s">
        <v>33</v>
      </c>
      <c r="E259" s="16">
        <f t="shared" ref="E259" si="115">D258</f>
        <v>2050578</v>
      </c>
    </row>
    <row r="260" spans="2:5" x14ac:dyDescent="0.25">
      <c r="B260" s="26">
        <v>44742</v>
      </c>
      <c r="C260" t="s">
        <v>34</v>
      </c>
      <c r="D260" s="11">
        <f>VLOOKUP(B260,$E$243:$K$247,7,0)*VLOOKUP(C260,$A$250:$B$251,2,0)</f>
        <v>1367052</v>
      </c>
    </row>
    <row r="261" spans="2:5" x14ac:dyDescent="0.25">
      <c r="B261" s="26">
        <v>44742</v>
      </c>
      <c r="C261" t="s">
        <v>34</v>
      </c>
      <c r="E261" s="16">
        <f t="shared" ref="E261" si="116">D260</f>
        <v>1367052</v>
      </c>
    </row>
    <row r="262" spans="2:5" x14ac:dyDescent="0.25">
      <c r="B262" s="26">
        <v>44773</v>
      </c>
      <c r="C262" t="s">
        <v>33</v>
      </c>
      <c r="D262" s="11">
        <f>VLOOKUP(B262,$E$243:$K$247,7,0)*VLOOKUP(C262,$A$250:$B$251,2,0)</f>
        <v>2118930.6</v>
      </c>
    </row>
    <row r="263" spans="2:5" x14ac:dyDescent="0.25">
      <c r="B263" s="26">
        <v>44773</v>
      </c>
      <c r="C263" t="s">
        <v>33</v>
      </c>
      <c r="E263" s="16">
        <f t="shared" ref="E263" si="117">D262</f>
        <v>2118930.6</v>
      </c>
    </row>
    <row r="264" spans="2:5" x14ac:dyDescent="0.25">
      <c r="B264" s="26">
        <v>44773</v>
      </c>
      <c r="C264" t="s">
        <v>34</v>
      </c>
      <c r="D264" s="11">
        <f>VLOOKUP(B264,$E$243:$K$247,7,0)*VLOOKUP(C264,$A$250:$B$251,2,0)</f>
        <v>1412620.4000000001</v>
      </c>
    </row>
    <row r="265" spans="2:5" x14ac:dyDescent="0.25">
      <c r="B265" s="26">
        <v>44773</v>
      </c>
      <c r="C265" t="s">
        <v>34</v>
      </c>
      <c r="E265" s="16">
        <f t="shared" ref="E265" si="118">D264</f>
        <v>1412620.4000000001</v>
      </c>
    </row>
    <row r="266" spans="2:5" x14ac:dyDescent="0.25">
      <c r="B266" s="26">
        <v>44804</v>
      </c>
      <c r="C266" t="s">
        <v>33</v>
      </c>
      <c r="D266" s="11">
        <f>VLOOKUP(B266,$E$243:$K$247,7,0)*VLOOKUP(C266,$A$250:$B$251,2,0)</f>
        <v>2118930.6</v>
      </c>
    </row>
    <row r="267" spans="2:5" x14ac:dyDescent="0.25">
      <c r="B267" s="26">
        <v>44804</v>
      </c>
      <c r="C267" t="s">
        <v>33</v>
      </c>
      <c r="E267" s="16">
        <f t="shared" ref="E267" si="119">D266</f>
        <v>2118930.6</v>
      </c>
    </row>
    <row r="268" spans="2:5" x14ac:dyDescent="0.25">
      <c r="B268" s="26">
        <v>44804</v>
      </c>
      <c r="C268" t="s">
        <v>34</v>
      </c>
      <c r="D268" s="11">
        <f>VLOOKUP(B268,$E$243:$K$247,7,0)*VLOOKUP(C268,$A$250:$B$251,2,0)</f>
        <v>1412620.4000000001</v>
      </c>
    </row>
    <row r="269" spans="2:5" x14ac:dyDescent="0.25">
      <c r="B269" s="26">
        <v>44804</v>
      </c>
      <c r="C269" t="s">
        <v>34</v>
      </c>
      <c r="D269" s="11"/>
      <c r="E269" s="16">
        <f t="shared" ref="E269" si="120">D268</f>
        <v>1412620.4000000001</v>
      </c>
    </row>
    <row r="270" spans="2:5" x14ac:dyDescent="0.25">
      <c r="B270" s="59">
        <v>44834</v>
      </c>
      <c r="C270" t="s">
        <v>33</v>
      </c>
      <c r="D270" s="11">
        <f>VLOOKUP(B270,$E$243:$K$247,7,0)*VLOOKUP(C270,$A$250:$B$251,2,0)</f>
        <v>2050578</v>
      </c>
    </row>
    <row r="271" spans="2:5" x14ac:dyDescent="0.25">
      <c r="B271" s="59">
        <v>44834</v>
      </c>
      <c r="C271" t="s">
        <v>33</v>
      </c>
      <c r="E271" s="16">
        <f t="shared" ref="E271" si="121">D270</f>
        <v>2050578</v>
      </c>
    </row>
    <row r="272" spans="2:5" x14ac:dyDescent="0.25">
      <c r="B272" s="59">
        <v>44834</v>
      </c>
      <c r="C272" t="s">
        <v>34</v>
      </c>
      <c r="D272" s="11">
        <f>VLOOKUP(B272,$E$243:$K$247,7,0)*VLOOKUP(C272,$A$250:$B$251,2,0)</f>
        <v>1367052</v>
      </c>
    </row>
    <row r="273" spans="1:5" x14ac:dyDescent="0.25">
      <c r="B273" s="59">
        <v>44834</v>
      </c>
      <c r="C273" t="s">
        <v>34</v>
      </c>
      <c r="E273" s="16">
        <f t="shared" ref="E273" si="122">D272</f>
        <v>1367052</v>
      </c>
    </row>
    <row r="275" spans="1:5" x14ac:dyDescent="0.25">
      <c r="A275" t="s">
        <v>69</v>
      </c>
      <c r="B275" t="s">
        <v>68</v>
      </c>
      <c r="C275" t="s">
        <v>81</v>
      </c>
    </row>
    <row r="277" spans="1:5" x14ac:dyDescent="0.25">
      <c r="B277" t="s">
        <v>1</v>
      </c>
      <c r="C277" s="11">
        <f>61000000+2000000-1000000</f>
        <v>62000000</v>
      </c>
    </row>
    <row r="278" spans="1:5" x14ac:dyDescent="0.25">
      <c r="B278" t="s">
        <v>82</v>
      </c>
      <c r="C278" s="11">
        <f>SUM(K233:K245)</f>
        <v>38033313</v>
      </c>
    </row>
    <row r="279" spans="1:5" x14ac:dyDescent="0.25">
      <c r="B279" t="s">
        <v>12</v>
      </c>
      <c r="C279" s="11">
        <f>C277-C278</f>
        <v>23966687</v>
      </c>
    </row>
    <row r="280" spans="1:5" x14ac:dyDescent="0.25">
      <c r="A280" t="s">
        <v>32</v>
      </c>
      <c r="B280" t="s">
        <v>84</v>
      </c>
      <c r="C280" s="11">
        <f>C279</f>
        <v>23966687</v>
      </c>
    </row>
    <row r="281" spans="1:5" x14ac:dyDescent="0.25">
      <c r="B281" t="s">
        <v>85</v>
      </c>
      <c r="C281" s="11">
        <f>C278</f>
        <v>38033313</v>
      </c>
    </row>
    <row r="282" spans="1:5" x14ac:dyDescent="0.25">
      <c r="B282" t="s">
        <v>83</v>
      </c>
      <c r="C282" s="11">
        <f>C277</f>
        <v>62000000</v>
      </c>
    </row>
    <row r="283" spans="1:5" x14ac:dyDescent="0.25">
      <c r="C283" s="11"/>
    </row>
    <row r="284" spans="1:5" x14ac:dyDescent="0.25">
      <c r="C284" s="11"/>
    </row>
  </sheetData>
  <mergeCells count="1">
    <mergeCell ref="A13:M13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C35" sqref="C35"/>
    </sheetView>
  </sheetViews>
  <sheetFormatPr defaultRowHeight="15" x14ac:dyDescent="0.25"/>
  <cols>
    <col min="1" max="1" width="18.28515625" customWidth="1"/>
    <col min="2" max="2" width="17.140625" customWidth="1"/>
    <col min="3" max="3" width="12.5703125" customWidth="1"/>
    <col min="4" max="4" width="14.42578125" customWidth="1"/>
    <col min="5" max="5" width="14.7109375" customWidth="1"/>
    <col min="6" max="6" width="14.140625" customWidth="1"/>
    <col min="7" max="7" width="16.140625" customWidth="1"/>
    <col min="8" max="8" width="13.28515625" customWidth="1"/>
    <col min="10" max="10" width="15" customWidth="1"/>
    <col min="11" max="11" width="17.85546875" customWidth="1"/>
    <col min="12" max="13" width="14.7109375" customWidth="1"/>
  </cols>
  <sheetData>
    <row r="1" spans="1:13" x14ac:dyDescent="0.25">
      <c r="A1" s="50" t="s">
        <v>73</v>
      </c>
      <c r="B1" s="50">
        <v>44275</v>
      </c>
      <c r="C1" s="1"/>
      <c r="D1" s="1"/>
      <c r="E1" s="2"/>
      <c r="F1" s="2"/>
      <c r="G1" s="12"/>
      <c r="H1" s="2"/>
      <c r="I1" s="2"/>
      <c r="J1" s="2"/>
      <c r="K1" s="2"/>
      <c r="L1" s="2"/>
      <c r="M1" s="2"/>
    </row>
    <row r="2" spans="1:13" x14ac:dyDescent="0.25">
      <c r="A2" t="s">
        <v>1</v>
      </c>
      <c r="C2" s="11">
        <v>60000000</v>
      </c>
      <c r="D2" s="1"/>
      <c r="E2" s="2"/>
      <c r="F2" s="2"/>
      <c r="G2" s="12"/>
      <c r="H2" s="2"/>
      <c r="I2" s="2"/>
      <c r="J2" s="2"/>
      <c r="K2" s="2"/>
      <c r="L2" s="2"/>
      <c r="M2" s="2"/>
    </row>
    <row r="3" spans="1:13" x14ac:dyDescent="0.25">
      <c r="A3" t="s">
        <v>29</v>
      </c>
      <c r="C3" s="11">
        <v>0</v>
      </c>
      <c r="D3" s="1"/>
      <c r="E3" s="2"/>
      <c r="F3" s="2"/>
      <c r="G3" s="12"/>
      <c r="H3" s="2"/>
      <c r="I3" s="2"/>
      <c r="J3" s="2"/>
      <c r="K3" s="2"/>
      <c r="L3" s="2"/>
      <c r="M3" s="2"/>
    </row>
    <row r="4" spans="1:13" x14ac:dyDescent="0.25">
      <c r="A4" t="s">
        <v>10</v>
      </c>
      <c r="C4" s="11">
        <f>C2-C3</f>
        <v>60000000</v>
      </c>
      <c r="D4" s="13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t="s">
        <v>28</v>
      </c>
      <c r="C5" t="s">
        <v>87</v>
      </c>
      <c r="D5" s="13"/>
      <c r="F5" s="2"/>
      <c r="G5" s="2"/>
      <c r="H5" s="2"/>
      <c r="I5" s="2"/>
      <c r="J5" s="2"/>
      <c r="K5" s="2"/>
      <c r="L5" s="2"/>
      <c r="M5" s="2"/>
    </row>
    <row r="6" spans="1:13" x14ac:dyDescent="0.25">
      <c r="A6" t="s">
        <v>86</v>
      </c>
      <c r="C6">
        <v>12</v>
      </c>
      <c r="D6">
        <v>365</v>
      </c>
      <c r="E6" s="12">
        <v>44639</v>
      </c>
      <c r="F6" s="2"/>
      <c r="G6" s="2">
        <f>E6-B1+1</f>
        <v>365</v>
      </c>
      <c r="H6" s="2"/>
      <c r="I6" s="2"/>
      <c r="J6" s="2"/>
      <c r="K6" s="2"/>
      <c r="L6" s="2"/>
      <c r="M6" s="2"/>
    </row>
    <row r="7" spans="1:13" x14ac:dyDescent="0.25">
      <c r="C7" s="1"/>
      <c r="E7" s="2"/>
      <c r="F7" s="2"/>
      <c r="G7" s="1"/>
      <c r="H7" s="2"/>
      <c r="I7" s="2"/>
      <c r="J7" s="2"/>
      <c r="K7" s="2"/>
      <c r="L7" s="2"/>
      <c r="M7" s="2"/>
    </row>
    <row r="8" spans="1:13" x14ac:dyDescent="0.25">
      <c r="A8" s="61" t="s">
        <v>75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3"/>
    </row>
    <row r="9" spans="1:13" ht="45" x14ac:dyDescent="0.25">
      <c r="A9" s="5" t="s">
        <v>30</v>
      </c>
      <c r="B9" s="7" t="s">
        <v>3</v>
      </c>
      <c r="C9" s="7" t="s">
        <v>4</v>
      </c>
      <c r="D9" s="7" t="s">
        <v>5</v>
      </c>
      <c r="E9" s="8" t="s">
        <v>25</v>
      </c>
      <c r="F9" s="8" t="s">
        <v>6</v>
      </c>
      <c r="G9" s="8" t="s">
        <v>7</v>
      </c>
      <c r="H9" s="8" t="s">
        <v>8</v>
      </c>
      <c r="I9" s="8" t="s">
        <v>9</v>
      </c>
      <c r="J9" s="8" t="s">
        <v>10</v>
      </c>
      <c r="K9" s="8" t="s">
        <v>11</v>
      </c>
      <c r="L9" s="8" t="s">
        <v>12</v>
      </c>
      <c r="M9" s="8" t="s">
        <v>13</v>
      </c>
    </row>
    <row r="10" spans="1:13" x14ac:dyDescent="0.25">
      <c r="A10" s="5">
        <v>1</v>
      </c>
      <c r="B10" s="7" t="s">
        <v>15</v>
      </c>
      <c r="C10" s="10">
        <v>44275</v>
      </c>
      <c r="D10" s="10">
        <v>44286</v>
      </c>
      <c r="E10" s="6">
        <f>$C$4</f>
        <v>60000000</v>
      </c>
      <c r="F10" s="6">
        <f>$D$6</f>
        <v>365</v>
      </c>
      <c r="G10" s="15">
        <v>0</v>
      </c>
      <c r="H10" s="6">
        <v>0</v>
      </c>
      <c r="I10" s="6">
        <f>D10-C10+1</f>
        <v>12</v>
      </c>
      <c r="J10" s="14">
        <f>ROUND(E10/F10*I10,0)</f>
        <v>1972603</v>
      </c>
      <c r="K10" s="15">
        <f>J10</f>
        <v>1972603</v>
      </c>
      <c r="L10" s="15">
        <f>E10-K10</f>
        <v>58027397</v>
      </c>
      <c r="M10" s="6">
        <f>F10-I10</f>
        <v>353</v>
      </c>
    </row>
    <row r="11" spans="1:13" x14ac:dyDescent="0.25">
      <c r="A11" s="5">
        <v>2</v>
      </c>
      <c r="B11" s="7" t="s">
        <v>15</v>
      </c>
      <c r="C11" s="9">
        <v>44287</v>
      </c>
      <c r="D11" s="9">
        <f t="shared" ref="D11" si="0">EOMONTH(C11,0)</f>
        <v>44316</v>
      </c>
      <c r="E11" s="6">
        <f t="shared" ref="E11:E22" si="1">$C$4</f>
        <v>60000000</v>
      </c>
      <c r="F11" s="6">
        <f t="shared" ref="F11:F22" si="2">$D$6</f>
        <v>365</v>
      </c>
      <c r="G11" s="15">
        <f>SUM($J10:J$15)</f>
        <v>27123287</v>
      </c>
      <c r="H11" s="6">
        <f>SUM($I10:I$15)</f>
        <v>165</v>
      </c>
      <c r="I11" s="6">
        <f>D11-C11+1</f>
        <v>30</v>
      </c>
      <c r="J11" s="14">
        <f t="shared" ref="J11:J21" si="3">ROUND(E11/F11*I11,0)</f>
        <v>4931507</v>
      </c>
      <c r="K11" s="15">
        <f>SUM($J$10:J11)</f>
        <v>6904110</v>
      </c>
      <c r="L11" s="15">
        <f>E11-K11</f>
        <v>53095890</v>
      </c>
      <c r="M11" s="6">
        <f>M10-I11</f>
        <v>323</v>
      </c>
    </row>
    <row r="12" spans="1:13" x14ac:dyDescent="0.25">
      <c r="A12" s="5">
        <v>3</v>
      </c>
      <c r="B12" s="7" t="s">
        <v>15</v>
      </c>
      <c r="C12" s="9">
        <f>D11+1</f>
        <v>44317</v>
      </c>
      <c r="D12" s="9">
        <f>EOMONTH(C12,0)</f>
        <v>44347</v>
      </c>
      <c r="E12" s="6">
        <f t="shared" si="1"/>
        <v>60000000</v>
      </c>
      <c r="F12" s="6">
        <f t="shared" si="2"/>
        <v>365</v>
      </c>
      <c r="G12" s="15">
        <f>SUM($J11:J$15)</f>
        <v>25150684</v>
      </c>
      <c r="H12" s="6">
        <f>SUM($I11:I$15)</f>
        <v>153</v>
      </c>
      <c r="I12" s="6">
        <f t="shared" ref="I12:I22" si="4">D12-C12+1</f>
        <v>31</v>
      </c>
      <c r="J12" s="14">
        <f t="shared" si="3"/>
        <v>5095890</v>
      </c>
      <c r="K12" s="15">
        <f>SUM($J$10:J12)</f>
        <v>12000000</v>
      </c>
      <c r="L12" s="15">
        <f t="shared" ref="L12:L22" si="5">E12-K12</f>
        <v>48000000</v>
      </c>
      <c r="M12" s="6">
        <f t="shared" ref="M12:M22" si="6">M11-I12</f>
        <v>292</v>
      </c>
    </row>
    <row r="13" spans="1:13" x14ac:dyDescent="0.25">
      <c r="A13" s="5">
        <v>4</v>
      </c>
      <c r="B13" s="7" t="s">
        <v>15</v>
      </c>
      <c r="C13" s="9">
        <f>EDATE(C12,1)</f>
        <v>44348</v>
      </c>
      <c r="D13" s="9">
        <f>EOMONTH(C13,0)</f>
        <v>44377</v>
      </c>
      <c r="E13" s="6">
        <f t="shared" si="1"/>
        <v>60000000</v>
      </c>
      <c r="F13" s="6">
        <f t="shared" si="2"/>
        <v>365</v>
      </c>
      <c r="G13" s="15">
        <f>SUM($J12:J$15)</f>
        <v>20219177</v>
      </c>
      <c r="H13" s="6">
        <f>SUM($I12:I$15)</f>
        <v>123</v>
      </c>
      <c r="I13" s="6">
        <f t="shared" si="4"/>
        <v>30</v>
      </c>
      <c r="J13" s="14">
        <f t="shared" si="3"/>
        <v>4931507</v>
      </c>
      <c r="K13" s="15">
        <f>SUM($J$10:J13)</f>
        <v>16931507</v>
      </c>
      <c r="L13" s="15">
        <f t="shared" si="5"/>
        <v>43068493</v>
      </c>
      <c r="M13" s="6">
        <f t="shared" si="6"/>
        <v>262</v>
      </c>
    </row>
    <row r="14" spans="1:13" x14ac:dyDescent="0.25">
      <c r="A14" s="5">
        <v>5</v>
      </c>
      <c r="B14" s="7" t="s">
        <v>15</v>
      </c>
      <c r="C14" s="9">
        <v>44378</v>
      </c>
      <c r="D14" s="9">
        <f t="shared" ref="D14:D21" si="7">EOMONTH(C14,0)</f>
        <v>44408</v>
      </c>
      <c r="E14" s="6">
        <f t="shared" si="1"/>
        <v>60000000</v>
      </c>
      <c r="F14" s="6">
        <f t="shared" si="2"/>
        <v>365</v>
      </c>
      <c r="G14" s="15">
        <f>SUM($J13:J$15)</f>
        <v>15123287</v>
      </c>
      <c r="H14" s="6">
        <f>SUM($I13:I$15)</f>
        <v>92</v>
      </c>
      <c r="I14" s="6">
        <f t="shared" si="4"/>
        <v>31</v>
      </c>
      <c r="J14" s="14">
        <f t="shared" si="3"/>
        <v>5095890</v>
      </c>
      <c r="K14" s="15">
        <f>SUM($J$10:J14)</f>
        <v>22027397</v>
      </c>
      <c r="L14" s="15">
        <f t="shared" si="5"/>
        <v>37972603</v>
      </c>
      <c r="M14" s="6">
        <f t="shared" si="6"/>
        <v>231</v>
      </c>
    </row>
    <row r="15" spans="1:13" x14ac:dyDescent="0.25">
      <c r="A15" s="5">
        <v>6</v>
      </c>
      <c r="B15" s="7" t="s">
        <v>15</v>
      </c>
      <c r="C15" s="9">
        <v>44409</v>
      </c>
      <c r="D15" s="9">
        <f t="shared" si="7"/>
        <v>44439</v>
      </c>
      <c r="E15" s="6">
        <f t="shared" si="1"/>
        <v>60000000</v>
      </c>
      <c r="F15" s="6">
        <f t="shared" si="2"/>
        <v>365</v>
      </c>
      <c r="G15" s="15">
        <f>SUM($J14:J$15)</f>
        <v>10191780</v>
      </c>
      <c r="H15" s="6">
        <f>SUM($I14:I$15)</f>
        <v>62</v>
      </c>
      <c r="I15" s="6">
        <f t="shared" si="4"/>
        <v>31</v>
      </c>
      <c r="J15" s="14">
        <f t="shared" si="3"/>
        <v>5095890</v>
      </c>
      <c r="K15" s="15">
        <f>SUM($J$10:J15)</f>
        <v>27123287</v>
      </c>
      <c r="L15" s="15">
        <f t="shared" si="5"/>
        <v>32876713</v>
      </c>
      <c r="M15" s="6">
        <f t="shared" si="6"/>
        <v>200</v>
      </c>
    </row>
    <row r="16" spans="1:13" x14ac:dyDescent="0.25">
      <c r="A16" s="5">
        <v>7</v>
      </c>
      <c r="B16" s="7" t="s">
        <v>15</v>
      </c>
      <c r="C16" s="9">
        <f t="shared" ref="C16:C22" si="8">EDATE(C15,1)</f>
        <v>44440</v>
      </c>
      <c r="D16" s="9">
        <f t="shared" si="7"/>
        <v>44469</v>
      </c>
      <c r="E16" s="6">
        <f t="shared" si="1"/>
        <v>60000000</v>
      </c>
      <c r="F16" s="6">
        <f t="shared" si="2"/>
        <v>365</v>
      </c>
      <c r="G16" s="15">
        <f>SUM($J$15:J15)</f>
        <v>5095890</v>
      </c>
      <c r="H16" s="6">
        <f>SUM($I$15:I15)</f>
        <v>31</v>
      </c>
      <c r="I16" s="6">
        <f t="shared" si="4"/>
        <v>30</v>
      </c>
      <c r="J16" s="14">
        <f t="shared" si="3"/>
        <v>4931507</v>
      </c>
      <c r="K16" s="15">
        <f>SUM($J$10:J16)</f>
        <v>32054794</v>
      </c>
      <c r="L16" s="23">
        <f t="shared" si="5"/>
        <v>27945206</v>
      </c>
      <c r="M16" s="6">
        <f t="shared" si="6"/>
        <v>170</v>
      </c>
    </row>
    <row r="17" spans="1:13" x14ac:dyDescent="0.25">
      <c r="A17" s="5">
        <v>8</v>
      </c>
      <c r="B17" s="7" t="s">
        <v>15</v>
      </c>
      <c r="C17" s="9">
        <f t="shared" si="8"/>
        <v>44470</v>
      </c>
      <c r="D17" s="9">
        <f t="shared" si="7"/>
        <v>44500</v>
      </c>
      <c r="E17" s="6">
        <f t="shared" si="1"/>
        <v>60000000</v>
      </c>
      <c r="F17" s="6">
        <f t="shared" si="2"/>
        <v>365</v>
      </c>
      <c r="G17" s="15">
        <f>SUM($J$15:J16)</f>
        <v>10027397</v>
      </c>
      <c r="H17" s="6">
        <f>SUM($I$15:I16)</f>
        <v>61</v>
      </c>
      <c r="I17" s="6">
        <f t="shared" si="4"/>
        <v>31</v>
      </c>
      <c r="J17" s="14">
        <f t="shared" si="3"/>
        <v>5095890</v>
      </c>
      <c r="K17" s="15">
        <f>SUM($J$10:J17)</f>
        <v>37150684</v>
      </c>
      <c r="L17" s="15">
        <f t="shared" si="5"/>
        <v>22849316</v>
      </c>
      <c r="M17" s="6">
        <f t="shared" si="6"/>
        <v>139</v>
      </c>
    </row>
    <row r="18" spans="1:13" x14ac:dyDescent="0.25">
      <c r="A18" s="5">
        <v>9</v>
      </c>
      <c r="B18" s="7" t="s">
        <v>15</v>
      </c>
      <c r="C18" s="9">
        <f t="shared" si="8"/>
        <v>44501</v>
      </c>
      <c r="D18" s="9">
        <f t="shared" si="7"/>
        <v>44530</v>
      </c>
      <c r="E18" s="6">
        <f t="shared" si="1"/>
        <v>60000000</v>
      </c>
      <c r="F18" s="6">
        <f t="shared" si="2"/>
        <v>365</v>
      </c>
      <c r="G18" s="15">
        <f>SUM($J$15:J17)</f>
        <v>15123287</v>
      </c>
      <c r="H18" s="6">
        <f>SUM($I$15:I17)</f>
        <v>92</v>
      </c>
      <c r="I18" s="6">
        <f t="shared" si="4"/>
        <v>30</v>
      </c>
      <c r="J18" s="14">
        <f t="shared" si="3"/>
        <v>4931507</v>
      </c>
      <c r="K18" s="15">
        <f>SUM($J$10:J18)</f>
        <v>42082191</v>
      </c>
      <c r="L18" s="15">
        <f t="shared" si="5"/>
        <v>17917809</v>
      </c>
      <c r="M18" s="6">
        <f t="shared" si="6"/>
        <v>109</v>
      </c>
    </row>
    <row r="19" spans="1:13" x14ac:dyDescent="0.25">
      <c r="A19" s="5">
        <v>10</v>
      </c>
      <c r="B19" s="7" t="s">
        <v>15</v>
      </c>
      <c r="C19" s="9">
        <f t="shared" si="8"/>
        <v>44531</v>
      </c>
      <c r="D19" s="9">
        <f t="shared" si="7"/>
        <v>44561</v>
      </c>
      <c r="E19" s="6">
        <f t="shared" si="1"/>
        <v>60000000</v>
      </c>
      <c r="F19" s="6">
        <f t="shared" si="2"/>
        <v>365</v>
      </c>
      <c r="G19" s="15">
        <f>SUM($J$15:J18)</f>
        <v>20054794</v>
      </c>
      <c r="H19" s="6">
        <f>SUM($I$15:I18)</f>
        <v>122</v>
      </c>
      <c r="I19" s="6">
        <f t="shared" si="4"/>
        <v>31</v>
      </c>
      <c r="J19" s="14">
        <f t="shared" si="3"/>
        <v>5095890</v>
      </c>
      <c r="K19" s="15">
        <f>SUM($J$10:J19)</f>
        <v>47178081</v>
      </c>
      <c r="L19" s="15">
        <f t="shared" si="5"/>
        <v>12821919</v>
      </c>
      <c r="M19" s="6">
        <f t="shared" si="6"/>
        <v>78</v>
      </c>
    </row>
    <row r="20" spans="1:13" x14ac:dyDescent="0.25">
      <c r="A20" s="5">
        <v>11</v>
      </c>
      <c r="B20" s="7" t="s">
        <v>15</v>
      </c>
      <c r="C20" s="9">
        <f t="shared" si="8"/>
        <v>44562</v>
      </c>
      <c r="D20" s="9">
        <f t="shared" si="7"/>
        <v>44592</v>
      </c>
      <c r="E20" s="6">
        <f t="shared" si="1"/>
        <v>60000000</v>
      </c>
      <c r="F20" s="6">
        <f t="shared" si="2"/>
        <v>365</v>
      </c>
      <c r="G20" s="15">
        <f>SUM($J$15:J19)</f>
        <v>25150684</v>
      </c>
      <c r="H20" s="6">
        <f>SUM($I$15:I19)</f>
        <v>153</v>
      </c>
      <c r="I20" s="6">
        <f t="shared" si="4"/>
        <v>31</v>
      </c>
      <c r="J20" s="14">
        <f t="shared" si="3"/>
        <v>5095890</v>
      </c>
      <c r="K20" s="15">
        <f>SUM($J$10:J20)</f>
        <v>52273971</v>
      </c>
      <c r="L20" s="15">
        <f t="shared" si="5"/>
        <v>7726029</v>
      </c>
      <c r="M20" s="6">
        <f t="shared" si="6"/>
        <v>47</v>
      </c>
    </row>
    <row r="21" spans="1:13" x14ac:dyDescent="0.25">
      <c r="A21" s="5">
        <v>12</v>
      </c>
      <c r="B21" s="7" t="s">
        <v>15</v>
      </c>
      <c r="C21" s="9">
        <f t="shared" si="8"/>
        <v>44593</v>
      </c>
      <c r="D21" s="9">
        <f t="shared" si="7"/>
        <v>44620</v>
      </c>
      <c r="E21" s="6">
        <f t="shared" si="1"/>
        <v>60000000</v>
      </c>
      <c r="F21" s="6">
        <f t="shared" si="2"/>
        <v>365</v>
      </c>
      <c r="G21" s="15">
        <f>SUM($J$15:J20)</f>
        <v>30246574</v>
      </c>
      <c r="H21" s="6">
        <f>SUM($I$15:I20)</f>
        <v>184</v>
      </c>
      <c r="I21" s="6">
        <f t="shared" si="4"/>
        <v>28</v>
      </c>
      <c r="J21" s="14">
        <f t="shared" si="3"/>
        <v>4602740</v>
      </c>
      <c r="K21" s="15">
        <f>SUM($J$10:J21)</f>
        <v>56876711</v>
      </c>
      <c r="L21" s="15">
        <f t="shared" si="5"/>
        <v>3123289</v>
      </c>
      <c r="M21" s="6">
        <f t="shared" si="6"/>
        <v>19</v>
      </c>
    </row>
    <row r="22" spans="1:13" x14ac:dyDescent="0.25">
      <c r="A22" s="5">
        <v>13</v>
      </c>
      <c r="B22" s="7" t="s">
        <v>15</v>
      </c>
      <c r="C22" s="9">
        <f t="shared" si="8"/>
        <v>44621</v>
      </c>
      <c r="D22" s="9">
        <v>44639</v>
      </c>
      <c r="E22" s="6">
        <f t="shared" si="1"/>
        <v>60000000</v>
      </c>
      <c r="F22" s="6">
        <f t="shared" si="2"/>
        <v>365</v>
      </c>
      <c r="G22" s="15">
        <f>SUM($J$15:J21)</f>
        <v>34849314</v>
      </c>
      <c r="H22" s="6">
        <f>SUM($I$15:I21)</f>
        <v>212</v>
      </c>
      <c r="I22" s="6">
        <f t="shared" si="4"/>
        <v>19</v>
      </c>
      <c r="J22" s="14">
        <f>E22-SUM(J10:J21)</f>
        <v>3123289</v>
      </c>
      <c r="K22" s="15">
        <f>SUM($J$10:J22)</f>
        <v>60000000</v>
      </c>
      <c r="L22" s="15">
        <f t="shared" si="5"/>
        <v>0</v>
      </c>
      <c r="M22" s="6">
        <f t="shared" si="6"/>
        <v>0</v>
      </c>
    </row>
    <row r="25" spans="1:13" x14ac:dyDescent="0.25">
      <c r="A25" t="s">
        <v>103</v>
      </c>
    </row>
    <row r="27" spans="1:13" x14ac:dyDescent="0.25">
      <c r="B27" t="s">
        <v>88</v>
      </c>
      <c r="C27" t="s">
        <v>89</v>
      </c>
      <c r="D27" t="s">
        <v>101</v>
      </c>
    </row>
    <row r="28" spans="1:13" x14ac:dyDescent="0.25">
      <c r="A28" t="s">
        <v>1</v>
      </c>
      <c r="B28" s="11">
        <v>60000000</v>
      </c>
      <c r="C28" s="11">
        <v>61000000</v>
      </c>
      <c r="D28" s="11">
        <f>C28-B28</f>
        <v>1000000</v>
      </c>
    </row>
    <row r="29" spans="1:13" x14ac:dyDescent="0.25">
      <c r="A29" t="s">
        <v>90</v>
      </c>
      <c r="B29" s="11">
        <v>0</v>
      </c>
      <c r="C29" s="11">
        <v>0</v>
      </c>
      <c r="D29" s="11">
        <f t="shared" ref="D29:D30" si="9">C29-B29</f>
        <v>0</v>
      </c>
    </row>
    <row r="30" spans="1:13" x14ac:dyDescent="0.25">
      <c r="A30" t="s">
        <v>10</v>
      </c>
      <c r="B30" s="11">
        <f>B28-B29</f>
        <v>60000000</v>
      </c>
      <c r="C30" s="11">
        <f>C28-C29</f>
        <v>61000000</v>
      </c>
      <c r="D30" s="11">
        <f t="shared" si="9"/>
        <v>1000000</v>
      </c>
    </row>
    <row r="31" spans="1:13" x14ac:dyDescent="0.25">
      <c r="A31" t="s">
        <v>19</v>
      </c>
      <c r="B31" s="11">
        <f>SUM(J10:J16)</f>
        <v>32054794</v>
      </c>
      <c r="C31" s="11"/>
      <c r="D31" s="11"/>
    </row>
    <row r="32" spans="1:13" x14ac:dyDescent="0.25">
      <c r="A32" t="s">
        <v>12</v>
      </c>
      <c r="B32" s="11">
        <f>B30-B31</f>
        <v>27945206</v>
      </c>
      <c r="C32" s="11"/>
      <c r="D32" s="11"/>
    </row>
    <row r="33" spans="1:4" x14ac:dyDescent="0.25">
      <c r="A33" t="s">
        <v>99</v>
      </c>
      <c r="B33" s="11">
        <f>365-SUM(I10:I16)</f>
        <v>170</v>
      </c>
      <c r="C33" s="11"/>
      <c r="D33" s="11"/>
    </row>
    <row r="34" spans="1:4" x14ac:dyDescent="0.25">
      <c r="A34" t="s">
        <v>50</v>
      </c>
      <c r="B34" s="60" t="s">
        <v>93</v>
      </c>
      <c r="C34" s="60" t="s">
        <v>96</v>
      </c>
      <c r="D34" s="11"/>
    </row>
    <row r="35" spans="1:4" x14ac:dyDescent="0.25">
      <c r="A35" t="s">
        <v>91</v>
      </c>
      <c r="B35" s="60" t="s">
        <v>94</v>
      </c>
      <c r="C35" s="60" t="s">
        <v>97</v>
      </c>
      <c r="D35" s="11"/>
    </row>
    <row r="36" spans="1:4" x14ac:dyDescent="0.25">
      <c r="A36" t="s">
        <v>92</v>
      </c>
      <c r="B36" s="60" t="s">
        <v>95</v>
      </c>
      <c r="C36" s="60" t="s">
        <v>98</v>
      </c>
      <c r="D36" s="11"/>
    </row>
    <row r="37" spans="1:4" x14ac:dyDescent="0.25">
      <c r="B37" s="11"/>
      <c r="C37" s="11"/>
    </row>
    <row r="38" spans="1:4" x14ac:dyDescent="0.25">
      <c r="A38" t="s">
        <v>64</v>
      </c>
      <c r="B38" s="11"/>
      <c r="C38" s="11"/>
    </row>
    <row r="39" spans="1:4" x14ac:dyDescent="0.25">
      <c r="A39" t="s">
        <v>100</v>
      </c>
      <c r="B39" s="11" t="s">
        <v>48</v>
      </c>
      <c r="C39" s="11" t="s">
        <v>49</v>
      </c>
    </row>
    <row r="40" spans="1:4" x14ac:dyDescent="0.25">
      <c r="A40">
        <v>811</v>
      </c>
      <c r="C40" s="11">
        <f>D30</f>
        <v>1000000</v>
      </c>
    </row>
    <row r="41" spans="1:4" x14ac:dyDescent="0.25">
      <c r="A41">
        <v>1571</v>
      </c>
      <c r="B41" s="11">
        <v>1000000</v>
      </c>
    </row>
  </sheetData>
  <mergeCells count="1">
    <mergeCell ref="A8:M8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37" workbookViewId="0">
      <selection activeCell="E52" sqref="E52"/>
    </sheetView>
  </sheetViews>
  <sheetFormatPr defaultRowHeight="15" x14ac:dyDescent="0.25"/>
  <cols>
    <col min="1" max="1" width="18.28515625" customWidth="1"/>
    <col min="2" max="2" width="17.140625" customWidth="1"/>
    <col min="3" max="3" width="12.5703125" customWidth="1"/>
    <col min="4" max="4" width="14.42578125" customWidth="1"/>
    <col min="5" max="5" width="14.7109375" customWidth="1"/>
    <col min="6" max="6" width="14.140625" customWidth="1"/>
    <col min="7" max="7" width="16.140625" customWidth="1"/>
    <col min="8" max="8" width="13.28515625" customWidth="1"/>
    <col min="10" max="10" width="15" customWidth="1"/>
    <col min="11" max="11" width="17.85546875" customWidth="1"/>
    <col min="12" max="13" width="14.7109375" customWidth="1"/>
  </cols>
  <sheetData>
    <row r="1" spans="1:13" x14ac:dyDescent="0.25">
      <c r="A1" s="50" t="s">
        <v>73</v>
      </c>
      <c r="B1" s="50">
        <v>44275</v>
      </c>
      <c r="C1" s="1"/>
      <c r="D1" s="1"/>
      <c r="E1" s="2"/>
      <c r="F1" s="2"/>
      <c r="G1" s="12"/>
      <c r="H1" s="2"/>
      <c r="I1" s="2"/>
      <c r="J1" s="2"/>
      <c r="K1" s="2"/>
      <c r="L1" s="2"/>
      <c r="M1" s="2"/>
    </row>
    <row r="2" spans="1:13" x14ac:dyDescent="0.25">
      <c r="A2" t="s">
        <v>1</v>
      </c>
      <c r="C2" s="11">
        <v>60000000</v>
      </c>
      <c r="D2" s="1"/>
      <c r="E2" s="2"/>
      <c r="F2" s="2"/>
      <c r="G2" s="12"/>
      <c r="H2" s="2"/>
      <c r="I2" s="2"/>
      <c r="J2" s="2"/>
      <c r="K2" s="2"/>
      <c r="L2" s="2"/>
      <c r="M2" s="2"/>
    </row>
    <row r="3" spans="1:13" x14ac:dyDescent="0.25">
      <c r="A3" t="s">
        <v>29</v>
      </c>
      <c r="C3" s="11">
        <v>0</v>
      </c>
      <c r="D3" s="1"/>
      <c r="E3" s="2"/>
      <c r="F3" s="2"/>
      <c r="G3" s="12"/>
      <c r="H3" s="2"/>
      <c r="I3" s="2"/>
      <c r="J3" s="2"/>
      <c r="K3" s="2"/>
      <c r="L3" s="2"/>
      <c r="M3" s="2"/>
    </row>
    <row r="4" spans="1:13" x14ac:dyDescent="0.25">
      <c r="A4" t="s">
        <v>10</v>
      </c>
      <c r="C4" s="11">
        <f>C2-C3</f>
        <v>60000000</v>
      </c>
      <c r="D4" s="13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t="s">
        <v>28</v>
      </c>
      <c r="C5" t="s">
        <v>87</v>
      </c>
      <c r="D5" s="13"/>
      <c r="F5" s="2"/>
      <c r="G5" s="2"/>
      <c r="H5" s="2"/>
      <c r="I5" s="2"/>
      <c r="J5" s="2"/>
      <c r="K5" s="2"/>
      <c r="L5" s="2"/>
      <c r="M5" s="2"/>
    </row>
    <row r="6" spans="1:13" x14ac:dyDescent="0.25">
      <c r="A6" t="s">
        <v>86</v>
      </c>
      <c r="C6">
        <v>12</v>
      </c>
      <c r="D6">
        <v>365</v>
      </c>
      <c r="E6" s="12">
        <v>44639</v>
      </c>
      <c r="F6" s="2"/>
      <c r="G6" s="2">
        <f>E6-B1+1</f>
        <v>365</v>
      </c>
      <c r="H6" s="2"/>
      <c r="I6" s="2"/>
      <c r="J6" s="2"/>
      <c r="K6" s="2"/>
      <c r="L6" s="2"/>
      <c r="M6" s="2"/>
    </row>
    <row r="7" spans="1:13" x14ac:dyDescent="0.25">
      <c r="C7" s="1"/>
      <c r="E7" s="2"/>
      <c r="F7" s="2"/>
      <c r="G7" s="1"/>
      <c r="H7" s="2"/>
      <c r="I7" s="2"/>
      <c r="J7" s="2"/>
      <c r="K7" s="2"/>
      <c r="L7" s="2"/>
      <c r="M7" s="2"/>
    </row>
    <row r="8" spans="1:13" x14ac:dyDescent="0.25">
      <c r="A8" s="61" t="s">
        <v>75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3"/>
    </row>
    <row r="9" spans="1:13" ht="45" x14ac:dyDescent="0.25">
      <c r="A9" s="5" t="s">
        <v>30</v>
      </c>
      <c r="B9" s="7" t="s">
        <v>3</v>
      </c>
      <c r="C9" s="7" t="s">
        <v>4</v>
      </c>
      <c r="D9" s="7" t="s">
        <v>5</v>
      </c>
      <c r="E9" s="8" t="s">
        <v>25</v>
      </c>
      <c r="F9" s="8" t="s">
        <v>6</v>
      </c>
      <c r="G9" s="8" t="s">
        <v>7</v>
      </c>
      <c r="H9" s="8" t="s">
        <v>8</v>
      </c>
      <c r="I9" s="8" t="s">
        <v>9</v>
      </c>
      <c r="J9" s="8" t="s">
        <v>10</v>
      </c>
      <c r="K9" s="8" t="s">
        <v>11</v>
      </c>
      <c r="L9" s="8" t="s">
        <v>12</v>
      </c>
      <c r="M9" s="8" t="s">
        <v>13</v>
      </c>
    </row>
    <row r="10" spans="1:13" x14ac:dyDescent="0.25">
      <c r="A10" s="5">
        <v>1</v>
      </c>
      <c r="B10" s="7" t="s">
        <v>15</v>
      </c>
      <c r="C10" s="10">
        <v>44275</v>
      </c>
      <c r="D10" s="10">
        <v>44286</v>
      </c>
      <c r="E10" s="6">
        <f>$C$4</f>
        <v>60000000</v>
      </c>
      <c r="F10" s="6">
        <f>$D$6</f>
        <v>365</v>
      </c>
      <c r="G10" s="15">
        <v>0</v>
      </c>
      <c r="H10" s="6">
        <v>0</v>
      </c>
      <c r="I10" s="6">
        <f>D10-C10+1</f>
        <v>12</v>
      </c>
      <c r="J10" s="14">
        <f>ROUND(E10/F10*I10,0)</f>
        <v>1972603</v>
      </c>
      <c r="K10" s="15">
        <f>J10</f>
        <v>1972603</v>
      </c>
      <c r="L10" s="15">
        <f>E10-K10</f>
        <v>58027397</v>
      </c>
      <c r="M10" s="6">
        <f>F10-I10</f>
        <v>353</v>
      </c>
    </row>
    <row r="11" spans="1:13" x14ac:dyDescent="0.25">
      <c r="A11" s="5">
        <v>2</v>
      </c>
      <c r="B11" s="7" t="s">
        <v>15</v>
      </c>
      <c r="C11" s="9">
        <v>44287</v>
      </c>
      <c r="D11" s="9">
        <f t="shared" ref="D11" si="0">EOMONTH(C11,0)</f>
        <v>44316</v>
      </c>
      <c r="E11" s="6">
        <f t="shared" ref="E11:E22" si="1">$C$4</f>
        <v>60000000</v>
      </c>
      <c r="F11" s="6">
        <f t="shared" ref="F11:F22" si="2">$D$6</f>
        <v>365</v>
      </c>
      <c r="G11" s="15">
        <f>SUM($J10:J$15)</f>
        <v>27123287</v>
      </c>
      <c r="H11" s="6">
        <f>SUM($I10:I$15)</f>
        <v>165</v>
      </c>
      <c r="I11" s="6">
        <f>D11-C11+1</f>
        <v>30</v>
      </c>
      <c r="J11" s="14">
        <f t="shared" ref="J11:J21" si="3">ROUND(E11/F11*I11,0)</f>
        <v>4931507</v>
      </c>
      <c r="K11" s="15">
        <f>SUM($J$10:J11)</f>
        <v>6904110</v>
      </c>
      <c r="L11" s="15">
        <f>E11-K11</f>
        <v>53095890</v>
      </c>
      <c r="M11" s="6">
        <f>M10-I11</f>
        <v>323</v>
      </c>
    </row>
    <row r="12" spans="1:13" x14ac:dyDescent="0.25">
      <c r="A12" s="5">
        <v>3</v>
      </c>
      <c r="B12" s="7" t="s">
        <v>15</v>
      </c>
      <c r="C12" s="9">
        <f>D11+1</f>
        <v>44317</v>
      </c>
      <c r="D12" s="9">
        <f>EOMONTH(C12,0)</f>
        <v>44347</v>
      </c>
      <c r="E12" s="6">
        <f t="shared" si="1"/>
        <v>60000000</v>
      </c>
      <c r="F12" s="6">
        <f t="shared" si="2"/>
        <v>365</v>
      </c>
      <c r="G12" s="15">
        <f>SUM($J11:J$15)</f>
        <v>25150684</v>
      </c>
      <c r="H12" s="6">
        <f>SUM($I11:I$15)</f>
        <v>153</v>
      </c>
      <c r="I12" s="6">
        <f t="shared" ref="I12:I22" si="4">D12-C12+1</f>
        <v>31</v>
      </c>
      <c r="J12" s="14">
        <f t="shared" si="3"/>
        <v>5095890</v>
      </c>
      <c r="K12" s="15">
        <f>SUM($J$10:J12)</f>
        <v>12000000</v>
      </c>
      <c r="L12" s="15">
        <f t="shared" ref="L12:L22" si="5">E12-K12</f>
        <v>48000000</v>
      </c>
      <c r="M12" s="6">
        <f t="shared" ref="M12:M22" si="6">M11-I12</f>
        <v>292</v>
      </c>
    </row>
    <row r="13" spans="1:13" x14ac:dyDescent="0.25">
      <c r="A13" s="5">
        <v>4</v>
      </c>
      <c r="B13" s="7" t="s">
        <v>15</v>
      </c>
      <c r="C13" s="9">
        <f>EDATE(C12,1)</f>
        <v>44348</v>
      </c>
      <c r="D13" s="9">
        <f>EOMONTH(C13,0)</f>
        <v>44377</v>
      </c>
      <c r="E13" s="6">
        <f t="shared" si="1"/>
        <v>60000000</v>
      </c>
      <c r="F13" s="6">
        <f t="shared" si="2"/>
        <v>365</v>
      </c>
      <c r="G13" s="15">
        <f>SUM($J12:J$15)</f>
        <v>20219177</v>
      </c>
      <c r="H13" s="6">
        <f>SUM($I12:I$15)</f>
        <v>123</v>
      </c>
      <c r="I13" s="6">
        <f t="shared" si="4"/>
        <v>30</v>
      </c>
      <c r="J13" s="14">
        <f>ROUND(E13/F13*I13,0)</f>
        <v>4931507</v>
      </c>
      <c r="K13" s="15">
        <f>SUM($J$10:J13)</f>
        <v>16931507</v>
      </c>
      <c r="L13" s="15">
        <f t="shared" si="5"/>
        <v>43068493</v>
      </c>
      <c r="M13" s="6">
        <f t="shared" si="6"/>
        <v>262</v>
      </c>
    </row>
    <row r="14" spans="1:13" x14ac:dyDescent="0.25">
      <c r="A14" s="5">
        <v>5</v>
      </c>
      <c r="B14" s="7" t="s">
        <v>15</v>
      </c>
      <c r="C14" s="9">
        <v>44378</v>
      </c>
      <c r="D14" s="9">
        <f t="shared" ref="D14:D21" si="7">EOMONTH(C14,0)</f>
        <v>44408</v>
      </c>
      <c r="E14" s="6">
        <f t="shared" si="1"/>
        <v>60000000</v>
      </c>
      <c r="F14" s="6">
        <f t="shared" si="2"/>
        <v>365</v>
      </c>
      <c r="G14" s="15">
        <f>SUM($J13:J$15)</f>
        <v>15123287</v>
      </c>
      <c r="H14" s="6">
        <f>SUM($I13:I$15)</f>
        <v>92</v>
      </c>
      <c r="I14" s="6">
        <f t="shared" si="4"/>
        <v>31</v>
      </c>
      <c r="J14" s="14">
        <f t="shared" si="3"/>
        <v>5095890</v>
      </c>
      <c r="K14" s="15">
        <f>SUM($J$10:J14)</f>
        <v>22027397</v>
      </c>
      <c r="L14" s="15">
        <f t="shared" si="5"/>
        <v>37972603</v>
      </c>
      <c r="M14" s="6">
        <f t="shared" si="6"/>
        <v>231</v>
      </c>
    </row>
    <row r="15" spans="1:13" x14ac:dyDescent="0.25">
      <c r="A15" s="5">
        <v>6</v>
      </c>
      <c r="B15" s="7" t="s">
        <v>15</v>
      </c>
      <c r="C15" s="9">
        <v>44409</v>
      </c>
      <c r="D15" s="9">
        <f t="shared" si="7"/>
        <v>44439</v>
      </c>
      <c r="E15" s="6">
        <f t="shared" si="1"/>
        <v>60000000</v>
      </c>
      <c r="F15" s="6">
        <f t="shared" si="2"/>
        <v>365</v>
      </c>
      <c r="G15" s="15">
        <f>SUM($J14:J$15)</f>
        <v>10191780</v>
      </c>
      <c r="H15" s="6">
        <f>SUM($I14:I$15)</f>
        <v>62</v>
      </c>
      <c r="I15" s="6">
        <f t="shared" si="4"/>
        <v>31</v>
      </c>
      <c r="J15" s="14">
        <f t="shared" si="3"/>
        <v>5095890</v>
      </c>
      <c r="K15" s="15">
        <f>SUM($J$10:J15)</f>
        <v>27123287</v>
      </c>
      <c r="L15" s="15">
        <f t="shared" si="5"/>
        <v>32876713</v>
      </c>
      <c r="M15" s="6">
        <f t="shared" si="6"/>
        <v>200</v>
      </c>
    </row>
    <row r="16" spans="1:13" x14ac:dyDescent="0.25">
      <c r="A16" s="19">
        <v>7</v>
      </c>
      <c r="B16" s="20" t="s">
        <v>15</v>
      </c>
      <c r="C16" s="21">
        <f t="shared" ref="C16:C22" si="8">EDATE(C15,1)</f>
        <v>44440</v>
      </c>
      <c r="D16" s="21">
        <f t="shared" si="7"/>
        <v>44469</v>
      </c>
      <c r="E16" s="22">
        <f t="shared" si="1"/>
        <v>60000000</v>
      </c>
      <c r="F16" s="22">
        <f t="shared" si="2"/>
        <v>365</v>
      </c>
      <c r="G16" s="23">
        <f>SUM($J$15:J15)</f>
        <v>5095890</v>
      </c>
      <c r="H16" s="22">
        <f>SUM($I$15:I15)</f>
        <v>31</v>
      </c>
      <c r="I16" s="22">
        <f t="shared" si="4"/>
        <v>30</v>
      </c>
      <c r="J16" s="24">
        <f t="shared" si="3"/>
        <v>4931507</v>
      </c>
      <c r="K16" s="23">
        <f>SUM($J$10:J16)</f>
        <v>32054794</v>
      </c>
      <c r="L16" s="23">
        <f t="shared" si="5"/>
        <v>27945206</v>
      </c>
      <c r="M16" s="6">
        <f t="shared" si="6"/>
        <v>170</v>
      </c>
    </row>
    <row r="17" spans="1:13" x14ac:dyDescent="0.25">
      <c r="A17" s="5">
        <v>8</v>
      </c>
      <c r="B17" s="7" t="s">
        <v>15</v>
      </c>
      <c r="C17" s="9">
        <f t="shared" si="8"/>
        <v>44470</v>
      </c>
      <c r="D17" s="9">
        <f t="shared" si="7"/>
        <v>44500</v>
      </c>
      <c r="E17" s="6">
        <f t="shared" si="1"/>
        <v>60000000</v>
      </c>
      <c r="F17" s="6">
        <f t="shared" si="2"/>
        <v>365</v>
      </c>
      <c r="G17" s="15">
        <f>SUM($J$15:J16)</f>
        <v>10027397</v>
      </c>
      <c r="H17" s="6">
        <f>SUM($I$15:I16)</f>
        <v>61</v>
      </c>
      <c r="I17" s="6">
        <f t="shared" si="4"/>
        <v>31</v>
      </c>
      <c r="J17" s="14">
        <f t="shared" si="3"/>
        <v>5095890</v>
      </c>
      <c r="K17" s="15">
        <f>SUM($J$10:J17)</f>
        <v>37150684</v>
      </c>
      <c r="L17" s="15">
        <f t="shared" si="5"/>
        <v>22849316</v>
      </c>
      <c r="M17" s="6">
        <f t="shared" si="6"/>
        <v>139</v>
      </c>
    </row>
    <row r="18" spans="1:13" x14ac:dyDescent="0.25">
      <c r="A18" s="5">
        <v>9</v>
      </c>
      <c r="B18" s="7" t="s">
        <v>15</v>
      </c>
      <c r="C18" s="9">
        <f t="shared" si="8"/>
        <v>44501</v>
      </c>
      <c r="D18" s="9">
        <f t="shared" si="7"/>
        <v>44530</v>
      </c>
      <c r="E18" s="6">
        <f t="shared" si="1"/>
        <v>60000000</v>
      </c>
      <c r="F18" s="6">
        <f t="shared" si="2"/>
        <v>365</v>
      </c>
      <c r="G18" s="15">
        <f>SUM($J$15:J17)</f>
        <v>15123287</v>
      </c>
      <c r="H18" s="6">
        <f>SUM($I$15:I17)</f>
        <v>92</v>
      </c>
      <c r="I18" s="6">
        <f t="shared" si="4"/>
        <v>30</v>
      </c>
      <c r="J18" s="14">
        <f t="shared" si="3"/>
        <v>4931507</v>
      </c>
      <c r="K18" s="15">
        <f>SUM($J$10:J18)</f>
        <v>42082191</v>
      </c>
      <c r="L18" s="15">
        <f t="shared" si="5"/>
        <v>17917809</v>
      </c>
      <c r="M18" s="6">
        <f t="shared" si="6"/>
        <v>109</v>
      </c>
    </row>
    <row r="19" spans="1:13" x14ac:dyDescent="0.25">
      <c r="A19" s="5">
        <v>10</v>
      </c>
      <c r="B19" s="7" t="s">
        <v>15</v>
      </c>
      <c r="C19" s="9">
        <f t="shared" si="8"/>
        <v>44531</v>
      </c>
      <c r="D19" s="9">
        <f t="shared" si="7"/>
        <v>44561</v>
      </c>
      <c r="E19" s="6">
        <f t="shared" si="1"/>
        <v>60000000</v>
      </c>
      <c r="F19" s="6">
        <f t="shared" si="2"/>
        <v>365</v>
      </c>
      <c r="G19" s="15">
        <f>SUM($J$15:J18)</f>
        <v>20054794</v>
      </c>
      <c r="H19" s="6">
        <f>SUM($I$15:I18)</f>
        <v>122</v>
      </c>
      <c r="I19" s="6">
        <f t="shared" si="4"/>
        <v>31</v>
      </c>
      <c r="J19" s="14">
        <f t="shared" si="3"/>
        <v>5095890</v>
      </c>
      <c r="K19" s="15">
        <f>SUM($J$10:J19)</f>
        <v>47178081</v>
      </c>
      <c r="L19" s="15">
        <f t="shared" si="5"/>
        <v>12821919</v>
      </c>
      <c r="M19" s="6">
        <f t="shared" si="6"/>
        <v>78</v>
      </c>
    </row>
    <row r="20" spans="1:13" x14ac:dyDescent="0.25">
      <c r="A20" s="5">
        <v>11</v>
      </c>
      <c r="B20" s="7" t="s">
        <v>15</v>
      </c>
      <c r="C20" s="9">
        <f t="shared" si="8"/>
        <v>44562</v>
      </c>
      <c r="D20" s="9">
        <f t="shared" si="7"/>
        <v>44592</v>
      </c>
      <c r="E20" s="6">
        <f t="shared" si="1"/>
        <v>60000000</v>
      </c>
      <c r="F20" s="6">
        <f t="shared" si="2"/>
        <v>365</v>
      </c>
      <c r="G20" s="15">
        <f>SUM($J$15:J19)</f>
        <v>25150684</v>
      </c>
      <c r="H20" s="6">
        <f>SUM($I$15:I19)</f>
        <v>153</v>
      </c>
      <c r="I20" s="6">
        <f t="shared" si="4"/>
        <v>31</v>
      </c>
      <c r="J20" s="14">
        <f t="shared" si="3"/>
        <v>5095890</v>
      </c>
      <c r="K20" s="15">
        <f>SUM($J$10:J20)</f>
        <v>52273971</v>
      </c>
      <c r="L20" s="15">
        <f t="shared" si="5"/>
        <v>7726029</v>
      </c>
      <c r="M20" s="6">
        <f t="shared" si="6"/>
        <v>47</v>
      </c>
    </row>
    <row r="21" spans="1:13" x14ac:dyDescent="0.25">
      <c r="A21" s="5">
        <v>12</v>
      </c>
      <c r="B21" s="7" t="s">
        <v>15</v>
      </c>
      <c r="C21" s="9">
        <f t="shared" si="8"/>
        <v>44593</v>
      </c>
      <c r="D21" s="9">
        <f t="shared" si="7"/>
        <v>44620</v>
      </c>
      <c r="E21" s="6">
        <f t="shared" si="1"/>
        <v>60000000</v>
      </c>
      <c r="F21" s="6">
        <f t="shared" si="2"/>
        <v>365</v>
      </c>
      <c r="G21" s="15">
        <f>SUM($J$15:J20)</f>
        <v>30246574</v>
      </c>
      <c r="H21" s="6">
        <f>SUM($I$15:I20)</f>
        <v>184</v>
      </c>
      <c r="I21" s="6">
        <f t="shared" si="4"/>
        <v>28</v>
      </c>
      <c r="J21" s="14">
        <f t="shared" si="3"/>
        <v>4602740</v>
      </c>
      <c r="K21" s="15">
        <f>SUM($J$10:J21)</f>
        <v>56876711</v>
      </c>
      <c r="L21" s="15">
        <f t="shared" si="5"/>
        <v>3123289</v>
      </c>
      <c r="M21" s="6">
        <f t="shared" si="6"/>
        <v>19</v>
      </c>
    </row>
    <row r="22" spans="1:13" x14ac:dyDescent="0.25">
      <c r="A22" s="5">
        <v>13</v>
      </c>
      <c r="B22" s="7" t="s">
        <v>15</v>
      </c>
      <c r="C22" s="9">
        <f t="shared" si="8"/>
        <v>44621</v>
      </c>
      <c r="D22" s="9">
        <v>44639</v>
      </c>
      <c r="E22" s="6">
        <f t="shared" si="1"/>
        <v>60000000</v>
      </c>
      <c r="F22" s="6">
        <f t="shared" si="2"/>
        <v>365</v>
      </c>
      <c r="G22" s="15">
        <f>SUM($J$15:J21)</f>
        <v>34849314</v>
      </c>
      <c r="H22" s="6">
        <f>SUM($I$15:I21)</f>
        <v>212</v>
      </c>
      <c r="I22" s="6">
        <f t="shared" si="4"/>
        <v>19</v>
      </c>
      <c r="J22" s="14">
        <f>E22-SUM(J10:J21)</f>
        <v>3123289</v>
      </c>
      <c r="K22" s="15">
        <f>SUM($J$10:J22)</f>
        <v>60000000</v>
      </c>
      <c r="L22" s="15">
        <f t="shared" si="5"/>
        <v>0</v>
      </c>
      <c r="M22" s="6">
        <f t="shared" si="6"/>
        <v>0</v>
      </c>
    </row>
    <row r="25" spans="1:13" x14ac:dyDescent="0.25">
      <c r="A25" t="s">
        <v>104</v>
      </c>
    </row>
    <row r="27" spans="1:13" x14ac:dyDescent="0.25">
      <c r="B27" t="s">
        <v>88</v>
      </c>
      <c r="C27" t="s">
        <v>89</v>
      </c>
      <c r="D27" t="s">
        <v>101</v>
      </c>
    </row>
    <row r="28" spans="1:13" x14ac:dyDescent="0.25">
      <c r="A28" t="s">
        <v>1</v>
      </c>
      <c r="B28" s="11">
        <v>60000000</v>
      </c>
      <c r="C28" s="11">
        <v>61000000</v>
      </c>
      <c r="D28" s="11">
        <f>C28-B28</f>
        <v>1000000</v>
      </c>
    </row>
    <row r="29" spans="1:13" x14ac:dyDescent="0.25">
      <c r="A29" t="s">
        <v>90</v>
      </c>
      <c r="B29" s="11">
        <v>0</v>
      </c>
      <c r="C29" s="11">
        <v>0</v>
      </c>
      <c r="D29" s="11">
        <f t="shared" ref="D29:D30" si="9">C29-B29</f>
        <v>0</v>
      </c>
    </row>
    <row r="30" spans="1:13" x14ac:dyDescent="0.25">
      <c r="A30" t="s">
        <v>10</v>
      </c>
      <c r="B30" s="11">
        <f>B28-B29</f>
        <v>60000000</v>
      </c>
      <c r="C30" s="11">
        <f>C28-C29</f>
        <v>61000000</v>
      </c>
      <c r="D30" s="11">
        <f t="shared" si="9"/>
        <v>1000000</v>
      </c>
    </row>
    <row r="31" spans="1:13" x14ac:dyDescent="0.25">
      <c r="A31" t="s">
        <v>19</v>
      </c>
      <c r="B31" s="11">
        <f>SUM(J10:J16)</f>
        <v>32054794</v>
      </c>
      <c r="C31" s="11"/>
      <c r="D31" s="11"/>
    </row>
    <row r="32" spans="1:13" x14ac:dyDescent="0.25">
      <c r="A32" t="s">
        <v>12</v>
      </c>
      <c r="B32" s="11">
        <f>B30-B31</f>
        <v>27945206</v>
      </c>
      <c r="C32" s="11"/>
      <c r="D32" s="11"/>
    </row>
    <row r="33" spans="1:13" x14ac:dyDescent="0.25">
      <c r="A33" t="s">
        <v>20</v>
      </c>
      <c r="B33" s="11" t="s">
        <v>105</v>
      </c>
      <c r="C33" s="11"/>
      <c r="D33" s="11" t="s">
        <v>106</v>
      </c>
      <c r="E33" s="1">
        <v>44651</v>
      </c>
      <c r="F33" s="1">
        <v>44501</v>
      </c>
      <c r="G33">
        <f>E33-F33+1</f>
        <v>151</v>
      </c>
    </row>
    <row r="34" spans="1:13" x14ac:dyDescent="0.25">
      <c r="A34" t="s">
        <v>99</v>
      </c>
      <c r="B34" s="11">
        <f>365-SUM(I10:I16)</f>
        <v>170</v>
      </c>
      <c r="C34" s="11"/>
      <c r="D34" s="11"/>
    </row>
    <row r="35" spans="1:13" x14ac:dyDescent="0.25">
      <c r="A35" t="s">
        <v>50</v>
      </c>
      <c r="B35" s="60" t="s">
        <v>93</v>
      </c>
      <c r="C35" s="60" t="s">
        <v>96</v>
      </c>
      <c r="D35" s="11"/>
    </row>
    <row r="36" spans="1:13" x14ac:dyDescent="0.25">
      <c r="A36" t="s">
        <v>91</v>
      </c>
      <c r="B36" s="60" t="s">
        <v>94</v>
      </c>
      <c r="C36" s="60" t="s">
        <v>97</v>
      </c>
      <c r="D36" s="11"/>
    </row>
    <row r="37" spans="1:13" x14ac:dyDescent="0.25">
      <c r="A37" t="s">
        <v>92</v>
      </c>
      <c r="B37" s="60" t="s">
        <v>95</v>
      </c>
      <c r="C37" s="60"/>
      <c r="D37" s="11"/>
    </row>
    <row r="38" spans="1:13" x14ac:dyDescent="0.25">
      <c r="B38" s="11"/>
      <c r="C38" s="11"/>
    </row>
    <row r="39" spans="1:13" x14ac:dyDescent="0.25">
      <c r="A39" t="s">
        <v>64</v>
      </c>
      <c r="B39" s="11"/>
      <c r="C39" s="11"/>
    </row>
    <row r="40" spans="1:13" x14ac:dyDescent="0.25">
      <c r="A40" t="s">
        <v>100</v>
      </c>
      <c r="B40" s="11" t="s">
        <v>48</v>
      </c>
      <c r="C40" s="11" t="s">
        <v>49</v>
      </c>
      <c r="H40" t="s">
        <v>48</v>
      </c>
      <c r="I40" t="s">
        <v>49</v>
      </c>
    </row>
    <row r="41" spans="1:13" x14ac:dyDescent="0.25">
      <c r="B41" s="11"/>
      <c r="C41" s="11"/>
    </row>
    <row r="42" spans="1:13" x14ac:dyDescent="0.25">
      <c r="A42">
        <v>2111</v>
      </c>
      <c r="B42" s="11"/>
      <c r="C42" s="11">
        <f>B28</f>
        <v>60000000</v>
      </c>
      <c r="G42">
        <v>811</v>
      </c>
      <c r="I42" s="11">
        <f>D28</f>
        <v>1000000</v>
      </c>
    </row>
    <row r="43" spans="1:13" x14ac:dyDescent="0.25">
      <c r="A43">
        <v>1571</v>
      </c>
      <c r="B43" s="11">
        <f>C42</f>
        <v>60000000</v>
      </c>
      <c r="G43">
        <v>1571</v>
      </c>
      <c r="H43" s="4">
        <f>I42</f>
        <v>1000000</v>
      </c>
    </row>
    <row r="45" spans="1:13" x14ac:dyDescent="0.25">
      <c r="A45" t="s">
        <v>102</v>
      </c>
    </row>
    <row r="47" spans="1:13" x14ac:dyDescent="0.25">
      <c r="A47" s="61" t="s">
        <v>75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3"/>
    </row>
    <row r="48" spans="1:13" ht="45" x14ac:dyDescent="0.25">
      <c r="A48" s="5" t="s">
        <v>30</v>
      </c>
      <c r="B48" s="7" t="s">
        <v>3</v>
      </c>
      <c r="C48" s="7" t="s">
        <v>4</v>
      </c>
      <c r="D48" s="7" t="s">
        <v>5</v>
      </c>
      <c r="E48" s="8" t="s">
        <v>25</v>
      </c>
      <c r="F48" s="8" t="s">
        <v>6</v>
      </c>
      <c r="G48" s="8" t="s">
        <v>7</v>
      </c>
      <c r="H48" s="8" t="s">
        <v>8</v>
      </c>
      <c r="I48" s="8" t="s">
        <v>9</v>
      </c>
      <c r="J48" s="8" t="s">
        <v>10</v>
      </c>
      <c r="K48" s="8" t="s">
        <v>11</v>
      </c>
      <c r="L48" s="8" t="s">
        <v>12</v>
      </c>
      <c r="M48" s="8" t="s">
        <v>13</v>
      </c>
    </row>
    <row r="49" spans="1:13" x14ac:dyDescent="0.25">
      <c r="A49" s="5">
        <v>2</v>
      </c>
      <c r="B49" s="7" t="s">
        <v>15</v>
      </c>
      <c r="C49" s="9">
        <v>44501</v>
      </c>
      <c r="D49" s="9">
        <f t="shared" ref="D49:D53" si="10">EOMONTH(C49,0)</f>
        <v>44530</v>
      </c>
      <c r="E49" s="6">
        <f t="shared" ref="E49:E53" si="11">$C$28-$B$31</f>
        <v>28945206</v>
      </c>
      <c r="F49" s="6">
        <v>151</v>
      </c>
      <c r="G49" s="15">
        <v>0</v>
      </c>
      <c r="H49" s="6">
        <f>SUM($I$49:I49)</f>
        <v>30</v>
      </c>
      <c r="I49" s="6">
        <f t="shared" ref="I49:I53" si="12">D49-C49+1</f>
        <v>30</v>
      </c>
      <c r="J49" s="14">
        <f t="shared" ref="J49:J52" si="13">ROUND(E49/F49*I49,0)</f>
        <v>5750703</v>
      </c>
      <c r="K49" s="15">
        <f>J49</f>
        <v>5750703</v>
      </c>
      <c r="L49" s="15">
        <f>E49-J49</f>
        <v>23194503</v>
      </c>
      <c r="M49" s="6">
        <f>F49-I49</f>
        <v>121</v>
      </c>
    </row>
    <row r="50" spans="1:13" x14ac:dyDescent="0.25">
      <c r="A50" s="5">
        <v>3</v>
      </c>
      <c r="B50" s="7" t="s">
        <v>15</v>
      </c>
      <c r="C50" s="9">
        <f t="shared" ref="C50:C53" si="14">EDATE(C49,1)</f>
        <v>44531</v>
      </c>
      <c r="D50" s="9">
        <f t="shared" si="10"/>
        <v>44561</v>
      </c>
      <c r="E50" s="6">
        <f t="shared" si="11"/>
        <v>28945206</v>
      </c>
      <c r="F50" s="6">
        <v>151</v>
      </c>
      <c r="G50" s="15">
        <f>SUM($J$49:J49)</f>
        <v>5750703</v>
      </c>
      <c r="H50" s="6">
        <f>SUM($I$49:I50)</f>
        <v>61</v>
      </c>
      <c r="I50" s="6">
        <f t="shared" si="12"/>
        <v>31</v>
      </c>
      <c r="J50" s="14">
        <f t="shared" si="13"/>
        <v>5942393</v>
      </c>
      <c r="K50" s="15">
        <f t="shared" ref="K50:K53" si="15">K49+J50</f>
        <v>11693096</v>
      </c>
      <c r="L50" s="15">
        <f t="shared" ref="L50:L53" si="16">L49-J50</f>
        <v>17252110</v>
      </c>
      <c r="M50" s="6">
        <f t="shared" ref="M50:M53" si="17">M49-I50</f>
        <v>90</v>
      </c>
    </row>
    <row r="51" spans="1:13" x14ac:dyDescent="0.25">
      <c r="A51" s="5">
        <v>4</v>
      </c>
      <c r="B51" s="7" t="s">
        <v>15</v>
      </c>
      <c r="C51" s="9">
        <f t="shared" si="14"/>
        <v>44562</v>
      </c>
      <c r="D51" s="9">
        <f t="shared" si="10"/>
        <v>44592</v>
      </c>
      <c r="E51" s="6">
        <f t="shared" si="11"/>
        <v>28945206</v>
      </c>
      <c r="F51" s="6">
        <v>151</v>
      </c>
      <c r="G51" s="15">
        <f>SUM($J$49:J50)</f>
        <v>11693096</v>
      </c>
      <c r="H51" s="6">
        <f>SUM($I$49:I51)</f>
        <v>92</v>
      </c>
      <c r="I51" s="6">
        <f t="shared" si="12"/>
        <v>31</v>
      </c>
      <c r="J51" s="14">
        <f t="shared" si="13"/>
        <v>5942393</v>
      </c>
      <c r="K51" s="15">
        <f t="shared" si="15"/>
        <v>17635489</v>
      </c>
      <c r="L51" s="15">
        <f t="shared" si="16"/>
        <v>11309717</v>
      </c>
      <c r="M51" s="6">
        <f t="shared" si="17"/>
        <v>59</v>
      </c>
    </row>
    <row r="52" spans="1:13" x14ac:dyDescent="0.25">
      <c r="A52" s="5">
        <v>5</v>
      </c>
      <c r="B52" s="7" t="s">
        <v>15</v>
      </c>
      <c r="C52" s="9">
        <f t="shared" si="14"/>
        <v>44593</v>
      </c>
      <c r="D52" s="9">
        <f t="shared" si="10"/>
        <v>44620</v>
      </c>
      <c r="E52" s="6">
        <f t="shared" si="11"/>
        <v>28945206</v>
      </c>
      <c r="F52" s="6">
        <v>151</v>
      </c>
      <c r="G52" s="15">
        <f>SUM($J$49:J51)</f>
        <v>17635489</v>
      </c>
      <c r="H52" s="6">
        <f>SUM($I$49:I52)</f>
        <v>120</v>
      </c>
      <c r="I52" s="6">
        <f t="shared" si="12"/>
        <v>28</v>
      </c>
      <c r="J52" s="14">
        <f t="shared" si="13"/>
        <v>5367323</v>
      </c>
      <c r="K52" s="15">
        <f t="shared" si="15"/>
        <v>23002812</v>
      </c>
      <c r="L52" s="15">
        <f t="shared" si="16"/>
        <v>5942394</v>
      </c>
      <c r="M52" s="6">
        <f t="shared" si="17"/>
        <v>31</v>
      </c>
    </row>
    <row r="53" spans="1:13" x14ac:dyDescent="0.25">
      <c r="A53" s="5">
        <v>6</v>
      </c>
      <c r="B53" s="7" t="s">
        <v>15</v>
      </c>
      <c r="C53" s="9">
        <f t="shared" si="14"/>
        <v>44621</v>
      </c>
      <c r="D53" s="9">
        <f t="shared" si="10"/>
        <v>44651</v>
      </c>
      <c r="E53" s="6">
        <f t="shared" si="11"/>
        <v>28945206</v>
      </c>
      <c r="F53" s="6">
        <v>151</v>
      </c>
      <c r="G53" s="15">
        <f>SUM($J$49:J52)</f>
        <v>23002812</v>
      </c>
      <c r="H53" s="6">
        <f>SUM($I$49:I53)</f>
        <v>151</v>
      </c>
      <c r="I53" s="6">
        <f t="shared" si="12"/>
        <v>31</v>
      </c>
      <c r="J53" s="14">
        <f>E53-SUM(J49:J52)</f>
        <v>5942394</v>
      </c>
      <c r="K53" s="15">
        <f t="shared" si="15"/>
        <v>28945206</v>
      </c>
      <c r="L53" s="15">
        <f t="shared" si="16"/>
        <v>0</v>
      </c>
      <c r="M53" s="6">
        <f t="shared" si="17"/>
        <v>0</v>
      </c>
    </row>
  </sheetData>
  <mergeCells count="2">
    <mergeCell ref="A8:M8"/>
    <mergeCell ref="A47:M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4"/>
  <sheetViews>
    <sheetView topLeftCell="A7" workbookViewId="0">
      <selection activeCell="C27" sqref="C27"/>
    </sheetView>
  </sheetViews>
  <sheetFormatPr defaultRowHeight="15" x14ac:dyDescent="0.25"/>
  <cols>
    <col min="2" max="2" width="31.85546875" customWidth="1"/>
    <col min="3" max="3" width="17.28515625" customWidth="1"/>
    <col min="4" max="4" width="21.85546875" customWidth="1"/>
    <col min="5" max="5" width="18.42578125" customWidth="1"/>
    <col min="6" max="6" width="22.7109375" customWidth="1"/>
    <col min="7" max="7" width="17.42578125" customWidth="1"/>
    <col min="8" max="8" width="19.42578125" customWidth="1"/>
    <col min="9" max="9" width="12.42578125" customWidth="1"/>
    <col min="10" max="10" width="17.85546875" customWidth="1"/>
    <col min="11" max="11" width="14.85546875" customWidth="1"/>
    <col min="12" max="12" width="19" customWidth="1"/>
    <col min="13" max="13" width="18.5703125" customWidth="1"/>
    <col min="14" max="14" width="21" customWidth="1"/>
    <col min="15" max="15" width="13.7109375" customWidth="1"/>
  </cols>
  <sheetData>
    <row r="1" spans="1:13" x14ac:dyDescent="0.25">
      <c r="A1" t="s">
        <v>0</v>
      </c>
      <c r="D1" s="1">
        <v>44275</v>
      </c>
      <c r="E1" s="2"/>
      <c r="F1" s="2" t="s">
        <v>17</v>
      </c>
      <c r="G1" s="12">
        <v>44731</v>
      </c>
      <c r="H1" s="2"/>
      <c r="I1" s="2"/>
      <c r="J1" s="2"/>
      <c r="K1" s="2"/>
      <c r="L1" s="2"/>
      <c r="M1" s="2"/>
    </row>
    <row r="2" spans="1:13" x14ac:dyDescent="0.25">
      <c r="A2" t="s">
        <v>1</v>
      </c>
      <c r="C2" s="11">
        <v>61000000</v>
      </c>
      <c r="D2" s="1"/>
      <c r="E2" s="2"/>
      <c r="F2" s="2"/>
      <c r="G2" s="12"/>
      <c r="H2" s="2"/>
      <c r="I2" s="2"/>
      <c r="J2" s="2"/>
      <c r="K2" s="2"/>
      <c r="L2" s="2"/>
      <c r="M2" s="2"/>
    </row>
    <row r="3" spans="1:13" x14ac:dyDescent="0.25">
      <c r="A3" t="s">
        <v>29</v>
      </c>
      <c r="C3" s="11">
        <v>1000000</v>
      </c>
      <c r="D3" s="1"/>
      <c r="E3" s="2"/>
      <c r="F3" s="2"/>
      <c r="G3" s="12"/>
      <c r="H3" s="2"/>
      <c r="I3" s="2"/>
      <c r="J3" s="2"/>
      <c r="K3" s="2"/>
      <c r="L3" s="2"/>
      <c r="M3" s="2"/>
    </row>
    <row r="4" spans="1:13" x14ac:dyDescent="0.25">
      <c r="A4" t="s">
        <v>10</v>
      </c>
      <c r="C4" s="11">
        <f>C2-C3</f>
        <v>60000000</v>
      </c>
      <c r="D4" s="1"/>
      <c r="E4" s="2"/>
      <c r="F4" s="2"/>
      <c r="G4" s="12"/>
      <c r="H4" s="2"/>
      <c r="I4" s="2"/>
      <c r="J4" s="2"/>
      <c r="K4" s="2"/>
      <c r="L4" s="2"/>
      <c r="M4" s="2"/>
    </row>
    <row r="5" spans="1:13" x14ac:dyDescent="0.25">
      <c r="A5" t="s">
        <v>28</v>
      </c>
      <c r="C5" t="b">
        <v>1</v>
      </c>
      <c r="D5" s="13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t="s">
        <v>16</v>
      </c>
      <c r="C6" t="s">
        <v>26</v>
      </c>
      <c r="D6" s="13">
        <f>G1-D1+1</f>
        <v>457</v>
      </c>
      <c r="E6" t="s">
        <v>27</v>
      </c>
      <c r="F6" s="2"/>
      <c r="G6" s="2"/>
      <c r="H6" s="2"/>
      <c r="I6" s="2"/>
      <c r="J6" s="2"/>
      <c r="K6" s="2"/>
      <c r="L6" s="2"/>
      <c r="M6" s="2"/>
    </row>
    <row r="7" spans="1:13" x14ac:dyDescent="0.25">
      <c r="A7" t="s">
        <v>23</v>
      </c>
      <c r="C7" s="1">
        <v>44397</v>
      </c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t="s">
        <v>24</v>
      </c>
      <c r="C8" s="1">
        <v>44397</v>
      </c>
      <c r="E8" s="2"/>
      <c r="F8" s="2"/>
      <c r="G8" s="1"/>
      <c r="H8" s="2"/>
      <c r="I8" s="2"/>
      <c r="J8" s="2"/>
      <c r="K8" s="2"/>
      <c r="L8" s="2"/>
      <c r="M8" s="2"/>
    </row>
    <row r="9" spans="1:13" x14ac:dyDescent="0.25">
      <c r="A9" t="s">
        <v>18</v>
      </c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19</v>
      </c>
      <c r="E10" s="1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t="s">
        <v>20</v>
      </c>
      <c r="D11">
        <v>3</v>
      </c>
      <c r="E11" s="2" t="s">
        <v>22</v>
      </c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t="s">
        <v>21</v>
      </c>
      <c r="D12">
        <v>103</v>
      </c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61" t="s">
        <v>2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3"/>
    </row>
    <row r="14" spans="1:13" ht="30" x14ac:dyDescent="0.25">
      <c r="A14" s="5"/>
      <c r="B14" s="7" t="s">
        <v>3</v>
      </c>
      <c r="C14" s="7" t="s">
        <v>4</v>
      </c>
      <c r="D14" s="7" t="s">
        <v>5</v>
      </c>
      <c r="E14" s="8" t="s">
        <v>25</v>
      </c>
      <c r="F14" s="8" t="s">
        <v>6</v>
      </c>
      <c r="G14" s="8" t="s">
        <v>7</v>
      </c>
      <c r="H14" s="8" t="s">
        <v>8</v>
      </c>
      <c r="I14" s="8" t="s">
        <v>9</v>
      </c>
      <c r="J14" s="8" t="s">
        <v>10</v>
      </c>
      <c r="K14" s="8" t="s">
        <v>11</v>
      </c>
      <c r="L14" s="8" t="s">
        <v>12</v>
      </c>
      <c r="M14" s="8" t="s">
        <v>13</v>
      </c>
    </row>
    <row r="15" spans="1:13" x14ac:dyDescent="0.25">
      <c r="A15" s="5"/>
      <c r="B15" s="7"/>
      <c r="C15" s="7"/>
      <c r="D15" s="7"/>
      <c r="E15" s="8"/>
      <c r="F15" s="8"/>
      <c r="G15" s="8"/>
      <c r="H15" s="8"/>
      <c r="I15" s="8"/>
      <c r="J15" s="8"/>
      <c r="K15" s="8"/>
      <c r="L15" s="8"/>
      <c r="M15" s="8"/>
    </row>
    <row r="16" spans="1:13" ht="26.25" customHeight="1" x14ac:dyDescent="0.25">
      <c r="A16" s="5"/>
      <c r="B16" s="7" t="s">
        <v>14</v>
      </c>
      <c r="C16" s="10">
        <v>44275</v>
      </c>
      <c r="D16" s="10">
        <v>44286</v>
      </c>
      <c r="E16" s="6">
        <f>$C$4</f>
        <v>60000000</v>
      </c>
      <c r="F16" s="6">
        <f>$D$6</f>
        <v>457</v>
      </c>
      <c r="G16" s="15">
        <v>0</v>
      </c>
      <c r="H16" s="6">
        <v>0</v>
      </c>
      <c r="I16" s="6">
        <f t="shared" ref="I16:I32" si="0">D16-C16+1</f>
        <v>12</v>
      </c>
      <c r="J16" s="14">
        <f>ROUND(E16/F16*I16,0)</f>
        <v>1575492</v>
      </c>
      <c r="K16" s="15">
        <f>ROUND(G16+J16,0)</f>
        <v>1575492</v>
      </c>
      <c r="L16" s="15">
        <f>E16-K16</f>
        <v>58424508</v>
      </c>
      <c r="M16" s="6">
        <f>F16-I16</f>
        <v>445</v>
      </c>
    </row>
    <row r="17" spans="1:13" ht="26.25" customHeight="1" x14ac:dyDescent="0.25">
      <c r="A17" s="5">
        <v>1</v>
      </c>
      <c r="B17" s="7" t="s">
        <v>14</v>
      </c>
      <c r="C17" s="9">
        <v>44287</v>
      </c>
      <c r="D17" s="9">
        <f t="shared" ref="D17" si="1">EOMONTH(C17,0)</f>
        <v>44316</v>
      </c>
      <c r="E17" s="6">
        <f t="shared" ref="E17:E32" si="2">$C$4</f>
        <v>60000000</v>
      </c>
      <c r="F17" s="6">
        <f t="shared" ref="F17:F32" si="3">$D$6</f>
        <v>457</v>
      </c>
      <c r="G17" s="15">
        <f>SUM($J$16:J16)</f>
        <v>1575492</v>
      </c>
      <c r="H17" s="6">
        <f>SUM($I$16:I16)</f>
        <v>12</v>
      </c>
      <c r="I17" s="6">
        <f t="shared" si="0"/>
        <v>30</v>
      </c>
      <c r="J17" s="14">
        <f t="shared" ref="J17:J31" si="4">ROUND(E17/F17*I17,0)</f>
        <v>3938731</v>
      </c>
      <c r="K17" s="15">
        <f t="shared" ref="K17:K18" si="5">ROUND(G17+J17,0)</f>
        <v>5514223</v>
      </c>
      <c r="L17" s="15">
        <f>E17-K17</f>
        <v>54485777</v>
      </c>
      <c r="M17" s="6">
        <f>M16-I17</f>
        <v>415</v>
      </c>
    </row>
    <row r="18" spans="1:13" ht="26.25" customHeight="1" x14ac:dyDescent="0.25">
      <c r="A18" s="5">
        <f>A17+1</f>
        <v>2</v>
      </c>
      <c r="B18" s="7" t="s">
        <v>14</v>
      </c>
      <c r="C18" s="9">
        <f>D17+1</f>
        <v>44317</v>
      </c>
      <c r="D18" s="9">
        <f>EOMONTH(C18,0)</f>
        <v>44347</v>
      </c>
      <c r="E18" s="6">
        <f t="shared" si="2"/>
        <v>60000000</v>
      </c>
      <c r="F18" s="6">
        <f t="shared" si="3"/>
        <v>457</v>
      </c>
      <c r="G18" s="15">
        <f>SUM($J$16:J17)</f>
        <v>5514223</v>
      </c>
      <c r="H18" s="6">
        <f>SUM($I$16:I17)</f>
        <v>42</v>
      </c>
      <c r="I18" s="6">
        <f t="shared" si="0"/>
        <v>31</v>
      </c>
      <c r="J18" s="14">
        <f t="shared" si="4"/>
        <v>4070022</v>
      </c>
      <c r="K18" s="15">
        <f t="shared" si="5"/>
        <v>9584245</v>
      </c>
      <c r="L18" s="15">
        <f t="shared" ref="L18:L32" si="6">E18-K18</f>
        <v>50415755</v>
      </c>
      <c r="M18" s="6">
        <f>M17-I18</f>
        <v>384</v>
      </c>
    </row>
    <row r="19" spans="1:13" ht="26.25" customHeight="1" x14ac:dyDescent="0.25">
      <c r="A19" s="5">
        <f t="shared" ref="A19:A32" si="7">A18+1</f>
        <v>3</v>
      </c>
      <c r="B19" s="7" t="s">
        <v>14</v>
      </c>
      <c r="C19" s="9">
        <f>EDATE(C18,1)</f>
        <v>44348</v>
      </c>
      <c r="D19" s="9">
        <f>EOMONTH(C19,0)</f>
        <v>44377</v>
      </c>
      <c r="E19" s="6">
        <f t="shared" si="2"/>
        <v>60000000</v>
      </c>
      <c r="F19" s="6">
        <f t="shared" si="3"/>
        <v>457</v>
      </c>
      <c r="G19" s="15">
        <f>SUM($J$16:J18)</f>
        <v>9584245</v>
      </c>
      <c r="H19" s="6">
        <f>SUM($I$16:I18)</f>
        <v>73</v>
      </c>
      <c r="I19" s="6">
        <f t="shared" si="0"/>
        <v>30</v>
      </c>
      <c r="J19" s="14">
        <f t="shared" si="4"/>
        <v>3938731</v>
      </c>
      <c r="K19" s="15">
        <f>ROUND(G19+J19,0)</f>
        <v>13522976</v>
      </c>
      <c r="L19" s="15">
        <f t="shared" si="6"/>
        <v>46477024</v>
      </c>
      <c r="M19" s="6">
        <f>M18-I19</f>
        <v>354</v>
      </c>
    </row>
    <row r="20" spans="1:13" ht="26.25" customHeight="1" x14ac:dyDescent="0.25">
      <c r="A20" s="5"/>
      <c r="B20" s="7" t="s">
        <v>14</v>
      </c>
      <c r="C20" s="9">
        <v>44378</v>
      </c>
      <c r="D20" s="9">
        <v>44396</v>
      </c>
      <c r="E20" s="6">
        <f t="shared" si="2"/>
        <v>60000000</v>
      </c>
      <c r="F20" s="6">
        <f t="shared" si="3"/>
        <v>457</v>
      </c>
      <c r="G20" s="15">
        <f>SUM($J$16:J19)</f>
        <v>13522976</v>
      </c>
      <c r="H20" s="6">
        <f>SUM($I$16:I19)</f>
        <v>103</v>
      </c>
      <c r="I20" s="6">
        <f t="shared" si="0"/>
        <v>19</v>
      </c>
      <c r="J20" s="14">
        <f t="shared" si="4"/>
        <v>2494530</v>
      </c>
      <c r="K20" s="15">
        <f>ROUND(G20+J20,0)</f>
        <v>16017506</v>
      </c>
      <c r="L20" s="15">
        <f t="shared" si="6"/>
        <v>43982494</v>
      </c>
      <c r="M20" s="6">
        <f>M19-I20</f>
        <v>335</v>
      </c>
    </row>
    <row r="21" spans="1:13" ht="26.25" customHeight="1" x14ac:dyDescent="0.25">
      <c r="A21" s="5">
        <f>A19+1</f>
        <v>4</v>
      </c>
      <c r="B21" s="31" t="s">
        <v>15</v>
      </c>
      <c r="C21" s="32">
        <v>44397</v>
      </c>
      <c r="D21" s="32">
        <f t="shared" ref="D21:D31" si="8">EOMONTH(C21,0)</f>
        <v>44408</v>
      </c>
      <c r="E21" s="28">
        <f t="shared" si="2"/>
        <v>60000000</v>
      </c>
      <c r="F21" s="6">
        <f t="shared" si="3"/>
        <v>457</v>
      </c>
      <c r="G21" s="15">
        <f>SUM($J$16:J20)</f>
        <v>16017506</v>
      </c>
      <c r="H21" s="6">
        <f>SUM($I$16:I20)</f>
        <v>122</v>
      </c>
      <c r="I21" s="28">
        <f t="shared" si="0"/>
        <v>12</v>
      </c>
      <c r="J21" s="14">
        <f t="shared" si="4"/>
        <v>1575492</v>
      </c>
      <c r="K21" s="27">
        <f t="shared" ref="K21:K32" si="9">G21+J21</f>
        <v>17592998</v>
      </c>
      <c r="L21" s="27">
        <f t="shared" si="6"/>
        <v>42407002</v>
      </c>
      <c r="M21" s="28">
        <f>M19-I21</f>
        <v>342</v>
      </c>
    </row>
    <row r="22" spans="1:13" ht="26.25" customHeight="1" x14ac:dyDescent="0.25">
      <c r="A22" s="5">
        <f t="shared" si="7"/>
        <v>5</v>
      </c>
      <c r="B22" s="7" t="s">
        <v>15</v>
      </c>
      <c r="C22" s="9">
        <v>44409</v>
      </c>
      <c r="D22" s="9">
        <f t="shared" si="8"/>
        <v>44439</v>
      </c>
      <c r="E22" s="6">
        <f t="shared" si="2"/>
        <v>60000000</v>
      </c>
      <c r="F22" s="6">
        <f t="shared" si="3"/>
        <v>457</v>
      </c>
      <c r="G22" s="15">
        <f>SUM($J$16:J21)</f>
        <v>17592998</v>
      </c>
      <c r="H22" s="6">
        <f>SUM($I$16:I21)</f>
        <v>134</v>
      </c>
      <c r="I22" s="6">
        <f t="shared" si="0"/>
        <v>31</v>
      </c>
      <c r="J22" s="14">
        <f t="shared" si="4"/>
        <v>4070022</v>
      </c>
      <c r="K22" s="15">
        <f t="shared" si="9"/>
        <v>21663020</v>
      </c>
      <c r="L22" s="15">
        <f t="shared" si="6"/>
        <v>38336980</v>
      </c>
      <c r="M22" s="6">
        <f t="shared" ref="M22:M32" si="10">M21-I22</f>
        <v>311</v>
      </c>
    </row>
    <row r="23" spans="1:13" ht="26.25" customHeight="1" x14ac:dyDescent="0.25">
      <c r="A23" s="5">
        <v>5</v>
      </c>
      <c r="B23" s="7" t="s">
        <v>15</v>
      </c>
      <c r="C23" s="9">
        <f t="shared" ref="C23:C32" si="11">EDATE(C22,1)</f>
        <v>44440</v>
      </c>
      <c r="D23" s="9">
        <f t="shared" si="8"/>
        <v>44469</v>
      </c>
      <c r="E23" s="6">
        <f t="shared" si="2"/>
        <v>60000000</v>
      </c>
      <c r="F23" s="6">
        <f t="shared" si="3"/>
        <v>457</v>
      </c>
      <c r="G23" s="15">
        <f>SUM($J$16:J22)</f>
        <v>21663020</v>
      </c>
      <c r="H23" s="6">
        <f>SUM($I$16:I22)</f>
        <v>165</v>
      </c>
      <c r="I23" s="6">
        <f t="shared" si="0"/>
        <v>30</v>
      </c>
      <c r="J23" s="14">
        <f t="shared" si="4"/>
        <v>3938731</v>
      </c>
      <c r="K23" s="15">
        <f t="shared" si="9"/>
        <v>25601751</v>
      </c>
      <c r="L23" s="15">
        <f t="shared" si="6"/>
        <v>34398249</v>
      </c>
      <c r="M23" s="6">
        <f t="shared" si="10"/>
        <v>281</v>
      </c>
    </row>
    <row r="24" spans="1:13" ht="26.25" customHeight="1" x14ac:dyDescent="0.25">
      <c r="A24" s="5">
        <f>A22+1</f>
        <v>6</v>
      </c>
      <c r="B24" s="7" t="s">
        <v>15</v>
      </c>
      <c r="C24" s="9">
        <f t="shared" si="11"/>
        <v>44470</v>
      </c>
      <c r="D24" s="9">
        <f t="shared" si="8"/>
        <v>44500</v>
      </c>
      <c r="E24" s="6">
        <f t="shared" si="2"/>
        <v>60000000</v>
      </c>
      <c r="F24" s="6">
        <f t="shared" si="3"/>
        <v>457</v>
      </c>
      <c r="G24" s="15">
        <f>SUM($J$16:J23)</f>
        <v>25601751</v>
      </c>
      <c r="H24" s="6">
        <f>SUM($I$16:I23)</f>
        <v>195</v>
      </c>
      <c r="I24" s="6">
        <f t="shared" si="0"/>
        <v>31</v>
      </c>
      <c r="J24" s="14">
        <f t="shared" si="4"/>
        <v>4070022</v>
      </c>
      <c r="K24" s="15">
        <f>G24+J24</f>
        <v>29671773</v>
      </c>
      <c r="L24" s="15">
        <f t="shared" si="6"/>
        <v>30328227</v>
      </c>
      <c r="M24" s="6">
        <f t="shared" si="10"/>
        <v>250</v>
      </c>
    </row>
    <row r="25" spans="1:13" ht="26.25" customHeight="1" x14ac:dyDescent="0.25">
      <c r="A25" s="5">
        <f t="shared" si="7"/>
        <v>7</v>
      </c>
      <c r="B25" s="7" t="s">
        <v>15</v>
      </c>
      <c r="C25" s="9">
        <f t="shared" si="11"/>
        <v>44501</v>
      </c>
      <c r="D25" s="9">
        <f t="shared" si="8"/>
        <v>44530</v>
      </c>
      <c r="E25" s="6">
        <f t="shared" si="2"/>
        <v>60000000</v>
      </c>
      <c r="F25" s="6">
        <f t="shared" si="3"/>
        <v>457</v>
      </c>
      <c r="G25" s="15">
        <f>SUM($J$16:J24)</f>
        <v>29671773</v>
      </c>
      <c r="H25" s="6">
        <f>SUM($I$16:I24)</f>
        <v>226</v>
      </c>
      <c r="I25" s="6">
        <f t="shared" si="0"/>
        <v>30</v>
      </c>
      <c r="J25" s="14">
        <f t="shared" si="4"/>
        <v>3938731</v>
      </c>
      <c r="K25" s="15">
        <f t="shared" si="9"/>
        <v>33610504</v>
      </c>
      <c r="L25" s="15">
        <f t="shared" si="6"/>
        <v>26389496</v>
      </c>
      <c r="M25" s="6">
        <f t="shared" si="10"/>
        <v>220</v>
      </c>
    </row>
    <row r="26" spans="1:13" ht="26.25" customHeight="1" x14ac:dyDescent="0.25">
      <c r="A26" s="5">
        <f t="shared" si="7"/>
        <v>8</v>
      </c>
      <c r="B26" s="7" t="s">
        <v>15</v>
      </c>
      <c r="C26" s="9">
        <f t="shared" si="11"/>
        <v>44531</v>
      </c>
      <c r="D26" s="9">
        <f t="shared" si="8"/>
        <v>44561</v>
      </c>
      <c r="E26" s="6">
        <f t="shared" si="2"/>
        <v>60000000</v>
      </c>
      <c r="F26" s="6">
        <f t="shared" si="3"/>
        <v>457</v>
      </c>
      <c r="G26" s="15">
        <f>SUM($J$16:J25)</f>
        <v>33610504</v>
      </c>
      <c r="H26" s="6">
        <f>SUM($I$16:I25)</f>
        <v>256</v>
      </c>
      <c r="I26" s="6">
        <f t="shared" si="0"/>
        <v>31</v>
      </c>
      <c r="J26" s="14">
        <f t="shared" si="4"/>
        <v>4070022</v>
      </c>
      <c r="K26" s="15">
        <f t="shared" si="9"/>
        <v>37680526</v>
      </c>
      <c r="L26" s="15">
        <f t="shared" si="6"/>
        <v>22319474</v>
      </c>
      <c r="M26" s="6">
        <f t="shared" si="10"/>
        <v>189</v>
      </c>
    </row>
    <row r="27" spans="1:13" ht="26.25" customHeight="1" x14ac:dyDescent="0.25">
      <c r="A27" s="5">
        <f t="shared" si="7"/>
        <v>9</v>
      </c>
      <c r="B27" s="7" t="s">
        <v>15</v>
      </c>
      <c r="C27" s="9">
        <f t="shared" si="11"/>
        <v>44562</v>
      </c>
      <c r="D27" s="9">
        <f t="shared" si="8"/>
        <v>44592</v>
      </c>
      <c r="E27" s="6">
        <f t="shared" si="2"/>
        <v>60000000</v>
      </c>
      <c r="F27" s="6">
        <f t="shared" si="3"/>
        <v>457</v>
      </c>
      <c r="G27" s="15">
        <f>SUM($J$16:J26)</f>
        <v>37680526</v>
      </c>
      <c r="H27" s="6">
        <f>SUM($I$16:I26)</f>
        <v>287</v>
      </c>
      <c r="I27" s="6">
        <f t="shared" si="0"/>
        <v>31</v>
      </c>
      <c r="J27" s="14">
        <f t="shared" si="4"/>
        <v>4070022</v>
      </c>
      <c r="K27" s="15">
        <f t="shared" si="9"/>
        <v>41750548</v>
      </c>
      <c r="L27" s="15">
        <f t="shared" si="6"/>
        <v>18249452</v>
      </c>
      <c r="M27" s="6">
        <f t="shared" si="10"/>
        <v>158</v>
      </c>
    </row>
    <row r="28" spans="1:13" ht="26.25" customHeight="1" x14ac:dyDescent="0.25">
      <c r="A28" s="5">
        <f t="shared" si="7"/>
        <v>10</v>
      </c>
      <c r="B28" s="7" t="s">
        <v>15</v>
      </c>
      <c r="C28" s="9">
        <f t="shared" si="11"/>
        <v>44593</v>
      </c>
      <c r="D28" s="9">
        <f t="shared" si="8"/>
        <v>44620</v>
      </c>
      <c r="E28" s="6">
        <f t="shared" si="2"/>
        <v>60000000</v>
      </c>
      <c r="F28" s="6">
        <f t="shared" si="3"/>
        <v>457</v>
      </c>
      <c r="G28" s="15">
        <f>SUM($J$16:J27)</f>
        <v>41750548</v>
      </c>
      <c r="H28" s="6">
        <f>SUM($I$16:I27)</f>
        <v>318</v>
      </c>
      <c r="I28" s="6">
        <f t="shared" si="0"/>
        <v>28</v>
      </c>
      <c r="J28" s="14">
        <f t="shared" si="4"/>
        <v>3676149</v>
      </c>
      <c r="K28" s="15">
        <f t="shared" si="9"/>
        <v>45426697</v>
      </c>
      <c r="L28" s="15">
        <f t="shared" si="6"/>
        <v>14573303</v>
      </c>
      <c r="M28" s="6">
        <f t="shared" si="10"/>
        <v>130</v>
      </c>
    </row>
    <row r="29" spans="1:13" ht="26.25" customHeight="1" x14ac:dyDescent="0.25">
      <c r="A29" s="5">
        <f t="shared" si="7"/>
        <v>11</v>
      </c>
      <c r="B29" s="7" t="s">
        <v>15</v>
      </c>
      <c r="C29" s="9">
        <f t="shared" si="11"/>
        <v>44621</v>
      </c>
      <c r="D29" s="9">
        <f t="shared" si="8"/>
        <v>44651</v>
      </c>
      <c r="E29" s="6">
        <f t="shared" si="2"/>
        <v>60000000</v>
      </c>
      <c r="F29" s="6">
        <f t="shared" si="3"/>
        <v>457</v>
      </c>
      <c r="G29" s="15">
        <f>SUM($J$16:J28)</f>
        <v>45426697</v>
      </c>
      <c r="H29" s="6">
        <f>SUM($I$16:I28)</f>
        <v>346</v>
      </c>
      <c r="I29" s="6">
        <f t="shared" si="0"/>
        <v>31</v>
      </c>
      <c r="J29" s="14">
        <f t="shared" si="4"/>
        <v>4070022</v>
      </c>
      <c r="K29" s="15">
        <f t="shared" si="9"/>
        <v>49496719</v>
      </c>
      <c r="L29" s="15">
        <f t="shared" si="6"/>
        <v>10503281</v>
      </c>
      <c r="M29" s="6">
        <f t="shared" si="10"/>
        <v>99</v>
      </c>
    </row>
    <row r="30" spans="1:13" ht="26.25" customHeight="1" x14ac:dyDescent="0.25">
      <c r="A30" s="5">
        <f>A29+1</f>
        <v>12</v>
      </c>
      <c r="B30" s="7" t="s">
        <v>15</v>
      </c>
      <c r="C30" s="9">
        <f t="shared" si="11"/>
        <v>44652</v>
      </c>
      <c r="D30" s="9">
        <f t="shared" si="8"/>
        <v>44681</v>
      </c>
      <c r="E30" s="6">
        <f t="shared" si="2"/>
        <v>60000000</v>
      </c>
      <c r="F30" s="6">
        <f t="shared" si="3"/>
        <v>457</v>
      </c>
      <c r="G30" s="15">
        <f>SUM($J$16:J29)</f>
        <v>49496719</v>
      </c>
      <c r="H30" s="6">
        <f>SUM($I$16:I29)</f>
        <v>377</v>
      </c>
      <c r="I30" s="6">
        <f t="shared" si="0"/>
        <v>30</v>
      </c>
      <c r="J30" s="14">
        <f t="shared" si="4"/>
        <v>3938731</v>
      </c>
      <c r="K30" s="15">
        <f t="shared" si="9"/>
        <v>53435450</v>
      </c>
      <c r="L30" s="15">
        <f t="shared" si="6"/>
        <v>6564550</v>
      </c>
      <c r="M30" s="6">
        <f t="shared" si="10"/>
        <v>69</v>
      </c>
    </row>
    <row r="31" spans="1:13" ht="26.25" customHeight="1" x14ac:dyDescent="0.25">
      <c r="A31" s="5">
        <f t="shared" si="7"/>
        <v>13</v>
      </c>
      <c r="B31" s="7" t="s">
        <v>15</v>
      </c>
      <c r="C31" s="9">
        <f t="shared" si="11"/>
        <v>44682</v>
      </c>
      <c r="D31" s="9">
        <f t="shared" si="8"/>
        <v>44712</v>
      </c>
      <c r="E31" s="6">
        <f t="shared" si="2"/>
        <v>60000000</v>
      </c>
      <c r="F31" s="6">
        <f t="shared" si="3"/>
        <v>457</v>
      </c>
      <c r="G31" s="15">
        <f>SUM($J$16:J30)</f>
        <v>53435450</v>
      </c>
      <c r="H31" s="6">
        <f>SUM($I$16:I30)</f>
        <v>407</v>
      </c>
      <c r="I31" s="6">
        <f t="shared" si="0"/>
        <v>31</v>
      </c>
      <c r="J31" s="14">
        <f t="shared" si="4"/>
        <v>4070022</v>
      </c>
      <c r="K31" s="15">
        <f t="shared" si="9"/>
        <v>57505472</v>
      </c>
      <c r="L31" s="15">
        <f t="shared" si="6"/>
        <v>2494528</v>
      </c>
      <c r="M31" s="6">
        <f t="shared" si="10"/>
        <v>38</v>
      </c>
    </row>
    <row r="32" spans="1:13" ht="26.25" customHeight="1" x14ac:dyDescent="0.25">
      <c r="A32" s="5">
        <f t="shared" si="7"/>
        <v>14</v>
      </c>
      <c r="B32" s="7" t="s">
        <v>15</v>
      </c>
      <c r="C32" s="9">
        <f t="shared" si="11"/>
        <v>44713</v>
      </c>
      <c r="D32" s="9">
        <v>44731</v>
      </c>
      <c r="E32" s="6">
        <f t="shared" si="2"/>
        <v>60000000</v>
      </c>
      <c r="F32" s="6">
        <f t="shared" si="3"/>
        <v>457</v>
      </c>
      <c r="G32" s="15">
        <f>SUM($J$16:J31)</f>
        <v>57505472</v>
      </c>
      <c r="H32" s="6">
        <f>SUM($I$16:I31)</f>
        <v>438</v>
      </c>
      <c r="I32" s="6">
        <f t="shared" si="0"/>
        <v>19</v>
      </c>
      <c r="J32" s="14">
        <f>E16-SUM(J16:J31)</f>
        <v>2494528</v>
      </c>
      <c r="K32" s="15">
        <f t="shared" si="9"/>
        <v>60000000</v>
      </c>
      <c r="L32" s="15">
        <f t="shared" si="6"/>
        <v>0</v>
      </c>
      <c r="M32" s="6">
        <f t="shared" si="10"/>
        <v>19</v>
      </c>
    </row>
    <row r="33" spans="1:13" x14ac:dyDescent="0.25">
      <c r="A33" s="5"/>
      <c r="B33" s="5"/>
      <c r="C33" s="5"/>
      <c r="D33" s="5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25">
      <c r="H34" s="34"/>
    </row>
    <row r="35" spans="1:13" x14ac:dyDescent="0.25">
      <c r="A35" t="s">
        <v>33</v>
      </c>
      <c r="B35" s="17">
        <v>0.6</v>
      </c>
    </row>
    <row r="36" spans="1:13" x14ac:dyDescent="0.25">
      <c r="A36" t="s">
        <v>34</v>
      </c>
      <c r="B36" s="17">
        <v>0.4</v>
      </c>
    </row>
    <row r="37" spans="1:13" x14ac:dyDescent="0.25">
      <c r="A37" s="67" t="s">
        <v>39</v>
      </c>
      <c r="B37" s="18" t="s">
        <v>38</v>
      </c>
      <c r="C37" s="18" t="s">
        <v>35</v>
      </c>
      <c r="D37" s="18" t="s">
        <v>36</v>
      </c>
      <c r="E37" s="18" t="s">
        <v>37</v>
      </c>
    </row>
    <row r="38" spans="1:13" x14ac:dyDescent="0.25">
      <c r="A38" s="68"/>
      <c r="B38" s="10">
        <v>44286</v>
      </c>
      <c r="C38" s="5" t="s">
        <v>33</v>
      </c>
      <c r="D38" s="14">
        <f>VLOOKUP(B38,$D$16:$J$32,7,0)*VLOOKUP(C38,$A$35:$B$36,2,0)</f>
        <v>945295.2</v>
      </c>
      <c r="E38" s="14"/>
    </row>
    <row r="39" spans="1:13" x14ac:dyDescent="0.25">
      <c r="A39" s="68"/>
      <c r="B39" s="10">
        <v>44286</v>
      </c>
      <c r="C39" s="5" t="s">
        <v>33</v>
      </c>
      <c r="D39" s="14"/>
      <c r="E39" s="14">
        <f>D38</f>
        <v>945295.2</v>
      </c>
    </row>
    <row r="40" spans="1:13" x14ac:dyDescent="0.25">
      <c r="A40" s="68"/>
      <c r="B40" s="10">
        <v>44286</v>
      </c>
      <c r="C40" s="5" t="s">
        <v>34</v>
      </c>
      <c r="D40" s="14">
        <f>VLOOKUP(B40,$D$16:$J$32,7,0)*VLOOKUP(C40,$A$35:$B$36,2,0)</f>
        <v>630196.80000000005</v>
      </c>
      <c r="E40" s="14"/>
    </row>
    <row r="41" spans="1:13" x14ac:dyDescent="0.25">
      <c r="A41" s="68"/>
      <c r="B41" s="10">
        <v>44286</v>
      </c>
      <c r="C41" s="5" t="s">
        <v>34</v>
      </c>
      <c r="D41" s="14"/>
      <c r="E41" s="14">
        <f>D40</f>
        <v>630196.80000000005</v>
      </c>
    </row>
    <row r="42" spans="1:13" x14ac:dyDescent="0.25">
      <c r="A42" s="68"/>
      <c r="B42" s="10">
        <v>44316</v>
      </c>
      <c r="C42" s="5" t="s">
        <v>33</v>
      </c>
      <c r="D42" s="14">
        <f>VLOOKUP(B42,$D$16:$J$32,7,0)*VLOOKUP(C42,$A$35:$B$36,2,0)</f>
        <v>2363238.6</v>
      </c>
      <c r="E42" s="14"/>
    </row>
    <row r="43" spans="1:13" x14ac:dyDescent="0.25">
      <c r="A43" s="68"/>
      <c r="B43" s="10">
        <v>44316</v>
      </c>
      <c r="C43" s="5" t="s">
        <v>33</v>
      </c>
      <c r="D43" s="14"/>
      <c r="E43" s="14">
        <f>D42</f>
        <v>2363238.6</v>
      </c>
    </row>
    <row r="44" spans="1:13" x14ac:dyDescent="0.25">
      <c r="A44" s="68"/>
      <c r="B44" s="10">
        <v>44316</v>
      </c>
      <c r="C44" s="5" t="s">
        <v>34</v>
      </c>
      <c r="D44" s="14">
        <f>VLOOKUP(B44,$D$16:$J$32,7,0)*VLOOKUP(C44,$A$35:$B$36,2,0)</f>
        <v>1575492.4000000001</v>
      </c>
      <c r="E44" s="14"/>
    </row>
    <row r="45" spans="1:13" x14ac:dyDescent="0.25">
      <c r="A45" s="68"/>
      <c r="B45" s="10">
        <v>44316</v>
      </c>
      <c r="C45" s="5" t="s">
        <v>34</v>
      </c>
      <c r="D45" s="14"/>
      <c r="E45" s="14">
        <f>D44</f>
        <v>1575492.4000000001</v>
      </c>
    </row>
    <row r="46" spans="1:13" x14ac:dyDescent="0.25">
      <c r="A46" s="68"/>
      <c r="B46" s="10">
        <v>44347</v>
      </c>
      <c r="C46" s="5" t="s">
        <v>33</v>
      </c>
      <c r="D46" s="14">
        <f>VLOOKUP(B46,$D$16:$J$32,7,0)*VLOOKUP(C46,$A$35:$B$36,2,0)</f>
        <v>2442013.1999999997</v>
      </c>
      <c r="E46" s="14"/>
    </row>
    <row r="47" spans="1:13" x14ac:dyDescent="0.25">
      <c r="A47" s="68"/>
      <c r="B47" s="10">
        <v>44347</v>
      </c>
      <c r="C47" s="5" t="s">
        <v>33</v>
      </c>
      <c r="D47" s="14"/>
      <c r="E47" s="14">
        <f>D46</f>
        <v>2442013.1999999997</v>
      </c>
    </row>
    <row r="48" spans="1:13" x14ac:dyDescent="0.25">
      <c r="A48" s="68"/>
      <c r="B48" s="10">
        <v>44347</v>
      </c>
      <c r="C48" s="5" t="s">
        <v>34</v>
      </c>
      <c r="D48" s="14">
        <f>VLOOKUP(B48,$D$16:$J$32,7,0)*VLOOKUP(C48,$A$35:$B$36,2,0)</f>
        <v>1628008.8</v>
      </c>
      <c r="E48" s="14"/>
    </row>
    <row r="49" spans="1:5" x14ac:dyDescent="0.25">
      <c r="A49" s="68"/>
      <c r="B49" s="10">
        <v>44347</v>
      </c>
      <c r="C49" s="5" t="s">
        <v>34</v>
      </c>
      <c r="D49" s="14"/>
      <c r="E49" s="14">
        <f>D48</f>
        <v>1628008.8</v>
      </c>
    </row>
    <row r="50" spans="1:5" x14ac:dyDescent="0.25">
      <c r="A50" s="68"/>
      <c r="B50" s="10">
        <v>44377</v>
      </c>
      <c r="C50" s="5" t="s">
        <v>33</v>
      </c>
      <c r="D50" s="14">
        <f>VLOOKUP(B50,$D$16:$J$32,7,0)*VLOOKUP(C50,$A$35:$B$36,2,0)</f>
        <v>2363238.6</v>
      </c>
      <c r="E50" s="14"/>
    </row>
    <row r="51" spans="1:5" x14ac:dyDescent="0.25">
      <c r="A51" s="68"/>
      <c r="B51" s="10">
        <v>44377</v>
      </c>
      <c r="C51" s="5" t="s">
        <v>33</v>
      </c>
      <c r="D51" s="14"/>
      <c r="E51" s="14">
        <f>D50</f>
        <v>2363238.6</v>
      </c>
    </row>
    <row r="52" spans="1:5" x14ac:dyDescent="0.25">
      <c r="A52" s="68"/>
      <c r="B52" s="10">
        <v>44377</v>
      </c>
      <c r="C52" s="5" t="s">
        <v>34</v>
      </c>
      <c r="D52" s="14">
        <f>VLOOKUP(B52,$D$16:$J$32,7,0)*VLOOKUP(C52,$A$35:$B$36,2,0)</f>
        <v>1575492.4000000001</v>
      </c>
      <c r="E52" s="14"/>
    </row>
    <row r="53" spans="1:5" x14ac:dyDescent="0.25">
      <c r="A53" s="68"/>
      <c r="B53" s="10">
        <v>44377</v>
      </c>
      <c r="C53" s="5" t="s">
        <v>34</v>
      </c>
      <c r="D53" s="14"/>
      <c r="E53" s="14">
        <f>D52</f>
        <v>1575492.4000000001</v>
      </c>
    </row>
    <row r="54" spans="1:5" x14ac:dyDescent="0.25">
      <c r="A54" s="68"/>
      <c r="B54" s="10">
        <v>44408</v>
      </c>
      <c r="C54" s="5" t="s">
        <v>33</v>
      </c>
      <c r="D54" s="14">
        <f>VLOOKUP(B54,$D$16:$J$32,7,0)*VLOOKUP(C54,$A$35:$B$36,2,0)</f>
        <v>945295.2</v>
      </c>
      <c r="E54" s="14"/>
    </row>
    <row r="55" spans="1:5" x14ac:dyDescent="0.25">
      <c r="A55" s="68"/>
      <c r="B55" s="10">
        <v>44408</v>
      </c>
      <c r="C55" s="5" t="s">
        <v>33</v>
      </c>
      <c r="D55" s="14"/>
      <c r="E55" s="14">
        <f>D54</f>
        <v>945295.2</v>
      </c>
    </row>
    <row r="56" spans="1:5" x14ac:dyDescent="0.25">
      <c r="A56" s="68"/>
      <c r="B56" s="10">
        <v>44408</v>
      </c>
      <c r="C56" s="5" t="s">
        <v>34</v>
      </c>
      <c r="D56" s="14">
        <f>VLOOKUP(B56,$D$21:$J$32,7,0)*VLOOKUP(C56,$A$35:$B$36,2,0)</f>
        <v>630196.80000000005</v>
      </c>
      <c r="E56" s="14"/>
    </row>
    <row r="57" spans="1:5" x14ac:dyDescent="0.25">
      <c r="A57" s="68"/>
      <c r="B57" s="10">
        <v>44408</v>
      </c>
      <c r="C57" s="5" t="s">
        <v>34</v>
      </c>
      <c r="D57" s="14"/>
      <c r="E57" s="14">
        <f>D56</f>
        <v>630196.80000000005</v>
      </c>
    </row>
    <row r="58" spans="1:5" x14ac:dyDescent="0.25">
      <c r="A58" s="68"/>
      <c r="B58" s="10">
        <v>44439</v>
      </c>
      <c r="C58" s="5" t="s">
        <v>33</v>
      </c>
      <c r="D58" s="14">
        <f>VLOOKUP(B58,$D$21:$J$32,7,0)*VLOOKUP(C58,$A$35:$B$36,2,0)</f>
        <v>2442013.1999999997</v>
      </c>
      <c r="E58" s="14"/>
    </row>
    <row r="59" spans="1:5" x14ac:dyDescent="0.25">
      <c r="A59" s="68"/>
      <c r="B59" s="10">
        <v>44439</v>
      </c>
      <c r="C59" s="5" t="s">
        <v>33</v>
      </c>
      <c r="D59" s="14"/>
      <c r="E59" s="14">
        <f>D58</f>
        <v>2442013.1999999997</v>
      </c>
    </row>
    <row r="60" spans="1:5" x14ac:dyDescent="0.25">
      <c r="A60" s="68"/>
      <c r="B60" s="10">
        <v>44439</v>
      </c>
      <c r="C60" s="5" t="s">
        <v>34</v>
      </c>
      <c r="D60" s="14">
        <f>VLOOKUP(B60,$D$21:$J$32,7,0)*VLOOKUP(C60,$A$35:$B$36,2,0)</f>
        <v>1628008.8</v>
      </c>
      <c r="E60" s="14"/>
    </row>
    <row r="61" spans="1:5" x14ac:dyDescent="0.25">
      <c r="A61" s="68"/>
      <c r="B61" s="10">
        <v>44439</v>
      </c>
      <c r="C61" s="5" t="s">
        <v>34</v>
      </c>
      <c r="D61" s="14"/>
      <c r="E61" s="14">
        <f>D60</f>
        <v>1628008.8</v>
      </c>
    </row>
    <row r="62" spans="1:5" x14ac:dyDescent="0.25">
      <c r="A62" s="68"/>
      <c r="B62" s="9">
        <v>44469</v>
      </c>
      <c r="C62" s="5" t="s">
        <v>33</v>
      </c>
      <c r="D62" s="14">
        <f>VLOOKUP(B62,$D$21:$J$32,7,0)*VLOOKUP(C62,$A$35:$B$36,2,0)</f>
        <v>2363238.6</v>
      </c>
      <c r="E62" s="14"/>
    </row>
    <row r="63" spans="1:5" x14ac:dyDescent="0.25">
      <c r="A63" s="68"/>
      <c r="B63" s="9">
        <v>44469</v>
      </c>
      <c r="C63" s="5" t="s">
        <v>33</v>
      </c>
      <c r="D63" s="14"/>
      <c r="E63" s="14">
        <f>D62</f>
        <v>2363238.6</v>
      </c>
    </row>
    <row r="64" spans="1:5" x14ac:dyDescent="0.25">
      <c r="A64" s="68"/>
      <c r="B64" s="9">
        <v>44469</v>
      </c>
      <c r="C64" s="5" t="s">
        <v>34</v>
      </c>
      <c r="D64" s="14">
        <f>VLOOKUP(B64,$D$21:$J$32,7,0)*VLOOKUP(C64,$A$35:$B$36,2,0)</f>
        <v>1575492.4000000001</v>
      </c>
      <c r="E64" s="14"/>
    </row>
    <row r="65" spans="1:5" x14ac:dyDescent="0.25">
      <c r="A65" s="68"/>
      <c r="B65" s="9">
        <v>44469</v>
      </c>
      <c r="C65" s="5" t="s">
        <v>34</v>
      </c>
      <c r="D65" s="14"/>
      <c r="E65" s="14">
        <f>D64</f>
        <v>1575492.4000000001</v>
      </c>
    </row>
    <row r="66" spans="1:5" x14ac:dyDescent="0.25">
      <c r="A66" s="68"/>
      <c r="B66" s="9">
        <v>44500</v>
      </c>
      <c r="C66" s="5" t="s">
        <v>33</v>
      </c>
      <c r="D66" s="14">
        <f>VLOOKUP(B66,$D$21:$J$32,7,0)*VLOOKUP(C66,$A$35:$B$36,2,0)</f>
        <v>2442013.1999999997</v>
      </c>
      <c r="E66" s="14"/>
    </row>
    <row r="67" spans="1:5" x14ac:dyDescent="0.25">
      <c r="A67" s="68"/>
      <c r="B67" s="9">
        <v>44500</v>
      </c>
      <c r="C67" s="5" t="s">
        <v>33</v>
      </c>
      <c r="D67" s="14"/>
      <c r="E67" s="14">
        <f>D66</f>
        <v>2442013.1999999997</v>
      </c>
    </row>
    <row r="68" spans="1:5" x14ac:dyDescent="0.25">
      <c r="A68" s="68"/>
      <c r="B68" s="9">
        <v>44500</v>
      </c>
      <c r="C68" s="5" t="s">
        <v>34</v>
      </c>
      <c r="D68" s="14">
        <f>VLOOKUP(B68,$D$21:$J$32,7,0)*VLOOKUP(C68,$A$35:$B$36,2,0)</f>
        <v>1628008.8</v>
      </c>
      <c r="E68" s="14"/>
    </row>
    <row r="69" spans="1:5" x14ac:dyDescent="0.25">
      <c r="A69" s="68"/>
      <c r="B69" s="9">
        <v>44500</v>
      </c>
      <c r="C69" s="5" t="s">
        <v>34</v>
      </c>
      <c r="D69" s="14"/>
      <c r="E69" s="14">
        <f>D68</f>
        <v>1628008.8</v>
      </c>
    </row>
    <row r="70" spans="1:5" x14ac:dyDescent="0.25">
      <c r="A70" s="68"/>
      <c r="B70" s="9">
        <v>44530</v>
      </c>
      <c r="C70" s="5" t="s">
        <v>33</v>
      </c>
      <c r="D70" s="14">
        <f>VLOOKUP(B70,$D$21:$J$32,7,0)*VLOOKUP(C70,$A$35:$B$36,2,0)</f>
        <v>2363238.6</v>
      </c>
      <c r="E70" s="14"/>
    </row>
    <row r="71" spans="1:5" x14ac:dyDescent="0.25">
      <c r="A71" s="68"/>
      <c r="B71" s="9">
        <v>44530</v>
      </c>
      <c r="C71" s="5" t="s">
        <v>33</v>
      </c>
      <c r="D71" s="14"/>
      <c r="E71" s="14">
        <f>D70</f>
        <v>2363238.6</v>
      </c>
    </row>
    <row r="72" spans="1:5" x14ac:dyDescent="0.25">
      <c r="A72" s="68"/>
      <c r="B72" s="9">
        <v>44530</v>
      </c>
      <c r="C72" s="5" t="s">
        <v>34</v>
      </c>
      <c r="D72" s="14">
        <f>VLOOKUP(B72,$D$21:$J$32,7,0)*VLOOKUP(C72,$A$35:$B$36,2,0)</f>
        <v>1575492.4000000001</v>
      </c>
      <c r="E72" s="14"/>
    </row>
    <row r="73" spans="1:5" x14ac:dyDescent="0.25">
      <c r="A73" s="68"/>
      <c r="B73" s="9">
        <v>44530</v>
      </c>
      <c r="C73" s="5" t="s">
        <v>34</v>
      </c>
      <c r="D73" s="14"/>
      <c r="E73" s="14">
        <f>D72</f>
        <v>1575492.4000000001</v>
      </c>
    </row>
    <row r="74" spans="1:5" x14ac:dyDescent="0.25">
      <c r="A74" s="68"/>
      <c r="B74" s="9">
        <v>44561</v>
      </c>
      <c r="C74" s="5" t="s">
        <v>33</v>
      </c>
      <c r="D74" s="14">
        <f>VLOOKUP(B74,$D$21:$J$32,7,0)*VLOOKUP(C74,$A$35:$B$36,2,0)</f>
        <v>2442013.1999999997</v>
      </c>
      <c r="E74" s="14"/>
    </row>
    <row r="75" spans="1:5" x14ac:dyDescent="0.25">
      <c r="A75" s="68"/>
      <c r="B75" s="9">
        <v>44561</v>
      </c>
      <c r="C75" s="5" t="s">
        <v>33</v>
      </c>
      <c r="D75" s="14"/>
      <c r="E75" s="14">
        <f>D74</f>
        <v>2442013.1999999997</v>
      </c>
    </row>
    <row r="76" spans="1:5" x14ac:dyDescent="0.25">
      <c r="A76" s="68"/>
      <c r="B76" s="9">
        <v>44561</v>
      </c>
      <c r="C76" s="5" t="s">
        <v>34</v>
      </c>
      <c r="D76" s="14">
        <f>VLOOKUP(B76,$D$21:$J$32,7,0)*VLOOKUP(C76,$A$35:$B$36,2,0)</f>
        <v>1628008.8</v>
      </c>
      <c r="E76" s="14"/>
    </row>
    <row r="77" spans="1:5" x14ac:dyDescent="0.25">
      <c r="A77" s="68"/>
      <c r="B77" s="9">
        <v>44561</v>
      </c>
      <c r="C77" s="5" t="s">
        <v>34</v>
      </c>
      <c r="D77" s="14"/>
      <c r="E77" s="14">
        <f>D76</f>
        <v>1628008.8</v>
      </c>
    </row>
    <row r="78" spans="1:5" x14ac:dyDescent="0.25">
      <c r="A78" s="68"/>
      <c r="B78" s="9">
        <v>44592</v>
      </c>
      <c r="C78" s="5" t="s">
        <v>33</v>
      </c>
      <c r="D78" s="14">
        <f>VLOOKUP(B78,$D$21:$J$32,7,0)*VLOOKUP(C78,$A$35:$B$36,2,0)</f>
        <v>2442013.1999999997</v>
      </c>
      <c r="E78" s="14"/>
    </row>
    <row r="79" spans="1:5" x14ac:dyDescent="0.25">
      <c r="A79" s="68"/>
      <c r="B79" s="9">
        <v>44592</v>
      </c>
      <c r="C79" s="5" t="s">
        <v>33</v>
      </c>
      <c r="D79" s="14"/>
      <c r="E79" s="14">
        <f>D78</f>
        <v>2442013.1999999997</v>
      </c>
    </row>
    <row r="80" spans="1:5" x14ac:dyDescent="0.25">
      <c r="A80" s="68"/>
      <c r="B80" s="9">
        <v>44592</v>
      </c>
      <c r="C80" s="5" t="s">
        <v>34</v>
      </c>
      <c r="D80" s="14">
        <f>VLOOKUP(B80,$D$21:$J$32,7,0)*VLOOKUP(C80,$A$35:$B$36,2,0)</f>
        <v>1628008.8</v>
      </c>
      <c r="E80" s="14"/>
    </row>
    <row r="81" spans="1:5" x14ac:dyDescent="0.25">
      <c r="A81" s="68"/>
      <c r="B81" s="9">
        <v>44592</v>
      </c>
      <c r="C81" s="5" t="s">
        <v>34</v>
      </c>
      <c r="D81" s="14"/>
      <c r="E81" s="14">
        <f>D80</f>
        <v>1628008.8</v>
      </c>
    </row>
    <row r="82" spans="1:5" x14ac:dyDescent="0.25">
      <c r="A82" s="68"/>
      <c r="B82" s="9">
        <v>44620</v>
      </c>
      <c r="C82" s="5" t="s">
        <v>33</v>
      </c>
      <c r="D82" s="14">
        <f>VLOOKUP(B82,$D$21:$J$32,7,0)*VLOOKUP(C82,$A$35:$B$36,2,0)</f>
        <v>2205689.4</v>
      </c>
      <c r="E82" s="14"/>
    </row>
    <row r="83" spans="1:5" x14ac:dyDescent="0.25">
      <c r="A83" s="68"/>
      <c r="B83" s="9">
        <v>44620</v>
      </c>
      <c r="C83" s="5" t="s">
        <v>33</v>
      </c>
      <c r="D83" s="14"/>
      <c r="E83" s="14">
        <f>D82</f>
        <v>2205689.4</v>
      </c>
    </row>
    <row r="84" spans="1:5" x14ac:dyDescent="0.25">
      <c r="A84" s="68"/>
      <c r="B84" s="9">
        <v>44620</v>
      </c>
      <c r="C84" s="5" t="s">
        <v>34</v>
      </c>
      <c r="D84" s="14">
        <f>VLOOKUP(B84,$D$21:$J$32,7,0)*VLOOKUP(C84,$A$35:$B$36,2,0)</f>
        <v>1470459.6</v>
      </c>
      <c r="E84" s="14"/>
    </row>
    <row r="85" spans="1:5" x14ac:dyDescent="0.25">
      <c r="A85" s="68"/>
      <c r="B85" s="9">
        <v>44620</v>
      </c>
      <c r="C85" s="5" t="s">
        <v>34</v>
      </c>
      <c r="D85" s="14"/>
      <c r="E85" s="14">
        <f>D84</f>
        <v>1470459.6</v>
      </c>
    </row>
    <row r="86" spans="1:5" x14ac:dyDescent="0.25">
      <c r="A86" s="68"/>
      <c r="B86" s="9">
        <v>44651</v>
      </c>
      <c r="C86" s="5" t="s">
        <v>33</v>
      </c>
      <c r="D86" s="14">
        <f>VLOOKUP(B86,$D$21:$J$32,7,0)*VLOOKUP(C86,$A$35:$B$36,2,0)</f>
        <v>2442013.1999999997</v>
      </c>
      <c r="E86" s="14"/>
    </row>
    <row r="87" spans="1:5" x14ac:dyDescent="0.25">
      <c r="A87" s="68"/>
      <c r="B87" s="9">
        <v>44651</v>
      </c>
      <c r="C87" s="5" t="s">
        <v>33</v>
      </c>
      <c r="D87" s="14"/>
      <c r="E87" s="14">
        <f t="shared" ref="E87" si="12">D86</f>
        <v>2442013.1999999997</v>
      </c>
    </row>
    <row r="88" spans="1:5" x14ac:dyDescent="0.25">
      <c r="A88" s="68"/>
      <c r="B88" s="9">
        <v>44651</v>
      </c>
      <c r="C88" s="5" t="s">
        <v>34</v>
      </c>
      <c r="D88" s="14">
        <f>VLOOKUP(B88,$D$21:$J$32,7,0)*VLOOKUP(C88,$A$35:$B$36,2,0)</f>
        <v>1628008.8</v>
      </c>
      <c r="E88" s="14"/>
    </row>
    <row r="89" spans="1:5" x14ac:dyDescent="0.25">
      <c r="A89" s="68"/>
      <c r="B89" s="9">
        <v>44651</v>
      </c>
      <c r="C89" s="5" t="s">
        <v>34</v>
      </c>
      <c r="D89" s="14"/>
      <c r="E89" s="14">
        <f t="shared" ref="E89" si="13">D88</f>
        <v>1628008.8</v>
      </c>
    </row>
    <row r="90" spans="1:5" x14ac:dyDescent="0.25">
      <c r="A90" s="68"/>
      <c r="B90" s="9">
        <v>44681</v>
      </c>
      <c r="C90" s="5" t="s">
        <v>33</v>
      </c>
      <c r="D90" s="14">
        <f>VLOOKUP(B90,$D$21:$J$32,7,0)*VLOOKUP(C90,$A$35:$B$36,2,0)</f>
        <v>2363238.6</v>
      </c>
      <c r="E90" s="14"/>
    </row>
    <row r="91" spans="1:5" x14ac:dyDescent="0.25">
      <c r="A91" s="68"/>
      <c r="B91" s="9">
        <v>44681</v>
      </c>
      <c r="C91" s="5" t="s">
        <v>33</v>
      </c>
      <c r="D91" s="14"/>
      <c r="E91" s="14">
        <f t="shared" ref="E91" si="14">D90</f>
        <v>2363238.6</v>
      </c>
    </row>
    <row r="92" spans="1:5" x14ac:dyDescent="0.25">
      <c r="A92" s="68"/>
      <c r="B92" s="9">
        <v>44681</v>
      </c>
      <c r="C92" s="5" t="s">
        <v>34</v>
      </c>
      <c r="D92" s="14">
        <f>VLOOKUP(B92,$D$21:$J$32,7,0)*VLOOKUP(C92,$A$35:$B$36,2,0)</f>
        <v>1575492.4000000001</v>
      </c>
      <c r="E92" s="14"/>
    </row>
    <row r="93" spans="1:5" x14ac:dyDescent="0.25">
      <c r="A93" s="68"/>
      <c r="B93" s="9">
        <v>44681</v>
      </c>
      <c r="C93" s="5" t="s">
        <v>34</v>
      </c>
      <c r="D93" s="14"/>
      <c r="E93" s="14">
        <f t="shared" ref="E93" si="15">D92</f>
        <v>1575492.4000000001</v>
      </c>
    </row>
    <row r="94" spans="1:5" x14ac:dyDescent="0.25">
      <c r="A94" s="68"/>
      <c r="B94" s="9">
        <v>44712</v>
      </c>
      <c r="C94" s="5" t="s">
        <v>33</v>
      </c>
      <c r="D94" s="14">
        <f>VLOOKUP(B94,$D$21:$J$32,7,0)*VLOOKUP(C94,$A$35:$B$36,2,0)</f>
        <v>2442013.1999999997</v>
      </c>
      <c r="E94" s="14"/>
    </row>
    <row r="95" spans="1:5" x14ac:dyDescent="0.25">
      <c r="A95" s="68"/>
      <c r="B95" s="9">
        <v>44712</v>
      </c>
      <c r="C95" s="5" t="s">
        <v>33</v>
      </c>
      <c r="D95" s="14"/>
      <c r="E95" s="14">
        <f t="shared" ref="E95" si="16">D94</f>
        <v>2442013.1999999997</v>
      </c>
    </row>
    <row r="96" spans="1:5" x14ac:dyDescent="0.25">
      <c r="A96" s="68"/>
      <c r="B96" s="9">
        <v>44712</v>
      </c>
      <c r="C96" s="5" t="s">
        <v>34</v>
      </c>
      <c r="D96" s="14">
        <f>VLOOKUP(B96,$D$21:$J$32,7,0)*VLOOKUP(C96,$A$35:$B$36,2,0)</f>
        <v>1628008.8</v>
      </c>
      <c r="E96" s="14"/>
    </row>
    <row r="97" spans="1:13" x14ac:dyDescent="0.25">
      <c r="A97" s="68"/>
      <c r="B97" s="9">
        <v>44712</v>
      </c>
      <c r="C97" s="5" t="s">
        <v>34</v>
      </c>
      <c r="D97" s="14"/>
      <c r="E97" s="14">
        <f t="shared" ref="E97" si="17">D96</f>
        <v>1628008.8</v>
      </c>
    </row>
    <row r="98" spans="1:13" x14ac:dyDescent="0.25">
      <c r="A98" s="68"/>
      <c r="B98" s="9">
        <v>44731</v>
      </c>
      <c r="C98" s="5" t="s">
        <v>33</v>
      </c>
      <c r="D98" s="14">
        <f>VLOOKUP(B98,$D$21:$J$32,7,0)*VLOOKUP(C98,$A$35:$B$36,2,0)</f>
        <v>1496716.8</v>
      </c>
      <c r="E98" s="14"/>
    </row>
    <row r="99" spans="1:13" x14ac:dyDescent="0.25">
      <c r="A99" s="68"/>
      <c r="B99" s="9">
        <v>44731</v>
      </c>
      <c r="C99" s="5" t="s">
        <v>33</v>
      </c>
      <c r="D99" s="14"/>
      <c r="E99" s="14">
        <f t="shared" ref="E99" si="18">D98</f>
        <v>1496716.8</v>
      </c>
    </row>
    <row r="100" spans="1:13" x14ac:dyDescent="0.25">
      <c r="A100" s="68"/>
      <c r="B100" s="9">
        <v>44731</v>
      </c>
      <c r="C100" s="5" t="s">
        <v>34</v>
      </c>
      <c r="D100" s="14">
        <f>VLOOKUP(B100,$D$21:$J$32,7,0)*VLOOKUP(C100,$A$35:$B$36,2,0)</f>
        <v>997811.20000000007</v>
      </c>
      <c r="E100" s="14"/>
    </row>
    <row r="101" spans="1:13" x14ac:dyDescent="0.25">
      <c r="A101" s="69"/>
      <c r="B101" s="9">
        <v>44731</v>
      </c>
      <c r="C101" s="5" t="s">
        <v>34</v>
      </c>
      <c r="D101" s="14"/>
      <c r="E101" s="14">
        <f t="shared" ref="E101" si="19">D100</f>
        <v>997811.20000000007</v>
      </c>
    </row>
    <row r="103" spans="1:13" x14ac:dyDescent="0.25">
      <c r="A103" t="s">
        <v>40</v>
      </c>
    </row>
    <row r="104" spans="1:13" x14ac:dyDescent="0.25">
      <c r="A104" t="s">
        <v>0</v>
      </c>
      <c r="D104" s="1">
        <v>44275</v>
      </c>
      <c r="E104" s="2"/>
      <c r="F104" s="2" t="s">
        <v>17</v>
      </c>
      <c r="G104" s="12">
        <v>44731</v>
      </c>
      <c r="H104" s="2"/>
      <c r="I104" s="2"/>
      <c r="J104" s="2"/>
      <c r="K104" s="2"/>
      <c r="L104" s="2"/>
      <c r="M104" s="2"/>
    </row>
    <row r="105" spans="1:13" x14ac:dyDescent="0.25">
      <c r="A105" t="s">
        <v>1</v>
      </c>
      <c r="C105" s="11">
        <v>61000000</v>
      </c>
      <c r="D105" s="1"/>
      <c r="E105" s="2"/>
      <c r="F105" s="2"/>
      <c r="G105" s="12"/>
      <c r="H105" s="2"/>
      <c r="I105" s="2"/>
      <c r="J105" s="2"/>
      <c r="K105" s="2"/>
      <c r="L105" s="2"/>
      <c r="M105" s="2"/>
    </row>
    <row r="106" spans="1:13" x14ac:dyDescent="0.25">
      <c r="A106" t="s">
        <v>29</v>
      </c>
      <c r="C106" s="11">
        <v>1000000</v>
      </c>
      <c r="D106" s="1"/>
      <c r="E106" s="2"/>
      <c r="F106" s="2"/>
      <c r="G106" s="12"/>
      <c r="H106" s="2"/>
      <c r="I106" s="2"/>
      <c r="J106" s="2"/>
      <c r="K106" s="2"/>
      <c r="L106" s="2"/>
      <c r="M106" s="2"/>
    </row>
    <row r="107" spans="1:13" x14ac:dyDescent="0.25">
      <c r="A107" t="s">
        <v>10</v>
      </c>
      <c r="C107" s="11">
        <f>C105-C106</f>
        <v>60000000</v>
      </c>
      <c r="D107" s="1"/>
      <c r="E107" s="2"/>
      <c r="F107" s="2"/>
      <c r="G107" s="12"/>
      <c r="H107" s="2"/>
      <c r="I107" s="2"/>
      <c r="J107" s="2"/>
      <c r="K107" s="2"/>
      <c r="L107" s="2"/>
      <c r="M107" s="2"/>
    </row>
    <row r="108" spans="1:13" x14ac:dyDescent="0.25">
      <c r="A108" t="s">
        <v>28</v>
      </c>
      <c r="C108" t="b">
        <v>1</v>
      </c>
      <c r="D108" s="13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25">
      <c r="A109" t="s">
        <v>16</v>
      </c>
      <c r="C109" t="s">
        <v>26</v>
      </c>
      <c r="D109" s="13">
        <f>G104-D104+1</f>
        <v>457</v>
      </c>
      <c r="E109" t="s">
        <v>27</v>
      </c>
      <c r="F109" s="2"/>
      <c r="G109" s="2"/>
      <c r="H109" s="2"/>
      <c r="I109" s="2"/>
      <c r="J109" s="2"/>
      <c r="K109" s="2"/>
      <c r="L109" s="2"/>
      <c r="M109" s="2"/>
    </row>
    <row r="110" spans="1:13" x14ac:dyDescent="0.25">
      <c r="A110" t="s">
        <v>23</v>
      </c>
      <c r="C110" s="1">
        <v>44397</v>
      </c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25">
      <c r="A111" t="s">
        <v>24</v>
      </c>
      <c r="C111" s="1">
        <v>44397</v>
      </c>
      <c r="E111" s="2"/>
      <c r="F111" s="2"/>
      <c r="G111" s="1"/>
      <c r="H111" s="2"/>
      <c r="I111" s="2"/>
      <c r="J111" s="2"/>
      <c r="K111" s="2"/>
      <c r="L111" s="2"/>
      <c r="M111" s="2"/>
    </row>
    <row r="112" spans="1:13" x14ac:dyDescent="0.25">
      <c r="A112" t="s">
        <v>18</v>
      </c>
      <c r="E112" s="2"/>
      <c r="F112" s="2"/>
      <c r="G112" s="2"/>
      <c r="H112" s="2"/>
      <c r="I112" s="2"/>
      <c r="J112" s="2"/>
      <c r="K112" s="2"/>
      <c r="L112" s="2"/>
      <c r="M112" s="2"/>
    </row>
    <row r="113" spans="1:15" x14ac:dyDescent="0.25">
      <c r="A113" t="s">
        <v>19</v>
      </c>
      <c r="E113" s="1"/>
      <c r="F113" s="2"/>
      <c r="G113" s="12">
        <v>44275</v>
      </c>
      <c r="H113" s="12">
        <v>44792</v>
      </c>
      <c r="I113" s="2"/>
      <c r="J113" s="2">
        <f>H113-G113+1</f>
        <v>518</v>
      </c>
      <c r="K113" s="2">
        <f>J113-226</f>
        <v>292</v>
      </c>
      <c r="L113" s="2"/>
      <c r="M113" s="2"/>
    </row>
    <row r="114" spans="1:15" x14ac:dyDescent="0.25">
      <c r="A114" t="s">
        <v>20</v>
      </c>
      <c r="D114">
        <v>4</v>
      </c>
      <c r="E114" s="2" t="s">
        <v>22</v>
      </c>
      <c r="F114" s="2"/>
      <c r="G114" s="2"/>
      <c r="H114" s="2"/>
      <c r="I114" s="2"/>
      <c r="J114" s="2"/>
      <c r="K114" s="2"/>
      <c r="L114" s="2"/>
      <c r="M114" s="2"/>
    </row>
    <row r="115" spans="1:15" x14ac:dyDescent="0.25">
      <c r="A115" t="s">
        <v>21</v>
      </c>
      <c r="F115" s="2"/>
      <c r="G115" s="2"/>
      <c r="H115" s="2"/>
      <c r="I115" s="2"/>
      <c r="J115" s="2"/>
      <c r="K115" s="2"/>
      <c r="L115" s="2"/>
      <c r="M115" s="2"/>
    </row>
    <row r="116" spans="1:15" x14ac:dyDescent="0.25">
      <c r="A116" t="s">
        <v>41</v>
      </c>
      <c r="C116" t="s">
        <v>45</v>
      </c>
      <c r="D116" s="11">
        <v>2000000</v>
      </c>
      <c r="E116">
        <v>2</v>
      </c>
      <c r="F116" s="2" t="s">
        <v>57</v>
      </c>
      <c r="G116" s="2"/>
      <c r="H116" s="2"/>
      <c r="I116" s="2"/>
      <c r="J116" s="2"/>
      <c r="K116" s="2"/>
      <c r="L116" s="2"/>
      <c r="M116" s="2"/>
    </row>
    <row r="117" spans="1:15" x14ac:dyDescent="0.25">
      <c r="F117" s="2"/>
      <c r="G117" s="2"/>
      <c r="H117" s="2"/>
      <c r="I117" s="2"/>
      <c r="J117" s="2"/>
      <c r="K117" s="2"/>
      <c r="L117" s="2"/>
      <c r="M117" s="2"/>
    </row>
    <row r="118" spans="1:15" x14ac:dyDescent="0.25">
      <c r="A118" s="5" t="s">
        <v>2</v>
      </c>
      <c r="B118" s="5"/>
      <c r="C118" s="5"/>
      <c r="D118" s="5"/>
      <c r="E118" s="5"/>
      <c r="F118" s="6"/>
      <c r="G118" s="6"/>
      <c r="H118" s="6"/>
      <c r="I118" s="6"/>
      <c r="J118" s="6"/>
      <c r="K118" s="6"/>
      <c r="L118" s="6"/>
      <c r="M118" s="6"/>
      <c r="N118" s="6"/>
      <c r="O118" s="5"/>
    </row>
    <row r="119" spans="1:15" ht="30" x14ac:dyDescent="0.25">
      <c r="A119" s="5"/>
      <c r="B119" s="7" t="s">
        <v>3</v>
      </c>
      <c r="C119" s="7" t="s">
        <v>4</v>
      </c>
      <c r="D119" s="7" t="s">
        <v>5</v>
      </c>
      <c r="E119" s="7" t="s">
        <v>46</v>
      </c>
      <c r="F119" s="8" t="s">
        <v>25</v>
      </c>
      <c r="G119" s="8" t="s">
        <v>6</v>
      </c>
      <c r="H119" s="8" t="s">
        <v>7</v>
      </c>
      <c r="I119" s="8" t="s">
        <v>8</v>
      </c>
      <c r="J119" s="8" t="s">
        <v>9</v>
      </c>
      <c r="K119" s="8" t="s">
        <v>10</v>
      </c>
      <c r="L119" s="8" t="s">
        <v>11</v>
      </c>
      <c r="M119" s="8" t="s">
        <v>12</v>
      </c>
      <c r="N119" s="8" t="s">
        <v>13</v>
      </c>
      <c r="O119" s="5" t="s">
        <v>42</v>
      </c>
    </row>
    <row r="120" spans="1:15" x14ac:dyDescent="0.25">
      <c r="A120" s="5"/>
      <c r="B120" s="7"/>
      <c r="C120" s="7"/>
      <c r="D120" s="7"/>
      <c r="E120" s="7"/>
      <c r="F120" s="8"/>
      <c r="G120" s="8"/>
      <c r="H120" s="8"/>
      <c r="I120" s="8"/>
      <c r="J120" s="8"/>
      <c r="K120" s="8"/>
      <c r="L120" s="8"/>
      <c r="M120" s="8"/>
      <c r="N120" s="8"/>
      <c r="O120" s="5"/>
    </row>
    <row r="121" spans="1:15" x14ac:dyDescent="0.25">
      <c r="A121" s="5"/>
      <c r="B121" s="7" t="s">
        <v>14</v>
      </c>
      <c r="C121" s="10">
        <v>44275</v>
      </c>
      <c r="D121" s="10">
        <v>44286</v>
      </c>
      <c r="E121" s="10">
        <f>D121</f>
        <v>44286</v>
      </c>
      <c r="F121" s="6">
        <f>$C$4</f>
        <v>60000000</v>
      </c>
      <c r="G121" s="6">
        <f>$D$6</f>
        <v>457</v>
      </c>
      <c r="H121" s="15">
        <v>0</v>
      </c>
      <c r="I121" s="6">
        <v>0</v>
      </c>
      <c r="J121" s="6">
        <f t="shared" ref="J121:J139" si="20">D121-C121+1</f>
        <v>12</v>
      </c>
      <c r="K121" s="14">
        <f>(F121/G121)*J121</f>
        <v>1575492.3413566742</v>
      </c>
      <c r="L121" s="27">
        <f>K121</f>
        <v>1575492.3413566742</v>
      </c>
      <c r="M121" s="15">
        <f>F121-L121</f>
        <v>58424507.658643328</v>
      </c>
      <c r="N121" s="6">
        <f>G121-J121</f>
        <v>445</v>
      </c>
      <c r="O121" s="5"/>
    </row>
    <row r="122" spans="1:15" x14ac:dyDescent="0.25">
      <c r="A122" s="5">
        <v>1</v>
      </c>
      <c r="B122" s="7" t="s">
        <v>14</v>
      </c>
      <c r="C122" s="9">
        <v>44287</v>
      </c>
      <c r="D122" s="9">
        <f t="shared" ref="D122" si="21">EOMONTH(C122,0)</f>
        <v>44316</v>
      </c>
      <c r="E122" s="10">
        <f t="shared" ref="E122:E139" si="22">D122</f>
        <v>44316</v>
      </c>
      <c r="F122" s="6">
        <f t="shared" ref="F122:F129" si="23">$C$4</f>
        <v>60000000</v>
      </c>
      <c r="G122" s="6">
        <f t="shared" ref="G122:G129" si="24">$D$6</f>
        <v>457</v>
      </c>
      <c r="H122" s="15">
        <f>SUM($K$121:K121)</f>
        <v>1575492.3413566742</v>
      </c>
      <c r="I122" s="6">
        <f>SUM($J$121:J121)</f>
        <v>12</v>
      </c>
      <c r="J122" s="6">
        <f>D122-C122+1</f>
        <v>30</v>
      </c>
      <c r="K122" s="14">
        <f t="shared" ref="K122:K139" si="25">(F122/G122)*J122</f>
        <v>3938730.8533916851</v>
      </c>
      <c r="L122" s="27">
        <f>L121+K122</f>
        <v>5514223.1947483588</v>
      </c>
      <c r="M122" s="15">
        <f>F122-L122</f>
        <v>54485776.805251643</v>
      </c>
      <c r="N122" s="6">
        <f>N121-J122</f>
        <v>415</v>
      </c>
      <c r="O122" s="5"/>
    </row>
    <row r="123" spans="1:15" x14ac:dyDescent="0.25">
      <c r="A123" s="5">
        <f>A122+1</f>
        <v>2</v>
      </c>
      <c r="B123" s="7" t="s">
        <v>14</v>
      </c>
      <c r="C123" s="9">
        <f>D122+1</f>
        <v>44317</v>
      </c>
      <c r="D123" s="9">
        <f>EOMONTH(C123,0)</f>
        <v>44347</v>
      </c>
      <c r="E123" s="10">
        <f t="shared" si="22"/>
        <v>44347</v>
      </c>
      <c r="F123" s="6">
        <f t="shared" si="23"/>
        <v>60000000</v>
      </c>
      <c r="G123" s="6">
        <f t="shared" si="24"/>
        <v>457</v>
      </c>
      <c r="H123" s="15">
        <f>SUM($K$121:K122)</f>
        <v>5514223.1947483588</v>
      </c>
      <c r="I123" s="6">
        <f>SUM($J$121:J122)</f>
        <v>42</v>
      </c>
      <c r="J123" s="6">
        <f t="shared" si="20"/>
        <v>31</v>
      </c>
      <c r="K123" s="14">
        <f t="shared" si="25"/>
        <v>4070021.8818380749</v>
      </c>
      <c r="L123" s="27">
        <f t="shared" ref="L123:L129" si="26">L122+K123</f>
        <v>9584245.0765864328</v>
      </c>
      <c r="M123" s="15">
        <f t="shared" ref="M123:M125" si="27">F123-L123</f>
        <v>50415754.923413567</v>
      </c>
      <c r="N123" s="6">
        <f>N122-J123</f>
        <v>384</v>
      </c>
      <c r="O123" s="5"/>
    </row>
    <row r="124" spans="1:15" x14ac:dyDescent="0.25">
      <c r="A124" s="5">
        <f t="shared" ref="A124:A139" si="28">A123+1</f>
        <v>3</v>
      </c>
      <c r="B124" s="7" t="s">
        <v>14</v>
      </c>
      <c r="C124" s="9">
        <f>EDATE(C123,1)</f>
        <v>44348</v>
      </c>
      <c r="D124" s="9">
        <f>EOMONTH(C124,0)</f>
        <v>44377</v>
      </c>
      <c r="E124" s="10">
        <f t="shared" si="22"/>
        <v>44377</v>
      </c>
      <c r="F124" s="6">
        <f t="shared" si="23"/>
        <v>60000000</v>
      </c>
      <c r="G124" s="6">
        <f t="shared" si="24"/>
        <v>457</v>
      </c>
      <c r="H124" s="15">
        <f>SUM($K$121:K123)</f>
        <v>9584245.0765864328</v>
      </c>
      <c r="I124" s="6">
        <f>SUM($J$121:J123)</f>
        <v>73</v>
      </c>
      <c r="J124" s="6">
        <f t="shared" si="20"/>
        <v>30</v>
      </c>
      <c r="K124" s="14">
        <f t="shared" si="25"/>
        <v>3938730.8533916851</v>
      </c>
      <c r="L124" s="27">
        <f t="shared" si="26"/>
        <v>13522975.929978117</v>
      </c>
      <c r="M124" s="15">
        <f t="shared" si="27"/>
        <v>46477024.070021883</v>
      </c>
      <c r="N124" s="6">
        <f>N123-J124</f>
        <v>354</v>
      </c>
      <c r="O124" s="5"/>
    </row>
    <row r="125" spans="1:15" x14ac:dyDescent="0.25">
      <c r="A125" s="5"/>
      <c r="B125" s="7" t="s">
        <v>14</v>
      </c>
      <c r="C125" s="9">
        <v>44378</v>
      </c>
      <c r="D125" s="9">
        <v>44396</v>
      </c>
      <c r="E125" s="10">
        <f t="shared" si="22"/>
        <v>44396</v>
      </c>
      <c r="F125" s="6">
        <f t="shared" si="23"/>
        <v>60000000</v>
      </c>
      <c r="G125" s="6">
        <f t="shared" si="24"/>
        <v>457</v>
      </c>
      <c r="H125" s="15">
        <f>SUM($K$121:K124)</f>
        <v>13522975.929978117</v>
      </c>
      <c r="I125" s="6">
        <f>SUM($J$121:J124)</f>
        <v>103</v>
      </c>
      <c r="J125" s="6">
        <f t="shared" si="20"/>
        <v>19</v>
      </c>
      <c r="K125" s="14">
        <f t="shared" si="25"/>
        <v>2494529.5404814007</v>
      </c>
      <c r="L125" s="27">
        <f t="shared" si="26"/>
        <v>16017505.470459517</v>
      </c>
      <c r="M125" s="15">
        <f t="shared" si="27"/>
        <v>43982494.529540479</v>
      </c>
      <c r="N125" s="6">
        <f>N124-J125</f>
        <v>335</v>
      </c>
      <c r="O125" s="5"/>
    </row>
    <row r="126" spans="1:15" x14ac:dyDescent="0.25">
      <c r="A126" s="30">
        <f>A124+1</f>
        <v>4</v>
      </c>
      <c r="B126" s="31" t="s">
        <v>15</v>
      </c>
      <c r="C126" s="32">
        <v>44397</v>
      </c>
      <c r="D126" s="32">
        <f t="shared" ref="D126:D136" si="29">EOMONTH(C126,0)</f>
        <v>44408</v>
      </c>
      <c r="E126" s="29">
        <f t="shared" si="22"/>
        <v>44408</v>
      </c>
      <c r="F126" s="28">
        <f t="shared" si="23"/>
        <v>60000000</v>
      </c>
      <c r="G126" s="28">
        <f t="shared" si="24"/>
        <v>457</v>
      </c>
      <c r="H126" s="27">
        <f>SUM($K$121:K125)</f>
        <v>16017505.470459517</v>
      </c>
      <c r="I126" s="28">
        <f>SUM($J$121:J125)</f>
        <v>122</v>
      </c>
      <c r="J126" s="28">
        <f t="shared" si="20"/>
        <v>12</v>
      </c>
      <c r="K126" s="14">
        <f t="shared" si="25"/>
        <v>1575492.3413566742</v>
      </c>
      <c r="L126" s="27">
        <f t="shared" si="26"/>
        <v>17592997.811816193</v>
      </c>
      <c r="M126" s="27">
        <f>F126-L126</f>
        <v>42407002.188183807</v>
      </c>
      <c r="N126" s="28">
        <f>N124-J126</f>
        <v>342</v>
      </c>
      <c r="O126" s="30" t="s">
        <v>43</v>
      </c>
    </row>
    <row r="127" spans="1:15" x14ac:dyDescent="0.25">
      <c r="A127" s="30">
        <f t="shared" si="28"/>
        <v>5</v>
      </c>
      <c r="B127" s="31" t="s">
        <v>15</v>
      </c>
      <c r="C127" s="32">
        <v>44409</v>
      </c>
      <c r="D127" s="32">
        <f t="shared" si="29"/>
        <v>44439</v>
      </c>
      <c r="E127" s="29">
        <f t="shared" si="22"/>
        <v>44439</v>
      </c>
      <c r="F127" s="28">
        <f t="shared" si="23"/>
        <v>60000000</v>
      </c>
      <c r="G127" s="28">
        <f t="shared" si="24"/>
        <v>457</v>
      </c>
      <c r="H127" s="27">
        <f>SUM($K$121:K126)</f>
        <v>17592997.811816193</v>
      </c>
      <c r="I127" s="28">
        <f>SUM($J$121:J126)</f>
        <v>134</v>
      </c>
      <c r="J127" s="28">
        <f t="shared" si="20"/>
        <v>31</v>
      </c>
      <c r="K127" s="14">
        <f t="shared" si="25"/>
        <v>4070021.8818380749</v>
      </c>
      <c r="L127" s="27">
        <f t="shared" si="26"/>
        <v>21663019.693654269</v>
      </c>
      <c r="M127" s="27">
        <f t="shared" ref="M127:M129" si="30">F127-L127</f>
        <v>38336980.306345731</v>
      </c>
      <c r="N127" s="28">
        <f t="shared" ref="N127:N129" si="31">N126-J127</f>
        <v>311</v>
      </c>
      <c r="O127" s="30" t="s">
        <v>43</v>
      </c>
    </row>
    <row r="128" spans="1:15" x14ac:dyDescent="0.25">
      <c r="A128" s="30">
        <v>5</v>
      </c>
      <c r="B128" s="31" t="s">
        <v>15</v>
      </c>
      <c r="C128" s="32">
        <f t="shared" ref="C128:C139" si="32">EDATE(C127,1)</f>
        <v>44440</v>
      </c>
      <c r="D128" s="32">
        <f t="shared" si="29"/>
        <v>44469</v>
      </c>
      <c r="E128" s="29">
        <f t="shared" si="22"/>
        <v>44469</v>
      </c>
      <c r="F128" s="28">
        <f t="shared" si="23"/>
        <v>60000000</v>
      </c>
      <c r="G128" s="28">
        <f t="shared" si="24"/>
        <v>457</v>
      </c>
      <c r="H128" s="27">
        <f>SUM($K$121:K127)</f>
        <v>21663019.693654269</v>
      </c>
      <c r="I128" s="28">
        <f>SUM($J$121:J127)</f>
        <v>165</v>
      </c>
      <c r="J128" s="28">
        <f t="shared" si="20"/>
        <v>30</v>
      </c>
      <c r="K128" s="14">
        <f t="shared" si="25"/>
        <v>3938730.8533916851</v>
      </c>
      <c r="L128" s="27">
        <f t="shared" si="26"/>
        <v>25601750.547045954</v>
      </c>
      <c r="M128" s="27">
        <f t="shared" si="30"/>
        <v>34398249.452954046</v>
      </c>
      <c r="N128" s="28">
        <f t="shared" si="31"/>
        <v>281</v>
      </c>
      <c r="O128" s="30" t="s">
        <v>43</v>
      </c>
    </row>
    <row r="129" spans="1:15" x14ac:dyDescent="0.25">
      <c r="A129" s="30">
        <f>A127+1</f>
        <v>6</v>
      </c>
      <c r="B129" s="31" t="s">
        <v>15</v>
      </c>
      <c r="C129" s="32">
        <f t="shared" si="32"/>
        <v>44470</v>
      </c>
      <c r="D129" s="32">
        <f t="shared" si="29"/>
        <v>44500</v>
      </c>
      <c r="E129" s="29">
        <f t="shared" si="22"/>
        <v>44500</v>
      </c>
      <c r="F129" s="28">
        <f t="shared" si="23"/>
        <v>60000000</v>
      </c>
      <c r="G129" s="28">
        <f t="shared" si="24"/>
        <v>457</v>
      </c>
      <c r="H129" s="27">
        <f>SUM($K$121:K128)</f>
        <v>25601750.547045954</v>
      </c>
      <c r="I129" s="28">
        <f>SUM($J$121:J128)</f>
        <v>195</v>
      </c>
      <c r="J129" s="28">
        <f t="shared" si="20"/>
        <v>31</v>
      </c>
      <c r="K129" s="14">
        <f t="shared" si="25"/>
        <v>4070021.8818380749</v>
      </c>
      <c r="L129" s="27">
        <f t="shared" si="26"/>
        <v>29671772.428884029</v>
      </c>
      <c r="M129" s="27">
        <f t="shared" si="30"/>
        <v>30328227.571115971</v>
      </c>
      <c r="N129" s="28">
        <f t="shared" si="31"/>
        <v>250</v>
      </c>
      <c r="O129" s="30" t="s">
        <v>44</v>
      </c>
    </row>
    <row r="130" spans="1:15" s="38" customFormat="1" x14ac:dyDescent="0.25">
      <c r="A130" s="19">
        <f t="shared" si="28"/>
        <v>7</v>
      </c>
      <c r="B130" s="20" t="s">
        <v>15</v>
      </c>
      <c r="C130" s="21">
        <f t="shared" si="32"/>
        <v>44501</v>
      </c>
      <c r="D130" s="21">
        <f t="shared" si="29"/>
        <v>44530</v>
      </c>
      <c r="E130" s="25">
        <f t="shared" si="22"/>
        <v>44530</v>
      </c>
      <c r="F130" s="22">
        <f>$M$129+2000000</f>
        <v>32328227.571115971</v>
      </c>
      <c r="G130" s="22">
        <f>$E$139-$C$121+1-SUM($J$121:$J$129)</f>
        <v>292</v>
      </c>
      <c r="H130" s="23">
        <f>SUM($K$121:K129)</f>
        <v>29671772.428884029</v>
      </c>
      <c r="I130" s="22">
        <f>SUM($J$121:J129)</f>
        <v>226</v>
      </c>
      <c r="J130" s="22">
        <f t="shared" si="20"/>
        <v>30</v>
      </c>
      <c r="K130" s="24">
        <f t="shared" si="25"/>
        <v>3321393.2436078051</v>
      </c>
      <c r="L130" s="23">
        <f>H130+K130</f>
        <v>32993165.672491834</v>
      </c>
      <c r="M130" s="23">
        <f>F130-K130</f>
        <v>29006834.327508166</v>
      </c>
      <c r="N130" s="22">
        <f>G130-J130</f>
        <v>262</v>
      </c>
      <c r="O130" s="19" t="s">
        <v>44</v>
      </c>
    </row>
    <row r="131" spans="1:15" x14ac:dyDescent="0.25">
      <c r="A131" s="5">
        <f t="shared" si="28"/>
        <v>8</v>
      </c>
      <c r="B131" s="7" t="s">
        <v>15</v>
      </c>
      <c r="C131" s="9">
        <f t="shared" si="32"/>
        <v>44531</v>
      </c>
      <c r="D131" s="9">
        <f t="shared" si="29"/>
        <v>44561</v>
      </c>
      <c r="E131" s="10">
        <f t="shared" si="22"/>
        <v>44561</v>
      </c>
      <c r="F131" s="28">
        <f t="shared" ref="F131:F139" si="33">$M$129+2000000</f>
        <v>32328227.571115971</v>
      </c>
      <c r="G131" s="28">
        <f t="shared" ref="G131:G139" si="34">$E$139-$C$121+1-SUM($J$121:$J$129)</f>
        <v>292</v>
      </c>
      <c r="H131" s="27">
        <f>SUM($K$121:K130)</f>
        <v>32993165.672491834</v>
      </c>
      <c r="I131" s="28">
        <f>SUM($J$121:J130)</f>
        <v>256</v>
      </c>
      <c r="J131" s="6">
        <f t="shared" si="20"/>
        <v>31</v>
      </c>
      <c r="K131" s="14">
        <f t="shared" si="25"/>
        <v>3432106.3517280654</v>
      </c>
      <c r="L131" s="27">
        <f t="shared" ref="L131:L139" si="35">H131+K131</f>
        <v>36425272.0242199</v>
      </c>
      <c r="M131" s="15">
        <f>M130-K131</f>
        <v>25574727.9757801</v>
      </c>
      <c r="N131" s="6">
        <f>N130-J131</f>
        <v>231</v>
      </c>
      <c r="O131" s="5" t="s">
        <v>44</v>
      </c>
    </row>
    <row r="132" spans="1:15" x14ac:dyDescent="0.25">
      <c r="A132" s="5">
        <f t="shared" si="28"/>
        <v>9</v>
      </c>
      <c r="B132" s="7" t="s">
        <v>15</v>
      </c>
      <c r="C132" s="9">
        <f t="shared" si="32"/>
        <v>44562</v>
      </c>
      <c r="D132" s="9">
        <f t="shared" si="29"/>
        <v>44592</v>
      </c>
      <c r="E132" s="10">
        <f t="shared" si="22"/>
        <v>44592</v>
      </c>
      <c r="F132" s="28">
        <f t="shared" si="33"/>
        <v>32328227.571115971</v>
      </c>
      <c r="G132" s="28">
        <f t="shared" si="34"/>
        <v>292</v>
      </c>
      <c r="H132" s="27">
        <f>SUM($K$121:K131)</f>
        <v>36425272.0242199</v>
      </c>
      <c r="I132" s="28">
        <f>SUM($J$121:J131)</f>
        <v>287</v>
      </c>
      <c r="J132" s="6">
        <f t="shared" si="20"/>
        <v>31</v>
      </c>
      <c r="K132" s="14">
        <f t="shared" si="25"/>
        <v>3432106.3517280654</v>
      </c>
      <c r="L132" s="27">
        <f t="shared" si="35"/>
        <v>39857378.375947967</v>
      </c>
      <c r="M132" s="15">
        <f t="shared" ref="M132:M139" si="36">M131-K132</f>
        <v>22142621.624052033</v>
      </c>
      <c r="N132" s="6">
        <f t="shared" ref="N132:N139" si="37">N131-J132</f>
        <v>200</v>
      </c>
      <c r="O132" s="5" t="s">
        <v>44</v>
      </c>
    </row>
    <row r="133" spans="1:15" x14ac:dyDescent="0.25">
      <c r="A133" s="5">
        <f t="shared" si="28"/>
        <v>10</v>
      </c>
      <c r="B133" s="7" t="s">
        <v>15</v>
      </c>
      <c r="C133" s="9">
        <f t="shared" si="32"/>
        <v>44593</v>
      </c>
      <c r="D133" s="9">
        <f t="shared" si="29"/>
        <v>44620</v>
      </c>
      <c r="E133" s="10">
        <f t="shared" si="22"/>
        <v>44620</v>
      </c>
      <c r="F133" s="28">
        <f t="shared" si="33"/>
        <v>32328227.571115971</v>
      </c>
      <c r="G133" s="28">
        <f t="shared" si="34"/>
        <v>292</v>
      </c>
      <c r="H133" s="27">
        <f>SUM($K$121:K132)</f>
        <v>39857378.375947967</v>
      </c>
      <c r="I133" s="28">
        <f>SUM($J$121:J132)</f>
        <v>318</v>
      </c>
      <c r="J133" s="6">
        <f t="shared" si="20"/>
        <v>28</v>
      </c>
      <c r="K133" s="14">
        <f t="shared" si="25"/>
        <v>3099967.027367285</v>
      </c>
      <c r="L133" s="27">
        <f t="shared" si="35"/>
        <v>42957345.403315254</v>
      </c>
      <c r="M133" s="15">
        <f t="shared" si="36"/>
        <v>19042654.596684746</v>
      </c>
      <c r="N133" s="6">
        <f t="shared" si="37"/>
        <v>172</v>
      </c>
      <c r="O133" s="5" t="s">
        <v>44</v>
      </c>
    </row>
    <row r="134" spans="1:15" x14ac:dyDescent="0.25">
      <c r="A134" s="5">
        <f t="shared" si="28"/>
        <v>11</v>
      </c>
      <c r="B134" s="7" t="s">
        <v>15</v>
      </c>
      <c r="C134" s="9">
        <f t="shared" si="32"/>
        <v>44621</v>
      </c>
      <c r="D134" s="9">
        <f t="shared" si="29"/>
        <v>44651</v>
      </c>
      <c r="E134" s="10">
        <f t="shared" si="22"/>
        <v>44651</v>
      </c>
      <c r="F134" s="28">
        <f t="shared" si="33"/>
        <v>32328227.571115971</v>
      </c>
      <c r="G134" s="28">
        <f t="shared" si="34"/>
        <v>292</v>
      </c>
      <c r="H134" s="27">
        <f>SUM($K$121:K133)</f>
        <v>42957345.403315254</v>
      </c>
      <c r="I134" s="28">
        <f>SUM($J$121:J133)</f>
        <v>346</v>
      </c>
      <c r="J134" s="6">
        <f t="shared" si="20"/>
        <v>31</v>
      </c>
      <c r="K134" s="14">
        <f t="shared" si="25"/>
        <v>3432106.3517280654</v>
      </c>
      <c r="L134" s="27">
        <f t="shared" si="35"/>
        <v>46389451.75504332</v>
      </c>
      <c r="M134" s="15">
        <f t="shared" si="36"/>
        <v>15610548.244956682</v>
      </c>
      <c r="N134" s="6">
        <f t="shared" si="37"/>
        <v>141</v>
      </c>
      <c r="O134" s="5" t="s">
        <v>44</v>
      </c>
    </row>
    <row r="135" spans="1:15" x14ac:dyDescent="0.25">
      <c r="A135" s="5">
        <f>A134+1</f>
        <v>12</v>
      </c>
      <c r="B135" s="7" t="s">
        <v>15</v>
      </c>
      <c r="C135" s="9">
        <f t="shared" si="32"/>
        <v>44652</v>
      </c>
      <c r="D135" s="9">
        <f t="shared" si="29"/>
        <v>44681</v>
      </c>
      <c r="E135" s="10">
        <f t="shared" si="22"/>
        <v>44681</v>
      </c>
      <c r="F135" s="28">
        <f t="shared" si="33"/>
        <v>32328227.571115971</v>
      </c>
      <c r="G135" s="28">
        <f t="shared" si="34"/>
        <v>292</v>
      </c>
      <c r="H135" s="27">
        <f>SUM($K$121:K134)</f>
        <v>46389451.75504332</v>
      </c>
      <c r="I135" s="28">
        <f>SUM($J$121:J134)</f>
        <v>377</v>
      </c>
      <c r="J135" s="6">
        <f t="shared" si="20"/>
        <v>30</v>
      </c>
      <c r="K135" s="14">
        <f t="shared" si="25"/>
        <v>3321393.2436078051</v>
      </c>
      <c r="L135" s="27">
        <f t="shared" si="35"/>
        <v>49710844.998651125</v>
      </c>
      <c r="M135" s="15">
        <f t="shared" si="36"/>
        <v>12289155.001348875</v>
      </c>
      <c r="N135" s="6">
        <f t="shared" si="37"/>
        <v>111</v>
      </c>
      <c r="O135" s="5" t="s">
        <v>44</v>
      </c>
    </row>
    <row r="136" spans="1:15" x14ac:dyDescent="0.25">
      <c r="A136" s="5">
        <f t="shared" si="28"/>
        <v>13</v>
      </c>
      <c r="B136" s="7" t="s">
        <v>15</v>
      </c>
      <c r="C136" s="9">
        <f t="shared" si="32"/>
        <v>44682</v>
      </c>
      <c r="D136" s="9">
        <f t="shared" si="29"/>
        <v>44712</v>
      </c>
      <c r="E136" s="10">
        <f t="shared" si="22"/>
        <v>44712</v>
      </c>
      <c r="F136" s="28">
        <f t="shared" si="33"/>
        <v>32328227.571115971</v>
      </c>
      <c r="G136" s="28">
        <f t="shared" si="34"/>
        <v>292</v>
      </c>
      <c r="H136" s="27">
        <f>SUM($K$121:K135)</f>
        <v>49710844.998651125</v>
      </c>
      <c r="I136" s="28">
        <f>SUM($J$121:J135)</f>
        <v>407</v>
      </c>
      <c r="J136" s="6">
        <f t="shared" si="20"/>
        <v>31</v>
      </c>
      <c r="K136" s="14">
        <f t="shared" si="25"/>
        <v>3432106.3517280654</v>
      </c>
      <c r="L136" s="27">
        <f t="shared" si="35"/>
        <v>53142951.350379191</v>
      </c>
      <c r="M136" s="15">
        <f t="shared" si="36"/>
        <v>8857048.6496208105</v>
      </c>
      <c r="N136" s="6">
        <f t="shared" si="37"/>
        <v>80</v>
      </c>
      <c r="O136" s="5" t="s">
        <v>44</v>
      </c>
    </row>
    <row r="137" spans="1:15" x14ac:dyDescent="0.25">
      <c r="A137" s="5">
        <f t="shared" si="28"/>
        <v>14</v>
      </c>
      <c r="B137" s="7" t="s">
        <v>15</v>
      </c>
      <c r="C137" s="9">
        <f t="shared" si="32"/>
        <v>44713</v>
      </c>
      <c r="D137" s="9">
        <v>44742</v>
      </c>
      <c r="E137" s="10">
        <f t="shared" si="22"/>
        <v>44742</v>
      </c>
      <c r="F137" s="28">
        <f t="shared" si="33"/>
        <v>32328227.571115971</v>
      </c>
      <c r="G137" s="28">
        <f t="shared" si="34"/>
        <v>292</v>
      </c>
      <c r="H137" s="27">
        <f>SUM($K$121:K136)</f>
        <v>53142951.350379191</v>
      </c>
      <c r="I137" s="28">
        <f>SUM($J$121:J136)</f>
        <v>438</v>
      </c>
      <c r="J137" s="6">
        <f t="shared" si="20"/>
        <v>30</v>
      </c>
      <c r="K137" s="14">
        <f t="shared" si="25"/>
        <v>3321393.2436078051</v>
      </c>
      <c r="L137" s="27">
        <f t="shared" si="35"/>
        <v>56464344.593986996</v>
      </c>
      <c r="M137" s="15">
        <f t="shared" si="36"/>
        <v>5535655.4060130054</v>
      </c>
      <c r="N137" s="6">
        <f t="shared" si="37"/>
        <v>50</v>
      </c>
      <c r="O137" s="5" t="s">
        <v>44</v>
      </c>
    </row>
    <row r="138" spans="1:15" x14ac:dyDescent="0.25">
      <c r="A138" s="5">
        <f t="shared" si="28"/>
        <v>15</v>
      </c>
      <c r="B138" s="7" t="s">
        <v>15</v>
      </c>
      <c r="C138" s="9">
        <f t="shared" si="32"/>
        <v>44743</v>
      </c>
      <c r="D138" s="9">
        <v>44773</v>
      </c>
      <c r="E138" s="10">
        <f t="shared" si="22"/>
        <v>44773</v>
      </c>
      <c r="F138" s="28">
        <f t="shared" si="33"/>
        <v>32328227.571115971</v>
      </c>
      <c r="G138" s="28">
        <f t="shared" si="34"/>
        <v>292</v>
      </c>
      <c r="H138" s="27">
        <f>SUM($K$121:K137)</f>
        <v>56464344.593986996</v>
      </c>
      <c r="I138" s="28">
        <f>SUM($J$121:J137)</f>
        <v>468</v>
      </c>
      <c r="J138" s="6">
        <f t="shared" si="20"/>
        <v>31</v>
      </c>
      <c r="K138" s="14">
        <f t="shared" si="25"/>
        <v>3432106.3517280654</v>
      </c>
      <c r="L138" s="27">
        <f t="shared" si="35"/>
        <v>59896450.945715062</v>
      </c>
      <c r="M138" s="15">
        <f t="shared" si="36"/>
        <v>2103549.05428494</v>
      </c>
      <c r="N138" s="6">
        <f t="shared" si="37"/>
        <v>19</v>
      </c>
      <c r="O138" s="5" t="s">
        <v>44</v>
      </c>
    </row>
    <row r="139" spans="1:15" x14ac:dyDescent="0.25">
      <c r="A139" s="5">
        <f t="shared" si="28"/>
        <v>16</v>
      </c>
      <c r="B139" s="7" t="s">
        <v>15</v>
      </c>
      <c r="C139" s="9">
        <f t="shared" si="32"/>
        <v>44774</v>
      </c>
      <c r="D139" s="9">
        <v>44792</v>
      </c>
      <c r="E139" s="10">
        <f t="shared" si="22"/>
        <v>44792</v>
      </c>
      <c r="F139" s="28">
        <f t="shared" si="33"/>
        <v>32328227.571115971</v>
      </c>
      <c r="G139" s="28">
        <f t="shared" si="34"/>
        <v>292</v>
      </c>
      <c r="H139" s="27">
        <f>SUM($K$121:K138)</f>
        <v>59896450.945715062</v>
      </c>
      <c r="I139" s="28">
        <f>SUM($J$121:J138)</f>
        <v>499</v>
      </c>
      <c r="J139" s="6">
        <f t="shared" si="20"/>
        <v>19</v>
      </c>
      <c r="K139" s="14">
        <f t="shared" si="25"/>
        <v>2103549.0542849433</v>
      </c>
      <c r="L139" s="27">
        <f t="shared" si="35"/>
        <v>62000000.000000007</v>
      </c>
      <c r="M139" s="15">
        <f t="shared" si="36"/>
        <v>0</v>
      </c>
      <c r="N139" s="6">
        <f t="shared" si="37"/>
        <v>0</v>
      </c>
      <c r="O139" s="5" t="s">
        <v>44</v>
      </c>
    </row>
    <row r="140" spans="1:15" x14ac:dyDescent="0.25">
      <c r="A140" s="39"/>
      <c r="B140" s="40"/>
      <c r="C140" s="41"/>
      <c r="D140" s="41"/>
      <c r="E140" s="42"/>
      <c r="F140" s="43"/>
      <c r="G140" s="43"/>
      <c r="H140" s="44"/>
      <c r="I140" s="43"/>
      <c r="J140" s="43"/>
      <c r="K140" s="45"/>
      <c r="L140" s="44"/>
      <c r="M140" s="44"/>
      <c r="N140" s="43"/>
      <c r="O140" s="39"/>
    </row>
    <row r="141" spans="1:15" x14ac:dyDescent="0.25">
      <c r="A141" s="39"/>
      <c r="B141" s="40"/>
      <c r="C141" s="41"/>
      <c r="D141" s="41"/>
      <c r="E141" s="42"/>
      <c r="F141" s="43"/>
      <c r="G141" s="43"/>
      <c r="H141" s="44"/>
      <c r="I141" s="43"/>
      <c r="J141" s="43"/>
      <c r="K141" s="45"/>
      <c r="L141" s="44"/>
      <c r="M141" s="44"/>
      <c r="N141" s="43"/>
      <c r="O141" s="39"/>
    </row>
    <row r="143" spans="1:15" x14ac:dyDescent="0.25">
      <c r="H143" s="34"/>
    </row>
    <row r="144" spans="1:15" x14ac:dyDescent="0.25">
      <c r="H144" s="34"/>
    </row>
    <row r="145" spans="1:5" x14ac:dyDescent="0.25">
      <c r="A145" t="s">
        <v>32</v>
      </c>
      <c r="B145" t="s">
        <v>47</v>
      </c>
      <c r="C145" s="1" t="s">
        <v>48</v>
      </c>
      <c r="D145" s="1" t="s">
        <v>49</v>
      </c>
    </row>
    <row r="146" spans="1:5" x14ac:dyDescent="0.25">
      <c r="B146">
        <v>1541</v>
      </c>
      <c r="C146" s="11">
        <v>2000000</v>
      </c>
      <c r="D146" s="11"/>
      <c r="E146" t="s">
        <v>50</v>
      </c>
    </row>
    <row r="147" spans="1:5" x14ac:dyDescent="0.25">
      <c r="B147">
        <v>1578</v>
      </c>
      <c r="C147" s="11"/>
      <c r="D147" s="11">
        <f>C146</f>
        <v>2000000</v>
      </c>
      <c r="E147" t="s">
        <v>51</v>
      </c>
    </row>
    <row r="148" spans="1:5" x14ac:dyDescent="0.25">
      <c r="A148" t="s">
        <v>33</v>
      </c>
      <c r="B148" s="17">
        <v>0.6</v>
      </c>
      <c r="C148" s="11"/>
      <c r="D148" s="11"/>
    </row>
    <row r="149" spans="1:5" x14ac:dyDescent="0.25">
      <c r="A149" t="s">
        <v>34</v>
      </c>
      <c r="B149" s="17">
        <v>0.4</v>
      </c>
      <c r="C149" s="11"/>
      <c r="D149" s="11"/>
    </row>
    <row r="150" spans="1:5" x14ac:dyDescent="0.25">
      <c r="B150" t="s">
        <v>46</v>
      </c>
      <c r="C150" t="s">
        <v>52</v>
      </c>
    </row>
    <row r="151" spans="1:5" ht="25.5" customHeight="1" x14ac:dyDescent="0.25">
      <c r="C151" t="s">
        <v>35</v>
      </c>
      <c r="D151" t="s">
        <v>48</v>
      </c>
      <c r="E151" t="s">
        <v>49</v>
      </c>
    </row>
    <row r="152" spans="1:5" x14ac:dyDescent="0.25">
      <c r="B152" s="26">
        <v>44286</v>
      </c>
      <c r="C152" t="s">
        <v>33</v>
      </c>
      <c r="D152" s="16">
        <f>VLOOKUP(B152,$E$121:$K$139,7,0)*VLOOKUP(C152,$A$148:$B$149,2,0)</f>
        <v>945295.40481400443</v>
      </c>
    </row>
    <row r="153" spans="1:5" x14ac:dyDescent="0.25">
      <c r="B153" s="26">
        <v>44286</v>
      </c>
      <c r="C153" t="s">
        <v>33</v>
      </c>
      <c r="E153" s="16">
        <f>D152</f>
        <v>945295.40481400443</v>
      </c>
    </row>
    <row r="154" spans="1:5" x14ac:dyDescent="0.25">
      <c r="B154" s="26">
        <v>44286</v>
      </c>
      <c r="C154" t="s">
        <v>34</v>
      </c>
      <c r="D154" s="16">
        <f>VLOOKUP(B154,$E$121:$K$139,7,0)*VLOOKUP(C154,$A$148:$B$149,2,0)</f>
        <v>630196.93654266978</v>
      </c>
    </row>
    <row r="155" spans="1:5" x14ac:dyDescent="0.25">
      <c r="B155" s="26">
        <v>44286</v>
      </c>
      <c r="C155" t="s">
        <v>34</v>
      </c>
      <c r="E155" s="16">
        <f>D154</f>
        <v>630196.93654266978</v>
      </c>
    </row>
    <row r="156" spans="1:5" x14ac:dyDescent="0.25">
      <c r="B156" s="26">
        <v>44316</v>
      </c>
      <c r="C156" t="s">
        <v>33</v>
      </c>
      <c r="D156" s="16">
        <f>VLOOKUP(B156,$E$121:$K$139,7,0)*VLOOKUP(C156,$A$148:$B$149,2,0)</f>
        <v>2363238.5120350108</v>
      </c>
    </row>
    <row r="157" spans="1:5" x14ac:dyDescent="0.25">
      <c r="B157" s="26">
        <v>44316</v>
      </c>
      <c r="C157" t="s">
        <v>33</v>
      </c>
      <c r="E157" s="16">
        <f t="shared" ref="E157" si="38">D156</f>
        <v>2363238.5120350108</v>
      </c>
    </row>
    <row r="158" spans="1:5" x14ac:dyDescent="0.25">
      <c r="B158" s="26">
        <v>44316</v>
      </c>
      <c r="C158" t="s">
        <v>34</v>
      </c>
      <c r="D158" s="16">
        <f>VLOOKUP(B158,$E$121:$K$139,7,0)*VLOOKUP(C158,$A$148:$B$149,2,0)</f>
        <v>1575492.3413566742</v>
      </c>
    </row>
    <row r="159" spans="1:5" x14ac:dyDescent="0.25">
      <c r="B159" s="26">
        <v>44316</v>
      </c>
      <c r="C159" t="s">
        <v>34</v>
      </c>
      <c r="E159" s="16">
        <f t="shared" ref="E159" si="39">D158</f>
        <v>1575492.3413566742</v>
      </c>
    </row>
    <row r="160" spans="1:5" x14ac:dyDescent="0.25">
      <c r="B160" s="26">
        <v>44347</v>
      </c>
      <c r="C160" t="s">
        <v>33</v>
      </c>
      <c r="D160" s="16">
        <f>VLOOKUP(B160,$E$121:$K$139,7,0)*VLOOKUP(C160,$A$148:$B$149,2,0)</f>
        <v>2442013.1291028447</v>
      </c>
    </row>
    <row r="161" spans="2:5" x14ac:dyDescent="0.25">
      <c r="B161" s="26">
        <v>44347</v>
      </c>
      <c r="C161" t="s">
        <v>33</v>
      </c>
      <c r="E161" s="16">
        <f t="shared" ref="E161" si="40">D160</f>
        <v>2442013.1291028447</v>
      </c>
    </row>
    <row r="162" spans="2:5" x14ac:dyDescent="0.25">
      <c r="B162" s="26">
        <v>44347</v>
      </c>
      <c r="C162" t="s">
        <v>34</v>
      </c>
      <c r="D162" s="16">
        <f>VLOOKUP(B162,$E$121:$K$139,7,0)*VLOOKUP(C162,$A$148:$B$149,2,0)</f>
        <v>1628008.7527352301</v>
      </c>
    </row>
    <row r="163" spans="2:5" x14ac:dyDescent="0.25">
      <c r="B163" s="26">
        <v>44347</v>
      </c>
      <c r="C163" t="s">
        <v>34</v>
      </c>
      <c r="E163" s="16">
        <f t="shared" ref="E163" si="41">D162</f>
        <v>1628008.7527352301</v>
      </c>
    </row>
    <row r="164" spans="2:5" x14ac:dyDescent="0.25">
      <c r="B164" s="26">
        <v>44377</v>
      </c>
      <c r="C164" t="s">
        <v>33</v>
      </c>
      <c r="D164" s="16">
        <f>VLOOKUP(B164,$E$121:$K$139,7,0)*VLOOKUP(C164,$A$148:$B$149,2,0)</f>
        <v>2363238.5120350108</v>
      </c>
    </row>
    <row r="165" spans="2:5" x14ac:dyDescent="0.25">
      <c r="B165" s="26">
        <v>44377</v>
      </c>
      <c r="C165" t="s">
        <v>33</v>
      </c>
      <c r="E165" s="16">
        <f t="shared" ref="E165" si="42">D164</f>
        <v>2363238.5120350108</v>
      </c>
    </row>
    <row r="166" spans="2:5" x14ac:dyDescent="0.25">
      <c r="B166" s="26">
        <v>44377</v>
      </c>
      <c r="C166" t="s">
        <v>34</v>
      </c>
      <c r="D166" s="16">
        <f>VLOOKUP(B166,$E$121:$K$139,7,0)*VLOOKUP(C166,$A$148:$B$149,2,0)</f>
        <v>1575492.3413566742</v>
      </c>
    </row>
    <row r="167" spans="2:5" x14ac:dyDescent="0.25">
      <c r="B167" s="26">
        <v>44377</v>
      </c>
      <c r="C167" t="s">
        <v>34</v>
      </c>
      <c r="E167" s="16">
        <f t="shared" ref="E167" si="43">D166</f>
        <v>1575492.3413566742</v>
      </c>
    </row>
    <row r="168" spans="2:5" x14ac:dyDescent="0.25">
      <c r="B168" s="26">
        <v>44408</v>
      </c>
      <c r="C168" t="s">
        <v>33</v>
      </c>
      <c r="D168" s="16">
        <f>VLOOKUP(B168,$E$121:$K$139,7,0)*VLOOKUP(C168,$A$148:$B$149,2,0)</f>
        <v>945295.40481400443</v>
      </c>
    </row>
    <row r="169" spans="2:5" x14ac:dyDescent="0.25">
      <c r="B169" s="26">
        <v>44408</v>
      </c>
      <c r="C169" t="s">
        <v>33</v>
      </c>
      <c r="E169" s="16">
        <f t="shared" ref="E169" si="44">D168</f>
        <v>945295.40481400443</v>
      </c>
    </row>
    <row r="170" spans="2:5" x14ac:dyDescent="0.25">
      <c r="B170" s="26">
        <v>44408</v>
      </c>
      <c r="C170" t="s">
        <v>34</v>
      </c>
      <c r="D170" s="16">
        <f>VLOOKUP(B170,$E$121:$K$139,7,0)*VLOOKUP(C170,$A$148:$B$149,2,0)</f>
        <v>630196.93654266978</v>
      </c>
    </row>
    <row r="171" spans="2:5" x14ac:dyDescent="0.25">
      <c r="B171" s="26">
        <v>44408</v>
      </c>
      <c r="C171" t="s">
        <v>34</v>
      </c>
      <c r="E171" s="16">
        <f t="shared" ref="E171" si="45">D170</f>
        <v>630196.93654266978</v>
      </c>
    </row>
    <row r="172" spans="2:5" x14ac:dyDescent="0.25">
      <c r="B172" s="26">
        <v>44439</v>
      </c>
      <c r="C172" t="s">
        <v>33</v>
      </c>
      <c r="D172" s="16">
        <f>VLOOKUP(B172,$E$121:$K$139,7,0)*VLOOKUP(C172,$A$148:$B$149,2,0)</f>
        <v>2442013.1291028447</v>
      </c>
    </row>
    <row r="173" spans="2:5" x14ac:dyDescent="0.25">
      <c r="B173" s="26">
        <v>44439</v>
      </c>
      <c r="C173" t="s">
        <v>33</v>
      </c>
      <c r="E173" s="16">
        <f t="shared" ref="E173" si="46">D172</f>
        <v>2442013.1291028447</v>
      </c>
    </row>
    <row r="174" spans="2:5" x14ac:dyDescent="0.25">
      <c r="B174" s="26">
        <v>44439</v>
      </c>
      <c r="C174" t="s">
        <v>34</v>
      </c>
      <c r="D174" s="16">
        <f>VLOOKUP(B174,$E$121:$K$139,7,0)*VLOOKUP(C174,$A$148:$B$149,2,0)</f>
        <v>1628008.7527352301</v>
      </c>
    </row>
    <row r="175" spans="2:5" x14ac:dyDescent="0.25">
      <c r="B175" s="26">
        <v>44439</v>
      </c>
      <c r="C175" t="s">
        <v>34</v>
      </c>
      <c r="E175" s="16">
        <f t="shared" ref="E175" si="47">D174</f>
        <v>1628008.7527352301</v>
      </c>
    </row>
    <row r="176" spans="2:5" x14ac:dyDescent="0.25">
      <c r="B176" s="26">
        <v>44469</v>
      </c>
      <c r="C176" t="s">
        <v>33</v>
      </c>
      <c r="D176" s="16">
        <f>VLOOKUP(B176,$E$121:$K$139,7,0)*VLOOKUP(C176,$A$148:$B$149,2,0)</f>
        <v>2363238.5120350108</v>
      </c>
    </row>
    <row r="177" spans="2:5" x14ac:dyDescent="0.25">
      <c r="B177" s="26">
        <v>44469</v>
      </c>
      <c r="C177" t="s">
        <v>33</v>
      </c>
      <c r="E177" s="16">
        <f t="shared" ref="E177" si="48">D176</f>
        <v>2363238.5120350108</v>
      </c>
    </row>
    <row r="178" spans="2:5" x14ac:dyDescent="0.25">
      <c r="B178" s="26">
        <v>44469</v>
      </c>
      <c r="C178" t="s">
        <v>34</v>
      </c>
      <c r="D178" s="16">
        <f>VLOOKUP(B178,$E$121:$K$139,7,0)*VLOOKUP(C178,$A$148:$B$149,2,0)</f>
        <v>1575492.3413566742</v>
      </c>
    </row>
    <row r="179" spans="2:5" x14ac:dyDescent="0.25">
      <c r="B179" s="26">
        <v>44469</v>
      </c>
      <c r="C179" t="s">
        <v>34</v>
      </c>
      <c r="E179" s="16">
        <f t="shared" ref="E179" si="49">D178</f>
        <v>1575492.3413566742</v>
      </c>
    </row>
    <row r="180" spans="2:5" x14ac:dyDescent="0.25">
      <c r="B180" s="26">
        <v>44500</v>
      </c>
      <c r="C180" t="s">
        <v>33</v>
      </c>
      <c r="D180" s="16">
        <f>VLOOKUP(B180,$E$121:$K$139,7,0)*VLOOKUP(C180,$A$148:$B$149,2,0)</f>
        <v>2442013.1291028447</v>
      </c>
    </row>
    <row r="181" spans="2:5" x14ac:dyDescent="0.25">
      <c r="B181" s="26">
        <v>44500</v>
      </c>
      <c r="C181" t="s">
        <v>33</v>
      </c>
      <c r="E181" s="16">
        <f t="shared" ref="E181" si="50">D180</f>
        <v>2442013.1291028447</v>
      </c>
    </row>
    <row r="182" spans="2:5" x14ac:dyDescent="0.25">
      <c r="B182" s="26">
        <v>44500</v>
      </c>
      <c r="C182" t="s">
        <v>34</v>
      </c>
      <c r="D182" s="16">
        <f>VLOOKUP(B182,$E$121:$K$139,7,0)*VLOOKUP(C182,$A$148:$B$149,2,0)</f>
        <v>1628008.7527352301</v>
      </c>
    </row>
    <row r="183" spans="2:5" x14ac:dyDescent="0.25">
      <c r="B183" s="26">
        <v>44500</v>
      </c>
      <c r="C183" t="s">
        <v>34</v>
      </c>
      <c r="E183" s="16">
        <f t="shared" ref="E183" si="51">D182</f>
        <v>1628008.7527352301</v>
      </c>
    </row>
    <row r="184" spans="2:5" x14ac:dyDescent="0.25">
      <c r="B184" s="26">
        <v>44530</v>
      </c>
      <c r="C184" t="s">
        <v>33</v>
      </c>
      <c r="D184" s="16">
        <f>VLOOKUP(B184,$E$121:$K$139,7,0)*VLOOKUP(C184,$A$148:$B$149,2,0)</f>
        <v>1992835.946164683</v>
      </c>
    </row>
    <row r="185" spans="2:5" x14ac:dyDescent="0.25">
      <c r="B185" s="26">
        <v>44530</v>
      </c>
      <c r="C185" t="s">
        <v>33</v>
      </c>
      <c r="E185" s="16">
        <f t="shared" ref="E185" si="52">D184</f>
        <v>1992835.946164683</v>
      </c>
    </row>
    <row r="186" spans="2:5" x14ac:dyDescent="0.25">
      <c r="B186" s="26">
        <v>44530</v>
      </c>
      <c r="C186" t="s">
        <v>34</v>
      </c>
      <c r="D186" s="16">
        <f>VLOOKUP(B186,$E$121:$K$139,7,0)*VLOOKUP(C186,$A$148:$B$149,2,0)</f>
        <v>1328557.2974431221</v>
      </c>
    </row>
    <row r="187" spans="2:5" x14ac:dyDescent="0.25">
      <c r="B187" s="26">
        <v>44530</v>
      </c>
      <c r="C187" t="s">
        <v>34</v>
      </c>
      <c r="E187" s="16">
        <f t="shared" ref="E187" si="53">D186</f>
        <v>1328557.2974431221</v>
      </c>
    </row>
    <row r="188" spans="2:5" x14ac:dyDescent="0.25">
      <c r="B188" s="26">
        <v>44561</v>
      </c>
      <c r="C188" t="s">
        <v>33</v>
      </c>
      <c r="D188" s="16">
        <f>VLOOKUP(B188,$E$121:$K$139,7,0)*VLOOKUP(C188,$A$148:$B$149,2,0)</f>
        <v>2059263.8110368391</v>
      </c>
    </row>
    <row r="189" spans="2:5" x14ac:dyDescent="0.25">
      <c r="B189" s="26">
        <v>44561</v>
      </c>
      <c r="C189" t="s">
        <v>33</v>
      </c>
      <c r="E189" s="16">
        <f t="shared" ref="E189" si="54">D188</f>
        <v>2059263.8110368391</v>
      </c>
    </row>
    <row r="190" spans="2:5" x14ac:dyDescent="0.25">
      <c r="B190" s="26">
        <v>44561</v>
      </c>
      <c r="C190" t="s">
        <v>34</v>
      </c>
      <c r="D190" s="16">
        <f>VLOOKUP(B190,$E$121:$K$139,7,0)*VLOOKUP(C190,$A$148:$B$149,2,0)</f>
        <v>1372842.5406912263</v>
      </c>
    </row>
    <row r="191" spans="2:5" x14ac:dyDescent="0.25">
      <c r="B191" s="26">
        <v>44561</v>
      </c>
      <c r="C191" t="s">
        <v>34</v>
      </c>
      <c r="E191" s="16">
        <f t="shared" ref="E191" si="55">D190</f>
        <v>1372842.5406912263</v>
      </c>
    </row>
    <row r="192" spans="2:5" x14ac:dyDescent="0.25">
      <c r="B192" s="26">
        <v>44592</v>
      </c>
      <c r="C192" t="s">
        <v>33</v>
      </c>
      <c r="D192" s="16">
        <f>VLOOKUP(B192,$E$121:$K$139,7,0)*VLOOKUP(C192,$A$148:$B$149,2,0)</f>
        <v>2059263.8110368391</v>
      </c>
    </row>
    <row r="193" spans="2:5" x14ac:dyDescent="0.25">
      <c r="B193" s="26">
        <v>44592</v>
      </c>
      <c r="C193" t="s">
        <v>33</v>
      </c>
      <c r="E193" s="16">
        <f t="shared" ref="E193" si="56">D192</f>
        <v>2059263.8110368391</v>
      </c>
    </row>
    <row r="194" spans="2:5" x14ac:dyDescent="0.25">
      <c r="B194" s="26">
        <v>44592</v>
      </c>
      <c r="C194" t="s">
        <v>34</v>
      </c>
      <c r="D194" s="16">
        <f>VLOOKUP(B194,$E$121:$K$139,7,0)*VLOOKUP(C194,$A$148:$B$149,2,0)</f>
        <v>1372842.5406912263</v>
      </c>
    </row>
    <row r="195" spans="2:5" ht="24" customHeight="1" x14ac:dyDescent="0.25">
      <c r="B195" s="26">
        <v>44592</v>
      </c>
      <c r="C195" t="s">
        <v>34</v>
      </c>
      <c r="E195" s="16">
        <f t="shared" ref="E195:E223" si="57">D194</f>
        <v>1372842.5406912263</v>
      </c>
    </row>
    <row r="196" spans="2:5" ht="24" customHeight="1" x14ac:dyDescent="0.25">
      <c r="B196" s="26">
        <v>44620</v>
      </c>
      <c r="C196" t="s">
        <v>33</v>
      </c>
      <c r="D196" s="16">
        <f>VLOOKUP(B196,$E$121:$K$139,7,0)*VLOOKUP(C196,$A$148:$B$149,2,0)</f>
        <v>1859980.2164203709</v>
      </c>
      <c r="E196" s="16"/>
    </row>
    <row r="197" spans="2:5" ht="24" customHeight="1" x14ac:dyDescent="0.25">
      <c r="B197" s="26">
        <v>44620</v>
      </c>
      <c r="C197" t="s">
        <v>33</v>
      </c>
      <c r="E197" s="16">
        <f t="shared" si="57"/>
        <v>1859980.2164203709</v>
      </c>
    </row>
    <row r="198" spans="2:5" ht="24" customHeight="1" x14ac:dyDescent="0.25">
      <c r="B198" s="26">
        <v>44620</v>
      </c>
      <c r="C198" t="s">
        <v>34</v>
      </c>
      <c r="D198" s="16">
        <f>VLOOKUP(B198,$E$121:$K$139,7,0)*VLOOKUP(C198,$A$148:$B$149,2,0)</f>
        <v>1239986.8109469141</v>
      </c>
      <c r="E198" s="16"/>
    </row>
    <row r="199" spans="2:5" ht="24" customHeight="1" x14ac:dyDescent="0.25">
      <c r="B199" s="26">
        <v>44620</v>
      </c>
      <c r="C199" t="s">
        <v>34</v>
      </c>
      <c r="E199" s="16">
        <f t="shared" si="57"/>
        <v>1239986.8109469141</v>
      </c>
    </row>
    <row r="200" spans="2:5" ht="24" customHeight="1" x14ac:dyDescent="0.25">
      <c r="B200" s="26">
        <v>44651</v>
      </c>
      <c r="C200" t="s">
        <v>33</v>
      </c>
      <c r="D200" s="16">
        <f>VLOOKUP(B200,$E$121:$K$139,7,0)*VLOOKUP(C200,$A$148:$B$149,2,0)</f>
        <v>2059263.8110368391</v>
      </c>
      <c r="E200" s="16"/>
    </row>
    <row r="201" spans="2:5" ht="24" customHeight="1" x14ac:dyDescent="0.25">
      <c r="B201" s="26">
        <v>44651</v>
      </c>
      <c r="C201" t="s">
        <v>33</v>
      </c>
      <c r="E201" s="16">
        <f t="shared" si="57"/>
        <v>2059263.8110368391</v>
      </c>
    </row>
    <row r="202" spans="2:5" ht="24" customHeight="1" x14ac:dyDescent="0.25">
      <c r="B202" s="26">
        <v>44651</v>
      </c>
      <c r="C202" t="s">
        <v>34</v>
      </c>
      <c r="D202" s="16">
        <f>VLOOKUP(B202,$E$121:$K$139,7,0)*VLOOKUP(C202,$A$148:$B$149,2,0)</f>
        <v>1372842.5406912263</v>
      </c>
      <c r="E202" s="16"/>
    </row>
    <row r="203" spans="2:5" ht="24" customHeight="1" x14ac:dyDescent="0.25">
      <c r="B203" s="26">
        <v>44651</v>
      </c>
      <c r="C203" t="s">
        <v>34</v>
      </c>
      <c r="E203" s="16">
        <f t="shared" si="57"/>
        <v>1372842.5406912263</v>
      </c>
    </row>
    <row r="204" spans="2:5" ht="24" customHeight="1" x14ac:dyDescent="0.25">
      <c r="B204" s="26">
        <v>44681</v>
      </c>
      <c r="C204" t="s">
        <v>33</v>
      </c>
      <c r="D204" s="16">
        <f>VLOOKUP(B204,$E$121:$K$139,7,0)*VLOOKUP(C204,$A$148:$B$149,2,0)</f>
        <v>1992835.946164683</v>
      </c>
      <c r="E204" s="16"/>
    </row>
    <row r="205" spans="2:5" ht="24" customHeight="1" x14ac:dyDescent="0.25">
      <c r="B205" s="26">
        <v>44681</v>
      </c>
      <c r="C205" t="s">
        <v>33</v>
      </c>
      <c r="E205" s="16">
        <f t="shared" si="57"/>
        <v>1992835.946164683</v>
      </c>
    </row>
    <row r="206" spans="2:5" ht="24" customHeight="1" x14ac:dyDescent="0.25">
      <c r="B206" s="26">
        <v>44681</v>
      </c>
      <c r="C206" t="s">
        <v>34</v>
      </c>
      <c r="D206" s="16">
        <f>VLOOKUP(B206,$E$121:$K$139,7,0)*VLOOKUP(C206,$A$148:$B$149,2,0)</f>
        <v>1328557.2974431221</v>
      </c>
      <c r="E206" s="16"/>
    </row>
    <row r="207" spans="2:5" ht="24" customHeight="1" x14ac:dyDescent="0.25">
      <c r="B207" s="26">
        <v>44681</v>
      </c>
      <c r="C207" t="s">
        <v>34</v>
      </c>
      <c r="E207" s="16">
        <f t="shared" si="57"/>
        <v>1328557.2974431221</v>
      </c>
    </row>
    <row r="208" spans="2:5" ht="24" customHeight="1" x14ac:dyDescent="0.25">
      <c r="B208" s="26">
        <v>44712</v>
      </c>
      <c r="C208" t="s">
        <v>33</v>
      </c>
      <c r="D208" s="16">
        <f>VLOOKUP(B208,$E$121:$K$139,7,0)*VLOOKUP(C208,$A$148:$B$149,2,0)</f>
        <v>2059263.8110368391</v>
      </c>
      <c r="E208" s="16"/>
    </row>
    <row r="209" spans="2:5" ht="24" customHeight="1" x14ac:dyDescent="0.25">
      <c r="B209" s="26">
        <v>44712</v>
      </c>
      <c r="C209" t="s">
        <v>33</v>
      </c>
      <c r="E209" s="16">
        <f t="shared" si="57"/>
        <v>2059263.8110368391</v>
      </c>
    </row>
    <row r="210" spans="2:5" ht="24" customHeight="1" x14ac:dyDescent="0.25">
      <c r="B210" s="26">
        <v>44712</v>
      </c>
      <c r="C210" t="s">
        <v>34</v>
      </c>
      <c r="D210" s="16">
        <f>VLOOKUP(B210,$E$121:$K$139,7,0)*VLOOKUP(C210,$A$148:$B$149,2,0)</f>
        <v>1372842.5406912263</v>
      </c>
      <c r="E210" s="16"/>
    </row>
    <row r="211" spans="2:5" ht="24" customHeight="1" x14ac:dyDescent="0.25">
      <c r="B211" s="26">
        <v>44712</v>
      </c>
      <c r="C211" t="s">
        <v>34</v>
      </c>
      <c r="E211" s="16">
        <f t="shared" si="57"/>
        <v>1372842.5406912263</v>
      </c>
    </row>
    <row r="212" spans="2:5" ht="24" customHeight="1" x14ac:dyDescent="0.25">
      <c r="B212" s="26">
        <v>44377</v>
      </c>
      <c r="C212" t="s">
        <v>33</v>
      </c>
      <c r="D212" s="16">
        <f>VLOOKUP(B212,$E$121:$K$139,7,0)*VLOOKUP(C212,$A$148:$B$149,2,0)</f>
        <v>2363238.5120350108</v>
      </c>
      <c r="E212" s="16"/>
    </row>
    <row r="213" spans="2:5" ht="24" customHeight="1" x14ac:dyDescent="0.25">
      <c r="B213" s="26">
        <v>44377</v>
      </c>
      <c r="C213" t="s">
        <v>33</v>
      </c>
      <c r="E213" s="16">
        <f t="shared" si="57"/>
        <v>2363238.5120350108</v>
      </c>
    </row>
    <row r="214" spans="2:5" ht="24" customHeight="1" x14ac:dyDescent="0.25">
      <c r="B214" s="26">
        <v>44377</v>
      </c>
      <c r="C214" t="s">
        <v>34</v>
      </c>
      <c r="D214" s="16">
        <f>VLOOKUP(B214,$E$121:$K$139,7,0)*VLOOKUP(C214,$A$148:$B$149,2,0)</f>
        <v>1575492.3413566742</v>
      </c>
      <c r="E214" s="16"/>
    </row>
    <row r="215" spans="2:5" ht="24" customHeight="1" x14ac:dyDescent="0.25">
      <c r="B215" s="26">
        <v>44377</v>
      </c>
      <c r="C215" t="s">
        <v>34</v>
      </c>
      <c r="E215" s="16">
        <f t="shared" si="57"/>
        <v>1575492.3413566742</v>
      </c>
    </row>
    <row r="216" spans="2:5" ht="24" customHeight="1" x14ac:dyDescent="0.25">
      <c r="B216" s="26">
        <v>44408</v>
      </c>
      <c r="C216" t="s">
        <v>33</v>
      </c>
      <c r="D216" s="16">
        <f>VLOOKUP(B216,$E$121:$K$139,7,0)*VLOOKUP(C216,$A$148:$B$149,2,0)</f>
        <v>945295.40481400443</v>
      </c>
      <c r="E216" s="16"/>
    </row>
    <row r="217" spans="2:5" ht="24" customHeight="1" x14ac:dyDescent="0.25">
      <c r="B217" s="26">
        <v>44408</v>
      </c>
      <c r="C217" t="s">
        <v>33</v>
      </c>
      <c r="E217" s="16">
        <f t="shared" si="57"/>
        <v>945295.40481400443</v>
      </c>
    </row>
    <row r="218" spans="2:5" ht="24" customHeight="1" x14ac:dyDescent="0.25">
      <c r="B218" s="26">
        <v>44408</v>
      </c>
      <c r="C218" t="s">
        <v>34</v>
      </c>
      <c r="D218" s="16">
        <f>VLOOKUP(B218,$E$121:$K$139,7,0)*VLOOKUP(C218,$A$148:$B$149,2,0)</f>
        <v>630196.93654266978</v>
      </c>
      <c r="E218" s="16"/>
    </row>
    <row r="219" spans="2:5" ht="24" customHeight="1" x14ac:dyDescent="0.25">
      <c r="B219" s="26">
        <v>44408</v>
      </c>
      <c r="C219" t="s">
        <v>34</v>
      </c>
      <c r="E219" s="16">
        <f t="shared" si="57"/>
        <v>630196.93654266978</v>
      </c>
    </row>
    <row r="220" spans="2:5" x14ac:dyDescent="0.25">
      <c r="B220" s="46">
        <v>44792</v>
      </c>
      <c r="C220" t="s">
        <v>33</v>
      </c>
      <c r="D220" s="16">
        <f>VLOOKUP(B220,$E$121:$K$139,7,0)*VLOOKUP(C220,$A$148:$B$149,2,0)</f>
        <v>1262129.432570966</v>
      </c>
      <c r="E220" s="16"/>
    </row>
    <row r="221" spans="2:5" x14ac:dyDescent="0.25">
      <c r="B221" s="46">
        <v>44792</v>
      </c>
      <c r="C221" t="s">
        <v>33</v>
      </c>
      <c r="E221" s="16">
        <f t="shared" si="57"/>
        <v>1262129.432570966</v>
      </c>
    </row>
    <row r="222" spans="2:5" x14ac:dyDescent="0.25">
      <c r="B222" s="46">
        <v>44792</v>
      </c>
      <c r="C222" t="s">
        <v>34</v>
      </c>
      <c r="D222" s="16">
        <f>VLOOKUP(B222,$E$121:$K$139,7,0)*VLOOKUP(C222,$A$148:$B$149,2,0)</f>
        <v>841419.62171397731</v>
      </c>
      <c r="E222" s="16"/>
    </row>
    <row r="223" spans="2:5" x14ac:dyDescent="0.25">
      <c r="B223" s="46">
        <v>44792</v>
      </c>
      <c r="C223" t="s">
        <v>34</v>
      </c>
      <c r="E223" s="16">
        <f t="shared" si="57"/>
        <v>841419.62171397731</v>
      </c>
    </row>
    <row r="224" spans="2:5" x14ac:dyDescent="0.25">
      <c r="B224" s="26"/>
      <c r="E224" s="16"/>
    </row>
    <row r="225" spans="1:13" x14ac:dyDescent="0.25">
      <c r="B225" s="26"/>
      <c r="E225" s="16"/>
    </row>
    <row r="226" spans="1:13" x14ac:dyDescent="0.25">
      <c r="B226" s="26"/>
      <c r="E226" s="16"/>
    </row>
    <row r="227" spans="1:13" x14ac:dyDescent="0.25">
      <c r="B227" s="26"/>
      <c r="E227" s="16"/>
    </row>
    <row r="228" spans="1:13" x14ac:dyDescent="0.25">
      <c r="B228" s="26"/>
      <c r="E228" s="16"/>
    </row>
    <row r="229" spans="1:13" x14ac:dyDescent="0.25">
      <c r="B229" s="26"/>
      <c r="E229" s="16"/>
    </row>
    <row r="230" spans="1:13" x14ac:dyDescent="0.25">
      <c r="B230" s="26"/>
      <c r="E230" s="16"/>
    </row>
    <row r="231" spans="1:13" x14ac:dyDescent="0.25">
      <c r="B231" s="26"/>
      <c r="E231" s="16"/>
    </row>
    <row r="233" spans="1:13" x14ac:dyDescent="0.25">
      <c r="A233" t="s">
        <v>53</v>
      </c>
    </row>
    <row r="234" spans="1:13" x14ac:dyDescent="0.25">
      <c r="A234" t="s">
        <v>0</v>
      </c>
      <c r="D234" s="1">
        <v>44275</v>
      </c>
      <c r="E234" s="2"/>
      <c r="F234" s="2" t="s">
        <v>17</v>
      </c>
      <c r="G234" s="12">
        <v>44731</v>
      </c>
      <c r="H234" s="2"/>
      <c r="I234" s="2"/>
      <c r="J234" s="2"/>
      <c r="K234" s="2"/>
      <c r="L234" s="2"/>
      <c r="M234" s="2"/>
    </row>
    <row r="235" spans="1:13" x14ac:dyDescent="0.25">
      <c r="A235" t="s">
        <v>1</v>
      </c>
      <c r="C235" s="11">
        <v>61000000</v>
      </c>
      <c r="D235" s="1"/>
      <c r="E235" s="2"/>
      <c r="F235" s="2"/>
      <c r="G235" s="12"/>
      <c r="H235" s="2"/>
      <c r="I235" s="2"/>
      <c r="J235" s="2"/>
      <c r="K235" s="2"/>
      <c r="L235" s="2"/>
      <c r="M235" s="2"/>
    </row>
    <row r="236" spans="1:13" x14ac:dyDescent="0.25">
      <c r="A236" t="s">
        <v>29</v>
      </c>
      <c r="C236" s="11">
        <v>1000000</v>
      </c>
      <c r="D236" s="1"/>
      <c r="E236" s="2"/>
      <c r="F236" s="2"/>
      <c r="G236" s="12"/>
      <c r="H236" s="2"/>
      <c r="I236" s="2"/>
      <c r="J236" s="2"/>
      <c r="K236" s="2"/>
      <c r="L236" s="2"/>
      <c r="M236" s="2"/>
    </row>
    <row r="237" spans="1:13" x14ac:dyDescent="0.25">
      <c r="A237" t="s">
        <v>10</v>
      </c>
      <c r="C237" s="11">
        <f>C235-C236</f>
        <v>60000000</v>
      </c>
      <c r="D237" s="1"/>
      <c r="E237" s="2"/>
      <c r="F237" s="2"/>
      <c r="G237" s="12"/>
      <c r="H237" s="2"/>
      <c r="I237" s="2"/>
      <c r="J237" s="2"/>
      <c r="K237" s="2"/>
      <c r="L237" s="2"/>
      <c r="M237" s="2"/>
    </row>
    <row r="238" spans="1:13" x14ac:dyDescent="0.25">
      <c r="A238" t="s">
        <v>28</v>
      </c>
      <c r="C238" t="b">
        <v>1</v>
      </c>
      <c r="D238" s="13"/>
      <c r="E238" s="2"/>
      <c r="F238" s="2"/>
      <c r="G238" s="2"/>
      <c r="H238" s="2"/>
      <c r="I238" s="2"/>
      <c r="J238" s="2"/>
      <c r="K238" s="2"/>
      <c r="L238" s="2"/>
      <c r="M238" s="2"/>
    </row>
    <row r="239" spans="1:13" x14ac:dyDescent="0.25">
      <c r="A239" t="s">
        <v>16</v>
      </c>
      <c r="C239" t="s">
        <v>26</v>
      </c>
      <c r="D239" s="13">
        <f>G234-D234+1</f>
        <v>457</v>
      </c>
      <c r="E239" t="s">
        <v>27</v>
      </c>
      <c r="F239" s="2"/>
      <c r="G239" s="2"/>
      <c r="H239" s="2"/>
      <c r="I239" s="2"/>
      <c r="J239" s="2"/>
      <c r="K239" s="2"/>
      <c r="L239" s="2"/>
      <c r="M239" s="2"/>
    </row>
    <row r="240" spans="1:13" x14ac:dyDescent="0.25">
      <c r="A240" t="s">
        <v>23</v>
      </c>
      <c r="C240" s="1">
        <v>44397</v>
      </c>
      <c r="E240" s="2"/>
      <c r="F240" s="2"/>
      <c r="G240" s="2"/>
      <c r="H240" s="2"/>
      <c r="I240" s="2"/>
      <c r="J240" s="2"/>
      <c r="K240" s="2"/>
      <c r="L240" s="2"/>
      <c r="M240" s="2"/>
    </row>
    <row r="241" spans="1:15" x14ac:dyDescent="0.25">
      <c r="A241" t="s">
        <v>24</v>
      </c>
      <c r="C241" s="1">
        <v>44397</v>
      </c>
      <c r="E241" s="2"/>
      <c r="F241" s="2"/>
      <c r="G241" s="1"/>
      <c r="H241" s="2"/>
      <c r="I241" s="2"/>
      <c r="J241" s="2"/>
      <c r="K241" s="2"/>
      <c r="L241" s="2"/>
      <c r="M241" s="2"/>
    </row>
    <row r="242" spans="1:15" x14ac:dyDescent="0.25">
      <c r="A242" t="s">
        <v>18</v>
      </c>
      <c r="E242" s="2"/>
      <c r="F242" s="2"/>
      <c r="G242" s="2"/>
      <c r="H242" s="2"/>
      <c r="I242" s="2"/>
      <c r="J242" s="2"/>
      <c r="K242" s="2"/>
      <c r="L242" s="2"/>
      <c r="M242" s="2"/>
    </row>
    <row r="243" spans="1:15" x14ac:dyDescent="0.25">
      <c r="A243" t="s">
        <v>19</v>
      </c>
      <c r="E243" s="1"/>
      <c r="F243" s="2"/>
      <c r="G243" s="2"/>
      <c r="H243" s="2"/>
      <c r="I243" s="2"/>
      <c r="J243" s="2"/>
      <c r="K243" s="2"/>
      <c r="L243" s="2"/>
      <c r="M243" s="2"/>
    </row>
    <row r="244" spans="1:15" x14ac:dyDescent="0.25">
      <c r="A244" t="s">
        <v>20</v>
      </c>
      <c r="D244">
        <v>3</v>
      </c>
      <c r="E244" s="2" t="s">
        <v>22</v>
      </c>
      <c r="F244" s="2"/>
      <c r="G244" s="2"/>
      <c r="H244" s="2"/>
      <c r="I244" s="2"/>
      <c r="J244" s="2"/>
      <c r="K244" s="2"/>
      <c r="L244" s="2"/>
      <c r="M244" s="2"/>
    </row>
    <row r="245" spans="1:15" x14ac:dyDescent="0.25">
      <c r="A245" t="s">
        <v>21</v>
      </c>
      <c r="D245">
        <v>103</v>
      </c>
      <c r="F245" s="2"/>
      <c r="G245" s="2"/>
      <c r="H245" s="2"/>
      <c r="I245" s="2"/>
      <c r="J245" s="2"/>
      <c r="K245" s="2"/>
      <c r="L245" s="2"/>
      <c r="M245" s="2"/>
    </row>
    <row r="246" spans="1:15" x14ac:dyDescent="0.25">
      <c r="A246" t="s">
        <v>41</v>
      </c>
      <c r="C246" t="s">
        <v>54</v>
      </c>
      <c r="D246" s="11">
        <v>2000000</v>
      </c>
      <c r="E246">
        <v>2</v>
      </c>
      <c r="F246" s="2"/>
      <c r="G246" s="2"/>
      <c r="H246" s="2"/>
      <c r="I246" s="2"/>
      <c r="J246" s="2"/>
      <c r="K246" s="2"/>
      <c r="L246" s="2"/>
      <c r="M246" s="2"/>
    </row>
    <row r="247" spans="1:15" x14ac:dyDescent="0.25">
      <c r="A247" t="s">
        <v>66</v>
      </c>
      <c r="C247" t="s">
        <v>55</v>
      </c>
      <c r="D247" s="11">
        <v>1000000</v>
      </c>
      <c r="E247">
        <v>1</v>
      </c>
      <c r="F247" s="2"/>
      <c r="G247" s="2"/>
      <c r="H247" s="12">
        <v>44427</v>
      </c>
      <c r="I247" s="2">
        <f>H247-C240+1</f>
        <v>31</v>
      </c>
      <c r="J247" s="2"/>
      <c r="K247" s="2"/>
      <c r="L247" s="2"/>
      <c r="M247" s="2"/>
    </row>
    <row r="248" spans="1:15" ht="14.25" customHeight="1" x14ac:dyDescent="0.25">
      <c r="D248" s="11"/>
      <c r="F248" s="2"/>
      <c r="G248" s="2"/>
      <c r="H248" s="2"/>
      <c r="I248" s="2"/>
      <c r="J248" s="2"/>
      <c r="K248" s="2"/>
      <c r="L248" s="2"/>
      <c r="M248" s="2"/>
    </row>
    <row r="249" spans="1:15" x14ac:dyDescent="0.25">
      <c r="D249" s="11"/>
      <c r="F249" s="2"/>
      <c r="G249" s="2"/>
      <c r="H249" s="2">
        <v>44396</v>
      </c>
      <c r="I249" s="2"/>
      <c r="J249" s="2"/>
      <c r="K249" s="2"/>
      <c r="L249" s="2"/>
      <c r="M249" s="2"/>
    </row>
    <row r="250" spans="1:15" x14ac:dyDescent="0.25">
      <c r="F250" s="2"/>
      <c r="G250" s="2"/>
      <c r="H250" s="2"/>
      <c r="I250" s="2"/>
      <c r="J250" s="2"/>
      <c r="K250" s="2"/>
      <c r="L250" s="2"/>
      <c r="M250" s="2"/>
    </row>
    <row r="251" spans="1:15" x14ac:dyDescent="0.25">
      <c r="A251" s="5" t="s">
        <v>2</v>
      </c>
      <c r="B251" s="5"/>
      <c r="C251" s="5"/>
      <c r="D251" s="5"/>
      <c r="E251" s="5"/>
      <c r="F251" s="6"/>
      <c r="G251" s="6"/>
      <c r="H251" s="6"/>
      <c r="I251" s="6"/>
      <c r="J251" s="6"/>
      <c r="K251" s="6"/>
      <c r="L251" s="6"/>
      <c r="M251" s="6"/>
      <c r="N251" s="6"/>
      <c r="O251" s="5"/>
    </row>
    <row r="252" spans="1:15" ht="30" x14ac:dyDescent="0.25">
      <c r="A252" s="5"/>
      <c r="B252" s="7" t="s">
        <v>3</v>
      </c>
      <c r="C252" s="7" t="s">
        <v>4</v>
      </c>
      <c r="D252" s="7" t="s">
        <v>5</v>
      </c>
      <c r="E252" s="7" t="s">
        <v>46</v>
      </c>
      <c r="F252" s="8" t="s">
        <v>25</v>
      </c>
      <c r="G252" s="8" t="s">
        <v>6</v>
      </c>
      <c r="H252" s="8" t="s">
        <v>7</v>
      </c>
      <c r="I252" s="8" t="s">
        <v>8</v>
      </c>
      <c r="J252" s="8" t="s">
        <v>9</v>
      </c>
      <c r="K252" s="8" t="s">
        <v>10</v>
      </c>
      <c r="L252" s="8" t="s">
        <v>11</v>
      </c>
      <c r="M252" s="8" t="s">
        <v>12</v>
      </c>
      <c r="N252" s="8" t="s">
        <v>13</v>
      </c>
      <c r="O252" s="5" t="s">
        <v>42</v>
      </c>
    </row>
    <row r="253" spans="1:15" x14ac:dyDescent="0.25">
      <c r="A253" s="5"/>
      <c r="B253" s="7"/>
      <c r="C253" s="7"/>
      <c r="D253" s="7"/>
      <c r="E253" s="7"/>
      <c r="F253" s="8"/>
      <c r="G253" s="8"/>
      <c r="H253" s="8"/>
      <c r="I253" s="8"/>
      <c r="J253" s="8"/>
      <c r="K253" s="8"/>
      <c r="L253" s="8"/>
      <c r="M253" s="8"/>
      <c r="N253" s="8"/>
      <c r="O253" s="5"/>
    </row>
    <row r="254" spans="1:15" x14ac:dyDescent="0.25">
      <c r="A254" s="5">
        <v>1</v>
      </c>
      <c r="B254" s="7" t="s">
        <v>14</v>
      </c>
      <c r="C254" s="10">
        <v>44275</v>
      </c>
      <c r="D254" s="10">
        <v>44286</v>
      </c>
      <c r="E254" s="10">
        <f>D254</f>
        <v>44286</v>
      </c>
      <c r="F254" s="6">
        <f>$C$4</f>
        <v>60000000</v>
      </c>
      <c r="G254" s="6">
        <f>$D$6</f>
        <v>457</v>
      </c>
      <c r="H254" s="15">
        <v>0</v>
      </c>
      <c r="I254" s="6">
        <f>SUM($J$253:J253)</f>
        <v>0</v>
      </c>
      <c r="J254" s="6">
        <f t="shared" ref="J254:J272" si="58">D254-C254+1</f>
        <v>12</v>
      </c>
      <c r="K254" s="14">
        <f>F254/G254*J254</f>
        <v>1575492.3413566742</v>
      </c>
      <c r="L254" s="15">
        <f>H254+K254</f>
        <v>1575492.3413566742</v>
      </c>
      <c r="M254" s="15">
        <f>F254-L254</f>
        <v>58424507.658643328</v>
      </c>
      <c r="N254" s="6">
        <f>G254-J254</f>
        <v>445</v>
      </c>
      <c r="O254" s="5"/>
    </row>
    <row r="255" spans="1:15" x14ac:dyDescent="0.25">
      <c r="A255" s="5">
        <v>2</v>
      </c>
      <c r="B255" s="7" t="s">
        <v>14</v>
      </c>
      <c r="C255" s="9">
        <v>44287</v>
      </c>
      <c r="D255" s="9">
        <f t="shared" ref="D255" si="59">EOMONTH(C255,0)</f>
        <v>44316</v>
      </c>
      <c r="E255" s="10">
        <f t="shared" ref="E255:E271" si="60">D255</f>
        <v>44316</v>
      </c>
      <c r="F255" s="6">
        <f t="shared" ref="F255:F262" si="61">$C$4</f>
        <v>60000000</v>
      </c>
      <c r="G255" s="6">
        <f t="shared" ref="G255:G262" si="62">$D$6</f>
        <v>457</v>
      </c>
      <c r="H255" s="15">
        <f>SUM($K$253:K254)</f>
        <v>1575492.3413566742</v>
      </c>
      <c r="I255" s="6">
        <f>SUM($J$253:J254)</f>
        <v>12</v>
      </c>
      <c r="J255" s="6">
        <f t="shared" si="58"/>
        <v>30</v>
      </c>
      <c r="K255" s="14">
        <f t="shared" ref="K255:K272" si="63">F255/G255*J255</f>
        <v>3938730.8533916851</v>
      </c>
      <c r="L255" s="15">
        <f t="shared" ref="L255:L272" si="64">H255+K255</f>
        <v>5514223.1947483588</v>
      </c>
      <c r="M255" s="15">
        <f>F255-L255</f>
        <v>54485776.805251643</v>
      </c>
      <c r="N255" s="6">
        <f>N254-J255</f>
        <v>415</v>
      </c>
      <c r="O255" s="5"/>
    </row>
    <row r="256" spans="1:15" x14ac:dyDescent="0.25">
      <c r="A256" s="5">
        <v>3</v>
      </c>
      <c r="B256" s="7" t="s">
        <v>14</v>
      </c>
      <c r="C256" s="9">
        <f>D255+1</f>
        <v>44317</v>
      </c>
      <c r="D256" s="9">
        <f>EOMONTH(C256,0)</f>
        <v>44347</v>
      </c>
      <c r="E256" s="10">
        <f t="shared" si="60"/>
        <v>44347</v>
      </c>
      <c r="F256" s="6">
        <f t="shared" si="61"/>
        <v>60000000</v>
      </c>
      <c r="G256" s="6">
        <f t="shared" si="62"/>
        <v>457</v>
      </c>
      <c r="H256" s="15">
        <f>SUM($K$253:K255)</f>
        <v>5514223.1947483588</v>
      </c>
      <c r="I256" s="6">
        <f>SUM($J$253:J255)</f>
        <v>42</v>
      </c>
      <c r="J256" s="6">
        <f t="shared" si="58"/>
        <v>31</v>
      </c>
      <c r="K256" s="14">
        <f t="shared" si="63"/>
        <v>4070021.8818380749</v>
      </c>
      <c r="L256" s="15">
        <f t="shared" si="64"/>
        <v>9584245.0765864328</v>
      </c>
      <c r="M256" s="15">
        <f t="shared" ref="M256:M262" si="65">F256-L256</f>
        <v>50415754.923413567</v>
      </c>
      <c r="N256" s="6">
        <f>N255-J256</f>
        <v>384</v>
      </c>
      <c r="O256" s="5"/>
    </row>
    <row r="257" spans="1:15" x14ac:dyDescent="0.25">
      <c r="A257" s="5">
        <v>4</v>
      </c>
      <c r="B257" s="7" t="s">
        <v>14</v>
      </c>
      <c r="C257" s="9">
        <f>EDATE(C256,1)</f>
        <v>44348</v>
      </c>
      <c r="D257" s="9">
        <f>EOMONTH(C257,0)</f>
        <v>44377</v>
      </c>
      <c r="E257" s="10">
        <f t="shared" si="60"/>
        <v>44377</v>
      </c>
      <c r="F257" s="6">
        <f t="shared" si="61"/>
        <v>60000000</v>
      </c>
      <c r="G257" s="6">
        <f t="shared" si="62"/>
        <v>457</v>
      </c>
      <c r="H257" s="15">
        <f>SUM($K$253:K256)</f>
        <v>9584245.0765864328</v>
      </c>
      <c r="I257" s="6">
        <f>SUM($J$253:J256)</f>
        <v>73</v>
      </c>
      <c r="J257" s="6">
        <f t="shared" si="58"/>
        <v>30</v>
      </c>
      <c r="K257" s="14">
        <f t="shared" si="63"/>
        <v>3938730.8533916851</v>
      </c>
      <c r="L257" s="15">
        <f t="shared" si="64"/>
        <v>13522975.929978117</v>
      </c>
      <c r="M257" s="15">
        <f t="shared" si="65"/>
        <v>46477024.070021883</v>
      </c>
      <c r="N257" s="6">
        <f>N256-J257</f>
        <v>354</v>
      </c>
      <c r="O257" s="5"/>
    </row>
    <row r="258" spans="1:15" x14ac:dyDescent="0.25">
      <c r="A258" s="5">
        <v>5</v>
      </c>
      <c r="B258" s="7" t="s">
        <v>14</v>
      </c>
      <c r="C258" s="9">
        <v>44378</v>
      </c>
      <c r="D258" s="9">
        <v>44396</v>
      </c>
      <c r="E258" s="10">
        <f t="shared" si="60"/>
        <v>44396</v>
      </c>
      <c r="F258" s="6">
        <f t="shared" si="61"/>
        <v>60000000</v>
      </c>
      <c r="G258" s="6">
        <f t="shared" si="62"/>
        <v>457</v>
      </c>
      <c r="H258" s="15">
        <f>SUM($K$253:K257)</f>
        <v>13522975.929978117</v>
      </c>
      <c r="I258" s="6">
        <f>SUM($J$253:J257)</f>
        <v>103</v>
      </c>
      <c r="J258" s="6">
        <f t="shared" si="58"/>
        <v>19</v>
      </c>
      <c r="K258" s="14">
        <f t="shared" si="63"/>
        <v>2494529.5404814007</v>
      </c>
      <c r="L258" s="15">
        <f t="shared" si="64"/>
        <v>16017505.470459517</v>
      </c>
      <c r="M258" s="15">
        <f t="shared" si="65"/>
        <v>43982494.529540479</v>
      </c>
      <c r="N258" s="6">
        <f>N257-J258</f>
        <v>335</v>
      </c>
      <c r="O258" s="5"/>
    </row>
    <row r="259" spans="1:15" x14ac:dyDescent="0.25">
      <c r="A259" s="5">
        <v>6</v>
      </c>
      <c r="B259" s="20" t="s">
        <v>15</v>
      </c>
      <c r="C259" s="21">
        <v>44397</v>
      </c>
      <c r="D259" s="21">
        <f t="shared" ref="D259:D271" si="66">EOMONTH(C259,0)</f>
        <v>44408</v>
      </c>
      <c r="E259" s="25">
        <f t="shared" si="60"/>
        <v>44408</v>
      </c>
      <c r="F259" s="22">
        <f t="shared" si="61"/>
        <v>60000000</v>
      </c>
      <c r="G259" s="22">
        <f t="shared" si="62"/>
        <v>457</v>
      </c>
      <c r="H259" s="23">
        <f>SUM($K$253:K258)</f>
        <v>16017505.470459517</v>
      </c>
      <c r="I259" s="22">
        <f>SUM($J$253:J258)</f>
        <v>122</v>
      </c>
      <c r="J259" s="22">
        <f t="shared" si="58"/>
        <v>12</v>
      </c>
      <c r="K259" s="24">
        <f t="shared" si="63"/>
        <v>1575492.3413566742</v>
      </c>
      <c r="L259" s="23">
        <f t="shared" si="64"/>
        <v>17592997.811816193</v>
      </c>
      <c r="M259" s="23">
        <f t="shared" si="65"/>
        <v>42407002.188183807</v>
      </c>
      <c r="N259" s="22">
        <f>N257-J259</f>
        <v>342</v>
      </c>
      <c r="O259" s="19" t="s">
        <v>43</v>
      </c>
    </row>
    <row r="260" spans="1:15" x14ac:dyDescent="0.25">
      <c r="A260" s="5">
        <v>7</v>
      </c>
      <c r="B260" s="7" t="s">
        <v>15</v>
      </c>
      <c r="C260" s="9">
        <v>44409</v>
      </c>
      <c r="D260" s="9">
        <f t="shared" si="66"/>
        <v>44439</v>
      </c>
      <c r="E260" s="10">
        <f t="shared" si="60"/>
        <v>44439</v>
      </c>
      <c r="F260" s="6">
        <f t="shared" si="61"/>
        <v>60000000</v>
      </c>
      <c r="G260" s="6">
        <f t="shared" si="62"/>
        <v>457</v>
      </c>
      <c r="H260" s="15">
        <f>SUM($K$253:K259)</f>
        <v>17592997.811816193</v>
      </c>
      <c r="I260" s="6">
        <f>SUM($J$253:J259)</f>
        <v>134</v>
      </c>
      <c r="J260" s="6">
        <f t="shared" si="58"/>
        <v>31</v>
      </c>
      <c r="K260" s="14">
        <f t="shared" si="63"/>
        <v>4070021.8818380749</v>
      </c>
      <c r="L260" s="15">
        <f t="shared" si="64"/>
        <v>21663019.693654269</v>
      </c>
      <c r="M260" s="15">
        <f t="shared" si="65"/>
        <v>38336980.306345731</v>
      </c>
      <c r="N260" s="6">
        <f t="shared" ref="N260:N267" si="67">N259-J260</f>
        <v>311</v>
      </c>
      <c r="O260" s="5" t="s">
        <v>43</v>
      </c>
    </row>
    <row r="261" spans="1:15" x14ac:dyDescent="0.25">
      <c r="A261" s="5">
        <v>8</v>
      </c>
      <c r="B261" s="7" t="s">
        <v>15</v>
      </c>
      <c r="C261" s="9">
        <f t="shared" ref="C261:C272" si="68">EDATE(C260,1)</f>
        <v>44440</v>
      </c>
      <c r="D261" s="9">
        <f t="shared" si="66"/>
        <v>44469</v>
      </c>
      <c r="E261" s="10">
        <f t="shared" si="60"/>
        <v>44469</v>
      </c>
      <c r="F261" s="6">
        <f t="shared" si="61"/>
        <v>60000000</v>
      </c>
      <c r="G261" s="6">
        <f t="shared" si="62"/>
        <v>457</v>
      </c>
      <c r="H261" s="15">
        <f>SUM($K$253:K260)</f>
        <v>21663019.693654269</v>
      </c>
      <c r="I261" s="6">
        <f>SUM($J$253:J260)</f>
        <v>165</v>
      </c>
      <c r="J261" s="6">
        <f t="shared" si="58"/>
        <v>30</v>
      </c>
      <c r="K261" s="14">
        <f t="shared" si="63"/>
        <v>3938730.8533916851</v>
      </c>
      <c r="L261" s="15">
        <f t="shared" si="64"/>
        <v>25601750.547045954</v>
      </c>
      <c r="M261" s="15">
        <f t="shared" si="65"/>
        <v>34398249.452954046</v>
      </c>
      <c r="N261" s="6">
        <f t="shared" si="67"/>
        <v>281</v>
      </c>
      <c r="O261" s="5" t="s">
        <v>43</v>
      </c>
    </row>
    <row r="262" spans="1:15" x14ac:dyDescent="0.25">
      <c r="A262" s="5">
        <v>9</v>
      </c>
      <c r="B262" s="20" t="s">
        <v>15</v>
      </c>
      <c r="C262" s="21">
        <f t="shared" si="68"/>
        <v>44470</v>
      </c>
      <c r="D262" s="21">
        <f t="shared" si="66"/>
        <v>44500</v>
      </c>
      <c r="E262" s="25">
        <f t="shared" si="60"/>
        <v>44500</v>
      </c>
      <c r="F262" s="22">
        <f t="shared" si="61"/>
        <v>60000000</v>
      </c>
      <c r="G262" s="22">
        <f t="shared" si="62"/>
        <v>457</v>
      </c>
      <c r="H262" s="23">
        <f>SUM($K$253:K261)</f>
        <v>25601750.547045954</v>
      </c>
      <c r="I262" s="22">
        <f>SUM($J$253:J261)</f>
        <v>195</v>
      </c>
      <c r="J262" s="22">
        <f t="shared" si="58"/>
        <v>31</v>
      </c>
      <c r="K262" s="24">
        <f t="shared" si="63"/>
        <v>4070021.8818380749</v>
      </c>
      <c r="L262" s="23">
        <f t="shared" si="64"/>
        <v>29671772.428884029</v>
      </c>
      <c r="M262" s="23">
        <f t="shared" si="65"/>
        <v>30328227.571115971</v>
      </c>
      <c r="N262" s="22">
        <f t="shared" si="67"/>
        <v>250</v>
      </c>
      <c r="O262" s="19" t="s">
        <v>44</v>
      </c>
    </row>
    <row r="263" spans="1:15" x14ac:dyDescent="0.25">
      <c r="A263" s="5">
        <v>10</v>
      </c>
      <c r="B263" s="7" t="s">
        <v>15</v>
      </c>
      <c r="C263" s="9">
        <f t="shared" si="68"/>
        <v>44501</v>
      </c>
      <c r="D263" s="9">
        <f t="shared" si="66"/>
        <v>44530</v>
      </c>
      <c r="E263" s="10">
        <f t="shared" si="60"/>
        <v>44530</v>
      </c>
      <c r="F263" s="6">
        <f>$M$262+2000000</f>
        <v>32328227.571115971</v>
      </c>
      <c r="G263" s="6">
        <v>292</v>
      </c>
      <c r="H263" s="15">
        <f>SUM($K$253:K262)</f>
        <v>29671772.428884029</v>
      </c>
      <c r="I263" s="6">
        <f>SUM($J$253:J262)</f>
        <v>226</v>
      </c>
      <c r="J263" s="6">
        <f t="shared" si="58"/>
        <v>30</v>
      </c>
      <c r="K263" s="14">
        <f t="shared" si="63"/>
        <v>3321393.2436078051</v>
      </c>
      <c r="L263" s="15">
        <f t="shared" si="64"/>
        <v>32993165.672491834</v>
      </c>
      <c r="M263" s="15">
        <f>F263-K263</f>
        <v>29006834.327508166</v>
      </c>
      <c r="N263" s="28">
        <f>G263-J263</f>
        <v>262</v>
      </c>
      <c r="O263" s="5" t="s">
        <v>44</v>
      </c>
    </row>
    <row r="264" spans="1:15" x14ac:dyDescent="0.25">
      <c r="A264" s="5">
        <v>11</v>
      </c>
      <c r="B264" s="7" t="s">
        <v>15</v>
      </c>
      <c r="C264" s="9">
        <f t="shared" si="68"/>
        <v>44531</v>
      </c>
      <c r="D264" s="9">
        <f t="shared" si="66"/>
        <v>44561</v>
      </c>
      <c r="E264" s="10">
        <f t="shared" si="60"/>
        <v>44561</v>
      </c>
      <c r="F264" s="6">
        <f t="shared" ref="F264:F267" si="69">$M$262+2000000</f>
        <v>32328227.571115971</v>
      </c>
      <c r="G264" s="6">
        <v>292</v>
      </c>
      <c r="H264" s="15">
        <f>SUM($K$253:K263)</f>
        <v>32993165.672491834</v>
      </c>
      <c r="I264" s="6">
        <f>SUM($J$253:J263)</f>
        <v>256</v>
      </c>
      <c r="J264" s="6">
        <f t="shared" si="58"/>
        <v>31</v>
      </c>
      <c r="K264" s="14">
        <f t="shared" si="63"/>
        <v>3432106.3517280654</v>
      </c>
      <c r="L264" s="15">
        <f t="shared" si="64"/>
        <v>36425272.0242199</v>
      </c>
      <c r="M264" s="15">
        <f>M263-K264</f>
        <v>25574727.9757801</v>
      </c>
      <c r="N264" s="28">
        <f>N263-J264</f>
        <v>231</v>
      </c>
      <c r="O264" s="5" t="s">
        <v>44</v>
      </c>
    </row>
    <row r="265" spans="1:15" x14ac:dyDescent="0.25">
      <c r="A265" s="5">
        <v>12</v>
      </c>
      <c r="B265" s="7" t="s">
        <v>15</v>
      </c>
      <c r="C265" s="9">
        <f t="shared" si="68"/>
        <v>44562</v>
      </c>
      <c r="D265" s="9">
        <f t="shared" si="66"/>
        <v>44592</v>
      </c>
      <c r="E265" s="10">
        <f t="shared" si="60"/>
        <v>44592</v>
      </c>
      <c r="F265" s="6">
        <f t="shared" si="69"/>
        <v>32328227.571115971</v>
      </c>
      <c r="G265" s="6">
        <v>292</v>
      </c>
      <c r="H265" s="15">
        <f>SUM($K$253:K264)</f>
        <v>36425272.0242199</v>
      </c>
      <c r="I265" s="6">
        <f>SUM($J$253:J264)</f>
        <v>287</v>
      </c>
      <c r="J265" s="6">
        <f t="shared" si="58"/>
        <v>31</v>
      </c>
      <c r="K265" s="14">
        <f t="shared" si="63"/>
        <v>3432106.3517280654</v>
      </c>
      <c r="L265" s="15">
        <f t="shared" si="64"/>
        <v>39857378.375947967</v>
      </c>
      <c r="M265" s="15">
        <f t="shared" ref="M265:M267" si="70">M264-K265</f>
        <v>22142621.624052033</v>
      </c>
      <c r="N265" s="28">
        <f t="shared" ref="N265:N266" si="71">N264-J265</f>
        <v>200</v>
      </c>
      <c r="O265" s="5" t="s">
        <v>44</v>
      </c>
    </row>
    <row r="266" spans="1:15" x14ac:dyDescent="0.25">
      <c r="A266" s="5">
        <v>13</v>
      </c>
      <c r="B266" s="7" t="s">
        <v>15</v>
      </c>
      <c r="C266" s="9">
        <f t="shared" si="68"/>
        <v>44593</v>
      </c>
      <c r="D266" s="9">
        <f t="shared" si="66"/>
        <v>44620</v>
      </c>
      <c r="E266" s="10">
        <f t="shared" si="60"/>
        <v>44620</v>
      </c>
      <c r="F266" s="6">
        <f t="shared" si="69"/>
        <v>32328227.571115971</v>
      </c>
      <c r="G266" s="6">
        <v>292</v>
      </c>
      <c r="H266" s="15">
        <f>SUM($K$253:K265)</f>
        <v>39857378.375947967</v>
      </c>
      <c r="I266" s="6">
        <f>SUM($J$253:J265)</f>
        <v>318</v>
      </c>
      <c r="J266" s="6">
        <f t="shared" si="58"/>
        <v>28</v>
      </c>
      <c r="K266" s="14">
        <f t="shared" si="63"/>
        <v>3099967.027367285</v>
      </c>
      <c r="L266" s="15">
        <f t="shared" si="64"/>
        <v>42957345.403315254</v>
      </c>
      <c r="M266" s="15">
        <f t="shared" si="70"/>
        <v>19042654.596684746</v>
      </c>
      <c r="N266" s="28">
        <f t="shared" si="71"/>
        <v>172</v>
      </c>
      <c r="O266" s="5" t="s">
        <v>44</v>
      </c>
    </row>
    <row r="267" spans="1:15" x14ac:dyDescent="0.25">
      <c r="A267" s="5">
        <v>14</v>
      </c>
      <c r="B267" s="20" t="s">
        <v>15</v>
      </c>
      <c r="C267" s="21">
        <f t="shared" si="68"/>
        <v>44621</v>
      </c>
      <c r="D267" s="21">
        <v>44640</v>
      </c>
      <c r="E267" s="25">
        <f t="shared" si="60"/>
        <v>44640</v>
      </c>
      <c r="F267" s="22">
        <f t="shared" si="69"/>
        <v>32328227.571115971</v>
      </c>
      <c r="G267" s="22">
        <v>292</v>
      </c>
      <c r="H267" s="23">
        <f>SUM($K$253:K266)</f>
        <v>42957345.403315254</v>
      </c>
      <c r="I267" s="22">
        <f>SUM($J$253:J266)</f>
        <v>346</v>
      </c>
      <c r="J267" s="22">
        <f t="shared" si="58"/>
        <v>20</v>
      </c>
      <c r="K267" s="24">
        <f t="shared" si="63"/>
        <v>2214262.1624052036</v>
      </c>
      <c r="L267" s="23">
        <f t="shared" si="64"/>
        <v>45171607.565720454</v>
      </c>
      <c r="M267" s="23">
        <f t="shared" si="70"/>
        <v>16828392.434279542</v>
      </c>
      <c r="N267" s="22">
        <f t="shared" si="67"/>
        <v>152</v>
      </c>
      <c r="O267" s="5" t="s">
        <v>44</v>
      </c>
    </row>
    <row r="268" spans="1:15" x14ac:dyDescent="0.25">
      <c r="A268" s="5">
        <v>15</v>
      </c>
      <c r="B268" s="31" t="s">
        <v>15</v>
      </c>
      <c r="C268" s="32">
        <v>44641</v>
      </c>
      <c r="D268" s="32">
        <v>44651</v>
      </c>
      <c r="E268" s="29">
        <f t="shared" si="60"/>
        <v>44651</v>
      </c>
      <c r="F268" s="6">
        <f>$M$267-1000000</f>
        <v>15828392.434279542</v>
      </c>
      <c r="G268" s="6">
        <v>121</v>
      </c>
      <c r="H268" s="15">
        <f>SUM($K$253:K267)</f>
        <v>45171607.565720454</v>
      </c>
      <c r="I268" s="6">
        <f>SUM($J$253:J267)</f>
        <v>366</v>
      </c>
      <c r="J268" s="28">
        <f t="shared" si="58"/>
        <v>11</v>
      </c>
      <c r="K268" s="14">
        <f t="shared" si="63"/>
        <v>1438944.7667526857</v>
      </c>
      <c r="L268" s="15">
        <f t="shared" si="64"/>
        <v>46610552.332473136</v>
      </c>
      <c r="M268" s="27">
        <f t="shared" ref="M268:M272" si="72">F268-K268</f>
        <v>14389447.667526856</v>
      </c>
      <c r="N268" s="28">
        <f>G268-J268</f>
        <v>110</v>
      </c>
      <c r="O268" s="5" t="s">
        <v>44</v>
      </c>
    </row>
    <row r="269" spans="1:15" x14ac:dyDescent="0.25">
      <c r="A269" s="5">
        <v>16</v>
      </c>
      <c r="B269" s="7" t="s">
        <v>15</v>
      </c>
      <c r="C269" s="9">
        <f>EDATE(C267,1)</f>
        <v>44652</v>
      </c>
      <c r="D269" s="9">
        <f t="shared" si="66"/>
        <v>44681</v>
      </c>
      <c r="E269" s="10">
        <f t="shared" si="60"/>
        <v>44681</v>
      </c>
      <c r="F269" s="6">
        <f t="shared" ref="F269:F272" si="73">$M$267-1000000</f>
        <v>15828392.434279542</v>
      </c>
      <c r="G269" s="6">
        <v>121</v>
      </c>
      <c r="H269" s="15">
        <f>SUM($K$253:K268)</f>
        <v>46610552.332473136</v>
      </c>
      <c r="I269" s="6">
        <f>SUM($J$253:J268)</f>
        <v>377</v>
      </c>
      <c r="J269" s="28">
        <f t="shared" si="58"/>
        <v>30</v>
      </c>
      <c r="K269" s="14">
        <f t="shared" si="63"/>
        <v>3924394.8184164157</v>
      </c>
      <c r="L269" s="15">
        <f t="shared" si="64"/>
        <v>50534947.150889553</v>
      </c>
      <c r="M269" s="15">
        <f t="shared" si="72"/>
        <v>11903997.615863126</v>
      </c>
      <c r="N269" s="28">
        <f>N268-J269</f>
        <v>80</v>
      </c>
      <c r="O269" s="5" t="s">
        <v>44</v>
      </c>
    </row>
    <row r="270" spans="1:15" x14ac:dyDescent="0.25">
      <c r="A270" s="5">
        <v>17</v>
      </c>
      <c r="B270" s="7" t="s">
        <v>15</v>
      </c>
      <c r="C270" s="9">
        <f t="shared" si="68"/>
        <v>44682</v>
      </c>
      <c r="D270" s="9">
        <f t="shared" si="66"/>
        <v>44712</v>
      </c>
      <c r="E270" s="10">
        <f t="shared" si="60"/>
        <v>44712</v>
      </c>
      <c r="F270" s="6">
        <f t="shared" si="73"/>
        <v>15828392.434279542</v>
      </c>
      <c r="G270" s="6">
        <v>121</v>
      </c>
      <c r="H270" s="15">
        <f>SUM($K$253:K269)</f>
        <v>50534947.150889553</v>
      </c>
      <c r="I270" s="6">
        <f>SUM($J$253:J269)</f>
        <v>407</v>
      </c>
      <c r="J270" s="28">
        <f t="shared" si="58"/>
        <v>31</v>
      </c>
      <c r="K270" s="14">
        <f t="shared" si="63"/>
        <v>4055207.9790302962</v>
      </c>
      <c r="L270" s="15">
        <f t="shared" si="64"/>
        <v>54590155.129919849</v>
      </c>
      <c r="M270" s="15">
        <f t="shared" si="72"/>
        <v>11773184.455249246</v>
      </c>
      <c r="N270" s="28">
        <f t="shared" ref="N270:N272" si="74">N269-J270</f>
        <v>49</v>
      </c>
      <c r="O270" s="5" t="s">
        <v>44</v>
      </c>
    </row>
    <row r="271" spans="1:15" x14ac:dyDescent="0.25">
      <c r="A271" s="5">
        <v>18</v>
      </c>
      <c r="B271" s="7" t="s">
        <v>15</v>
      </c>
      <c r="C271" s="9">
        <f t="shared" si="68"/>
        <v>44713</v>
      </c>
      <c r="D271" s="9">
        <f t="shared" si="66"/>
        <v>44742</v>
      </c>
      <c r="E271" s="10">
        <f t="shared" si="60"/>
        <v>44742</v>
      </c>
      <c r="F271" s="6">
        <f t="shared" si="73"/>
        <v>15828392.434279542</v>
      </c>
      <c r="G271" s="6">
        <v>121</v>
      </c>
      <c r="H271" s="15">
        <f>SUM($K$253:K270)</f>
        <v>54590155.129919849</v>
      </c>
      <c r="I271" s="6">
        <f>SUM($J$253:J270)</f>
        <v>438</v>
      </c>
      <c r="J271" s="28">
        <f t="shared" si="58"/>
        <v>30</v>
      </c>
      <c r="K271" s="14">
        <f t="shared" si="63"/>
        <v>3924394.8184164157</v>
      </c>
      <c r="L271" s="15">
        <f t="shared" si="64"/>
        <v>58514549.948336266</v>
      </c>
      <c r="M271" s="15">
        <f t="shared" si="72"/>
        <v>11903997.615863126</v>
      </c>
      <c r="N271" s="28">
        <f t="shared" si="74"/>
        <v>19</v>
      </c>
      <c r="O271" s="5" t="s">
        <v>44</v>
      </c>
    </row>
    <row r="272" spans="1:15" x14ac:dyDescent="0.25">
      <c r="A272" s="5">
        <v>19</v>
      </c>
      <c r="B272" s="7" t="s">
        <v>15</v>
      </c>
      <c r="C272" s="9">
        <f t="shared" si="68"/>
        <v>44743</v>
      </c>
      <c r="D272" s="9">
        <v>44761</v>
      </c>
      <c r="E272" s="10">
        <v>44761</v>
      </c>
      <c r="F272" s="6">
        <f t="shared" si="73"/>
        <v>15828392.434279542</v>
      </c>
      <c r="G272" s="6">
        <v>121</v>
      </c>
      <c r="H272" s="15">
        <f>SUM($K$253:K271)</f>
        <v>58514549.948336266</v>
      </c>
      <c r="I272" s="6">
        <f>SUM($J$253:J271)</f>
        <v>468</v>
      </c>
      <c r="J272" s="28">
        <f t="shared" si="58"/>
        <v>19</v>
      </c>
      <c r="K272" s="14">
        <f t="shared" si="63"/>
        <v>2485450.0516637298</v>
      </c>
      <c r="L272" s="15">
        <f t="shared" si="64"/>
        <v>60999999.999999993</v>
      </c>
      <c r="M272" s="15">
        <f t="shared" si="72"/>
        <v>13342942.382615812</v>
      </c>
      <c r="N272" s="28">
        <f t="shared" si="74"/>
        <v>0</v>
      </c>
      <c r="O272" s="5" t="s">
        <v>44</v>
      </c>
    </row>
    <row r="275" spans="1:8" x14ac:dyDescent="0.25">
      <c r="H275" s="34"/>
    </row>
    <row r="276" spans="1:8" x14ac:dyDescent="0.25">
      <c r="A276" t="s">
        <v>32</v>
      </c>
      <c r="B276" t="s">
        <v>56</v>
      </c>
      <c r="C276" s="1" t="s">
        <v>48</v>
      </c>
      <c r="D276" s="1" t="s">
        <v>49</v>
      </c>
    </row>
    <row r="277" spans="1:8" x14ac:dyDescent="0.25">
      <c r="B277">
        <v>1541</v>
      </c>
      <c r="C277" s="11">
        <v>1000000</v>
      </c>
      <c r="D277" s="11"/>
      <c r="E277" t="s">
        <v>50</v>
      </c>
    </row>
    <row r="278" spans="1:8" x14ac:dyDescent="0.25">
      <c r="B278">
        <v>1578</v>
      </c>
      <c r="C278" s="11"/>
      <c r="D278" s="11">
        <f>C277</f>
        <v>1000000</v>
      </c>
      <c r="E278" t="s">
        <v>51</v>
      </c>
    </row>
    <row r="279" spans="1:8" x14ac:dyDescent="0.25">
      <c r="A279" t="s">
        <v>33</v>
      </c>
      <c r="B279" s="17">
        <v>0.6</v>
      </c>
      <c r="C279" s="11"/>
      <c r="D279" s="11"/>
    </row>
    <row r="280" spans="1:8" x14ac:dyDescent="0.25">
      <c r="A280" t="s">
        <v>34</v>
      </c>
      <c r="B280" s="17">
        <v>0.4</v>
      </c>
      <c r="C280" s="11"/>
      <c r="D280" s="11"/>
    </row>
    <row r="281" spans="1:8" x14ac:dyDescent="0.25">
      <c r="B281" t="s">
        <v>46</v>
      </c>
      <c r="C281" t="s">
        <v>52</v>
      </c>
    </row>
    <row r="282" spans="1:8" x14ac:dyDescent="0.25">
      <c r="C282" t="s">
        <v>35</v>
      </c>
      <c r="D282" t="s">
        <v>48</v>
      </c>
      <c r="E282" t="s">
        <v>49</v>
      </c>
    </row>
    <row r="283" spans="1:8" x14ac:dyDescent="0.25">
      <c r="B283" s="26">
        <v>44286</v>
      </c>
      <c r="C283" t="s">
        <v>33</v>
      </c>
      <c r="D283" s="47">
        <f>VLOOKUP(B283,$E$254:$K$272,7,0)*VLOOKUP(C283,$A$279:$B$280,2,0)</f>
        <v>945295.40481400443</v>
      </c>
    </row>
    <row r="284" spans="1:8" x14ac:dyDescent="0.25">
      <c r="B284" s="26">
        <v>44286</v>
      </c>
      <c r="C284" t="s">
        <v>33</v>
      </c>
      <c r="E284" s="16">
        <f>D283</f>
        <v>945295.40481400443</v>
      </c>
    </row>
    <row r="285" spans="1:8" x14ac:dyDescent="0.25">
      <c r="B285" s="26">
        <v>44286</v>
      </c>
      <c r="C285" t="s">
        <v>34</v>
      </c>
      <c r="D285" s="47">
        <f>VLOOKUP(B285,$E$254:$K$272,7,0)*VLOOKUP(C285,$A$279:$B$280,2,0)</f>
        <v>630196.93654266978</v>
      </c>
    </row>
    <row r="286" spans="1:8" x14ac:dyDescent="0.25">
      <c r="B286" s="26">
        <v>44286</v>
      </c>
      <c r="C286" t="s">
        <v>34</v>
      </c>
      <c r="E286" s="16">
        <f>D285</f>
        <v>630196.93654266978</v>
      </c>
    </row>
    <row r="287" spans="1:8" x14ac:dyDescent="0.25">
      <c r="B287" s="26">
        <v>44316</v>
      </c>
      <c r="C287" t="s">
        <v>33</v>
      </c>
      <c r="D287" s="47">
        <f>VLOOKUP(B287,$E$254:$K$272,7,0)*VLOOKUP(C287,$A$279:$B$280,2,0)</f>
        <v>2363238.5120350108</v>
      </c>
    </row>
    <row r="288" spans="1:8" x14ac:dyDescent="0.25">
      <c r="B288" s="26">
        <v>44316</v>
      </c>
      <c r="C288" t="s">
        <v>33</v>
      </c>
      <c r="E288" s="16">
        <f t="shared" ref="E288" si="75">D287</f>
        <v>2363238.5120350108</v>
      </c>
    </row>
    <row r="289" spans="2:5" x14ac:dyDescent="0.25">
      <c r="B289" s="26">
        <v>44316</v>
      </c>
      <c r="C289" t="s">
        <v>34</v>
      </c>
      <c r="D289" s="47">
        <f>VLOOKUP(B289,$E$254:$K$272,7,0)*VLOOKUP(C289,$A$279:$B$280,2,0)</f>
        <v>1575492.3413566742</v>
      </c>
    </row>
    <row r="290" spans="2:5" x14ac:dyDescent="0.25">
      <c r="B290" s="26">
        <v>44316</v>
      </c>
      <c r="C290" t="s">
        <v>34</v>
      </c>
      <c r="E290" s="16">
        <f t="shared" ref="E290" si="76">D289</f>
        <v>1575492.3413566742</v>
      </c>
    </row>
    <row r="291" spans="2:5" x14ac:dyDescent="0.25">
      <c r="B291" s="26">
        <v>44347</v>
      </c>
      <c r="C291" t="s">
        <v>33</v>
      </c>
      <c r="D291" s="47">
        <f>VLOOKUP(B291,$E$254:$K$272,7,0)*VLOOKUP(C291,$A$279:$B$280,2,0)</f>
        <v>2442013.1291028447</v>
      </c>
    </row>
    <row r="292" spans="2:5" x14ac:dyDescent="0.25">
      <c r="B292" s="26">
        <v>44347</v>
      </c>
      <c r="C292" t="s">
        <v>33</v>
      </c>
      <c r="E292" s="16">
        <f t="shared" ref="E292" si="77">D291</f>
        <v>2442013.1291028447</v>
      </c>
    </row>
    <row r="293" spans="2:5" x14ac:dyDescent="0.25">
      <c r="B293" s="26">
        <v>44347</v>
      </c>
      <c r="C293" t="s">
        <v>34</v>
      </c>
      <c r="D293" s="47">
        <f>VLOOKUP(B293,$E$254:$K$272,7,0)*VLOOKUP(C293,$A$279:$B$280,2,0)</f>
        <v>1628008.7527352301</v>
      </c>
    </row>
    <row r="294" spans="2:5" x14ac:dyDescent="0.25">
      <c r="B294" s="26">
        <v>44347</v>
      </c>
      <c r="C294" t="s">
        <v>34</v>
      </c>
      <c r="D294" s="47"/>
      <c r="E294" s="16">
        <f t="shared" ref="E294" si="78">D293</f>
        <v>1628008.7527352301</v>
      </c>
    </row>
    <row r="295" spans="2:5" x14ac:dyDescent="0.25">
      <c r="B295" s="26">
        <v>44377</v>
      </c>
      <c r="C295" t="s">
        <v>33</v>
      </c>
      <c r="D295" s="47">
        <f>VLOOKUP(B295,$E$254:$K$272,7,0)*VLOOKUP(C295,$A$279:$B$280,2,0)</f>
        <v>2363238.5120350108</v>
      </c>
    </row>
    <row r="296" spans="2:5" x14ac:dyDescent="0.25">
      <c r="B296" s="26">
        <v>44377</v>
      </c>
      <c r="C296" t="s">
        <v>33</v>
      </c>
      <c r="E296" s="16">
        <f t="shared" ref="E296" si="79">D295</f>
        <v>2363238.5120350108</v>
      </c>
    </row>
    <row r="297" spans="2:5" x14ac:dyDescent="0.25">
      <c r="B297" s="26">
        <v>44377</v>
      </c>
      <c r="C297" t="s">
        <v>34</v>
      </c>
      <c r="D297" s="47">
        <f>VLOOKUP(B297,$E$254:$K$272,7,0)*VLOOKUP(C297,$A$279:$B$280,2,0)</f>
        <v>1575492.3413566742</v>
      </c>
    </row>
    <row r="298" spans="2:5" x14ac:dyDescent="0.25">
      <c r="B298" s="26">
        <v>44377</v>
      </c>
      <c r="C298" t="s">
        <v>34</v>
      </c>
      <c r="E298" s="16">
        <f t="shared" ref="E298" si="80">D297</f>
        <v>1575492.3413566742</v>
      </c>
    </row>
    <row r="299" spans="2:5" x14ac:dyDescent="0.25">
      <c r="B299" s="26">
        <v>44408</v>
      </c>
      <c r="C299" t="s">
        <v>33</v>
      </c>
      <c r="D299" s="47">
        <f>VLOOKUP(B299,$E$254:$K$272,7,0)*VLOOKUP(C299,$A$279:$B$280,2,0)</f>
        <v>945295.40481400443</v>
      </c>
    </row>
    <row r="300" spans="2:5" x14ac:dyDescent="0.25">
      <c r="B300" s="26">
        <v>44408</v>
      </c>
      <c r="C300" t="s">
        <v>33</v>
      </c>
      <c r="E300" s="16">
        <f t="shared" ref="E300" si="81">D299</f>
        <v>945295.40481400443</v>
      </c>
    </row>
    <row r="301" spans="2:5" x14ac:dyDescent="0.25">
      <c r="B301" s="26">
        <v>44408</v>
      </c>
      <c r="C301" t="s">
        <v>34</v>
      </c>
      <c r="D301" s="47">
        <f>VLOOKUP(B301,$E$254:$K$272,7,0)*VLOOKUP(C301,$A$279:$B$280,2,0)</f>
        <v>630196.93654266978</v>
      </c>
    </row>
    <row r="302" spans="2:5" x14ac:dyDescent="0.25">
      <c r="B302" s="26">
        <v>44408</v>
      </c>
      <c r="C302" t="s">
        <v>34</v>
      </c>
      <c r="D302" s="47"/>
      <c r="E302" s="16">
        <f t="shared" ref="E302" si="82">D301</f>
        <v>630196.93654266978</v>
      </c>
    </row>
    <row r="303" spans="2:5" x14ac:dyDescent="0.25">
      <c r="B303" s="26">
        <v>44439</v>
      </c>
      <c r="C303" t="s">
        <v>33</v>
      </c>
      <c r="D303" s="47">
        <f>VLOOKUP(B303,$E$254:$K$272,7,0)*VLOOKUP(C303,$A$279:$B$280,2,0)</f>
        <v>2442013.1291028447</v>
      </c>
    </row>
    <row r="304" spans="2:5" x14ac:dyDescent="0.25">
      <c r="B304" s="26">
        <v>44439</v>
      </c>
      <c r="C304" t="s">
        <v>33</v>
      </c>
      <c r="E304" s="16">
        <f t="shared" ref="E304" si="83">D303</f>
        <v>2442013.1291028447</v>
      </c>
    </row>
    <row r="305" spans="2:5" x14ac:dyDescent="0.25">
      <c r="B305" s="26">
        <v>44439</v>
      </c>
      <c r="C305" t="s">
        <v>34</v>
      </c>
      <c r="D305" s="47">
        <f>VLOOKUP(B305,$E$254:$K$272,7,0)*VLOOKUP(C305,$A$279:$B$280,2,0)</f>
        <v>1628008.7527352301</v>
      </c>
    </row>
    <row r="306" spans="2:5" x14ac:dyDescent="0.25">
      <c r="B306" s="26">
        <v>44439</v>
      </c>
      <c r="C306" t="s">
        <v>34</v>
      </c>
      <c r="E306" s="16">
        <f t="shared" ref="E306:E354" si="84">D305</f>
        <v>1628008.7527352301</v>
      </c>
    </row>
    <row r="307" spans="2:5" x14ac:dyDescent="0.25">
      <c r="B307" s="26">
        <v>44469</v>
      </c>
      <c r="C307" t="s">
        <v>33</v>
      </c>
      <c r="D307" s="47">
        <f>VLOOKUP(B307,$E$254:$K$272,7,0)*VLOOKUP(C307,$A$279:$B$280,2,0)</f>
        <v>2363238.5120350108</v>
      </c>
    </row>
    <row r="308" spans="2:5" x14ac:dyDescent="0.25">
      <c r="B308" s="26">
        <v>44469</v>
      </c>
      <c r="C308" t="s">
        <v>33</v>
      </c>
      <c r="E308" s="16">
        <f t="shared" si="84"/>
        <v>2363238.5120350108</v>
      </c>
    </row>
    <row r="309" spans="2:5" x14ac:dyDescent="0.25">
      <c r="B309" s="26">
        <v>44469</v>
      </c>
      <c r="C309" t="s">
        <v>34</v>
      </c>
      <c r="D309" s="47">
        <f>VLOOKUP(B309,$E$254:$K$272,7,0)*VLOOKUP(C309,$A$279:$B$280,2,0)</f>
        <v>1575492.3413566742</v>
      </c>
    </row>
    <row r="310" spans="2:5" x14ac:dyDescent="0.25">
      <c r="B310" s="26">
        <v>44469</v>
      </c>
      <c r="C310" t="s">
        <v>34</v>
      </c>
      <c r="E310" s="16">
        <f t="shared" si="84"/>
        <v>1575492.3413566742</v>
      </c>
    </row>
    <row r="311" spans="2:5" x14ac:dyDescent="0.25">
      <c r="B311" s="26">
        <v>44500</v>
      </c>
      <c r="C311" t="s">
        <v>33</v>
      </c>
      <c r="D311" s="47">
        <f>VLOOKUP(B311,$E$254:$K$272,7,0)*VLOOKUP(C311,$A$279:$B$280,2,0)</f>
        <v>2442013.1291028447</v>
      </c>
    </row>
    <row r="312" spans="2:5" x14ac:dyDescent="0.25">
      <c r="B312" s="26">
        <v>44500</v>
      </c>
      <c r="C312" t="s">
        <v>33</v>
      </c>
      <c r="E312" s="16">
        <f t="shared" si="84"/>
        <v>2442013.1291028447</v>
      </c>
    </row>
    <row r="313" spans="2:5" x14ac:dyDescent="0.25">
      <c r="B313" s="26">
        <v>44500</v>
      </c>
      <c r="C313" t="s">
        <v>34</v>
      </c>
      <c r="D313" s="47">
        <f>VLOOKUP(B313,$E$254:$K$272,7,0)*VLOOKUP(C313,$A$279:$B$280,2,0)</f>
        <v>1628008.7527352301</v>
      </c>
    </row>
    <row r="314" spans="2:5" x14ac:dyDescent="0.25">
      <c r="B314" s="26">
        <v>44500</v>
      </c>
      <c r="C314" t="s">
        <v>34</v>
      </c>
      <c r="E314" s="16">
        <f t="shared" si="84"/>
        <v>1628008.7527352301</v>
      </c>
    </row>
    <row r="315" spans="2:5" x14ac:dyDescent="0.25">
      <c r="B315" s="26">
        <v>44530</v>
      </c>
      <c r="C315" t="s">
        <v>33</v>
      </c>
      <c r="D315" s="47">
        <f>VLOOKUP(B315,$E$254:$K$272,7,0)*VLOOKUP(C315,$A$279:$B$280,2,0)</f>
        <v>1992835.946164683</v>
      </c>
    </row>
    <row r="316" spans="2:5" x14ac:dyDescent="0.25">
      <c r="B316" s="26">
        <v>44530</v>
      </c>
      <c r="C316" t="s">
        <v>33</v>
      </c>
      <c r="E316" s="16">
        <f t="shared" si="84"/>
        <v>1992835.946164683</v>
      </c>
    </row>
    <row r="317" spans="2:5" x14ac:dyDescent="0.25">
      <c r="B317" s="26">
        <v>44530</v>
      </c>
      <c r="C317" t="s">
        <v>34</v>
      </c>
      <c r="D317" s="47">
        <f>VLOOKUP(B317,$E$254:$K$272,7,0)*VLOOKUP(C317,$A$279:$B$280,2,0)</f>
        <v>1328557.2974431221</v>
      </c>
    </row>
    <row r="318" spans="2:5" x14ac:dyDescent="0.25">
      <c r="B318" s="26">
        <v>44530</v>
      </c>
      <c r="C318" t="s">
        <v>34</v>
      </c>
      <c r="E318" s="16">
        <f t="shared" si="84"/>
        <v>1328557.2974431221</v>
      </c>
    </row>
    <row r="319" spans="2:5" x14ac:dyDescent="0.25">
      <c r="B319" s="26">
        <v>44561</v>
      </c>
      <c r="C319" t="s">
        <v>33</v>
      </c>
      <c r="D319" s="47">
        <f>VLOOKUP(B319,$E$254:$K$272,7,0)*VLOOKUP(C319,$A$279:$B$280,2,0)</f>
        <v>2059263.8110368391</v>
      </c>
    </row>
    <row r="320" spans="2:5" x14ac:dyDescent="0.25">
      <c r="B320" s="26">
        <v>44561</v>
      </c>
      <c r="C320" t="s">
        <v>33</v>
      </c>
      <c r="E320" s="16">
        <f t="shared" si="84"/>
        <v>2059263.8110368391</v>
      </c>
    </row>
    <row r="321" spans="2:5" x14ac:dyDescent="0.25">
      <c r="B321" s="26">
        <v>44561</v>
      </c>
      <c r="C321" t="s">
        <v>34</v>
      </c>
      <c r="D321" s="47">
        <f>VLOOKUP(B321,$E$254:$K$272,7,0)*VLOOKUP(C321,$A$279:$B$280,2,0)</f>
        <v>1372842.5406912263</v>
      </c>
    </row>
    <row r="322" spans="2:5" x14ac:dyDescent="0.25">
      <c r="B322" s="26">
        <v>44561</v>
      </c>
      <c r="C322" t="s">
        <v>34</v>
      </c>
      <c r="E322" s="16">
        <f t="shared" si="84"/>
        <v>1372842.5406912263</v>
      </c>
    </row>
    <row r="323" spans="2:5" x14ac:dyDescent="0.25">
      <c r="B323" s="26">
        <v>44592</v>
      </c>
      <c r="C323" t="s">
        <v>33</v>
      </c>
      <c r="D323" s="47">
        <f>VLOOKUP(B323,$E$254:$K$272,7,0)*VLOOKUP(C323,$A$279:$B$280,2,0)</f>
        <v>2059263.8110368391</v>
      </c>
    </row>
    <row r="324" spans="2:5" x14ac:dyDescent="0.25">
      <c r="B324" s="26">
        <v>44592</v>
      </c>
      <c r="C324" t="s">
        <v>33</v>
      </c>
      <c r="E324" s="16">
        <f t="shared" si="84"/>
        <v>2059263.8110368391</v>
      </c>
    </row>
    <row r="325" spans="2:5" x14ac:dyDescent="0.25">
      <c r="B325" s="26">
        <v>44592</v>
      </c>
      <c r="C325" t="s">
        <v>34</v>
      </c>
      <c r="D325" s="47">
        <f>VLOOKUP(B325,$E$254:$K$272,7,0)*VLOOKUP(C325,$A$279:$B$280,2,0)</f>
        <v>1372842.5406912263</v>
      </c>
    </row>
    <row r="326" spans="2:5" x14ac:dyDescent="0.25">
      <c r="B326" s="26">
        <v>44592</v>
      </c>
      <c r="C326" t="s">
        <v>34</v>
      </c>
      <c r="E326" s="16">
        <f t="shared" si="84"/>
        <v>1372842.5406912263</v>
      </c>
    </row>
    <row r="327" spans="2:5" x14ac:dyDescent="0.25">
      <c r="B327" s="26">
        <v>44620</v>
      </c>
      <c r="C327" t="s">
        <v>33</v>
      </c>
      <c r="D327" s="47">
        <f>VLOOKUP(B327,$E$254:$K$272,7,0)*VLOOKUP(C327,$A$279:$B$280,2,0)</f>
        <v>1859980.2164203709</v>
      </c>
    </row>
    <row r="328" spans="2:5" x14ac:dyDescent="0.25">
      <c r="B328" s="26">
        <v>44620</v>
      </c>
      <c r="C328" t="s">
        <v>33</v>
      </c>
      <c r="E328" s="16">
        <f t="shared" si="84"/>
        <v>1859980.2164203709</v>
      </c>
    </row>
    <row r="329" spans="2:5" x14ac:dyDescent="0.25">
      <c r="B329" s="26">
        <v>44620</v>
      </c>
      <c r="C329" t="s">
        <v>34</v>
      </c>
      <c r="D329" s="47">
        <f>VLOOKUP(B329,$E$254:$K$272,7,0)*VLOOKUP(C329,$A$279:$B$280,2,0)</f>
        <v>1239986.8109469141</v>
      </c>
    </row>
    <row r="330" spans="2:5" x14ac:dyDescent="0.25">
      <c r="B330" s="26">
        <v>44620</v>
      </c>
      <c r="C330" t="s">
        <v>34</v>
      </c>
      <c r="E330" s="16">
        <f t="shared" si="84"/>
        <v>1239986.8109469141</v>
      </c>
    </row>
    <row r="331" spans="2:5" x14ac:dyDescent="0.25">
      <c r="B331" s="26">
        <v>44651</v>
      </c>
      <c r="C331" t="s">
        <v>33</v>
      </c>
      <c r="D331" s="47">
        <f>VLOOKUP(B331,$E$254:$K$272,7,0)*VLOOKUP(C331,$A$279:$B$280,2,0)</f>
        <v>863366.86005161132</v>
      </c>
    </row>
    <row r="332" spans="2:5" x14ac:dyDescent="0.25">
      <c r="B332" s="26">
        <v>44651</v>
      </c>
      <c r="C332" t="s">
        <v>33</v>
      </c>
      <c r="E332" s="16">
        <f t="shared" si="84"/>
        <v>863366.86005161132</v>
      </c>
    </row>
    <row r="333" spans="2:5" x14ac:dyDescent="0.25">
      <c r="B333" s="26">
        <v>44651</v>
      </c>
      <c r="C333" t="s">
        <v>34</v>
      </c>
      <c r="D333" s="47">
        <f>VLOOKUP(B333,$E$254:$K$272,7,0)*VLOOKUP(C333,$A$279:$B$280,2,0)</f>
        <v>575577.90670107433</v>
      </c>
    </row>
    <row r="334" spans="2:5" x14ac:dyDescent="0.25">
      <c r="B334" s="26">
        <v>44651</v>
      </c>
      <c r="C334" t="s">
        <v>34</v>
      </c>
      <c r="E334" s="16">
        <f t="shared" si="84"/>
        <v>575577.90670107433</v>
      </c>
    </row>
    <row r="335" spans="2:5" x14ac:dyDescent="0.25">
      <c r="B335" s="26">
        <v>44681</v>
      </c>
      <c r="C335" t="s">
        <v>33</v>
      </c>
      <c r="D335" s="47">
        <f>VLOOKUP(B335,$E$254:$K$272,7,0)*VLOOKUP(C335,$A$279:$B$280,2,0)</f>
        <v>2354636.8910498493</v>
      </c>
    </row>
    <row r="336" spans="2:5" x14ac:dyDescent="0.25">
      <c r="B336" s="26">
        <v>44681</v>
      </c>
      <c r="C336" t="s">
        <v>33</v>
      </c>
      <c r="E336" s="16">
        <f t="shared" si="84"/>
        <v>2354636.8910498493</v>
      </c>
    </row>
    <row r="337" spans="2:5" x14ac:dyDescent="0.25">
      <c r="B337" s="26">
        <v>44681</v>
      </c>
      <c r="C337" t="s">
        <v>34</v>
      </c>
      <c r="D337" s="47">
        <f>VLOOKUP(B337,$E$254:$K$272,7,0)*VLOOKUP(C337,$A$279:$B$280,2,0)</f>
        <v>1569757.9273665664</v>
      </c>
    </row>
    <row r="338" spans="2:5" x14ac:dyDescent="0.25">
      <c r="B338" s="26">
        <v>44681</v>
      </c>
      <c r="C338" t="s">
        <v>34</v>
      </c>
      <c r="E338" s="16">
        <f t="shared" si="84"/>
        <v>1569757.9273665664</v>
      </c>
    </row>
    <row r="339" spans="2:5" x14ac:dyDescent="0.25">
      <c r="B339" s="26">
        <v>44712</v>
      </c>
      <c r="C339" t="s">
        <v>33</v>
      </c>
      <c r="D339" s="47">
        <f>VLOOKUP(B339,$E$254:$K$272,7,0)*VLOOKUP(C339,$A$279:$B$280,2,0)</f>
        <v>2433124.7874181778</v>
      </c>
    </row>
    <row r="340" spans="2:5" x14ac:dyDescent="0.25">
      <c r="B340" s="26">
        <v>44712</v>
      </c>
      <c r="C340" t="s">
        <v>33</v>
      </c>
      <c r="E340" s="16">
        <f t="shared" si="84"/>
        <v>2433124.7874181778</v>
      </c>
    </row>
    <row r="341" spans="2:5" x14ac:dyDescent="0.25">
      <c r="B341" s="26">
        <v>44712</v>
      </c>
      <c r="C341" t="s">
        <v>34</v>
      </c>
      <c r="D341" s="47">
        <f>VLOOKUP(B341,$E$254:$K$272,7,0)*VLOOKUP(C341,$A$279:$B$280,2,0)</f>
        <v>1622083.1916121186</v>
      </c>
    </row>
    <row r="342" spans="2:5" x14ac:dyDescent="0.25">
      <c r="B342" s="26">
        <v>44712</v>
      </c>
      <c r="C342" t="s">
        <v>34</v>
      </c>
      <c r="E342" s="16">
        <f t="shared" si="84"/>
        <v>1622083.1916121186</v>
      </c>
    </row>
    <row r="343" spans="2:5" x14ac:dyDescent="0.25">
      <c r="B343" s="26">
        <v>44377</v>
      </c>
      <c r="C343" t="s">
        <v>33</v>
      </c>
      <c r="D343" s="47">
        <f>VLOOKUP(B343,$E$254:$K$272,7,0)*VLOOKUP(C343,$A$279:$B$280,2,0)</f>
        <v>2363238.5120350108</v>
      </c>
    </row>
    <row r="344" spans="2:5" x14ac:dyDescent="0.25">
      <c r="B344" s="26">
        <v>44377</v>
      </c>
      <c r="C344" t="s">
        <v>33</v>
      </c>
      <c r="E344" s="16">
        <f t="shared" si="84"/>
        <v>2363238.5120350108</v>
      </c>
    </row>
    <row r="345" spans="2:5" x14ac:dyDescent="0.25">
      <c r="B345" s="26">
        <v>44377</v>
      </c>
      <c r="C345" t="s">
        <v>34</v>
      </c>
      <c r="D345" s="47">
        <f>VLOOKUP(B345,$E$254:$K$272,7,0)*VLOOKUP(C345,$A$279:$B$280,2,0)</f>
        <v>1575492.3413566742</v>
      </c>
    </row>
    <row r="346" spans="2:5" x14ac:dyDescent="0.25">
      <c r="B346" s="26">
        <v>44377</v>
      </c>
      <c r="C346" t="s">
        <v>34</v>
      </c>
      <c r="E346" s="16">
        <f t="shared" si="84"/>
        <v>1575492.3413566742</v>
      </c>
    </row>
    <row r="347" spans="2:5" x14ac:dyDescent="0.25">
      <c r="B347" s="26">
        <v>44408</v>
      </c>
      <c r="C347" t="s">
        <v>33</v>
      </c>
      <c r="D347" s="47">
        <f>VLOOKUP(B347,$E$254:$K$272,7,0)*VLOOKUP(C347,$A$279:$B$280,2,0)</f>
        <v>945295.40481400443</v>
      </c>
    </row>
    <row r="348" spans="2:5" x14ac:dyDescent="0.25">
      <c r="B348" s="26">
        <v>44408</v>
      </c>
      <c r="C348" t="s">
        <v>33</v>
      </c>
      <c r="E348" s="16">
        <f t="shared" si="84"/>
        <v>945295.40481400443</v>
      </c>
    </row>
    <row r="349" spans="2:5" x14ac:dyDescent="0.25">
      <c r="B349" s="26">
        <v>44408</v>
      </c>
      <c r="C349" t="s">
        <v>34</v>
      </c>
      <c r="D349" s="47">
        <f>VLOOKUP(B349,$E$254:$K$272,7,0)*VLOOKUP(C349,$A$279:$B$280,2,0)</f>
        <v>630196.93654266978</v>
      </c>
    </row>
    <row r="350" spans="2:5" x14ac:dyDescent="0.25">
      <c r="B350" s="26">
        <v>44408</v>
      </c>
      <c r="C350" t="s">
        <v>34</v>
      </c>
      <c r="E350" s="16">
        <f t="shared" si="84"/>
        <v>630196.93654266978</v>
      </c>
    </row>
    <row r="351" spans="2:5" x14ac:dyDescent="0.25">
      <c r="B351" s="46">
        <v>44761</v>
      </c>
      <c r="C351" t="s">
        <v>33</v>
      </c>
      <c r="D351" s="47">
        <f>VLOOKUP(B351,$E$254:$K$272,7,0)*VLOOKUP(C351,$A$279:$B$280,2,0)</f>
        <v>1491270.0309982379</v>
      </c>
    </row>
    <row r="352" spans="2:5" x14ac:dyDescent="0.25">
      <c r="B352" s="46">
        <v>44761</v>
      </c>
      <c r="C352" t="s">
        <v>33</v>
      </c>
      <c r="E352" s="16">
        <f t="shared" si="84"/>
        <v>1491270.0309982379</v>
      </c>
    </row>
    <row r="353" spans="2:5" x14ac:dyDescent="0.25">
      <c r="B353" s="46">
        <v>44761</v>
      </c>
      <c r="C353" t="s">
        <v>34</v>
      </c>
      <c r="D353" s="47">
        <f>VLOOKUP(B353,$E$254:$K$272,7,0)*VLOOKUP(C353,$A$279:$B$280,2,0)</f>
        <v>994180.02066549193</v>
      </c>
    </row>
    <row r="354" spans="2:5" x14ac:dyDescent="0.25">
      <c r="B354" s="46">
        <v>44761</v>
      </c>
      <c r="C354" t="s">
        <v>34</v>
      </c>
      <c r="E354" s="16">
        <f t="shared" si="84"/>
        <v>994180.02066549193</v>
      </c>
    </row>
  </sheetData>
  <mergeCells count="2">
    <mergeCell ref="A37:A101"/>
    <mergeCell ref="A13:M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opLeftCell="A7" workbookViewId="0">
      <selection activeCell="B102" sqref="B102"/>
    </sheetView>
  </sheetViews>
  <sheetFormatPr defaultRowHeight="15" x14ac:dyDescent="0.25"/>
  <cols>
    <col min="2" max="2" width="30.85546875" customWidth="1"/>
    <col min="3" max="3" width="10.7109375" customWidth="1"/>
    <col min="4" max="4" width="18.85546875" customWidth="1"/>
    <col min="5" max="5" width="21.7109375" style="2" customWidth="1"/>
    <col min="6" max="6" width="14.42578125" style="2" customWidth="1"/>
    <col min="7" max="7" width="16.42578125" style="2" customWidth="1"/>
    <col min="8" max="8" width="18.5703125" style="2" customWidth="1"/>
    <col min="9" max="9" width="9.140625" style="2"/>
    <col min="10" max="10" width="18.85546875" style="2" customWidth="1"/>
    <col min="11" max="12" width="15.140625" style="2" customWidth="1"/>
    <col min="13" max="13" width="18.5703125" style="2" customWidth="1"/>
    <col min="14" max="14" width="16.5703125" style="2" customWidth="1"/>
    <col min="15" max="15" width="14.140625" customWidth="1"/>
    <col min="16" max="16" width="12.140625" customWidth="1"/>
    <col min="17" max="18" width="15.7109375" customWidth="1"/>
    <col min="19" max="19" width="11.5703125" customWidth="1"/>
    <col min="20" max="20" width="13.7109375" style="3" customWidth="1"/>
    <col min="21" max="21" width="10.7109375" bestFit="1" customWidth="1"/>
    <col min="22" max="22" width="11.7109375" customWidth="1"/>
  </cols>
  <sheetData>
    <row r="1" spans="1:14" x14ac:dyDescent="0.25">
      <c r="A1" t="s">
        <v>0</v>
      </c>
      <c r="D1" s="1">
        <v>44275</v>
      </c>
      <c r="F1" s="2" t="s">
        <v>17</v>
      </c>
      <c r="G1" s="12">
        <v>44731</v>
      </c>
      <c r="H1" s="2" t="s">
        <v>63</v>
      </c>
      <c r="I1" s="2">
        <f>G1-D1+1</f>
        <v>457</v>
      </c>
    </row>
    <row r="2" spans="1:14" x14ac:dyDescent="0.25">
      <c r="A2" t="s">
        <v>1</v>
      </c>
      <c r="C2" s="11">
        <v>61000000</v>
      </c>
      <c r="D2" s="1"/>
      <c r="G2" s="12"/>
    </row>
    <row r="3" spans="1:14" x14ac:dyDescent="0.25">
      <c r="A3" t="s">
        <v>29</v>
      </c>
      <c r="C3" s="11">
        <v>1000000</v>
      </c>
      <c r="D3" s="1"/>
      <c r="G3" s="12"/>
    </row>
    <row r="4" spans="1:14" x14ac:dyDescent="0.25">
      <c r="A4" t="s">
        <v>10</v>
      </c>
      <c r="C4" s="11">
        <f>C2-C3</f>
        <v>60000000</v>
      </c>
      <c r="D4" s="1"/>
      <c r="G4" s="12"/>
    </row>
    <row r="5" spans="1:14" ht="51.75" customHeight="1" x14ac:dyDescent="0.25">
      <c r="A5" t="s">
        <v>28</v>
      </c>
      <c r="C5" t="b">
        <v>1</v>
      </c>
      <c r="D5" s="13"/>
    </row>
    <row r="6" spans="1:14" ht="51" customHeight="1" x14ac:dyDescent="0.25">
      <c r="A6" t="s">
        <v>16</v>
      </c>
      <c r="C6" t="s">
        <v>26</v>
      </c>
      <c r="D6" s="13">
        <f>G1-D1+1</f>
        <v>457</v>
      </c>
      <c r="E6" t="s">
        <v>27</v>
      </c>
    </row>
    <row r="7" spans="1:14" x14ac:dyDescent="0.25">
      <c r="A7" t="s">
        <v>23</v>
      </c>
      <c r="C7" s="1">
        <v>44397</v>
      </c>
    </row>
    <row r="8" spans="1:14" x14ac:dyDescent="0.25">
      <c r="A8" t="s">
        <v>24</v>
      </c>
      <c r="C8" s="1">
        <v>44397</v>
      </c>
      <c r="G8" s="1"/>
    </row>
    <row r="9" spans="1:14" x14ac:dyDescent="0.25">
      <c r="A9" t="s">
        <v>18</v>
      </c>
    </row>
    <row r="10" spans="1:14" x14ac:dyDescent="0.25">
      <c r="A10" t="s">
        <v>19</v>
      </c>
      <c r="E10" s="1"/>
    </row>
    <row r="11" spans="1:14" x14ac:dyDescent="0.25">
      <c r="A11" t="s">
        <v>20</v>
      </c>
      <c r="D11">
        <v>4</v>
      </c>
      <c r="E11" s="2" t="s">
        <v>22</v>
      </c>
    </row>
    <row r="12" spans="1:14" x14ac:dyDescent="0.25">
      <c r="A12" t="s">
        <v>21</v>
      </c>
      <c r="D12">
        <v>122</v>
      </c>
      <c r="E12"/>
    </row>
    <row r="13" spans="1:14" x14ac:dyDescent="0.25">
      <c r="A13" t="s">
        <v>62</v>
      </c>
      <c r="D13" t="s">
        <v>61</v>
      </c>
      <c r="E13"/>
    </row>
    <row r="14" spans="1:14" x14ac:dyDescent="0.25">
      <c r="A14" t="s">
        <v>65</v>
      </c>
      <c r="D14" t="s">
        <v>60</v>
      </c>
      <c r="E14"/>
    </row>
    <row r="15" spans="1:14" x14ac:dyDescent="0.25">
      <c r="E15"/>
    </row>
    <row r="16" spans="1:14" x14ac:dyDescent="0.25">
      <c r="A16" s="64" t="s">
        <v>2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6"/>
    </row>
    <row r="17" spans="1:21" ht="45" x14ac:dyDescent="0.25">
      <c r="A17" s="5"/>
      <c r="B17" s="7" t="s">
        <v>3</v>
      </c>
      <c r="C17" s="7" t="s">
        <v>4</v>
      </c>
      <c r="D17" s="7" t="s">
        <v>5</v>
      </c>
      <c r="E17" s="7"/>
      <c r="F17" s="8" t="s">
        <v>25</v>
      </c>
      <c r="G17" s="8" t="s">
        <v>6</v>
      </c>
      <c r="H17" s="8" t="s">
        <v>7</v>
      </c>
      <c r="I17" s="8" t="s">
        <v>8</v>
      </c>
      <c r="J17" s="8" t="s">
        <v>9</v>
      </c>
      <c r="K17" s="8" t="s">
        <v>10</v>
      </c>
      <c r="L17" s="8" t="s">
        <v>11</v>
      </c>
      <c r="M17" s="8" t="s">
        <v>12</v>
      </c>
      <c r="N17" s="8" t="s">
        <v>13</v>
      </c>
      <c r="O17" s="7" t="s">
        <v>42</v>
      </c>
      <c r="T17"/>
      <c r="U17" s="3"/>
    </row>
    <row r="18" spans="1:21" x14ac:dyDescent="0.25">
      <c r="A18" s="5"/>
      <c r="B18" s="7"/>
      <c r="C18" s="7"/>
      <c r="D18" s="7"/>
      <c r="E18" s="7"/>
      <c r="F18" s="8"/>
      <c r="G18" s="8"/>
      <c r="H18" s="8"/>
      <c r="I18" s="8"/>
      <c r="J18" s="8"/>
      <c r="K18" s="8"/>
      <c r="L18" s="8"/>
      <c r="M18" s="8"/>
      <c r="N18" s="8"/>
      <c r="O18" s="7"/>
      <c r="T18"/>
      <c r="U18" s="3"/>
    </row>
    <row r="19" spans="1:21" x14ac:dyDescent="0.25">
      <c r="A19" s="5"/>
      <c r="B19" s="7" t="s">
        <v>14</v>
      </c>
      <c r="C19" s="10">
        <v>44275</v>
      </c>
      <c r="D19" s="10">
        <v>44286</v>
      </c>
      <c r="E19" s="10">
        <f>D19</f>
        <v>44286</v>
      </c>
      <c r="F19" s="6">
        <f>$C$4</f>
        <v>60000000</v>
      </c>
      <c r="G19" s="6">
        <f>$D$6</f>
        <v>457</v>
      </c>
      <c r="H19" s="15">
        <v>0</v>
      </c>
      <c r="I19" s="6">
        <v>0</v>
      </c>
      <c r="J19" s="6">
        <f t="shared" ref="J19:J30" si="0">D19-C19+1</f>
        <v>12</v>
      </c>
      <c r="K19" s="14">
        <f>ROUND(F19/G19*J19,0)</f>
        <v>1575492</v>
      </c>
      <c r="L19" s="15">
        <f>ROUND(H19+K19,0)</f>
        <v>1575492</v>
      </c>
      <c r="M19" s="15">
        <f>F19-L19</f>
        <v>58424508</v>
      </c>
      <c r="N19" s="6">
        <f>G19-J19</f>
        <v>445</v>
      </c>
      <c r="O19" s="6"/>
      <c r="T19"/>
      <c r="U19" s="3"/>
    </row>
    <row r="20" spans="1:21" x14ac:dyDescent="0.25">
      <c r="A20" s="5">
        <v>1</v>
      </c>
      <c r="B20" s="7" t="s">
        <v>14</v>
      </c>
      <c r="C20" s="9">
        <v>44287</v>
      </c>
      <c r="D20" s="9">
        <f t="shared" ref="D20" si="1">EOMONTH(C20,0)</f>
        <v>44316</v>
      </c>
      <c r="E20" s="10">
        <f t="shared" ref="E20:E37" si="2">D20</f>
        <v>44316</v>
      </c>
      <c r="F20" s="6">
        <f t="shared" ref="F20:F23" si="3">$C$4</f>
        <v>60000000</v>
      </c>
      <c r="G20" s="6">
        <f t="shared" ref="G20:G23" si="4">$D$6</f>
        <v>457</v>
      </c>
      <c r="H20" s="15">
        <f>SUM($K$19:K19)</f>
        <v>1575492</v>
      </c>
      <c r="I20" s="6">
        <f>SUM($J$19:J19)</f>
        <v>12</v>
      </c>
      <c r="J20" s="6">
        <f t="shared" si="0"/>
        <v>30</v>
      </c>
      <c r="K20" s="14">
        <f t="shared" ref="K20:K23" si="5">ROUND(F20/G20*J20,0)</f>
        <v>3938731</v>
      </c>
      <c r="L20" s="15">
        <f t="shared" ref="L20:L21" si="6">ROUND(H20+K20,0)</f>
        <v>5514223</v>
      </c>
      <c r="M20" s="15">
        <f>F20-L20</f>
        <v>54485777</v>
      </c>
      <c r="N20" s="6">
        <f>N19-J20</f>
        <v>415</v>
      </c>
      <c r="O20" s="6"/>
      <c r="P20" s="4"/>
      <c r="T20"/>
      <c r="U20" s="3"/>
    </row>
    <row r="21" spans="1:21" x14ac:dyDescent="0.25">
      <c r="A21" s="5">
        <f>A20+1</f>
        <v>2</v>
      </c>
      <c r="B21" s="7" t="s">
        <v>14</v>
      </c>
      <c r="C21" s="9">
        <f>D20+1</f>
        <v>44317</v>
      </c>
      <c r="D21" s="9">
        <f>EOMONTH(C21,0)</f>
        <v>44347</v>
      </c>
      <c r="E21" s="10">
        <f t="shared" si="2"/>
        <v>44347</v>
      </c>
      <c r="F21" s="6">
        <f t="shared" si="3"/>
        <v>60000000</v>
      </c>
      <c r="G21" s="6">
        <f t="shared" si="4"/>
        <v>457</v>
      </c>
      <c r="H21" s="15">
        <f>SUM($K$19:K20)</f>
        <v>5514223</v>
      </c>
      <c r="I21" s="6">
        <f>SUM($J$19:J20)</f>
        <v>42</v>
      </c>
      <c r="J21" s="6">
        <f t="shared" si="0"/>
        <v>31</v>
      </c>
      <c r="K21" s="14">
        <f t="shared" si="5"/>
        <v>4070022</v>
      </c>
      <c r="L21" s="15">
        <f t="shared" si="6"/>
        <v>9584245</v>
      </c>
      <c r="M21" s="15">
        <f t="shared" ref="M21:M37" si="7">F21-L21</f>
        <v>50415755</v>
      </c>
      <c r="N21" s="6">
        <f>N20-J21</f>
        <v>384</v>
      </c>
      <c r="O21" s="6"/>
      <c r="T21"/>
      <c r="U21" s="3"/>
    </row>
    <row r="22" spans="1:21" x14ac:dyDescent="0.25">
      <c r="A22" s="5">
        <f t="shared" ref="A22:A37" si="8">A21+1</f>
        <v>3</v>
      </c>
      <c r="B22" s="7" t="s">
        <v>14</v>
      </c>
      <c r="C22" s="9">
        <f>EDATE(C21,1)</f>
        <v>44348</v>
      </c>
      <c r="D22" s="9">
        <f>EOMONTH(C22,0)</f>
        <v>44377</v>
      </c>
      <c r="E22" s="10">
        <f t="shared" si="2"/>
        <v>44377</v>
      </c>
      <c r="F22" s="6">
        <f t="shared" si="3"/>
        <v>60000000</v>
      </c>
      <c r="G22" s="6">
        <f t="shared" si="4"/>
        <v>457</v>
      </c>
      <c r="H22" s="15">
        <f>SUM($K$19:K21)</f>
        <v>9584245</v>
      </c>
      <c r="I22" s="6">
        <f>SUM($J$19:J21)</f>
        <v>73</v>
      </c>
      <c r="J22" s="6">
        <f t="shared" si="0"/>
        <v>30</v>
      </c>
      <c r="K22" s="14">
        <f t="shared" si="5"/>
        <v>3938731</v>
      </c>
      <c r="L22" s="15">
        <f>ROUND(H22+K22,0)</f>
        <v>13522976</v>
      </c>
      <c r="M22" s="15">
        <f t="shared" si="7"/>
        <v>46477024</v>
      </c>
      <c r="N22" s="6">
        <f>N21-J22</f>
        <v>354</v>
      </c>
      <c r="O22" s="6"/>
      <c r="T22"/>
      <c r="U22" s="3"/>
    </row>
    <row r="23" spans="1:21" x14ac:dyDescent="0.25">
      <c r="A23" s="5"/>
      <c r="B23" s="7" t="s">
        <v>14</v>
      </c>
      <c r="C23" s="9">
        <v>44378</v>
      </c>
      <c r="D23" s="9">
        <v>44396</v>
      </c>
      <c r="E23" s="10">
        <f t="shared" si="2"/>
        <v>44396</v>
      </c>
      <c r="F23" s="6">
        <f t="shared" si="3"/>
        <v>60000000</v>
      </c>
      <c r="G23" s="6">
        <f t="shared" si="4"/>
        <v>457</v>
      </c>
      <c r="H23" s="15">
        <f>SUM($K$19:K22)</f>
        <v>13522976</v>
      </c>
      <c r="I23" s="6">
        <f>SUM($J$19:J22)</f>
        <v>103</v>
      </c>
      <c r="J23" s="6">
        <f t="shared" si="0"/>
        <v>19</v>
      </c>
      <c r="K23" s="14">
        <f t="shared" si="5"/>
        <v>2494530</v>
      </c>
      <c r="L23" s="15">
        <f>ROUND(H23+K23,0)</f>
        <v>16017506</v>
      </c>
      <c r="M23" s="15">
        <f t="shared" si="7"/>
        <v>43982494</v>
      </c>
      <c r="N23" s="6">
        <f>N22-J23</f>
        <v>335</v>
      </c>
      <c r="O23" s="6"/>
      <c r="T23"/>
      <c r="U23" s="3"/>
    </row>
    <row r="24" spans="1:21" x14ac:dyDescent="0.25">
      <c r="A24" s="19">
        <f>A22+1</f>
        <v>4</v>
      </c>
      <c r="B24" s="20" t="s">
        <v>15</v>
      </c>
      <c r="C24" s="21">
        <v>44397</v>
      </c>
      <c r="D24" s="21">
        <f t="shared" ref="D24:D36" si="9">EOMONTH(C24,0)</f>
        <v>44408</v>
      </c>
      <c r="E24" s="25">
        <f t="shared" si="2"/>
        <v>44408</v>
      </c>
      <c r="F24" s="22">
        <f>$M$23</f>
        <v>43982494</v>
      </c>
      <c r="G24" s="22">
        <f>$N$23</f>
        <v>335</v>
      </c>
      <c r="H24" s="23">
        <v>0</v>
      </c>
      <c r="I24" s="22">
        <v>0</v>
      </c>
      <c r="J24" s="22">
        <f t="shared" si="0"/>
        <v>12</v>
      </c>
      <c r="K24" s="24">
        <f>(F24/G24)*J24</f>
        <v>1575492.3223880599</v>
      </c>
      <c r="L24" s="23">
        <f t="shared" ref="L24:L37" si="10">H24+K24</f>
        <v>1575492.3223880599</v>
      </c>
      <c r="M24" s="23">
        <f t="shared" si="7"/>
        <v>42407001.67761194</v>
      </c>
      <c r="N24" s="22">
        <f>G24-J24</f>
        <v>323</v>
      </c>
      <c r="O24" s="22" t="s">
        <v>58</v>
      </c>
      <c r="T24"/>
      <c r="U24" s="3"/>
    </row>
    <row r="25" spans="1:21" x14ac:dyDescent="0.25">
      <c r="A25" s="5">
        <f t="shared" si="8"/>
        <v>5</v>
      </c>
      <c r="B25" s="7" t="s">
        <v>15</v>
      </c>
      <c r="C25" s="9">
        <v>44409</v>
      </c>
      <c r="D25" s="9">
        <f t="shared" si="9"/>
        <v>44439</v>
      </c>
      <c r="E25" s="10">
        <f t="shared" si="2"/>
        <v>44439</v>
      </c>
      <c r="F25" s="6">
        <f t="shared" ref="F25:F32" si="11">$M$23</f>
        <v>43982494</v>
      </c>
      <c r="G25" s="6">
        <f t="shared" ref="G25:G32" si="12">$N$23</f>
        <v>335</v>
      </c>
      <c r="H25" s="15">
        <f>SUM($K$24:K24)</f>
        <v>1575492.3223880599</v>
      </c>
      <c r="I25" s="6">
        <f>SUM($J$24:J24)</f>
        <v>12</v>
      </c>
      <c r="J25" s="6">
        <f t="shared" si="0"/>
        <v>31</v>
      </c>
      <c r="K25" s="14">
        <f t="shared" ref="K25:K37" si="13">(F25/G25)*J25</f>
        <v>4070021.832835821</v>
      </c>
      <c r="L25" s="15">
        <f t="shared" si="10"/>
        <v>5645514.1552238809</v>
      </c>
      <c r="M25" s="15">
        <f t="shared" si="7"/>
        <v>38336979.844776116</v>
      </c>
      <c r="N25" s="6">
        <f>N24-J25</f>
        <v>292</v>
      </c>
      <c r="O25" s="28" t="s">
        <v>58</v>
      </c>
      <c r="T25"/>
      <c r="U25" s="3"/>
    </row>
    <row r="26" spans="1:21" x14ac:dyDescent="0.25">
      <c r="A26" s="5">
        <v>5</v>
      </c>
      <c r="B26" s="7" t="s">
        <v>15</v>
      </c>
      <c r="C26" s="9">
        <f t="shared" ref="C26:C37" si="14">EDATE(C25,1)</f>
        <v>44440</v>
      </c>
      <c r="D26" s="9">
        <f t="shared" si="9"/>
        <v>44469</v>
      </c>
      <c r="E26" s="10">
        <f t="shared" si="2"/>
        <v>44469</v>
      </c>
      <c r="F26" s="6">
        <f t="shared" si="11"/>
        <v>43982494</v>
      </c>
      <c r="G26" s="6">
        <f t="shared" si="12"/>
        <v>335</v>
      </c>
      <c r="H26" s="15">
        <f>SUM($K$24:K25)</f>
        <v>5645514.1552238809</v>
      </c>
      <c r="I26" s="6">
        <f>SUM($J$19:J25)</f>
        <v>165</v>
      </c>
      <c r="J26" s="6">
        <f t="shared" si="0"/>
        <v>30</v>
      </c>
      <c r="K26" s="14">
        <f t="shared" si="13"/>
        <v>3938730.8059701496</v>
      </c>
      <c r="L26" s="15">
        <f t="shared" si="10"/>
        <v>9584244.9611940309</v>
      </c>
      <c r="M26" s="15">
        <f t="shared" si="7"/>
        <v>34398249.038805969</v>
      </c>
      <c r="N26" s="6">
        <f t="shared" ref="N26:N37" si="15">N25-J26</f>
        <v>262</v>
      </c>
      <c r="O26" s="28" t="s">
        <v>58</v>
      </c>
      <c r="T26"/>
      <c r="U26" s="3"/>
    </row>
    <row r="27" spans="1:21" x14ac:dyDescent="0.25">
      <c r="A27" s="5">
        <f>A25+1</f>
        <v>6</v>
      </c>
      <c r="B27" s="7" t="s">
        <v>15</v>
      </c>
      <c r="C27" s="9">
        <f t="shared" si="14"/>
        <v>44470</v>
      </c>
      <c r="D27" s="9">
        <f t="shared" si="9"/>
        <v>44500</v>
      </c>
      <c r="E27" s="10">
        <f t="shared" si="2"/>
        <v>44500</v>
      </c>
      <c r="F27" s="6">
        <f t="shared" si="11"/>
        <v>43982494</v>
      </c>
      <c r="G27" s="6">
        <f t="shared" si="12"/>
        <v>335</v>
      </c>
      <c r="H27" s="15">
        <f>SUM($K$24:K26)</f>
        <v>9584244.9611940309</v>
      </c>
      <c r="I27" s="6">
        <f>SUM($J$19:J26)</f>
        <v>195</v>
      </c>
      <c r="J27" s="6">
        <f t="shared" si="0"/>
        <v>31</v>
      </c>
      <c r="K27" s="14">
        <f t="shared" si="13"/>
        <v>4070021.832835821</v>
      </c>
      <c r="L27" s="15">
        <f>H27+K27</f>
        <v>13654266.794029852</v>
      </c>
      <c r="M27" s="15">
        <f t="shared" si="7"/>
        <v>30328227.205970146</v>
      </c>
      <c r="N27" s="6">
        <f t="shared" si="15"/>
        <v>231</v>
      </c>
      <c r="O27" s="6" t="s">
        <v>59</v>
      </c>
      <c r="T27"/>
      <c r="U27" s="3"/>
    </row>
    <row r="28" spans="1:21" x14ac:dyDescent="0.25">
      <c r="A28" s="5">
        <f t="shared" si="8"/>
        <v>7</v>
      </c>
      <c r="B28" s="7" t="s">
        <v>15</v>
      </c>
      <c r="C28" s="9">
        <f t="shared" si="14"/>
        <v>44501</v>
      </c>
      <c r="D28" s="9">
        <f t="shared" si="9"/>
        <v>44530</v>
      </c>
      <c r="E28" s="10">
        <f t="shared" si="2"/>
        <v>44530</v>
      </c>
      <c r="F28" s="6">
        <f t="shared" si="11"/>
        <v>43982494</v>
      </c>
      <c r="G28" s="6">
        <f t="shared" si="12"/>
        <v>335</v>
      </c>
      <c r="H28" s="15">
        <f>SUM($K$24:K27)</f>
        <v>13654266.794029852</v>
      </c>
      <c r="I28" s="6">
        <f>SUM($J$19:J27)</f>
        <v>226</v>
      </c>
      <c r="J28" s="6">
        <f t="shared" si="0"/>
        <v>30</v>
      </c>
      <c r="K28" s="14">
        <f t="shared" si="13"/>
        <v>3938730.8059701496</v>
      </c>
      <c r="L28" s="15">
        <f t="shared" si="10"/>
        <v>17592997.600000001</v>
      </c>
      <c r="M28" s="15">
        <f t="shared" si="7"/>
        <v>26389496.399999999</v>
      </c>
      <c r="N28" s="6">
        <f t="shared" si="15"/>
        <v>201</v>
      </c>
      <c r="O28" s="6" t="s">
        <v>59</v>
      </c>
      <c r="T28"/>
      <c r="U28" s="3"/>
    </row>
    <row r="29" spans="1:21" x14ac:dyDescent="0.25">
      <c r="A29" s="5">
        <f t="shared" si="8"/>
        <v>8</v>
      </c>
      <c r="B29" s="7" t="s">
        <v>15</v>
      </c>
      <c r="C29" s="9">
        <f t="shared" si="14"/>
        <v>44531</v>
      </c>
      <c r="D29" s="9">
        <f t="shared" si="9"/>
        <v>44561</v>
      </c>
      <c r="E29" s="10">
        <f t="shared" si="2"/>
        <v>44561</v>
      </c>
      <c r="F29" s="6">
        <f t="shared" si="11"/>
        <v>43982494</v>
      </c>
      <c r="G29" s="6">
        <f t="shared" si="12"/>
        <v>335</v>
      </c>
      <c r="H29" s="15">
        <f>SUM($K$24:K28)</f>
        <v>17592997.600000001</v>
      </c>
      <c r="I29" s="6">
        <f>SUM($J$19:J28)</f>
        <v>256</v>
      </c>
      <c r="J29" s="6">
        <f t="shared" si="0"/>
        <v>31</v>
      </c>
      <c r="K29" s="14">
        <f t="shared" si="13"/>
        <v>4070021.832835821</v>
      </c>
      <c r="L29" s="15">
        <f t="shared" si="10"/>
        <v>21663019.432835821</v>
      </c>
      <c r="M29" s="15">
        <f t="shared" si="7"/>
        <v>22319474.567164179</v>
      </c>
      <c r="N29" s="6">
        <f t="shared" si="15"/>
        <v>170</v>
      </c>
      <c r="O29" s="6" t="s">
        <v>59</v>
      </c>
      <c r="T29"/>
      <c r="U29" s="3"/>
    </row>
    <row r="30" spans="1:21" x14ac:dyDescent="0.25">
      <c r="A30" s="5">
        <f t="shared" si="8"/>
        <v>9</v>
      </c>
      <c r="B30" s="7" t="s">
        <v>15</v>
      </c>
      <c r="C30" s="9">
        <f t="shared" si="14"/>
        <v>44562</v>
      </c>
      <c r="D30" s="9">
        <v>44581</v>
      </c>
      <c r="E30" s="10">
        <f t="shared" si="2"/>
        <v>44581</v>
      </c>
      <c r="F30" s="6">
        <f t="shared" si="11"/>
        <v>43982494</v>
      </c>
      <c r="G30" s="6">
        <f t="shared" si="12"/>
        <v>335</v>
      </c>
      <c r="H30" s="15">
        <f>SUM($K$24:K29)</f>
        <v>21663019.432835821</v>
      </c>
      <c r="I30" s="6">
        <f>SUM($J$19:J29)</f>
        <v>287</v>
      </c>
      <c r="J30" s="6">
        <f t="shared" si="0"/>
        <v>20</v>
      </c>
      <c r="K30" s="14">
        <f t="shared" si="13"/>
        <v>2625820.5373134329</v>
      </c>
      <c r="L30" s="15">
        <f t="shared" si="10"/>
        <v>24288839.970149253</v>
      </c>
      <c r="M30" s="15">
        <f t="shared" si="7"/>
        <v>19693654.029850747</v>
      </c>
      <c r="N30" s="6">
        <f t="shared" si="15"/>
        <v>150</v>
      </c>
      <c r="O30" s="6" t="s">
        <v>59</v>
      </c>
      <c r="T30"/>
      <c r="U30" s="3"/>
    </row>
    <row r="31" spans="1:21" x14ac:dyDescent="0.25">
      <c r="A31" s="19">
        <f t="shared" si="8"/>
        <v>10</v>
      </c>
      <c r="B31" s="20" t="s">
        <v>15</v>
      </c>
      <c r="C31" s="21">
        <v>44582</v>
      </c>
      <c r="D31" s="21">
        <v>44592</v>
      </c>
      <c r="E31" s="25">
        <f t="shared" si="2"/>
        <v>44592</v>
      </c>
      <c r="F31" s="22">
        <f t="shared" si="11"/>
        <v>43982494</v>
      </c>
      <c r="G31" s="22">
        <f t="shared" si="12"/>
        <v>335</v>
      </c>
      <c r="H31" s="23">
        <f>SUM($K$24:K30)</f>
        <v>24288839.970149253</v>
      </c>
      <c r="I31" s="22">
        <f>SUM($J$19:J30)</f>
        <v>307</v>
      </c>
      <c r="J31" s="22">
        <v>0</v>
      </c>
      <c r="K31" s="24">
        <v>0</v>
      </c>
      <c r="L31" s="23">
        <f t="shared" si="10"/>
        <v>24288839.970149253</v>
      </c>
      <c r="M31" s="23">
        <f t="shared" si="7"/>
        <v>19693654.029850747</v>
      </c>
      <c r="N31" s="22">
        <f t="shared" si="15"/>
        <v>150</v>
      </c>
      <c r="O31" s="22" t="s">
        <v>59</v>
      </c>
      <c r="T31"/>
      <c r="U31" s="3"/>
    </row>
    <row r="32" spans="1:21" x14ac:dyDescent="0.25">
      <c r="A32" s="19">
        <f t="shared" si="8"/>
        <v>11</v>
      </c>
      <c r="B32" s="20" t="s">
        <v>15</v>
      </c>
      <c r="C32" s="21">
        <f>EDATE(C30,1)</f>
        <v>44593</v>
      </c>
      <c r="D32" s="21">
        <f t="shared" si="9"/>
        <v>44620</v>
      </c>
      <c r="E32" s="25">
        <f t="shared" si="2"/>
        <v>44620</v>
      </c>
      <c r="F32" s="22">
        <f t="shared" si="11"/>
        <v>43982494</v>
      </c>
      <c r="G32" s="22">
        <f t="shared" si="12"/>
        <v>335</v>
      </c>
      <c r="H32" s="23">
        <f>SUM($K$24:K30)</f>
        <v>24288839.970149253</v>
      </c>
      <c r="I32" s="22">
        <f>SUM($J$19:J30)</f>
        <v>307</v>
      </c>
      <c r="J32" s="22">
        <v>0</v>
      </c>
      <c r="K32" s="24">
        <f t="shared" si="13"/>
        <v>0</v>
      </c>
      <c r="L32" s="23">
        <f t="shared" si="10"/>
        <v>24288839.970149253</v>
      </c>
      <c r="M32" s="23">
        <f t="shared" si="7"/>
        <v>19693654.029850747</v>
      </c>
      <c r="N32" s="22">
        <f>N30-J32</f>
        <v>150</v>
      </c>
      <c r="O32" s="22" t="s">
        <v>59</v>
      </c>
      <c r="T32"/>
      <c r="U32" s="3"/>
    </row>
    <row r="33" spans="1:21" x14ac:dyDescent="0.25">
      <c r="A33" s="5">
        <f t="shared" si="8"/>
        <v>12</v>
      </c>
      <c r="B33" s="7" t="s">
        <v>15</v>
      </c>
      <c r="C33" s="9">
        <f t="shared" si="14"/>
        <v>44621</v>
      </c>
      <c r="D33" s="9">
        <f t="shared" si="9"/>
        <v>44651</v>
      </c>
      <c r="E33" s="10">
        <f t="shared" si="2"/>
        <v>44651</v>
      </c>
      <c r="F33" s="6">
        <v>43982494</v>
      </c>
      <c r="G33" s="6">
        <v>335</v>
      </c>
      <c r="H33" s="15">
        <f>SUM($K$24:K32)</f>
        <v>24288839.970149253</v>
      </c>
      <c r="I33" s="6">
        <f>SUM($J$19:J32)</f>
        <v>307</v>
      </c>
      <c r="J33" s="6">
        <f>D33-C33+1</f>
        <v>31</v>
      </c>
      <c r="K33" s="14">
        <f t="shared" si="13"/>
        <v>4070021.832835821</v>
      </c>
      <c r="L33" s="15">
        <f t="shared" si="10"/>
        <v>28358861.802985072</v>
      </c>
      <c r="M33" s="15">
        <f t="shared" si="7"/>
        <v>15623632.197014928</v>
      </c>
      <c r="N33" s="6">
        <f t="shared" si="15"/>
        <v>119</v>
      </c>
      <c r="O33" s="6" t="s">
        <v>59</v>
      </c>
      <c r="T33"/>
      <c r="U33" s="3"/>
    </row>
    <row r="34" spans="1:21" x14ac:dyDescent="0.25">
      <c r="A34" s="5">
        <f t="shared" si="8"/>
        <v>13</v>
      </c>
      <c r="B34" s="7" t="s">
        <v>15</v>
      </c>
      <c r="C34" s="9">
        <f t="shared" si="14"/>
        <v>44652</v>
      </c>
      <c r="D34" s="9">
        <f t="shared" si="9"/>
        <v>44681</v>
      </c>
      <c r="E34" s="10">
        <f t="shared" si="2"/>
        <v>44681</v>
      </c>
      <c r="F34" s="6">
        <v>43982494</v>
      </c>
      <c r="G34" s="6">
        <v>335</v>
      </c>
      <c r="H34" s="15">
        <f>SUM($K$24:K33)</f>
        <v>28358861.802985072</v>
      </c>
      <c r="I34" s="6">
        <f>SUM($J$19:J33)</f>
        <v>338</v>
      </c>
      <c r="J34" s="6">
        <f>D34-C34+1</f>
        <v>30</v>
      </c>
      <c r="K34" s="14">
        <f t="shared" si="13"/>
        <v>3938730.8059701496</v>
      </c>
      <c r="L34" s="15">
        <f t="shared" si="10"/>
        <v>32297592.608955223</v>
      </c>
      <c r="M34" s="15">
        <f t="shared" si="7"/>
        <v>11684901.391044777</v>
      </c>
      <c r="N34" s="6">
        <f t="shared" si="15"/>
        <v>89</v>
      </c>
      <c r="O34" s="6" t="s">
        <v>59</v>
      </c>
      <c r="T34"/>
      <c r="U34" s="3"/>
    </row>
    <row r="35" spans="1:21" x14ac:dyDescent="0.25">
      <c r="A35" s="5">
        <f t="shared" si="8"/>
        <v>14</v>
      </c>
      <c r="B35" s="7" t="s">
        <v>15</v>
      </c>
      <c r="C35" s="9">
        <f t="shared" si="14"/>
        <v>44682</v>
      </c>
      <c r="D35" s="9">
        <f t="shared" si="9"/>
        <v>44712</v>
      </c>
      <c r="E35" s="10">
        <f t="shared" si="2"/>
        <v>44712</v>
      </c>
      <c r="F35" s="6">
        <v>43982494</v>
      </c>
      <c r="G35" s="6">
        <v>335</v>
      </c>
      <c r="H35" s="15">
        <f>SUM($K$24:K34)</f>
        <v>32297592.608955223</v>
      </c>
      <c r="I35" s="6">
        <f>SUM($J$19:J34)</f>
        <v>368</v>
      </c>
      <c r="J35" s="6">
        <f>D35-C35+1</f>
        <v>31</v>
      </c>
      <c r="K35" s="14">
        <f t="shared" si="13"/>
        <v>4070021.832835821</v>
      </c>
      <c r="L35" s="15">
        <f t="shared" si="10"/>
        <v>36367614.441791043</v>
      </c>
      <c r="M35" s="15">
        <f t="shared" si="7"/>
        <v>7614879.5582089573</v>
      </c>
      <c r="N35" s="6">
        <f t="shared" si="15"/>
        <v>58</v>
      </c>
      <c r="O35" s="6" t="s">
        <v>59</v>
      </c>
      <c r="T35"/>
      <c r="U35" s="3"/>
    </row>
    <row r="36" spans="1:21" x14ac:dyDescent="0.25">
      <c r="A36" s="5">
        <f t="shared" si="8"/>
        <v>15</v>
      </c>
      <c r="B36" s="7" t="s">
        <v>15</v>
      </c>
      <c r="C36" s="9">
        <f t="shared" si="14"/>
        <v>44713</v>
      </c>
      <c r="D36" s="9">
        <f t="shared" si="9"/>
        <v>44742</v>
      </c>
      <c r="E36" s="10">
        <f t="shared" si="2"/>
        <v>44742</v>
      </c>
      <c r="F36" s="6">
        <v>43982494</v>
      </c>
      <c r="G36" s="6">
        <v>335</v>
      </c>
      <c r="H36" s="15">
        <f>SUM($K$24:K35)</f>
        <v>36367614.441791043</v>
      </c>
      <c r="I36" s="6">
        <f>SUM($J$19:J35)</f>
        <v>399</v>
      </c>
      <c r="J36" s="6">
        <f>D36-C36+1</f>
        <v>30</v>
      </c>
      <c r="K36" s="14">
        <f t="shared" si="13"/>
        <v>3938730.8059701496</v>
      </c>
      <c r="L36" s="15">
        <f t="shared" si="10"/>
        <v>40306345.24776119</v>
      </c>
      <c r="M36" s="15">
        <f t="shared" si="7"/>
        <v>3676148.7522388101</v>
      </c>
      <c r="N36" s="6">
        <f t="shared" si="15"/>
        <v>28</v>
      </c>
      <c r="O36" s="6" t="s">
        <v>59</v>
      </c>
      <c r="T36"/>
      <c r="U36" s="3"/>
    </row>
    <row r="37" spans="1:21" x14ac:dyDescent="0.25">
      <c r="A37" s="5">
        <f t="shared" si="8"/>
        <v>16</v>
      </c>
      <c r="B37" s="7" t="s">
        <v>15</v>
      </c>
      <c r="C37" s="9">
        <f t="shared" si="14"/>
        <v>44743</v>
      </c>
      <c r="D37" s="9">
        <f>D36+(335-SUM(J24:J36))</f>
        <v>44770</v>
      </c>
      <c r="E37" s="10">
        <f t="shared" si="2"/>
        <v>44770</v>
      </c>
      <c r="F37" s="6">
        <v>43982494</v>
      </c>
      <c r="G37" s="6">
        <v>335</v>
      </c>
      <c r="H37" s="15">
        <f>SUM($K$24:K36)</f>
        <v>40306345.24776119</v>
      </c>
      <c r="I37" s="6">
        <f>SUM($J$19:J36)</f>
        <v>429</v>
      </c>
      <c r="J37" s="6">
        <f>D37-C37+1</f>
        <v>28</v>
      </c>
      <c r="K37" s="14">
        <f t="shared" si="13"/>
        <v>3676148.7522388063</v>
      </c>
      <c r="L37" s="15">
        <f t="shared" si="10"/>
        <v>43982494</v>
      </c>
      <c r="M37" s="15">
        <f t="shared" si="7"/>
        <v>0</v>
      </c>
      <c r="N37" s="6">
        <f t="shared" si="15"/>
        <v>0</v>
      </c>
      <c r="O37" s="6" t="s">
        <v>59</v>
      </c>
      <c r="T37"/>
      <c r="U37" s="3"/>
    </row>
    <row r="39" spans="1:21" x14ac:dyDescent="0.25">
      <c r="A39" t="s">
        <v>64</v>
      </c>
    </row>
    <row r="41" spans="1:21" x14ac:dyDescent="0.25">
      <c r="E41"/>
    </row>
    <row r="42" spans="1:21" x14ac:dyDescent="0.25">
      <c r="A42" t="s">
        <v>33</v>
      </c>
      <c r="B42" s="17">
        <v>0.6</v>
      </c>
      <c r="E42"/>
      <c r="F42" s="12"/>
    </row>
    <row r="43" spans="1:21" x14ac:dyDescent="0.25">
      <c r="A43" t="s">
        <v>34</v>
      </c>
      <c r="B43" s="17">
        <v>0.4</v>
      </c>
      <c r="E43"/>
    </row>
    <row r="44" spans="1:21" x14ac:dyDescent="0.25">
      <c r="A44" s="70" t="s">
        <v>39</v>
      </c>
      <c r="B44" s="18" t="s">
        <v>38</v>
      </c>
      <c r="C44" s="18" t="s">
        <v>35</v>
      </c>
      <c r="D44" s="18" t="s">
        <v>36</v>
      </c>
      <c r="E44" s="18" t="s">
        <v>37</v>
      </c>
    </row>
    <row r="45" spans="1:21" x14ac:dyDescent="0.25">
      <c r="A45" s="71"/>
      <c r="B45" s="10">
        <v>44408</v>
      </c>
      <c r="C45" s="5" t="s">
        <v>33</v>
      </c>
      <c r="D45" s="14">
        <f>IFERROR(VLOOKUP(B45,$E$24:$K$37,7,0),0)*IFERROR(VLOOKUP(C45,$A$42:$B$43,2,0),0)</f>
        <v>945295.39343283593</v>
      </c>
      <c r="E45" s="14"/>
    </row>
    <row r="46" spans="1:21" x14ac:dyDescent="0.25">
      <c r="A46" s="71"/>
      <c r="B46" s="10">
        <v>44408</v>
      </c>
      <c r="C46" s="5" t="s">
        <v>33</v>
      </c>
      <c r="D46" s="14"/>
      <c r="E46" s="14">
        <f>D45</f>
        <v>945295.39343283593</v>
      </c>
    </row>
    <row r="47" spans="1:21" x14ac:dyDescent="0.25">
      <c r="A47" s="71"/>
      <c r="B47" s="10">
        <v>44408</v>
      </c>
      <c r="C47" s="5" t="s">
        <v>34</v>
      </c>
      <c r="D47" s="14">
        <f>IFERROR(VLOOKUP(B47,$E$24:$K$37,7,0),0)*IFERROR(VLOOKUP(C47,$A$42:$B$43,2,0),0)</f>
        <v>630196.92895522399</v>
      </c>
      <c r="E47" s="14"/>
    </row>
    <row r="48" spans="1:21" x14ac:dyDescent="0.25">
      <c r="A48" s="71"/>
      <c r="B48" s="10">
        <v>44408</v>
      </c>
      <c r="C48" s="5" t="s">
        <v>34</v>
      </c>
      <c r="D48" s="14"/>
      <c r="E48" s="14">
        <f>D47</f>
        <v>630196.92895522399</v>
      </c>
    </row>
    <row r="49" spans="1:5" x14ac:dyDescent="0.25">
      <c r="A49" s="71"/>
      <c r="B49" s="10">
        <v>44439</v>
      </c>
      <c r="C49" s="5" t="s">
        <v>33</v>
      </c>
      <c r="D49" s="14">
        <f>IFERROR(VLOOKUP(B49,$E$24:$K$37,7,0),0)*IFERROR(VLOOKUP(C49,$A$42:$B$43,2,0),0)</f>
        <v>2442013.0997014926</v>
      </c>
      <c r="E49" s="14"/>
    </row>
    <row r="50" spans="1:5" x14ac:dyDescent="0.25">
      <c r="A50" s="71"/>
      <c r="B50" s="10">
        <v>44439</v>
      </c>
      <c r="C50" s="5" t="s">
        <v>33</v>
      </c>
      <c r="D50" s="14"/>
      <c r="E50" s="14">
        <f>D49</f>
        <v>2442013.0997014926</v>
      </c>
    </row>
    <row r="51" spans="1:5" x14ac:dyDescent="0.25">
      <c r="A51" s="71"/>
      <c r="B51" s="10">
        <v>44439</v>
      </c>
      <c r="C51" s="5" t="s">
        <v>34</v>
      </c>
      <c r="D51" s="14">
        <f>IFERROR(VLOOKUP(B51,$E$24:$K$37,7,0),0)*IFERROR(VLOOKUP(C51,$A$42:$B$43,2,0),0)</f>
        <v>1628008.7331343284</v>
      </c>
      <c r="E51" s="14"/>
    </row>
    <row r="52" spans="1:5" x14ac:dyDescent="0.25">
      <c r="A52" s="71"/>
      <c r="B52" s="10">
        <v>44439</v>
      </c>
      <c r="C52" s="5" t="s">
        <v>34</v>
      </c>
      <c r="D52" s="14"/>
      <c r="E52" s="14">
        <f>D51</f>
        <v>1628008.7331343284</v>
      </c>
    </row>
    <row r="53" spans="1:5" x14ac:dyDescent="0.25">
      <c r="A53" s="71"/>
      <c r="B53" s="9">
        <v>44469</v>
      </c>
      <c r="C53" s="5" t="s">
        <v>33</v>
      </c>
      <c r="D53" s="14">
        <f>IFERROR(VLOOKUP(B53,$E$24:$K$37,7,0),0)*IFERROR(VLOOKUP(C53,$A$42:$B$43,2,0),0)</f>
        <v>2363238.4835820897</v>
      </c>
      <c r="E53" s="14"/>
    </row>
    <row r="54" spans="1:5" x14ac:dyDescent="0.25">
      <c r="A54" s="71"/>
      <c r="B54" s="9">
        <v>44469</v>
      </c>
      <c r="C54" s="5" t="s">
        <v>33</v>
      </c>
      <c r="D54" s="14"/>
      <c r="E54" s="14">
        <f>D53</f>
        <v>2363238.4835820897</v>
      </c>
    </row>
    <row r="55" spans="1:5" x14ac:dyDescent="0.25">
      <c r="A55" s="71"/>
      <c r="B55" s="9">
        <v>44469</v>
      </c>
      <c r="C55" s="5" t="s">
        <v>34</v>
      </c>
      <c r="D55" s="14">
        <f>IFERROR(VLOOKUP(B55,$E$24:$K$37,7,0),0)*IFERROR(VLOOKUP(C55,$A$42:$B$43,2,0),0)</f>
        <v>1575492.3223880599</v>
      </c>
      <c r="E55" s="14"/>
    </row>
    <row r="56" spans="1:5" x14ac:dyDescent="0.25">
      <c r="A56" s="71"/>
      <c r="B56" s="9">
        <v>44469</v>
      </c>
      <c r="C56" s="5" t="s">
        <v>34</v>
      </c>
      <c r="D56" s="14"/>
      <c r="E56" s="14">
        <f>D55</f>
        <v>1575492.3223880599</v>
      </c>
    </row>
    <row r="57" spans="1:5" x14ac:dyDescent="0.25">
      <c r="A57" s="71"/>
      <c r="B57" s="9">
        <v>44500</v>
      </c>
      <c r="C57" s="5" t="s">
        <v>33</v>
      </c>
      <c r="D57" s="14">
        <f>IFERROR(VLOOKUP(B57,$E$24:$K$37,7,0),0)*IFERROR(VLOOKUP(C57,$A$42:$B$43,2,0),0)</f>
        <v>2442013.0997014926</v>
      </c>
      <c r="E57" s="14"/>
    </row>
    <row r="58" spans="1:5" x14ac:dyDescent="0.25">
      <c r="A58" s="71"/>
      <c r="B58" s="9">
        <v>44500</v>
      </c>
      <c r="C58" s="5" t="s">
        <v>33</v>
      </c>
      <c r="D58" s="14"/>
      <c r="E58" s="14">
        <f>D57</f>
        <v>2442013.0997014926</v>
      </c>
    </row>
    <row r="59" spans="1:5" x14ac:dyDescent="0.25">
      <c r="A59" s="71"/>
      <c r="B59" s="9">
        <v>44500</v>
      </c>
      <c r="C59" s="5" t="s">
        <v>34</v>
      </c>
      <c r="D59" s="14">
        <f>IFERROR(VLOOKUP(B59,$E$24:$K$37,7,0),0)*IFERROR(VLOOKUP(C59,$A$42:$B$43,2,0),0)</f>
        <v>1628008.7331343284</v>
      </c>
      <c r="E59" s="14"/>
    </row>
    <row r="60" spans="1:5" x14ac:dyDescent="0.25">
      <c r="A60" s="71"/>
      <c r="B60" s="9">
        <v>44500</v>
      </c>
      <c r="C60" s="5" t="s">
        <v>34</v>
      </c>
      <c r="D60" s="14"/>
      <c r="E60" s="14">
        <f>D59</f>
        <v>1628008.7331343284</v>
      </c>
    </row>
    <row r="61" spans="1:5" x14ac:dyDescent="0.25">
      <c r="A61" s="71"/>
      <c r="B61" s="9">
        <v>44530</v>
      </c>
      <c r="C61" s="5" t="s">
        <v>33</v>
      </c>
      <c r="D61" s="14">
        <f>IFERROR(VLOOKUP(B61,$E$24:$K$37,7,0),0)*IFERROR(VLOOKUP(C61,$A$42:$B$43,2,0),0)</f>
        <v>2363238.4835820897</v>
      </c>
      <c r="E61" s="14"/>
    </row>
    <row r="62" spans="1:5" x14ac:dyDescent="0.25">
      <c r="A62" s="71"/>
      <c r="B62" s="9">
        <v>44530</v>
      </c>
      <c r="C62" s="5" t="s">
        <v>33</v>
      </c>
      <c r="D62" s="14"/>
      <c r="E62" s="14">
        <f>D61</f>
        <v>2363238.4835820897</v>
      </c>
    </row>
    <row r="63" spans="1:5" x14ac:dyDescent="0.25">
      <c r="A63" s="71"/>
      <c r="B63" s="9">
        <v>44530</v>
      </c>
      <c r="C63" s="5" t="s">
        <v>34</v>
      </c>
      <c r="D63" s="14">
        <f>IFERROR(VLOOKUP(B63,$E$24:$K$37,7,0),0)*IFERROR(VLOOKUP(C63,$A$42:$B$43,2,0),0)</f>
        <v>1575492.3223880599</v>
      </c>
      <c r="E63" s="14"/>
    </row>
    <row r="64" spans="1:5" x14ac:dyDescent="0.25">
      <c r="A64" s="71"/>
      <c r="B64" s="9">
        <v>44530</v>
      </c>
      <c r="C64" s="5" t="s">
        <v>34</v>
      </c>
      <c r="D64" s="14"/>
      <c r="E64" s="14">
        <f>D63</f>
        <v>1575492.3223880599</v>
      </c>
    </row>
    <row r="65" spans="1:5" x14ac:dyDescent="0.25">
      <c r="A65" s="71"/>
      <c r="B65" s="9">
        <v>44561</v>
      </c>
      <c r="C65" s="5" t="s">
        <v>33</v>
      </c>
      <c r="D65" s="14">
        <f>IFERROR(VLOOKUP(B65,$E$24:$K$37,7,0),0)*IFERROR(VLOOKUP(C65,$A$42:$B$43,2,0),0)</f>
        <v>2442013.0997014926</v>
      </c>
      <c r="E65" s="14"/>
    </row>
    <row r="66" spans="1:5" x14ac:dyDescent="0.25">
      <c r="A66" s="71"/>
      <c r="B66" s="9">
        <v>44561</v>
      </c>
      <c r="C66" s="5" t="s">
        <v>33</v>
      </c>
      <c r="D66" s="14"/>
      <c r="E66" s="14">
        <f>D65</f>
        <v>2442013.0997014926</v>
      </c>
    </row>
    <row r="67" spans="1:5" x14ac:dyDescent="0.25">
      <c r="A67" s="71"/>
      <c r="B67" s="9">
        <v>44561</v>
      </c>
      <c r="C67" s="5" t="s">
        <v>34</v>
      </c>
      <c r="D67" s="14">
        <f>IFERROR(VLOOKUP(B67,$E$24:$K$37,7,0),0)*IFERROR(VLOOKUP(C67,$A$42:$B$43,2,0),0)</f>
        <v>1628008.7331343284</v>
      </c>
      <c r="E67" s="14"/>
    </row>
    <row r="68" spans="1:5" x14ac:dyDescent="0.25">
      <c r="A68" s="71"/>
      <c r="B68" s="9">
        <v>44561</v>
      </c>
      <c r="C68" s="5" t="s">
        <v>34</v>
      </c>
      <c r="D68" s="14"/>
      <c r="E68" s="14">
        <f>D67</f>
        <v>1628008.7331343284</v>
      </c>
    </row>
    <row r="69" spans="1:5" x14ac:dyDescent="0.25">
      <c r="A69" s="71"/>
      <c r="B69" s="9">
        <v>44216</v>
      </c>
      <c r="C69" s="5" t="s">
        <v>33</v>
      </c>
      <c r="D69" s="14">
        <f>IFERROR(VLOOKUP(B69,$E$24:$K$37,7,0),0)*IFERROR(VLOOKUP(C69,$A$42:$B$43,2,0),0)</f>
        <v>0</v>
      </c>
      <c r="E69" s="14"/>
    </row>
    <row r="70" spans="1:5" x14ac:dyDescent="0.25">
      <c r="A70" s="71"/>
      <c r="B70" s="9">
        <v>44216</v>
      </c>
      <c r="C70" s="5" t="s">
        <v>33</v>
      </c>
      <c r="D70" s="14"/>
      <c r="E70" s="14">
        <f>D69</f>
        <v>0</v>
      </c>
    </row>
    <row r="71" spans="1:5" x14ac:dyDescent="0.25">
      <c r="A71" s="71"/>
      <c r="B71" s="9">
        <v>44216</v>
      </c>
      <c r="C71" s="5" t="s">
        <v>34</v>
      </c>
      <c r="D71" s="14">
        <f>IFERROR(VLOOKUP(B71,$E$24:$K$37,7,0),0)*IFERROR(VLOOKUP(C71,$A$42:$B$43,2,0),0)</f>
        <v>0</v>
      </c>
      <c r="E71" s="14"/>
    </row>
    <row r="72" spans="1:5" x14ac:dyDescent="0.25">
      <c r="A72" s="71"/>
      <c r="B72" s="9">
        <v>44216</v>
      </c>
      <c r="C72" s="5" t="s">
        <v>34</v>
      </c>
      <c r="D72" s="14"/>
      <c r="E72" s="14">
        <f>D71</f>
        <v>0</v>
      </c>
    </row>
    <row r="73" spans="1:5" x14ac:dyDescent="0.25">
      <c r="A73" s="71"/>
      <c r="B73" s="9">
        <v>44592</v>
      </c>
      <c r="C73" s="5" t="s">
        <v>33</v>
      </c>
      <c r="D73" s="14">
        <f>IFERROR(VLOOKUP(B73,$E$24:$K$37,7,0),0)*IFERROR(VLOOKUP(C73,$A$42:$B$43,2,0),0)</f>
        <v>0</v>
      </c>
      <c r="E73" s="14"/>
    </row>
    <row r="74" spans="1:5" x14ac:dyDescent="0.25">
      <c r="A74" s="71"/>
      <c r="B74" s="9">
        <v>44592</v>
      </c>
      <c r="C74" s="5" t="s">
        <v>33</v>
      </c>
      <c r="D74" s="14"/>
      <c r="E74" s="14">
        <f>D73</f>
        <v>0</v>
      </c>
    </row>
    <row r="75" spans="1:5" x14ac:dyDescent="0.25">
      <c r="A75" s="71"/>
      <c r="B75" s="9">
        <v>44592</v>
      </c>
      <c r="C75" s="5" t="s">
        <v>34</v>
      </c>
      <c r="D75" s="14">
        <f>IFERROR(VLOOKUP(B75,$E$24:$K$37,7,0),0)*IFERROR(VLOOKUP(C75,$A$42:$B$43,2,0),0)</f>
        <v>0</v>
      </c>
      <c r="E75" s="14"/>
    </row>
    <row r="76" spans="1:5" x14ac:dyDescent="0.25">
      <c r="A76" s="71"/>
      <c r="B76" s="9">
        <v>44592</v>
      </c>
      <c r="C76" s="5" t="s">
        <v>34</v>
      </c>
      <c r="D76" s="14"/>
      <c r="E76" s="14">
        <f>D75</f>
        <v>0</v>
      </c>
    </row>
    <row r="77" spans="1:5" x14ac:dyDescent="0.25">
      <c r="A77" s="71"/>
      <c r="B77" s="9">
        <v>44620</v>
      </c>
      <c r="C77" s="5" t="s">
        <v>33</v>
      </c>
      <c r="D77" s="14">
        <f>IFERROR(VLOOKUP(B77,$E$24:$K$37,7,0),0)*IFERROR(VLOOKUP(C77,$A$42:$B$43,2,0),0)</f>
        <v>0</v>
      </c>
      <c r="E77" s="14"/>
    </row>
    <row r="78" spans="1:5" x14ac:dyDescent="0.25">
      <c r="A78" s="71"/>
      <c r="B78" s="9">
        <v>44620</v>
      </c>
      <c r="C78" s="5" t="s">
        <v>33</v>
      </c>
      <c r="D78" s="14"/>
      <c r="E78" s="14">
        <f>D77</f>
        <v>0</v>
      </c>
    </row>
    <row r="79" spans="1:5" x14ac:dyDescent="0.25">
      <c r="A79" s="71"/>
      <c r="B79" s="9">
        <v>44620</v>
      </c>
      <c r="C79" s="5" t="s">
        <v>34</v>
      </c>
      <c r="D79" s="14">
        <f>IFERROR(VLOOKUP(B79,$E$24:$K$37,7,0),0)*IFERROR(VLOOKUP(C79,$A$42:$B$43,2,0),0)</f>
        <v>0</v>
      </c>
      <c r="E79" s="14"/>
    </row>
    <row r="80" spans="1:5" x14ac:dyDescent="0.25">
      <c r="A80" s="71"/>
      <c r="B80" s="9">
        <v>44620</v>
      </c>
      <c r="C80" s="5" t="s">
        <v>34</v>
      </c>
      <c r="D80" s="14"/>
      <c r="E80" s="14">
        <f>D79</f>
        <v>0</v>
      </c>
    </row>
    <row r="81" spans="1:5" x14ac:dyDescent="0.25">
      <c r="A81" s="71"/>
      <c r="B81" s="9">
        <v>44651</v>
      </c>
      <c r="C81" s="5" t="s">
        <v>33</v>
      </c>
      <c r="D81" s="14">
        <f>IFERROR(VLOOKUP(B81,$E$24:$K$37,7,0),0)*IFERROR(VLOOKUP(C81,$A$42:$B$43,2,0),0)</f>
        <v>2442013.0997014926</v>
      </c>
      <c r="E81" s="14"/>
    </row>
    <row r="82" spans="1:5" x14ac:dyDescent="0.25">
      <c r="A82" s="71"/>
      <c r="B82" s="9">
        <v>44651</v>
      </c>
      <c r="C82" s="5" t="s">
        <v>33</v>
      </c>
      <c r="D82" s="14"/>
      <c r="E82" s="14">
        <f t="shared" ref="E82" si="16">D81</f>
        <v>2442013.0997014926</v>
      </c>
    </row>
    <row r="83" spans="1:5" x14ac:dyDescent="0.25">
      <c r="A83" s="71"/>
      <c r="B83" s="9">
        <v>44651</v>
      </c>
      <c r="C83" s="5" t="s">
        <v>34</v>
      </c>
      <c r="D83" s="14">
        <f>IFERROR(VLOOKUP(B83,$E$24:$K$37,7,0),0)*IFERROR(VLOOKUP(C83,$A$42:$B$43,2,0),0)</f>
        <v>1628008.7331343284</v>
      </c>
      <c r="E83" s="14"/>
    </row>
    <row r="84" spans="1:5" x14ac:dyDescent="0.25">
      <c r="A84" s="71"/>
      <c r="B84" s="9">
        <v>44651</v>
      </c>
      <c r="C84" s="5" t="s">
        <v>34</v>
      </c>
      <c r="D84" s="14"/>
      <c r="E84" s="14">
        <f t="shared" ref="E84" si="17">D83</f>
        <v>1628008.7331343284</v>
      </c>
    </row>
    <row r="85" spans="1:5" x14ac:dyDescent="0.25">
      <c r="A85" s="71"/>
      <c r="B85" s="9">
        <v>44681</v>
      </c>
      <c r="C85" s="5" t="s">
        <v>33</v>
      </c>
      <c r="D85" s="14">
        <f>IFERROR(VLOOKUP(B85,$E$24:$K$37,7,0),0)*IFERROR(VLOOKUP(C85,$A$42:$B$43,2,0),0)</f>
        <v>2363238.4835820897</v>
      </c>
      <c r="E85" s="14"/>
    </row>
    <row r="86" spans="1:5" x14ac:dyDescent="0.25">
      <c r="A86" s="71"/>
      <c r="B86" s="9">
        <v>44681</v>
      </c>
      <c r="C86" s="5" t="s">
        <v>33</v>
      </c>
      <c r="D86" s="14"/>
      <c r="E86" s="14">
        <f t="shared" ref="E86" si="18">D85</f>
        <v>2363238.4835820897</v>
      </c>
    </row>
    <row r="87" spans="1:5" x14ac:dyDescent="0.25">
      <c r="A87" s="71"/>
      <c r="B87" s="9">
        <v>44681</v>
      </c>
      <c r="C87" s="5" t="s">
        <v>34</v>
      </c>
      <c r="D87" s="14">
        <f>IFERROR(VLOOKUP(B87,$E$24:$K$37,7,0),0)*IFERROR(VLOOKUP(C87,$A$42:$B$43,2,0),0)</f>
        <v>1575492.3223880599</v>
      </c>
      <c r="E87" s="14"/>
    </row>
    <row r="88" spans="1:5" x14ac:dyDescent="0.25">
      <c r="A88" s="71"/>
      <c r="B88" s="9">
        <v>44681</v>
      </c>
      <c r="C88" s="5" t="s">
        <v>34</v>
      </c>
      <c r="D88" s="14"/>
      <c r="E88" s="14">
        <f t="shared" ref="E88" si="19">D87</f>
        <v>1575492.3223880599</v>
      </c>
    </row>
    <row r="89" spans="1:5" x14ac:dyDescent="0.25">
      <c r="A89" s="71"/>
      <c r="B89" s="9">
        <v>44712</v>
      </c>
      <c r="C89" s="5" t="s">
        <v>33</v>
      </c>
      <c r="D89" s="14">
        <f>IFERROR(VLOOKUP(B89,$E$24:$K$37,7,0),0)*IFERROR(VLOOKUP(C89,$A$42:$B$43,2,0),0)</f>
        <v>2442013.0997014926</v>
      </c>
      <c r="E89" s="14"/>
    </row>
    <row r="90" spans="1:5" x14ac:dyDescent="0.25">
      <c r="A90" s="71"/>
      <c r="B90" s="9">
        <v>44712</v>
      </c>
      <c r="C90" s="5" t="s">
        <v>33</v>
      </c>
      <c r="D90" s="14"/>
      <c r="E90" s="14">
        <f t="shared" ref="E90" si="20">D89</f>
        <v>2442013.0997014926</v>
      </c>
    </row>
    <row r="91" spans="1:5" x14ac:dyDescent="0.25">
      <c r="A91" s="71"/>
      <c r="B91" s="9">
        <v>44712</v>
      </c>
      <c r="C91" s="5" t="s">
        <v>34</v>
      </c>
      <c r="D91" s="14">
        <f>IFERROR(VLOOKUP(B91,$E$24:$K$37,7,0),0)*IFERROR(VLOOKUP(C91,$A$42:$B$43,2,0),0)</f>
        <v>1628008.7331343284</v>
      </c>
      <c r="E91" s="14"/>
    </row>
    <row r="92" spans="1:5" x14ac:dyDescent="0.25">
      <c r="A92" s="71"/>
      <c r="B92" s="9">
        <v>44712</v>
      </c>
      <c r="C92" s="5" t="s">
        <v>34</v>
      </c>
      <c r="D92" s="14"/>
      <c r="E92" s="14">
        <f t="shared" ref="E92" si="21">D91</f>
        <v>1628008.7331343284</v>
      </c>
    </row>
    <row r="93" spans="1:5" x14ac:dyDescent="0.25">
      <c r="A93" s="71"/>
      <c r="B93" s="9">
        <v>44742</v>
      </c>
      <c r="C93" s="5" t="s">
        <v>33</v>
      </c>
      <c r="D93" s="14">
        <f>IFERROR(VLOOKUP(B93,$E$24:$K$37,7,0),0)*IFERROR(VLOOKUP(C93,$A$42:$B$43,2,0),0)</f>
        <v>2363238.4835820897</v>
      </c>
      <c r="E93" s="14"/>
    </row>
    <row r="94" spans="1:5" x14ac:dyDescent="0.25">
      <c r="A94" s="71"/>
      <c r="B94" s="9">
        <v>44742</v>
      </c>
      <c r="C94" s="5" t="s">
        <v>33</v>
      </c>
      <c r="D94" s="14"/>
      <c r="E94" s="14">
        <f t="shared" ref="E94" si="22">D93</f>
        <v>2363238.4835820897</v>
      </c>
    </row>
    <row r="95" spans="1:5" x14ac:dyDescent="0.25">
      <c r="A95" s="71"/>
      <c r="B95" s="9">
        <v>44742</v>
      </c>
      <c r="C95" s="5" t="s">
        <v>34</v>
      </c>
      <c r="D95" s="14">
        <f>IFERROR(VLOOKUP(B95,$E$24:$K$37,7,0),0)*IFERROR(VLOOKUP(C95,$A$42:$B$43,2,0),0)</f>
        <v>1575492.3223880599</v>
      </c>
      <c r="E95" s="14"/>
    </row>
    <row r="96" spans="1:5" x14ac:dyDescent="0.25">
      <c r="A96" s="71"/>
      <c r="B96" s="9">
        <v>44742</v>
      </c>
      <c r="C96" s="5" t="s">
        <v>34</v>
      </c>
      <c r="D96" s="14"/>
      <c r="E96" s="14">
        <f t="shared" ref="E96" si="23">D95</f>
        <v>1575492.3223880599</v>
      </c>
    </row>
    <row r="97" spans="1:9" x14ac:dyDescent="0.25">
      <c r="A97" s="71"/>
      <c r="B97" s="9">
        <v>44770</v>
      </c>
      <c r="C97" s="5" t="s">
        <v>33</v>
      </c>
      <c r="D97" s="14">
        <f>IFERROR(VLOOKUP(B97,$E$24:$K$37,7,0),0)*IFERROR(VLOOKUP(C97,$A$42:$B$43,2,0),0)</f>
        <v>2205689.2513432838</v>
      </c>
      <c r="E97" s="14"/>
    </row>
    <row r="98" spans="1:9" x14ac:dyDescent="0.25">
      <c r="A98" s="71"/>
      <c r="B98" s="9">
        <v>44770</v>
      </c>
      <c r="C98" s="5" t="s">
        <v>33</v>
      </c>
      <c r="D98" s="14"/>
      <c r="E98" s="14">
        <f t="shared" ref="E98" si="24">D97</f>
        <v>2205689.2513432838</v>
      </c>
    </row>
    <row r="99" spans="1:9" x14ac:dyDescent="0.25">
      <c r="A99" s="71"/>
      <c r="B99" s="9">
        <v>44770</v>
      </c>
      <c r="C99" s="5" t="s">
        <v>34</v>
      </c>
      <c r="D99" s="14">
        <f>IFERROR(VLOOKUP(B99,$E$24:$K$37,7,0),0)*IFERROR(VLOOKUP(C99,$A$42:$B$43,2,0),0)</f>
        <v>1470459.5008955225</v>
      </c>
      <c r="E99" s="14"/>
    </row>
    <row r="100" spans="1:9" ht="18.75" customHeight="1" x14ac:dyDescent="0.25">
      <c r="A100" s="71"/>
      <c r="B100" s="9">
        <v>44770</v>
      </c>
      <c r="C100" s="5" t="s">
        <v>34</v>
      </c>
      <c r="D100" s="14"/>
      <c r="E100" s="14">
        <f t="shared" ref="E100" si="25">D99</f>
        <v>1470459.5008955225</v>
      </c>
    </row>
    <row r="104" spans="1:9" x14ac:dyDescent="0.25">
      <c r="A104" t="s">
        <v>0</v>
      </c>
      <c r="D104" s="1">
        <v>44275</v>
      </c>
      <c r="F104" s="2" t="s">
        <v>17</v>
      </c>
      <c r="G104" s="12">
        <v>44731</v>
      </c>
      <c r="H104" s="2" t="s">
        <v>63</v>
      </c>
      <c r="I104" s="2">
        <f>G104-D104+1</f>
        <v>457</v>
      </c>
    </row>
    <row r="105" spans="1:9" x14ac:dyDescent="0.25">
      <c r="A105" t="s">
        <v>1</v>
      </c>
      <c r="C105" s="11">
        <v>61000000</v>
      </c>
      <c r="D105" s="1"/>
      <c r="G105" s="12"/>
    </row>
    <row r="106" spans="1:9" x14ac:dyDescent="0.25">
      <c r="A106" t="s">
        <v>29</v>
      </c>
      <c r="C106" s="11">
        <v>1000000</v>
      </c>
      <c r="D106" s="1"/>
      <c r="G106" s="12"/>
    </row>
    <row r="107" spans="1:9" x14ac:dyDescent="0.25">
      <c r="A107" t="s">
        <v>10</v>
      </c>
      <c r="C107" s="11">
        <f>C105-C106</f>
        <v>60000000</v>
      </c>
      <c r="D107" s="1"/>
      <c r="G107" s="12"/>
    </row>
    <row r="108" spans="1:9" x14ac:dyDescent="0.25">
      <c r="A108" t="s">
        <v>28</v>
      </c>
      <c r="C108" t="b">
        <v>1</v>
      </c>
      <c r="D108" s="13"/>
    </row>
    <row r="109" spans="1:9" x14ac:dyDescent="0.25">
      <c r="A109" t="s">
        <v>16</v>
      </c>
      <c r="C109" t="s">
        <v>26</v>
      </c>
      <c r="D109" s="13">
        <f>G104-D104+1</f>
        <v>457</v>
      </c>
      <c r="E109" t="s">
        <v>27</v>
      </c>
    </row>
    <row r="110" spans="1:9" x14ac:dyDescent="0.25">
      <c r="A110" t="s">
        <v>23</v>
      </c>
      <c r="C110" s="1">
        <v>44397</v>
      </c>
    </row>
    <row r="111" spans="1:9" x14ac:dyDescent="0.25">
      <c r="A111" t="s">
        <v>24</v>
      </c>
      <c r="C111" s="1">
        <v>44397</v>
      </c>
      <c r="G111" s="1"/>
    </row>
    <row r="112" spans="1:9" x14ac:dyDescent="0.25">
      <c r="A112" t="s">
        <v>18</v>
      </c>
    </row>
    <row r="113" spans="1:14" x14ac:dyDescent="0.25">
      <c r="A113" t="s">
        <v>19</v>
      </c>
      <c r="E113" s="1"/>
    </row>
    <row r="114" spans="1:14" x14ac:dyDescent="0.25">
      <c r="A114" t="s">
        <v>20</v>
      </c>
      <c r="D114">
        <v>4</v>
      </c>
      <c r="E114" s="2" t="s">
        <v>22</v>
      </c>
    </row>
    <row r="115" spans="1:14" x14ac:dyDescent="0.25">
      <c r="A115" t="s">
        <v>21</v>
      </c>
      <c r="D115">
        <v>122</v>
      </c>
      <c r="E115"/>
    </row>
    <row r="116" spans="1:14" x14ac:dyDescent="0.25">
      <c r="A116" t="s">
        <v>62</v>
      </c>
      <c r="D116" t="s">
        <v>61</v>
      </c>
      <c r="E116"/>
    </row>
    <row r="117" spans="1:14" x14ac:dyDescent="0.25">
      <c r="A117" t="s">
        <v>65</v>
      </c>
      <c r="D117" t="s">
        <v>60</v>
      </c>
      <c r="E117"/>
    </row>
    <row r="118" spans="1:14" x14ac:dyDescent="0.25">
      <c r="E118"/>
    </row>
    <row r="119" spans="1:14" x14ac:dyDescent="0.25">
      <c r="A119" s="64" t="s">
        <v>2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6"/>
    </row>
    <row r="120" spans="1:14" ht="45" x14ac:dyDescent="0.25">
      <c r="A120" s="5"/>
      <c r="B120" s="7" t="s">
        <v>3</v>
      </c>
      <c r="C120" s="7" t="s">
        <v>4</v>
      </c>
      <c r="D120" s="7" t="s">
        <v>5</v>
      </c>
      <c r="E120" s="7"/>
      <c r="F120" s="8" t="s">
        <v>25</v>
      </c>
      <c r="G120" s="8" t="s">
        <v>6</v>
      </c>
      <c r="H120" s="8" t="s">
        <v>7</v>
      </c>
      <c r="I120" s="8" t="s">
        <v>8</v>
      </c>
      <c r="J120" s="8" t="s">
        <v>9</v>
      </c>
      <c r="K120" s="8" t="s">
        <v>10</v>
      </c>
      <c r="L120" s="8" t="s">
        <v>11</v>
      </c>
      <c r="M120" s="8" t="s">
        <v>12</v>
      </c>
      <c r="N120" s="8" t="s">
        <v>13</v>
      </c>
    </row>
    <row r="121" spans="1:14" x14ac:dyDescent="0.25">
      <c r="A121" s="5"/>
      <c r="B121" s="7"/>
      <c r="C121" s="7"/>
      <c r="D121" s="7"/>
      <c r="E121" s="7"/>
      <c r="F121" s="8"/>
      <c r="G121" s="8"/>
      <c r="H121" s="8"/>
      <c r="I121" s="8"/>
      <c r="J121" s="8"/>
      <c r="K121" s="8"/>
      <c r="L121" s="8"/>
      <c r="M121" s="8"/>
      <c r="N121" s="8"/>
    </row>
    <row r="122" spans="1:14" x14ac:dyDescent="0.25">
      <c r="A122" s="5"/>
      <c r="B122" s="7" t="s">
        <v>14</v>
      </c>
      <c r="C122" s="10">
        <v>44275</v>
      </c>
      <c r="D122" s="10">
        <v>44286</v>
      </c>
      <c r="E122" s="10">
        <f>D122</f>
        <v>44286</v>
      </c>
      <c r="F122" s="6">
        <f>$C$4</f>
        <v>60000000</v>
      </c>
      <c r="G122" s="6">
        <f>$D$6</f>
        <v>457</v>
      </c>
      <c r="H122" s="15">
        <v>0</v>
      </c>
      <c r="I122" s="6">
        <v>0</v>
      </c>
      <c r="J122" s="6">
        <f t="shared" ref="J122:J133" si="26">D122-C122+1</f>
        <v>12</v>
      </c>
      <c r="K122" s="14">
        <f>ROUND(F122/G122*J122,0)</f>
        <v>1575492</v>
      </c>
      <c r="L122" s="15">
        <f>ROUND(H122+K122,0)</f>
        <v>1575492</v>
      </c>
      <c r="M122" s="15">
        <f>F122-L122</f>
        <v>58424508</v>
      </c>
      <c r="N122" s="6">
        <f>G122-J122</f>
        <v>445</v>
      </c>
    </row>
    <row r="123" spans="1:14" x14ac:dyDescent="0.25">
      <c r="A123" s="5">
        <v>1</v>
      </c>
      <c r="B123" s="7" t="s">
        <v>14</v>
      </c>
      <c r="C123" s="9">
        <v>44287</v>
      </c>
      <c r="D123" s="9">
        <f t="shared" ref="D123" si="27">EOMONTH(C123,0)</f>
        <v>44316</v>
      </c>
      <c r="E123" s="10">
        <f t="shared" ref="E123:E140" si="28">D123</f>
        <v>44316</v>
      </c>
      <c r="F123" s="6">
        <f t="shared" ref="F123:F126" si="29">$C$4</f>
        <v>60000000</v>
      </c>
      <c r="G123" s="6">
        <f t="shared" ref="G123:G126" si="30">$D$6</f>
        <v>457</v>
      </c>
      <c r="H123" s="15">
        <f>SUM($K$19:K122)</f>
        <v>61575492</v>
      </c>
      <c r="I123" s="6">
        <f>SUM($J$19:J122)</f>
        <v>469</v>
      </c>
      <c r="J123" s="6">
        <f t="shared" si="26"/>
        <v>30</v>
      </c>
      <c r="K123" s="14">
        <f t="shared" ref="K123:K126" si="31">ROUND(F123/G123*J123,0)</f>
        <v>3938731</v>
      </c>
      <c r="L123" s="15">
        <f t="shared" ref="L123:L124" si="32">ROUND(H123+K123,0)</f>
        <v>65514223</v>
      </c>
      <c r="M123" s="15">
        <f>F123-L123</f>
        <v>-5514223</v>
      </c>
      <c r="N123" s="6">
        <f>N122-J123</f>
        <v>415</v>
      </c>
    </row>
    <row r="124" spans="1:14" x14ac:dyDescent="0.25">
      <c r="A124" s="5">
        <f>A123+1</f>
        <v>2</v>
      </c>
      <c r="B124" s="7" t="s">
        <v>14</v>
      </c>
      <c r="C124" s="9">
        <f>D123+1</f>
        <v>44317</v>
      </c>
      <c r="D124" s="9">
        <f>EOMONTH(C124,0)</f>
        <v>44347</v>
      </c>
      <c r="E124" s="10">
        <f t="shared" si="28"/>
        <v>44347</v>
      </c>
      <c r="F124" s="6">
        <f t="shared" si="29"/>
        <v>60000000</v>
      </c>
      <c r="G124" s="6">
        <f t="shared" si="30"/>
        <v>457</v>
      </c>
      <c r="H124" s="15">
        <f>SUM($K$19:K123)</f>
        <v>65514223</v>
      </c>
      <c r="I124" s="6">
        <f>SUM($J$19:J123)</f>
        <v>499</v>
      </c>
      <c r="J124" s="6">
        <f t="shared" si="26"/>
        <v>31</v>
      </c>
      <c r="K124" s="14">
        <f t="shared" si="31"/>
        <v>4070022</v>
      </c>
      <c r="L124" s="15">
        <f t="shared" si="32"/>
        <v>69584245</v>
      </c>
      <c r="M124" s="15">
        <f t="shared" ref="M124:M140" si="33">F124-L124</f>
        <v>-9584245</v>
      </c>
      <c r="N124" s="6">
        <f>N123-J124</f>
        <v>384</v>
      </c>
    </row>
    <row r="125" spans="1:14" x14ac:dyDescent="0.25">
      <c r="A125" s="5">
        <f t="shared" ref="A125:A140" si="34">A124+1</f>
        <v>3</v>
      </c>
      <c r="B125" s="7" t="s">
        <v>14</v>
      </c>
      <c r="C125" s="9">
        <f>EDATE(C124,1)</f>
        <v>44348</v>
      </c>
      <c r="D125" s="9">
        <f>EOMONTH(C125,0)</f>
        <v>44377</v>
      </c>
      <c r="E125" s="10">
        <f t="shared" si="28"/>
        <v>44377</v>
      </c>
      <c r="F125" s="6">
        <f t="shared" si="29"/>
        <v>60000000</v>
      </c>
      <c r="G125" s="6">
        <f t="shared" si="30"/>
        <v>457</v>
      </c>
      <c r="H125" s="15">
        <f>SUM($K$19:K124)</f>
        <v>69584245</v>
      </c>
      <c r="I125" s="6">
        <f>SUM($J$19:J124)</f>
        <v>530</v>
      </c>
      <c r="J125" s="6">
        <f t="shared" si="26"/>
        <v>30</v>
      </c>
      <c r="K125" s="14">
        <f t="shared" si="31"/>
        <v>3938731</v>
      </c>
      <c r="L125" s="15">
        <f>ROUND(H125+K125,0)</f>
        <v>73522976</v>
      </c>
      <c r="M125" s="15">
        <f t="shared" si="33"/>
        <v>-13522976</v>
      </c>
      <c r="N125" s="6">
        <f>N124-J125</f>
        <v>354</v>
      </c>
    </row>
    <row r="126" spans="1:14" x14ac:dyDescent="0.25">
      <c r="A126" s="5"/>
      <c r="B126" s="7" t="s">
        <v>14</v>
      </c>
      <c r="C126" s="9">
        <v>44378</v>
      </c>
      <c r="D126" s="9">
        <v>44396</v>
      </c>
      <c r="E126" s="10">
        <f t="shared" si="28"/>
        <v>44396</v>
      </c>
      <c r="F126" s="6">
        <f t="shared" si="29"/>
        <v>60000000</v>
      </c>
      <c r="G126" s="6">
        <f t="shared" si="30"/>
        <v>457</v>
      </c>
      <c r="H126" s="15">
        <f>SUM($K$19:K125)</f>
        <v>73522976</v>
      </c>
      <c r="I126" s="6">
        <f>SUM($J$19:J125)</f>
        <v>560</v>
      </c>
      <c r="J126" s="6">
        <f t="shared" si="26"/>
        <v>19</v>
      </c>
      <c r="K126" s="14">
        <f t="shared" si="31"/>
        <v>2494530</v>
      </c>
      <c r="L126" s="15">
        <f>ROUND(H126+K126,0)</f>
        <v>76017506</v>
      </c>
      <c r="M126" s="15">
        <f t="shared" si="33"/>
        <v>-16017506</v>
      </c>
      <c r="N126" s="6">
        <f>N125-J126</f>
        <v>335</v>
      </c>
    </row>
    <row r="127" spans="1:14" x14ac:dyDescent="0.25">
      <c r="A127" s="19">
        <f>A125+1</f>
        <v>4</v>
      </c>
      <c r="B127" s="20" t="s">
        <v>15</v>
      </c>
      <c r="C127" s="21">
        <v>44397</v>
      </c>
      <c r="D127" s="21">
        <f t="shared" ref="D127:D132" si="35">EOMONTH(C127,0)</f>
        <v>44408</v>
      </c>
      <c r="E127" s="25">
        <f t="shared" si="28"/>
        <v>44408</v>
      </c>
      <c r="F127" s="22">
        <f>$M$23</f>
        <v>43982494</v>
      </c>
      <c r="G127" s="22">
        <f>$N$23</f>
        <v>335</v>
      </c>
      <c r="H127" s="23">
        <v>0</v>
      </c>
      <c r="I127" s="22">
        <v>0</v>
      </c>
      <c r="J127" s="22">
        <f t="shared" si="26"/>
        <v>12</v>
      </c>
      <c r="K127" s="24">
        <f>(F127/G127)*J127</f>
        <v>1575492.3223880599</v>
      </c>
      <c r="L127" s="23">
        <f t="shared" ref="L127:L129" si="36">H127+K127</f>
        <v>1575492.3223880599</v>
      </c>
      <c r="M127" s="23">
        <f t="shared" si="33"/>
        <v>42407001.67761194</v>
      </c>
      <c r="N127" s="22">
        <f>G127-J127</f>
        <v>323</v>
      </c>
    </row>
    <row r="128" spans="1:14" x14ac:dyDescent="0.25">
      <c r="A128" s="5">
        <f t="shared" si="34"/>
        <v>5</v>
      </c>
      <c r="B128" s="7" t="s">
        <v>15</v>
      </c>
      <c r="C128" s="9">
        <v>44409</v>
      </c>
      <c r="D128" s="9">
        <f t="shared" si="35"/>
        <v>44439</v>
      </c>
      <c r="E128" s="10">
        <f t="shared" si="28"/>
        <v>44439</v>
      </c>
      <c r="F128" s="6">
        <f t="shared" ref="F128:F135" si="37">$M$23</f>
        <v>43982494</v>
      </c>
      <c r="G128" s="6">
        <f t="shared" ref="G128:G135" si="38">$N$23</f>
        <v>335</v>
      </c>
      <c r="H128" s="15">
        <f>SUM($K$24:K127)</f>
        <v>61575492.32238806</v>
      </c>
      <c r="I128" s="6">
        <f>SUM($J$24:J127)</f>
        <v>469</v>
      </c>
      <c r="J128" s="6">
        <f t="shared" si="26"/>
        <v>31</v>
      </c>
      <c r="K128" s="14">
        <f t="shared" ref="K128:K133" si="39">(F128/G128)*J128</f>
        <v>4070021.832835821</v>
      </c>
      <c r="L128" s="15">
        <f t="shared" si="36"/>
        <v>65645514.155223884</v>
      </c>
      <c r="M128" s="15">
        <f t="shared" si="33"/>
        <v>-21663020.155223884</v>
      </c>
      <c r="N128" s="6">
        <f>N127-J128</f>
        <v>292</v>
      </c>
    </row>
    <row r="129" spans="1:14" x14ac:dyDescent="0.25">
      <c r="A129" s="5">
        <v>5</v>
      </c>
      <c r="B129" s="7" t="s">
        <v>15</v>
      </c>
      <c r="C129" s="9">
        <f t="shared" ref="C129:C140" si="40">EDATE(C128,1)</f>
        <v>44440</v>
      </c>
      <c r="D129" s="9">
        <f t="shared" si="35"/>
        <v>44469</v>
      </c>
      <c r="E129" s="10">
        <f t="shared" si="28"/>
        <v>44469</v>
      </c>
      <c r="F129" s="6">
        <f t="shared" si="37"/>
        <v>43982494</v>
      </c>
      <c r="G129" s="6">
        <f t="shared" si="38"/>
        <v>335</v>
      </c>
      <c r="H129" s="15">
        <f>SUM($K$24:K128)</f>
        <v>65645514.155223884</v>
      </c>
      <c r="I129" s="6">
        <f>SUM($J$19:J128)</f>
        <v>622</v>
      </c>
      <c r="J129" s="6">
        <f t="shared" si="26"/>
        <v>30</v>
      </c>
      <c r="K129" s="14">
        <f t="shared" si="39"/>
        <v>3938730.8059701496</v>
      </c>
      <c r="L129" s="15">
        <f t="shared" si="36"/>
        <v>69584244.961194038</v>
      </c>
      <c r="M129" s="15">
        <f t="shared" si="33"/>
        <v>-25601750.961194038</v>
      </c>
      <c r="N129" s="6">
        <f t="shared" ref="N129:N134" si="41">N128-J129</f>
        <v>262</v>
      </c>
    </row>
    <row r="130" spans="1:14" x14ac:dyDescent="0.25">
      <c r="A130" s="5">
        <f>A128+1</f>
        <v>6</v>
      </c>
      <c r="B130" s="7" t="s">
        <v>15</v>
      </c>
      <c r="C130" s="9">
        <f t="shared" si="40"/>
        <v>44470</v>
      </c>
      <c r="D130" s="9">
        <f t="shared" si="35"/>
        <v>44500</v>
      </c>
      <c r="E130" s="10">
        <f t="shared" si="28"/>
        <v>44500</v>
      </c>
      <c r="F130" s="6">
        <f t="shared" si="37"/>
        <v>43982494</v>
      </c>
      <c r="G130" s="6">
        <f t="shared" si="38"/>
        <v>335</v>
      </c>
      <c r="H130" s="15">
        <f>SUM($K$24:K129)</f>
        <v>69584244.961194038</v>
      </c>
      <c r="I130" s="6">
        <f>SUM($J$19:J129)</f>
        <v>652</v>
      </c>
      <c r="J130" s="6">
        <f t="shared" si="26"/>
        <v>31</v>
      </c>
      <c r="K130" s="14">
        <f t="shared" si="39"/>
        <v>4070021.832835821</v>
      </c>
      <c r="L130" s="15">
        <f>H130+K130</f>
        <v>73654266.794029862</v>
      </c>
      <c r="M130" s="15">
        <f t="shared" si="33"/>
        <v>-29671772.794029862</v>
      </c>
      <c r="N130" s="6">
        <f t="shared" si="41"/>
        <v>231</v>
      </c>
    </row>
    <row r="131" spans="1:14" x14ac:dyDescent="0.25">
      <c r="A131" s="5">
        <f t="shared" si="34"/>
        <v>7</v>
      </c>
      <c r="B131" s="7" t="s">
        <v>15</v>
      </c>
      <c r="C131" s="9">
        <f t="shared" si="40"/>
        <v>44501</v>
      </c>
      <c r="D131" s="9">
        <f t="shared" si="35"/>
        <v>44530</v>
      </c>
      <c r="E131" s="10">
        <f t="shared" si="28"/>
        <v>44530</v>
      </c>
      <c r="F131" s="6">
        <f t="shared" si="37"/>
        <v>43982494</v>
      </c>
      <c r="G131" s="6">
        <f t="shared" si="38"/>
        <v>335</v>
      </c>
      <c r="H131" s="15">
        <f>SUM($K$24:K130)</f>
        <v>73654266.794029862</v>
      </c>
      <c r="I131" s="6">
        <f>SUM($J$19:J130)</f>
        <v>683</v>
      </c>
      <c r="J131" s="6">
        <f t="shared" si="26"/>
        <v>30</v>
      </c>
      <c r="K131" s="14">
        <f t="shared" si="39"/>
        <v>3938730.8059701496</v>
      </c>
      <c r="L131" s="15">
        <f t="shared" ref="L131:L140" si="42">H131+K131</f>
        <v>77592997.600000009</v>
      </c>
      <c r="M131" s="15">
        <f t="shared" si="33"/>
        <v>-33610503.600000009</v>
      </c>
      <c r="N131" s="6">
        <f t="shared" si="41"/>
        <v>201</v>
      </c>
    </row>
    <row r="132" spans="1:14" x14ac:dyDescent="0.25">
      <c r="A132" s="5">
        <f t="shared" si="34"/>
        <v>8</v>
      </c>
      <c r="B132" s="7" t="s">
        <v>15</v>
      </c>
      <c r="C132" s="9">
        <f t="shared" si="40"/>
        <v>44531</v>
      </c>
      <c r="D132" s="9">
        <f t="shared" si="35"/>
        <v>44561</v>
      </c>
      <c r="E132" s="10">
        <f t="shared" si="28"/>
        <v>44561</v>
      </c>
      <c r="F132" s="6">
        <f t="shared" si="37"/>
        <v>43982494</v>
      </c>
      <c r="G132" s="6">
        <f t="shared" si="38"/>
        <v>335</v>
      </c>
      <c r="H132" s="15">
        <f>SUM($K$24:K131)</f>
        <v>77592997.600000009</v>
      </c>
      <c r="I132" s="6">
        <f>SUM($J$19:J131)</f>
        <v>713</v>
      </c>
      <c r="J132" s="6">
        <f t="shared" si="26"/>
        <v>31</v>
      </c>
      <c r="K132" s="14">
        <f t="shared" si="39"/>
        <v>4070021.832835821</v>
      </c>
      <c r="L132" s="15">
        <f t="shared" si="42"/>
        <v>81663019.432835832</v>
      </c>
      <c r="M132" s="15">
        <f t="shared" si="33"/>
        <v>-37680525.432835832</v>
      </c>
      <c r="N132" s="6">
        <f t="shared" si="41"/>
        <v>170</v>
      </c>
    </row>
    <row r="133" spans="1:14" x14ac:dyDescent="0.25">
      <c r="A133" s="5">
        <f t="shared" si="34"/>
        <v>9</v>
      </c>
      <c r="B133" s="7" t="s">
        <v>15</v>
      </c>
      <c r="C133" s="9">
        <f t="shared" si="40"/>
        <v>44562</v>
      </c>
      <c r="D133" s="9">
        <v>44581</v>
      </c>
      <c r="E133" s="10">
        <f t="shared" si="28"/>
        <v>44581</v>
      </c>
      <c r="F133" s="6">
        <f t="shared" si="37"/>
        <v>43982494</v>
      </c>
      <c r="G133" s="6">
        <f t="shared" si="38"/>
        <v>335</v>
      </c>
      <c r="H133" s="15">
        <f>SUM($K$24:K132)</f>
        <v>81663019.432835832</v>
      </c>
      <c r="I133" s="6">
        <f>SUM($J$19:J132)</f>
        <v>744</v>
      </c>
      <c r="J133" s="6">
        <f t="shared" si="26"/>
        <v>20</v>
      </c>
      <c r="K133" s="14">
        <f t="shared" si="39"/>
        <v>2625820.5373134329</v>
      </c>
      <c r="L133" s="15">
        <f t="shared" si="42"/>
        <v>84288839.970149264</v>
      </c>
      <c r="M133" s="15">
        <f t="shared" si="33"/>
        <v>-40306345.970149264</v>
      </c>
      <c r="N133" s="6">
        <f t="shared" si="41"/>
        <v>150</v>
      </c>
    </row>
    <row r="134" spans="1:14" x14ac:dyDescent="0.25">
      <c r="A134" s="19">
        <f t="shared" si="34"/>
        <v>10</v>
      </c>
      <c r="B134" s="20" t="s">
        <v>15</v>
      </c>
      <c r="C134" s="21">
        <v>44582</v>
      </c>
      <c r="D134" s="21">
        <v>44592</v>
      </c>
      <c r="E134" s="25">
        <f t="shared" si="28"/>
        <v>44592</v>
      </c>
      <c r="F134" s="22">
        <f t="shared" si="37"/>
        <v>43982494</v>
      </c>
      <c r="G134" s="22">
        <f t="shared" si="38"/>
        <v>335</v>
      </c>
      <c r="H134" s="23">
        <f>SUM($K$24:K133)</f>
        <v>84288839.970149264</v>
      </c>
      <c r="I134" s="22">
        <f>SUM($J$19:J133)</f>
        <v>764</v>
      </c>
      <c r="J134" s="22">
        <v>0</v>
      </c>
      <c r="K134" s="24">
        <v>0</v>
      </c>
      <c r="L134" s="23">
        <f t="shared" si="42"/>
        <v>84288839.970149264</v>
      </c>
      <c r="M134" s="23">
        <f t="shared" si="33"/>
        <v>-40306345.970149264</v>
      </c>
      <c r="N134" s="22">
        <f t="shared" si="41"/>
        <v>150</v>
      </c>
    </row>
    <row r="135" spans="1:14" x14ac:dyDescent="0.25">
      <c r="A135" s="19">
        <f t="shared" si="34"/>
        <v>11</v>
      </c>
      <c r="B135" s="20" t="s">
        <v>15</v>
      </c>
      <c r="C135" s="21">
        <f>EDATE(C133,1)</f>
        <v>44593</v>
      </c>
      <c r="D135" s="21">
        <f t="shared" ref="D135:D139" si="43">EOMONTH(C135,0)</f>
        <v>44620</v>
      </c>
      <c r="E135" s="25">
        <f t="shared" si="28"/>
        <v>44620</v>
      </c>
      <c r="F135" s="22">
        <f t="shared" si="37"/>
        <v>43982494</v>
      </c>
      <c r="G135" s="22">
        <f t="shared" si="38"/>
        <v>335</v>
      </c>
      <c r="H135" s="23">
        <f>SUM($K$24:K133)</f>
        <v>84288839.970149264</v>
      </c>
      <c r="I135" s="22">
        <f>SUM($J$19:J133)</f>
        <v>764</v>
      </c>
      <c r="J135" s="22">
        <v>0</v>
      </c>
      <c r="K135" s="24">
        <f t="shared" ref="K135:K140" si="44">(F135/G135)*J135</f>
        <v>0</v>
      </c>
      <c r="L135" s="23">
        <f t="shared" si="42"/>
        <v>84288839.970149264</v>
      </c>
      <c r="M135" s="23">
        <f t="shared" si="33"/>
        <v>-40306345.970149264</v>
      </c>
      <c r="N135" s="22">
        <f>N133-J135</f>
        <v>150</v>
      </c>
    </row>
    <row r="136" spans="1:14" x14ac:dyDescent="0.25">
      <c r="A136" s="5">
        <f t="shared" si="34"/>
        <v>12</v>
      </c>
      <c r="B136" s="7" t="s">
        <v>15</v>
      </c>
      <c r="C136" s="9">
        <f t="shared" si="40"/>
        <v>44621</v>
      </c>
      <c r="D136" s="9">
        <f t="shared" si="43"/>
        <v>44651</v>
      </c>
      <c r="E136" s="10">
        <f t="shared" si="28"/>
        <v>44651</v>
      </c>
      <c r="F136" s="6">
        <v>43982494</v>
      </c>
      <c r="G136" s="6">
        <v>335</v>
      </c>
      <c r="H136" s="15">
        <f>SUM($K$24:K135)</f>
        <v>84288839.970149264</v>
      </c>
      <c r="I136" s="6">
        <f>SUM($J$19:J135)</f>
        <v>764</v>
      </c>
      <c r="J136" s="6">
        <f>D136-C136+1</f>
        <v>31</v>
      </c>
      <c r="K136" s="14">
        <f t="shared" si="44"/>
        <v>4070021.832835821</v>
      </c>
      <c r="L136" s="15">
        <f t="shared" si="42"/>
        <v>88358861.802985087</v>
      </c>
      <c r="M136" s="15">
        <f t="shared" si="33"/>
        <v>-44376367.802985087</v>
      </c>
      <c r="N136" s="6">
        <f t="shared" ref="N136:N140" si="45">N135-J136</f>
        <v>119</v>
      </c>
    </row>
    <row r="137" spans="1:14" x14ac:dyDescent="0.25">
      <c r="A137" s="5">
        <f t="shared" si="34"/>
        <v>13</v>
      </c>
      <c r="B137" s="7" t="s">
        <v>15</v>
      </c>
      <c r="C137" s="9">
        <f t="shared" si="40"/>
        <v>44652</v>
      </c>
      <c r="D137" s="9">
        <f t="shared" si="43"/>
        <v>44681</v>
      </c>
      <c r="E137" s="10">
        <f t="shared" si="28"/>
        <v>44681</v>
      </c>
      <c r="F137" s="6">
        <v>43982494</v>
      </c>
      <c r="G137" s="6">
        <v>335</v>
      </c>
      <c r="H137" s="15">
        <f>SUM($K$24:K136)</f>
        <v>88358861.802985087</v>
      </c>
      <c r="I137" s="6">
        <f>SUM($J$19:J136)</f>
        <v>795</v>
      </c>
      <c r="J137" s="6">
        <f>D137-C137+1</f>
        <v>30</v>
      </c>
      <c r="K137" s="14">
        <f t="shared" si="44"/>
        <v>3938730.8059701496</v>
      </c>
      <c r="L137" s="15">
        <f t="shared" si="42"/>
        <v>92297592.608955234</v>
      </c>
      <c r="M137" s="15">
        <f t="shared" si="33"/>
        <v>-48315098.608955234</v>
      </c>
      <c r="N137" s="6">
        <f t="shared" si="45"/>
        <v>89</v>
      </c>
    </row>
    <row r="138" spans="1:14" x14ac:dyDescent="0.25">
      <c r="A138" s="5">
        <f t="shared" si="34"/>
        <v>14</v>
      </c>
      <c r="B138" s="7" t="s">
        <v>15</v>
      </c>
      <c r="C138" s="9">
        <f t="shared" si="40"/>
        <v>44682</v>
      </c>
      <c r="D138" s="9">
        <f t="shared" si="43"/>
        <v>44712</v>
      </c>
      <c r="E138" s="10">
        <f t="shared" si="28"/>
        <v>44712</v>
      </c>
      <c r="F138" s="6">
        <v>43982494</v>
      </c>
      <c r="G138" s="6">
        <v>335</v>
      </c>
      <c r="H138" s="15">
        <f>SUM($K$24:K137)</f>
        <v>92297592.608955234</v>
      </c>
      <c r="I138" s="6">
        <f>SUM($J$19:J137)</f>
        <v>825</v>
      </c>
      <c r="J138" s="6">
        <f>D138-C138+1</f>
        <v>31</v>
      </c>
      <c r="K138" s="14">
        <f t="shared" si="44"/>
        <v>4070021.832835821</v>
      </c>
      <c r="L138" s="15">
        <f t="shared" si="42"/>
        <v>96367614.441791058</v>
      </c>
      <c r="M138" s="15">
        <f t="shared" si="33"/>
        <v>-52385120.441791058</v>
      </c>
      <c r="N138" s="6">
        <f t="shared" si="45"/>
        <v>58</v>
      </c>
    </row>
    <row r="139" spans="1:14" x14ac:dyDescent="0.25">
      <c r="A139" s="5">
        <f t="shared" si="34"/>
        <v>15</v>
      </c>
      <c r="B139" s="7" t="s">
        <v>15</v>
      </c>
      <c r="C139" s="9">
        <f t="shared" si="40"/>
        <v>44713</v>
      </c>
      <c r="D139" s="9">
        <f t="shared" si="43"/>
        <v>44742</v>
      </c>
      <c r="E139" s="10">
        <f t="shared" si="28"/>
        <v>44742</v>
      </c>
      <c r="F139" s="6">
        <v>43982494</v>
      </c>
      <c r="G139" s="6">
        <v>335</v>
      </c>
      <c r="H139" s="15">
        <f>SUM($K$24:K138)</f>
        <v>96367614.441791058</v>
      </c>
      <c r="I139" s="6">
        <f>SUM($J$19:J138)</f>
        <v>856</v>
      </c>
      <c r="J139" s="6">
        <f>D139-C139+1</f>
        <v>30</v>
      </c>
      <c r="K139" s="14">
        <f t="shared" si="44"/>
        <v>3938730.8059701496</v>
      </c>
      <c r="L139" s="15">
        <f t="shared" si="42"/>
        <v>100306345.2477612</v>
      </c>
      <c r="M139" s="15">
        <f t="shared" si="33"/>
        <v>-56323851.247761205</v>
      </c>
      <c r="N139" s="6">
        <f t="shared" si="45"/>
        <v>28</v>
      </c>
    </row>
    <row r="140" spans="1:14" x14ac:dyDescent="0.25">
      <c r="A140" s="5">
        <f t="shared" si="34"/>
        <v>16</v>
      </c>
      <c r="B140" s="7" t="s">
        <v>15</v>
      </c>
      <c r="C140" s="9">
        <f t="shared" si="40"/>
        <v>44743</v>
      </c>
      <c r="D140" s="9">
        <f>D139+(335-SUM(J127:J139))</f>
        <v>44770</v>
      </c>
      <c r="E140" s="10">
        <f t="shared" si="28"/>
        <v>44770</v>
      </c>
      <c r="F140" s="6">
        <v>43982494</v>
      </c>
      <c r="G140" s="6">
        <v>335</v>
      </c>
      <c r="H140" s="15">
        <f>SUM($K$24:K139)</f>
        <v>100306345.2477612</v>
      </c>
      <c r="I140" s="6">
        <f>SUM($J$19:J139)</f>
        <v>886</v>
      </c>
      <c r="J140" s="6">
        <f>D140-C140+1</f>
        <v>28</v>
      </c>
      <c r="K140" s="14">
        <f t="shared" si="44"/>
        <v>3676148.7522388063</v>
      </c>
      <c r="L140" s="15">
        <f t="shared" si="42"/>
        <v>103982494.00000001</v>
      </c>
      <c r="M140" s="15">
        <f t="shared" si="33"/>
        <v>-60000000.000000015</v>
      </c>
      <c r="N140" s="6">
        <f t="shared" si="45"/>
        <v>0</v>
      </c>
    </row>
    <row r="142" spans="1:14" x14ac:dyDescent="0.25">
      <c r="A142" t="s">
        <v>64</v>
      </c>
    </row>
    <row r="144" spans="1:14" x14ac:dyDescent="0.25">
      <c r="E144"/>
    </row>
    <row r="145" spans="1:6" x14ac:dyDescent="0.25">
      <c r="A145" t="s">
        <v>33</v>
      </c>
      <c r="B145" s="17">
        <v>0.6</v>
      </c>
      <c r="E145"/>
      <c r="F145" s="12"/>
    </row>
    <row r="146" spans="1:6" x14ac:dyDescent="0.25">
      <c r="A146" t="s">
        <v>34</v>
      </c>
      <c r="B146" s="17">
        <v>0.4</v>
      </c>
      <c r="E146"/>
    </row>
    <row r="147" spans="1:6" x14ac:dyDescent="0.25">
      <c r="A147" s="70" t="s">
        <v>39</v>
      </c>
      <c r="B147" s="18" t="s">
        <v>38</v>
      </c>
      <c r="C147" s="18" t="s">
        <v>35</v>
      </c>
      <c r="D147" s="18" t="s">
        <v>36</v>
      </c>
      <c r="E147" s="18" t="s">
        <v>37</v>
      </c>
    </row>
    <row r="148" spans="1:6" x14ac:dyDescent="0.25">
      <c r="A148" s="71"/>
      <c r="B148" s="10">
        <v>44408</v>
      </c>
      <c r="C148" s="5" t="s">
        <v>33</v>
      </c>
      <c r="D148" s="14">
        <f>IFERROR(VLOOKUP(B148,$E$24:$K$37,7,0),0)*IFERROR(VLOOKUP(C148,$A$42:$B$43,2,0),0)</f>
        <v>945295.39343283593</v>
      </c>
      <c r="E148" s="14"/>
    </row>
    <row r="149" spans="1:6" x14ac:dyDescent="0.25">
      <c r="A149" s="71"/>
      <c r="B149" s="10">
        <v>44408</v>
      </c>
      <c r="C149" s="5" t="s">
        <v>33</v>
      </c>
      <c r="D149" s="14"/>
      <c r="E149" s="14">
        <f>D148</f>
        <v>945295.39343283593</v>
      </c>
    </row>
    <row r="150" spans="1:6" x14ac:dyDescent="0.25">
      <c r="A150" s="71"/>
      <c r="B150" s="10">
        <v>44408</v>
      </c>
      <c r="C150" s="5" t="s">
        <v>34</v>
      </c>
      <c r="D150" s="14">
        <f>IFERROR(VLOOKUP(B150,$E$24:$K$37,7,0),0)*IFERROR(VLOOKUP(C150,$A$42:$B$43,2,0),0)</f>
        <v>630196.92895522399</v>
      </c>
      <c r="E150" s="14"/>
    </row>
    <row r="151" spans="1:6" x14ac:dyDescent="0.25">
      <c r="A151" s="71"/>
      <c r="B151" s="10">
        <v>44408</v>
      </c>
      <c r="C151" s="5" t="s">
        <v>34</v>
      </c>
      <c r="D151" s="14"/>
      <c r="E151" s="14">
        <f>D150</f>
        <v>630196.92895522399</v>
      </c>
    </row>
    <row r="152" spans="1:6" x14ac:dyDescent="0.25">
      <c r="A152" s="71"/>
      <c r="B152" s="10">
        <v>44439</v>
      </c>
      <c r="C152" s="5" t="s">
        <v>33</v>
      </c>
      <c r="D152" s="14">
        <f>IFERROR(VLOOKUP(B152,$E$24:$K$37,7,0),0)*IFERROR(VLOOKUP(C152,$A$42:$B$43,2,0),0)</f>
        <v>2442013.0997014926</v>
      </c>
      <c r="E152" s="14"/>
    </row>
    <row r="153" spans="1:6" x14ac:dyDescent="0.25">
      <c r="A153" s="71"/>
      <c r="B153" s="10">
        <v>44439</v>
      </c>
      <c r="C153" s="5" t="s">
        <v>33</v>
      </c>
      <c r="D153" s="14"/>
      <c r="E153" s="14">
        <f>D152</f>
        <v>2442013.0997014926</v>
      </c>
    </row>
    <row r="154" spans="1:6" x14ac:dyDescent="0.25">
      <c r="A154" s="71"/>
      <c r="B154" s="10">
        <v>44439</v>
      </c>
      <c r="C154" s="5" t="s">
        <v>34</v>
      </c>
      <c r="D154" s="14">
        <f>IFERROR(VLOOKUP(B154,$E$24:$K$37,7,0),0)*IFERROR(VLOOKUP(C154,$A$42:$B$43,2,0),0)</f>
        <v>1628008.7331343284</v>
      </c>
      <c r="E154" s="14"/>
    </row>
    <row r="155" spans="1:6" x14ac:dyDescent="0.25">
      <c r="A155" s="71"/>
      <c r="B155" s="10">
        <v>44439</v>
      </c>
      <c r="C155" s="5" t="s">
        <v>34</v>
      </c>
      <c r="D155" s="14"/>
      <c r="E155" s="14">
        <f>D154</f>
        <v>1628008.7331343284</v>
      </c>
    </row>
    <row r="156" spans="1:6" x14ac:dyDescent="0.25">
      <c r="A156" s="71"/>
      <c r="B156" s="9">
        <v>44469</v>
      </c>
      <c r="C156" s="5" t="s">
        <v>33</v>
      </c>
      <c r="D156" s="14">
        <f>IFERROR(VLOOKUP(B156,$E$24:$K$37,7,0),0)*IFERROR(VLOOKUP(C156,$A$42:$B$43,2,0),0)</f>
        <v>2363238.4835820897</v>
      </c>
      <c r="E156" s="14"/>
    </row>
    <row r="157" spans="1:6" x14ac:dyDescent="0.25">
      <c r="A157" s="71"/>
      <c r="B157" s="9">
        <v>44469</v>
      </c>
      <c r="C157" s="5" t="s">
        <v>33</v>
      </c>
      <c r="D157" s="14"/>
      <c r="E157" s="14">
        <f>D156</f>
        <v>2363238.4835820897</v>
      </c>
    </row>
    <row r="158" spans="1:6" x14ac:dyDescent="0.25">
      <c r="A158" s="71"/>
      <c r="B158" s="9">
        <v>44469</v>
      </c>
      <c r="C158" s="5" t="s">
        <v>34</v>
      </c>
      <c r="D158" s="14">
        <f>IFERROR(VLOOKUP(B158,$E$24:$K$37,7,0),0)*IFERROR(VLOOKUP(C158,$A$42:$B$43,2,0),0)</f>
        <v>1575492.3223880599</v>
      </c>
      <c r="E158" s="14"/>
    </row>
    <row r="159" spans="1:6" x14ac:dyDescent="0.25">
      <c r="A159" s="71"/>
      <c r="B159" s="9">
        <v>44469</v>
      </c>
      <c r="C159" s="5" t="s">
        <v>34</v>
      </c>
      <c r="D159" s="14"/>
      <c r="E159" s="14">
        <f>D158</f>
        <v>1575492.3223880599</v>
      </c>
    </row>
    <row r="160" spans="1:6" x14ac:dyDescent="0.25">
      <c r="A160" s="71"/>
      <c r="B160" s="9">
        <v>44500</v>
      </c>
      <c r="C160" s="5" t="s">
        <v>33</v>
      </c>
      <c r="D160" s="14">
        <f>IFERROR(VLOOKUP(B160,$E$24:$K$37,7,0),0)*IFERROR(VLOOKUP(C160,$A$42:$B$43,2,0),0)</f>
        <v>2442013.0997014926</v>
      </c>
      <c r="E160" s="14"/>
    </row>
    <row r="161" spans="1:5" x14ac:dyDescent="0.25">
      <c r="A161" s="71"/>
      <c r="B161" s="9">
        <v>44500</v>
      </c>
      <c r="C161" s="5" t="s">
        <v>33</v>
      </c>
      <c r="D161" s="14"/>
      <c r="E161" s="14">
        <f>D160</f>
        <v>2442013.0997014926</v>
      </c>
    </row>
    <row r="162" spans="1:5" x14ac:dyDescent="0.25">
      <c r="A162" s="71"/>
      <c r="B162" s="9">
        <v>44500</v>
      </c>
      <c r="C162" s="5" t="s">
        <v>34</v>
      </c>
      <c r="D162" s="14">
        <f>IFERROR(VLOOKUP(B162,$E$24:$K$37,7,0),0)*IFERROR(VLOOKUP(C162,$A$42:$B$43,2,0),0)</f>
        <v>1628008.7331343284</v>
      </c>
      <c r="E162" s="14"/>
    </row>
    <row r="163" spans="1:5" x14ac:dyDescent="0.25">
      <c r="A163" s="71"/>
      <c r="B163" s="9">
        <v>44500</v>
      </c>
      <c r="C163" s="5" t="s">
        <v>34</v>
      </c>
      <c r="D163" s="14"/>
      <c r="E163" s="14">
        <f>D162</f>
        <v>1628008.7331343284</v>
      </c>
    </row>
    <row r="164" spans="1:5" x14ac:dyDescent="0.25">
      <c r="A164" s="71"/>
      <c r="B164" s="9">
        <v>44530</v>
      </c>
      <c r="C164" s="5" t="s">
        <v>33</v>
      </c>
      <c r="D164" s="14">
        <f>IFERROR(VLOOKUP(B164,$E$24:$K$37,7,0),0)*IFERROR(VLOOKUP(C164,$A$42:$B$43,2,0),0)</f>
        <v>2363238.4835820897</v>
      </c>
      <c r="E164" s="14"/>
    </row>
    <row r="165" spans="1:5" x14ac:dyDescent="0.25">
      <c r="A165" s="71"/>
      <c r="B165" s="9">
        <v>44530</v>
      </c>
      <c r="C165" s="5" t="s">
        <v>33</v>
      </c>
      <c r="D165" s="14"/>
      <c r="E165" s="14">
        <f>D164</f>
        <v>2363238.4835820897</v>
      </c>
    </row>
    <row r="166" spans="1:5" x14ac:dyDescent="0.25">
      <c r="A166" s="71"/>
      <c r="B166" s="9">
        <v>44530</v>
      </c>
      <c r="C166" s="5" t="s">
        <v>34</v>
      </c>
      <c r="D166" s="14">
        <f>IFERROR(VLOOKUP(B166,$E$24:$K$37,7,0),0)*IFERROR(VLOOKUP(C166,$A$42:$B$43,2,0),0)</f>
        <v>1575492.3223880599</v>
      </c>
      <c r="E166" s="14"/>
    </row>
    <row r="167" spans="1:5" x14ac:dyDescent="0.25">
      <c r="A167" s="71"/>
      <c r="B167" s="9">
        <v>44530</v>
      </c>
      <c r="C167" s="5" t="s">
        <v>34</v>
      </c>
      <c r="D167" s="14"/>
      <c r="E167" s="14">
        <f>D166</f>
        <v>1575492.3223880599</v>
      </c>
    </row>
    <row r="168" spans="1:5" x14ac:dyDescent="0.25">
      <c r="A168" s="71"/>
      <c r="B168" s="9">
        <v>44561</v>
      </c>
      <c r="C168" s="5" t="s">
        <v>33</v>
      </c>
      <c r="D168" s="14">
        <f>IFERROR(VLOOKUP(B168,$E$24:$K$37,7,0),0)*IFERROR(VLOOKUP(C168,$A$42:$B$43,2,0),0)</f>
        <v>2442013.0997014926</v>
      </c>
      <c r="E168" s="14"/>
    </row>
    <row r="169" spans="1:5" x14ac:dyDescent="0.25">
      <c r="A169" s="71"/>
      <c r="B169" s="9">
        <v>44561</v>
      </c>
      <c r="C169" s="5" t="s">
        <v>33</v>
      </c>
      <c r="D169" s="14"/>
      <c r="E169" s="14">
        <f>D168</f>
        <v>2442013.0997014926</v>
      </c>
    </row>
    <row r="170" spans="1:5" x14ac:dyDescent="0.25">
      <c r="A170" s="71"/>
      <c r="B170" s="9">
        <v>44561</v>
      </c>
      <c r="C170" s="5" t="s">
        <v>34</v>
      </c>
      <c r="D170" s="14">
        <f>IFERROR(VLOOKUP(B170,$E$24:$K$37,7,0),0)*IFERROR(VLOOKUP(C170,$A$42:$B$43,2,0),0)</f>
        <v>1628008.7331343284</v>
      </c>
      <c r="E170" s="14"/>
    </row>
    <row r="171" spans="1:5" x14ac:dyDescent="0.25">
      <c r="A171" s="71"/>
      <c r="B171" s="9">
        <v>44561</v>
      </c>
      <c r="C171" s="5" t="s">
        <v>34</v>
      </c>
      <c r="D171" s="14"/>
      <c r="E171" s="14">
        <f>D170</f>
        <v>1628008.7331343284</v>
      </c>
    </row>
    <row r="172" spans="1:5" x14ac:dyDescent="0.25">
      <c r="A172" s="71"/>
      <c r="B172" s="9">
        <v>44216</v>
      </c>
      <c r="C172" s="5" t="s">
        <v>33</v>
      </c>
      <c r="D172" s="14">
        <f>IFERROR(VLOOKUP(B172,$E$24:$K$37,7,0),0)*IFERROR(VLOOKUP(C172,$A$42:$B$43,2,0),0)</f>
        <v>0</v>
      </c>
      <c r="E172" s="14"/>
    </row>
    <row r="173" spans="1:5" x14ac:dyDescent="0.25">
      <c r="A173" s="71"/>
      <c r="B173" s="9">
        <v>44216</v>
      </c>
      <c r="C173" s="5" t="s">
        <v>33</v>
      </c>
      <c r="D173" s="14"/>
      <c r="E173" s="14">
        <f>D172</f>
        <v>0</v>
      </c>
    </row>
    <row r="174" spans="1:5" x14ac:dyDescent="0.25">
      <c r="A174" s="71"/>
      <c r="B174" s="9">
        <v>44216</v>
      </c>
      <c r="C174" s="5" t="s">
        <v>34</v>
      </c>
      <c r="D174" s="14">
        <f>IFERROR(VLOOKUP(B174,$E$24:$K$37,7,0),0)*IFERROR(VLOOKUP(C174,$A$42:$B$43,2,0),0)</f>
        <v>0</v>
      </c>
      <c r="E174" s="14"/>
    </row>
    <row r="175" spans="1:5" x14ac:dyDescent="0.25">
      <c r="A175" s="71"/>
      <c r="B175" s="9">
        <v>44216</v>
      </c>
      <c r="C175" s="5" t="s">
        <v>34</v>
      </c>
      <c r="D175" s="14"/>
      <c r="E175" s="14">
        <f>D174</f>
        <v>0</v>
      </c>
    </row>
    <row r="176" spans="1:5" x14ac:dyDescent="0.25">
      <c r="A176" s="71"/>
      <c r="B176" s="9">
        <v>44592</v>
      </c>
      <c r="C176" s="5" t="s">
        <v>33</v>
      </c>
      <c r="D176" s="14">
        <f>IFERROR(VLOOKUP(B176,$E$24:$K$37,7,0),0)*IFERROR(VLOOKUP(C176,$A$42:$B$43,2,0),0)</f>
        <v>0</v>
      </c>
      <c r="E176" s="14"/>
    </row>
    <row r="177" spans="1:5" x14ac:dyDescent="0.25">
      <c r="A177" s="71"/>
      <c r="B177" s="9">
        <v>44592</v>
      </c>
      <c r="C177" s="5" t="s">
        <v>33</v>
      </c>
      <c r="D177" s="14"/>
      <c r="E177" s="14">
        <f>D176</f>
        <v>0</v>
      </c>
    </row>
    <row r="178" spans="1:5" x14ac:dyDescent="0.25">
      <c r="A178" s="71"/>
      <c r="B178" s="9">
        <v>44592</v>
      </c>
      <c r="C178" s="5" t="s">
        <v>34</v>
      </c>
      <c r="D178" s="14">
        <f>IFERROR(VLOOKUP(B178,$E$24:$K$37,7,0),0)*IFERROR(VLOOKUP(C178,$A$42:$B$43,2,0),0)</f>
        <v>0</v>
      </c>
      <c r="E178" s="14"/>
    </row>
    <row r="179" spans="1:5" x14ac:dyDescent="0.25">
      <c r="A179" s="71"/>
      <c r="B179" s="9">
        <v>44592</v>
      </c>
      <c r="C179" s="5" t="s">
        <v>34</v>
      </c>
      <c r="D179" s="14"/>
      <c r="E179" s="14">
        <f>D178</f>
        <v>0</v>
      </c>
    </row>
    <row r="180" spans="1:5" x14ac:dyDescent="0.25">
      <c r="A180" s="71"/>
      <c r="B180" s="9">
        <v>44620</v>
      </c>
      <c r="C180" s="5" t="s">
        <v>33</v>
      </c>
      <c r="D180" s="14">
        <f>IFERROR(VLOOKUP(B180,$E$24:$K$37,7,0),0)*IFERROR(VLOOKUP(C180,$A$42:$B$43,2,0),0)</f>
        <v>0</v>
      </c>
      <c r="E180" s="14"/>
    </row>
    <row r="181" spans="1:5" x14ac:dyDescent="0.25">
      <c r="A181" s="71"/>
      <c r="B181" s="9">
        <v>44620</v>
      </c>
      <c r="C181" s="5" t="s">
        <v>33</v>
      </c>
      <c r="D181" s="14"/>
      <c r="E181" s="14">
        <f>D180</f>
        <v>0</v>
      </c>
    </row>
    <row r="182" spans="1:5" x14ac:dyDescent="0.25">
      <c r="A182" s="71"/>
      <c r="B182" s="9">
        <v>44620</v>
      </c>
      <c r="C182" s="5" t="s">
        <v>34</v>
      </c>
      <c r="D182" s="14">
        <f>IFERROR(VLOOKUP(B182,$E$24:$K$37,7,0),0)*IFERROR(VLOOKUP(C182,$A$42:$B$43,2,0),0)</f>
        <v>0</v>
      </c>
      <c r="E182" s="14"/>
    </row>
    <row r="183" spans="1:5" x14ac:dyDescent="0.25">
      <c r="A183" s="71"/>
      <c r="B183" s="9">
        <v>44620</v>
      </c>
      <c r="C183" s="5" t="s">
        <v>34</v>
      </c>
      <c r="D183" s="14"/>
      <c r="E183" s="14">
        <f>D182</f>
        <v>0</v>
      </c>
    </row>
    <row r="184" spans="1:5" x14ac:dyDescent="0.25">
      <c r="A184" s="71"/>
      <c r="B184" s="9">
        <v>44651</v>
      </c>
      <c r="C184" s="5" t="s">
        <v>33</v>
      </c>
      <c r="D184" s="14">
        <f>IFERROR(VLOOKUP(B184,$E$24:$K$37,7,0),0)*IFERROR(VLOOKUP(C184,$A$42:$B$43,2,0),0)</f>
        <v>2442013.0997014926</v>
      </c>
      <c r="E184" s="14"/>
    </row>
    <row r="185" spans="1:5" x14ac:dyDescent="0.25">
      <c r="A185" s="71"/>
      <c r="B185" s="9">
        <v>44651</v>
      </c>
      <c r="C185" s="5" t="s">
        <v>33</v>
      </c>
      <c r="D185" s="14"/>
      <c r="E185" s="14">
        <f t="shared" ref="E185" si="46">D184</f>
        <v>2442013.0997014926</v>
      </c>
    </row>
    <row r="186" spans="1:5" x14ac:dyDescent="0.25">
      <c r="A186" s="71"/>
      <c r="B186" s="9">
        <v>44651</v>
      </c>
      <c r="C186" s="5" t="s">
        <v>34</v>
      </c>
      <c r="D186" s="14">
        <f>IFERROR(VLOOKUP(B186,$E$24:$K$37,7,0),0)*IFERROR(VLOOKUP(C186,$A$42:$B$43,2,0),0)</f>
        <v>1628008.7331343284</v>
      </c>
      <c r="E186" s="14"/>
    </row>
    <row r="187" spans="1:5" x14ac:dyDescent="0.25">
      <c r="A187" s="71"/>
      <c r="B187" s="9">
        <v>44651</v>
      </c>
      <c r="C187" s="5" t="s">
        <v>34</v>
      </c>
      <c r="D187" s="14"/>
      <c r="E187" s="14">
        <f t="shared" ref="E187" si="47">D186</f>
        <v>1628008.7331343284</v>
      </c>
    </row>
    <row r="188" spans="1:5" x14ac:dyDescent="0.25">
      <c r="A188" s="71"/>
      <c r="B188" s="9">
        <v>44681</v>
      </c>
      <c r="C188" s="5" t="s">
        <v>33</v>
      </c>
      <c r="D188" s="14">
        <f>IFERROR(VLOOKUP(B188,$E$24:$K$37,7,0),0)*IFERROR(VLOOKUP(C188,$A$42:$B$43,2,0),0)</f>
        <v>2363238.4835820897</v>
      </c>
      <c r="E188" s="14"/>
    </row>
    <row r="189" spans="1:5" x14ac:dyDescent="0.25">
      <c r="A189" s="71"/>
      <c r="B189" s="9">
        <v>44681</v>
      </c>
      <c r="C189" s="5" t="s">
        <v>33</v>
      </c>
      <c r="D189" s="14"/>
      <c r="E189" s="14">
        <f t="shared" ref="E189" si="48">D188</f>
        <v>2363238.4835820897</v>
      </c>
    </row>
    <row r="190" spans="1:5" x14ac:dyDescent="0.25">
      <c r="A190" s="71"/>
      <c r="B190" s="9">
        <v>44681</v>
      </c>
      <c r="C190" s="5" t="s">
        <v>34</v>
      </c>
      <c r="D190" s="14">
        <f>IFERROR(VLOOKUP(B190,$E$24:$K$37,7,0),0)*IFERROR(VLOOKUP(C190,$A$42:$B$43,2,0),0)</f>
        <v>1575492.3223880599</v>
      </c>
      <c r="E190" s="14"/>
    </row>
    <row r="191" spans="1:5" x14ac:dyDescent="0.25">
      <c r="A191" s="71"/>
      <c r="B191" s="9">
        <v>44681</v>
      </c>
      <c r="C191" s="5" t="s">
        <v>34</v>
      </c>
      <c r="D191" s="14"/>
      <c r="E191" s="14">
        <f t="shared" ref="E191" si="49">D190</f>
        <v>1575492.3223880599</v>
      </c>
    </row>
    <row r="192" spans="1:5" x14ac:dyDescent="0.25">
      <c r="A192" s="71"/>
      <c r="B192" s="9">
        <v>44712</v>
      </c>
      <c r="C192" s="5" t="s">
        <v>33</v>
      </c>
      <c r="D192" s="14">
        <f>IFERROR(VLOOKUP(B192,$E$24:$K$37,7,0),0)*IFERROR(VLOOKUP(C192,$A$42:$B$43,2,0),0)</f>
        <v>2442013.0997014926</v>
      </c>
      <c r="E192" s="14"/>
    </row>
    <row r="193" spans="1:5" x14ac:dyDescent="0.25">
      <c r="A193" s="71"/>
      <c r="B193" s="9">
        <v>44712</v>
      </c>
      <c r="C193" s="5" t="s">
        <v>33</v>
      </c>
      <c r="D193" s="14"/>
      <c r="E193" s="14">
        <f t="shared" ref="E193" si="50">D192</f>
        <v>2442013.0997014926</v>
      </c>
    </row>
    <row r="194" spans="1:5" x14ac:dyDescent="0.25">
      <c r="A194" s="71"/>
      <c r="B194" s="9">
        <v>44712</v>
      </c>
      <c r="C194" s="5" t="s">
        <v>34</v>
      </c>
      <c r="D194" s="14">
        <f>IFERROR(VLOOKUP(B194,$E$24:$K$37,7,0),0)*IFERROR(VLOOKUP(C194,$A$42:$B$43,2,0),0)</f>
        <v>1628008.7331343284</v>
      </c>
      <c r="E194" s="14"/>
    </row>
    <row r="195" spans="1:5" x14ac:dyDescent="0.25">
      <c r="A195" s="71"/>
      <c r="B195" s="9">
        <v>44712</v>
      </c>
      <c r="C195" s="5" t="s">
        <v>34</v>
      </c>
      <c r="D195" s="14"/>
      <c r="E195" s="14">
        <f t="shared" ref="E195" si="51">D194</f>
        <v>1628008.7331343284</v>
      </c>
    </row>
    <row r="196" spans="1:5" x14ac:dyDescent="0.25">
      <c r="A196" s="71"/>
      <c r="B196" s="9">
        <v>44742</v>
      </c>
      <c r="C196" s="5" t="s">
        <v>33</v>
      </c>
      <c r="D196" s="14">
        <f>IFERROR(VLOOKUP(B196,$E$24:$K$37,7,0),0)*IFERROR(VLOOKUP(C196,$A$42:$B$43,2,0),0)</f>
        <v>2363238.4835820897</v>
      </c>
      <c r="E196" s="14"/>
    </row>
    <row r="197" spans="1:5" x14ac:dyDescent="0.25">
      <c r="A197" s="71"/>
      <c r="B197" s="9">
        <v>44742</v>
      </c>
      <c r="C197" s="5" t="s">
        <v>33</v>
      </c>
      <c r="D197" s="14"/>
      <c r="E197" s="14">
        <f t="shared" ref="E197" si="52">D196</f>
        <v>2363238.4835820897</v>
      </c>
    </row>
    <row r="198" spans="1:5" x14ac:dyDescent="0.25">
      <c r="A198" s="71"/>
      <c r="B198" s="9">
        <v>44742</v>
      </c>
      <c r="C198" s="5" t="s">
        <v>34</v>
      </c>
      <c r="D198" s="14">
        <f>IFERROR(VLOOKUP(B198,$E$24:$K$37,7,0),0)*IFERROR(VLOOKUP(C198,$A$42:$B$43,2,0),0)</f>
        <v>1575492.3223880599</v>
      </c>
      <c r="E198" s="14"/>
    </row>
    <row r="199" spans="1:5" x14ac:dyDescent="0.25">
      <c r="A199" s="71"/>
      <c r="B199" s="9">
        <v>44742</v>
      </c>
      <c r="C199" s="5" t="s">
        <v>34</v>
      </c>
      <c r="D199" s="14"/>
      <c r="E199" s="14">
        <f t="shared" ref="E199" si="53">D198</f>
        <v>1575492.3223880599</v>
      </c>
    </row>
    <row r="200" spans="1:5" x14ac:dyDescent="0.25">
      <c r="A200" s="71"/>
      <c r="B200" s="9">
        <v>44770</v>
      </c>
      <c r="C200" s="5" t="s">
        <v>33</v>
      </c>
      <c r="D200" s="14">
        <f>IFERROR(VLOOKUP(B200,$E$24:$K$37,7,0),0)*IFERROR(VLOOKUP(C200,$A$42:$B$43,2,0),0)</f>
        <v>2205689.2513432838</v>
      </c>
      <c r="E200" s="14"/>
    </row>
    <row r="201" spans="1:5" x14ac:dyDescent="0.25">
      <c r="A201" s="71"/>
      <c r="B201" s="9">
        <v>44770</v>
      </c>
      <c r="C201" s="5" t="s">
        <v>33</v>
      </c>
      <c r="D201" s="14"/>
      <c r="E201" s="14">
        <f t="shared" ref="E201" si="54">D200</f>
        <v>2205689.2513432838</v>
      </c>
    </row>
    <row r="202" spans="1:5" x14ac:dyDescent="0.25">
      <c r="A202" s="71"/>
      <c r="B202" s="9">
        <v>44770</v>
      </c>
      <c r="C202" s="5" t="s">
        <v>34</v>
      </c>
      <c r="D202" s="14">
        <f>IFERROR(VLOOKUP(B202,$E$24:$K$37,7,0),0)*IFERROR(VLOOKUP(C202,$A$42:$B$43,2,0),0)</f>
        <v>1470459.5008955225</v>
      </c>
      <c r="E202" s="14"/>
    </row>
    <row r="203" spans="1:5" x14ac:dyDescent="0.25">
      <c r="A203" s="71"/>
      <c r="B203" s="9">
        <v>44770</v>
      </c>
      <c r="C203" s="5" t="s">
        <v>34</v>
      </c>
      <c r="D203" s="14"/>
      <c r="E203" s="14">
        <f t="shared" ref="E203" si="55">D202</f>
        <v>1470459.5008955225</v>
      </c>
    </row>
  </sheetData>
  <mergeCells count="4">
    <mergeCell ref="A16:N16"/>
    <mergeCell ref="A44:A100"/>
    <mergeCell ref="A119:N119"/>
    <mergeCell ref="A147:A20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workbookViewId="0">
      <selection activeCell="H44" sqref="H44"/>
    </sheetView>
  </sheetViews>
  <sheetFormatPr defaultRowHeight="15" x14ac:dyDescent="0.25"/>
  <cols>
    <col min="2" max="2" width="24.140625" customWidth="1"/>
    <col min="3" max="11" width="15.140625" customWidth="1"/>
    <col min="12" max="12" width="19.28515625" customWidth="1"/>
    <col min="13" max="13" width="16.42578125" customWidth="1"/>
  </cols>
  <sheetData>
    <row r="1" spans="1:13" x14ac:dyDescent="0.25">
      <c r="A1" t="s">
        <v>0</v>
      </c>
      <c r="D1" s="1">
        <v>44275</v>
      </c>
      <c r="E1" s="2"/>
      <c r="F1" s="2" t="s">
        <v>17</v>
      </c>
      <c r="G1" s="12">
        <v>44731</v>
      </c>
      <c r="H1" s="2"/>
      <c r="I1" s="2"/>
      <c r="J1" s="2"/>
      <c r="K1" s="2"/>
      <c r="L1" s="2"/>
      <c r="M1" s="2"/>
    </row>
    <row r="2" spans="1:13" x14ac:dyDescent="0.25">
      <c r="A2" t="s">
        <v>1</v>
      </c>
      <c r="C2" s="11">
        <v>61000000</v>
      </c>
      <c r="D2" s="1"/>
      <c r="E2" s="2"/>
      <c r="F2" s="2"/>
      <c r="G2" s="12"/>
      <c r="H2" s="2"/>
      <c r="I2" s="2"/>
      <c r="J2" s="2"/>
      <c r="K2" s="2"/>
      <c r="L2" s="2"/>
      <c r="M2" s="2"/>
    </row>
    <row r="3" spans="1:13" x14ac:dyDescent="0.25">
      <c r="A3" t="s">
        <v>29</v>
      </c>
      <c r="C3" s="11">
        <v>1000000</v>
      </c>
      <c r="D3" s="1"/>
      <c r="E3" s="2"/>
      <c r="F3" s="2"/>
      <c r="G3" s="12"/>
      <c r="H3" s="2"/>
      <c r="I3" s="2"/>
      <c r="J3" s="2"/>
      <c r="K3" s="2"/>
      <c r="L3" s="2"/>
      <c r="M3" s="2"/>
    </row>
    <row r="4" spans="1:13" x14ac:dyDescent="0.25">
      <c r="A4" t="s">
        <v>10</v>
      </c>
      <c r="C4" s="11">
        <f>C2-C3</f>
        <v>60000000</v>
      </c>
      <c r="D4" s="1"/>
      <c r="E4" s="2"/>
      <c r="F4" s="2"/>
      <c r="G4" s="12"/>
      <c r="H4" s="2"/>
      <c r="I4" s="2"/>
      <c r="J4" s="2"/>
      <c r="K4" s="2"/>
      <c r="L4" s="2"/>
      <c r="M4" s="2"/>
    </row>
    <row r="5" spans="1:13" x14ac:dyDescent="0.25">
      <c r="A5" t="s">
        <v>28</v>
      </c>
      <c r="C5" t="b">
        <v>1</v>
      </c>
      <c r="D5" s="13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t="s">
        <v>16</v>
      </c>
      <c r="C6" t="s">
        <v>26</v>
      </c>
      <c r="D6" s="13">
        <f>G1-D1+1</f>
        <v>457</v>
      </c>
      <c r="E6" t="s">
        <v>27</v>
      </c>
      <c r="F6" s="2"/>
      <c r="G6" s="2"/>
      <c r="H6" s="2"/>
      <c r="I6" s="2"/>
      <c r="J6" s="2"/>
      <c r="K6" s="2"/>
      <c r="L6" s="2"/>
      <c r="M6" s="2"/>
    </row>
    <row r="7" spans="1:13" x14ac:dyDescent="0.25">
      <c r="A7" t="s">
        <v>23</v>
      </c>
      <c r="C7" s="1">
        <v>44397</v>
      </c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t="s">
        <v>24</v>
      </c>
      <c r="C8" s="1">
        <v>44397</v>
      </c>
      <c r="E8" s="2"/>
      <c r="F8" s="2"/>
      <c r="G8" s="1"/>
      <c r="H8" s="2"/>
      <c r="I8" s="2"/>
      <c r="J8" s="2"/>
      <c r="K8" s="2"/>
      <c r="L8" s="2"/>
      <c r="M8" s="2"/>
    </row>
    <row r="9" spans="1:13" x14ac:dyDescent="0.25">
      <c r="A9" t="s">
        <v>18</v>
      </c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t="s">
        <v>19</v>
      </c>
      <c r="E10" s="1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t="s">
        <v>20</v>
      </c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t="s">
        <v>21</v>
      </c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t="s">
        <v>61</v>
      </c>
      <c r="C13" s="1">
        <v>44641</v>
      </c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t="s">
        <v>67</v>
      </c>
      <c r="C14" s="1">
        <v>44682</v>
      </c>
      <c r="F14" s="2"/>
      <c r="G14" s="2"/>
      <c r="H14" s="2"/>
      <c r="I14" s="2"/>
      <c r="J14" s="2"/>
      <c r="K14" s="2"/>
      <c r="L14" s="2"/>
      <c r="M14" s="2"/>
    </row>
    <row r="15" spans="1:13" x14ac:dyDescent="0.25"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64" t="s">
        <v>2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6"/>
    </row>
    <row r="17" spans="1:13" ht="30" x14ac:dyDescent="0.25">
      <c r="A17" s="5" t="s">
        <v>30</v>
      </c>
      <c r="B17" s="7" t="s">
        <v>3</v>
      </c>
      <c r="C17" s="7" t="s">
        <v>4</v>
      </c>
      <c r="D17" s="7" t="s">
        <v>5</v>
      </c>
      <c r="E17" s="8" t="s">
        <v>25</v>
      </c>
      <c r="F17" s="8" t="s">
        <v>6</v>
      </c>
      <c r="G17" s="8" t="s">
        <v>7</v>
      </c>
      <c r="H17" s="8" t="s">
        <v>8</v>
      </c>
      <c r="I17" s="8" t="s">
        <v>9</v>
      </c>
      <c r="J17" s="8" t="s">
        <v>10</v>
      </c>
      <c r="K17" s="8" t="s">
        <v>11</v>
      </c>
      <c r="L17" s="8" t="s">
        <v>12</v>
      </c>
      <c r="M17" s="8" t="s">
        <v>13</v>
      </c>
    </row>
    <row r="18" spans="1:13" x14ac:dyDescent="0.25">
      <c r="A18" s="5"/>
      <c r="B18" s="7"/>
      <c r="C18" s="7"/>
      <c r="D18" s="7"/>
      <c r="E18" s="8"/>
      <c r="F18" s="8"/>
      <c r="G18" s="8"/>
      <c r="H18" s="8"/>
      <c r="I18" s="8"/>
      <c r="J18" s="8"/>
      <c r="K18" s="8"/>
      <c r="L18" s="8"/>
      <c r="M18" s="8"/>
    </row>
    <row r="19" spans="1:13" ht="30" x14ac:dyDescent="0.25">
      <c r="A19" s="5">
        <v>1</v>
      </c>
      <c r="B19" s="7" t="s">
        <v>14</v>
      </c>
      <c r="C19" s="10">
        <v>44275</v>
      </c>
      <c r="D19" s="10">
        <v>44286</v>
      </c>
      <c r="E19" s="6">
        <f>$C$4</f>
        <v>60000000</v>
      </c>
      <c r="F19" s="6">
        <f>$D$6</f>
        <v>457</v>
      </c>
      <c r="G19" s="15">
        <v>0</v>
      </c>
      <c r="H19" s="6">
        <v>0</v>
      </c>
      <c r="I19" s="6">
        <f t="shared" ref="I19:I26" si="0">D19-C19+1</f>
        <v>12</v>
      </c>
      <c r="J19" s="14">
        <f>(E19/F19)*I19</f>
        <v>1575492.3413566742</v>
      </c>
      <c r="K19" s="15">
        <f>G19+J19</f>
        <v>1575492.3413566742</v>
      </c>
      <c r="L19" s="15">
        <f>E19-K19</f>
        <v>58424507.658643328</v>
      </c>
      <c r="M19" s="6">
        <f>F19-I19</f>
        <v>445</v>
      </c>
    </row>
    <row r="20" spans="1:13" ht="30" x14ac:dyDescent="0.25">
      <c r="A20" s="5">
        <v>2</v>
      </c>
      <c r="B20" s="7" t="s">
        <v>14</v>
      </c>
      <c r="C20" s="9">
        <v>44287</v>
      </c>
      <c r="D20" s="9">
        <f t="shared" ref="D20" si="1">EOMONTH(C20,0)</f>
        <v>44316</v>
      </c>
      <c r="E20" s="6">
        <f t="shared" ref="E20:E32" si="2">$C$4</f>
        <v>60000000</v>
      </c>
      <c r="F20" s="6">
        <f t="shared" ref="F20:F34" si="3">$D$6</f>
        <v>457</v>
      </c>
      <c r="G20" s="15">
        <f>SUM($J$19:J19)</f>
        <v>1575492.3413566742</v>
      </c>
      <c r="H20" s="6">
        <f>SUM($I$19:I19)</f>
        <v>12</v>
      </c>
      <c r="I20" s="6">
        <f t="shared" si="0"/>
        <v>30</v>
      </c>
      <c r="J20" s="14">
        <f t="shared" ref="J20:J32" si="4">(E20/F20)*I20</f>
        <v>3938730.8533916851</v>
      </c>
      <c r="K20" s="15">
        <f t="shared" ref="K20:K30" si="5">G20+J20</f>
        <v>5514223.1947483588</v>
      </c>
      <c r="L20" s="15">
        <f>E20-K20</f>
        <v>54485776.805251643</v>
      </c>
      <c r="M20" s="6">
        <f>M19-I20</f>
        <v>415</v>
      </c>
    </row>
    <row r="21" spans="1:13" ht="30" x14ac:dyDescent="0.25">
      <c r="A21" s="5">
        <v>3</v>
      </c>
      <c r="B21" s="7" t="s">
        <v>14</v>
      </c>
      <c r="C21" s="9">
        <f>D20+1</f>
        <v>44317</v>
      </c>
      <c r="D21" s="9">
        <f>EOMONTH(C21,0)</f>
        <v>44347</v>
      </c>
      <c r="E21" s="6">
        <f t="shared" si="2"/>
        <v>60000000</v>
      </c>
      <c r="F21" s="6">
        <f t="shared" si="3"/>
        <v>457</v>
      </c>
      <c r="G21" s="15">
        <f>SUM($J$19:J20)</f>
        <v>5514223.1947483588</v>
      </c>
      <c r="H21" s="6">
        <f>SUM($I$19:I20)</f>
        <v>42</v>
      </c>
      <c r="I21" s="6">
        <f t="shared" si="0"/>
        <v>31</v>
      </c>
      <c r="J21" s="14">
        <f t="shared" si="4"/>
        <v>4070021.8818380749</v>
      </c>
      <c r="K21" s="15">
        <f t="shared" si="5"/>
        <v>9584245.0765864328</v>
      </c>
      <c r="L21" s="15">
        <f t="shared" ref="L21:L34" si="6">E21-K21</f>
        <v>50415754.923413567</v>
      </c>
      <c r="M21" s="6">
        <f t="shared" ref="M21:M36" si="7">M20-I21</f>
        <v>384</v>
      </c>
    </row>
    <row r="22" spans="1:13" ht="30" x14ac:dyDescent="0.25">
      <c r="A22" s="5">
        <v>4</v>
      </c>
      <c r="B22" s="7" t="s">
        <v>14</v>
      </c>
      <c r="C22" s="9">
        <f>EDATE(C21,1)</f>
        <v>44348</v>
      </c>
      <c r="D22" s="9">
        <f>EOMONTH(C22,0)</f>
        <v>44377</v>
      </c>
      <c r="E22" s="6">
        <f t="shared" si="2"/>
        <v>60000000</v>
      </c>
      <c r="F22" s="6">
        <f t="shared" si="3"/>
        <v>457</v>
      </c>
      <c r="G22" s="15">
        <f>SUM($J$19:J21)</f>
        <v>9584245.0765864328</v>
      </c>
      <c r="H22" s="6">
        <f>SUM($I$19:I21)</f>
        <v>73</v>
      </c>
      <c r="I22" s="6">
        <f t="shared" si="0"/>
        <v>30</v>
      </c>
      <c r="J22" s="14">
        <f t="shared" si="4"/>
        <v>3938730.8533916851</v>
      </c>
      <c r="K22" s="15">
        <f t="shared" si="5"/>
        <v>13522975.929978117</v>
      </c>
      <c r="L22" s="15">
        <f t="shared" si="6"/>
        <v>46477024.070021883</v>
      </c>
      <c r="M22" s="6">
        <f t="shared" si="7"/>
        <v>354</v>
      </c>
    </row>
    <row r="23" spans="1:13" ht="30" x14ac:dyDescent="0.25">
      <c r="A23" s="5">
        <v>5</v>
      </c>
      <c r="B23" s="7" t="s">
        <v>14</v>
      </c>
      <c r="C23" s="9">
        <v>44378</v>
      </c>
      <c r="D23" s="9">
        <v>44396</v>
      </c>
      <c r="E23" s="6">
        <f t="shared" si="2"/>
        <v>60000000</v>
      </c>
      <c r="F23" s="6">
        <f t="shared" si="3"/>
        <v>457</v>
      </c>
      <c r="G23" s="15">
        <f>SUM($J$19:J22)</f>
        <v>13522975.929978117</v>
      </c>
      <c r="H23" s="6">
        <f>SUM($I$19:I22)</f>
        <v>103</v>
      </c>
      <c r="I23" s="6">
        <f t="shared" si="0"/>
        <v>19</v>
      </c>
      <c r="J23" s="14">
        <f t="shared" si="4"/>
        <v>2494529.5404814007</v>
      </c>
      <c r="K23" s="15">
        <f t="shared" si="5"/>
        <v>16017505.470459517</v>
      </c>
      <c r="L23" s="15">
        <f t="shared" si="6"/>
        <v>43982494.529540479</v>
      </c>
      <c r="M23" s="6">
        <f t="shared" si="7"/>
        <v>335</v>
      </c>
    </row>
    <row r="24" spans="1:13" x14ac:dyDescent="0.25">
      <c r="A24" s="5">
        <v>6</v>
      </c>
      <c r="B24" s="31" t="s">
        <v>15</v>
      </c>
      <c r="C24" s="32">
        <v>44397</v>
      </c>
      <c r="D24" s="32">
        <f t="shared" ref="D24:D36" si="8">EOMONTH(C24,0)</f>
        <v>44408</v>
      </c>
      <c r="E24" s="28">
        <f t="shared" si="2"/>
        <v>60000000</v>
      </c>
      <c r="F24" s="6">
        <f t="shared" si="3"/>
        <v>457</v>
      </c>
      <c r="G24" s="15">
        <f>SUM($J$19:J23)</f>
        <v>16017505.470459517</v>
      </c>
      <c r="H24" s="6">
        <f>SUM($I$19:I23)</f>
        <v>122</v>
      </c>
      <c r="I24" s="28">
        <f t="shared" si="0"/>
        <v>12</v>
      </c>
      <c r="J24" s="14">
        <f t="shared" si="4"/>
        <v>1575492.3413566742</v>
      </c>
      <c r="K24" s="15">
        <f t="shared" si="5"/>
        <v>17592997.811816193</v>
      </c>
      <c r="L24" s="27">
        <f t="shared" si="6"/>
        <v>42407002.188183807</v>
      </c>
      <c r="M24" s="6">
        <f t="shared" si="7"/>
        <v>323</v>
      </c>
    </row>
    <row r="25" spans="1:13" x14ac:dyDescent="0.25">
      <c r="A25" s="5">
        <v>7</v>
      </c>
      <c r="B25" s="7" t="s">
        <v>15</v>
      </c>
      <c r="C25" s="9">
        <v>44409</v>
      </c>
      <c r="D25" s="9">
        <f t="shared" si="8"/>
        <v>44439</v>
      </c>
      <c r="E25" s="6">
        <f t="shared" si="2"/>
        <v>60000000</v>
      </c>
      <c r="F25" s="6">
        <f t="shared" si="3"/>
        <v>457</v>
      </c>
      <c r="G25" s="15">
        <f>SUM($J$19:J24)</f>
        <v>17592997.811816193</v>
      </c>
      <c r="H25" s="6">
        <f>SUM($I$19:I24)</f>
        <v>134</v>
      </c>
      <c r="I25" s="6">
        <f t="shared" si="0"/>
        <v>31</v>
      </c>
      <c r="J25" s="14">
        <f t="shared" si="4"/>
        <v>4070021.8818380749</v>
      </c>
      <c r="K25" s="15">
        <f t="shared" si="5"/>
        <v>21663019.693654269</v>
      </c>
      <c r="L25" s="15">
        <f t="shared" si="6"/>
        <v>38336980.306345731</v>
      </c>
      <c r="M25" s="6">
        <f t="shared" si="7"/>
        <v>292</v>
      </c>
    </row>
    <row r="26" spans="1:13" x14ac:dyDescent="0.25">
      <c r="A26" s="5">
        <v>8</v>
      </c>
      <c r="B26" s="7" t="s">
        <v>15</v>
      </c>
      <c r="C26" s="9">
        <f t="shared" ref="C26:C37" si="9">EDATE(C25,1)</f>
        <v>44440</v>
      </c>
      <c r="D26" s="9">
        <f t="shared" si="8"/>
        <v>44469</v>
      </c>
      <c r="E26" s="6">
        <f t="shared" si="2"/>
        <v>60000000</v>
      </c>
      <c r="F26" s="6">
        <f t="shared" si="3"/>
        <v>457</v>
      </c>
      <c r="G26" s="15">
        <f>SUM($J$19:J25)</f>
        <v>21663019.693654269</v>
      </c>
      <c r="H26" s="6">
        <f>SUM($I$19:I25)</f>
        <v>165</v>
      </c>
      <c r="I26" s="6">
        <f t="shared" si="0"/>
        <v>30</v>
      </c>
      <c r="J26" s="14">
        <f t="shared" si="4"/>
        <v>3938730.8533916851</v>
      </c>
      <c r="K26" s="15">
        <f t="shared" si="5"/>
        <v>25601750.547045954</v>
      </c>
      <c r="L26" s="15">
        <f t="shared" si="6"/>
        <v>34398249.452954046</v>
      </c>
      <c r="M26" s="6">
        <f t="shared" si="7"/>
        <v>262</v>
      </c>
    </row>
    <row r="27" spans="1:13" x14ac:dyDescent="0.25">
      <c r="A27" s="5">
        <v>9</v>
      </c>
      <c r="B27" s="7" t="s">
        <v>15</v>
      </c>
      <c r="C27" s="9">
        <f t="shared" si="9"/>
        <v>44470</v>
      </c>
      <c r="D27" s="9">
        <f t="shared" si="8"/>
        <v>44500</v>
      </c>
      <c r="E27" s="6">
        <f t="shared" si="2"/>
        <v>60000000</v>
      </c>
      <c r="F27" s="6">
        <f t="shared" si="3"/>
        <v>457</v>
      </c>
      <c r="G27" s="15">
        <f>SUM($J$19:J26)</f>
        <v>25601750.547045954</v>
      </c>
      <c r="H27" s="6">
        <f>SUM($I$19:I26)</f>
        <v>195</v>
      </c>
      <c r="I27" s="6">
        <f t="shared" ref="I27:I28" si="10">D27-C27+1</f>
        <v>31</v>
      </c>
      <c r="J27" s="14">
        <f t="shared" si="4"/>
        <v>4070021.8818380749</v>
      </c>
      <c r="K27" s="15">
        <f t="shared" si="5"/>
        <v>29671772.428884029</v>
      </c>
      <c r="L27" s="15">
        <f t="shared" si="6"/>
        <v>30328227.571115971</v>
      </c>
      <c r="M27" s="6">
        <f t="shared" si="7"/>
        <v>231</v>
      </c>
    </row>
    <row r="28" spans="1:13" x14ac:dyDescent="0.25">
      <c r="A28" s="5">
        <v>10</v>
      </c>
      <c r="B28" s="7" t="s">
        <v>15</v>
      </c>
      <c r="C28" s="9">
        <f t="shared" si="9"/>
        <v>44501</v>
      </c>
      <c r="D28" s="9">
        <f t="shared" si="8"/>
        <v>44530</v>
      </c>
      <c r="E28" s="6">
        <f t="shared" si="2"/>
        <v>60000000</v>
      </c>
      <c r="F28" s="6">
        <f t="shared" si="3"/>
        <v>457</v>
      </c>
      <c r="G28" s="15">
        <f>SUM($J$19:J27)</f>
        <v>29671772.428884029</v>
      </c>
      <c r="H28" s="6">
        <f>SUM($I$19:I27)</f>
        <v>226</v>
      </c>
      <c r="I28" s="6">
        <f t="shared" si="10"/>
        <v>30</v>
      </c>
      <c r="J28" s="14">
        <f t="shared" si="4"/>
        <v>3938730.8533916851</v>
      </c>
      <c r="K28" s="15">
        <f t="shared" si="5"/>
        <v>33610503.282275714</v>
      </c>
      <c r="L28" s="15">
        <f t="shared" si="6"/>
        <v>26389496.717724286</v>
      </c>
      <c r="M28" s="6">
        <f t="shared" si="7"/>
        <v>201</v>
      </c>
    </row>
    <row r="29" spans="1:13" x14ac:dyDescent="0.25">
      <c r="A29" s="5">
        <v>11</v>
      </c>
      <c r="B29" s="7" t="s">
        <v>15</v>
      </c>
      <c r="C29" s="9">
        <f t="shared" si="9"/>
        <v>44531</v>
      </c>
      <c r="D29" s="9">
        <f t="shared" si="8"/>
        <v>44561</v>
      </c>
      <c r="E29" s="6">
        <f t="shared" si="2"/>
        <v>60000000</v>
      </c>
      <c r="F29" s="6">
        <f t="shared" si="3"/>
        <v>457</v>
      </c>
      <c r="G29" s="15">
        <f>SUM($J$19:J28)</f>
        <v>33610503.282275714</v>
      </c>
      <c r="H29" s="6">
        <f>SUM($I$19:I28)</f>
        <v>256</v>
      </c>
      <c r="I29" s="6">
        <f>D29-C29+1</f>
        <v>31</v>
      </c>
      <c r="J29" s="14">
        <f t="shared" si="4"/>
        <v>4070021.8818380749</v>
      </c>
      <c r="K29" s="15">
        <f t="shared" si="5"/>
        <v>37680525.16411379</v>
      </c>
      <c r="L29" s="15">
        <f t="shared" si="6"/>
        <v>22319474.83588621</v>
      </c>
      <c r="M29" s="6">
        <f t="shared" si="7"/>
        <v>170</v>
      </c>
    </row>
    <row r="30" spans="1:13" x14ac:dyDescent="0.25">
      <c r="A30" s="5">
        <v>12</v>
      </c>
      <c r="B30" s="7" t="s">
        <v>15</v>
      </c>
      <c r="C30" s="9">
        <f t="shared" si="9"/>
        <v>44562</v>
      </c>
      <c r="D30" s="9">
        <f t="shared" si="8"/>
        <v>44592</v>
      </c>
      <c r="E30" s="6">
        <f t="shared" si="2"/>
        <v>60000000</v>
      </c>
      <c r="F30" s="6">
        <f t="shared" si="3"/>
        <v>457</v>
      </c>
      <c r="G30" s="15">
        <f>SUM($J$19:J29)</f>
        <v>37680525.16411379</v>
      </c>
      <c r="H30" s="6">
        <f>SUM($I$19:I29)</f>
        <v>287</v>
      </c>
      <c r="I30" s="6">
        <f>D30-C30+1</f>
        <v>31</v>
      </c>
      <c r="J30" s="14">
        <f t="shared" si="4"/>
        <v>4070021.8818380749</v>
      </c>
      <c r="K30" s="15">
        <f t="shared" si="5"/>
        <v>41750547.045951866</v>
      </c>
      <c r="L30" s="15">
        <f t="shared" si="6"/>
        <v>18249452.954048134</v>
      </c>
      <c r="M30" s="6">
        <f t="shared" si="7"/>
        <v>139</v>
      </c>
    </row>
    <row r="31" spans="1:13" x14ac:dyDescent="0.25">
      <c r="A31" s="5">
        <v>13</v>
      </c>
      <c r="B31" s="7" t="s">
        <v>15</v>
      </c>
      <c r="C31" s="9">
        <f t="shared" si="9"/>
        <v>44593</v>
      </c>
      <c r="D31" s="9">
        <f t="shared" si="8"/>
        <v>44620</v>
      </c>
      <c r="E31" s="6">
        <f t="shared" si="2"/>
        <v>60000000</v>
      </c>
      <c r="F31" s="6">
        <f t="shared" si="3"/>
        <v>457</v>
      </c>
      <c r="G31" s="15">
        <f>SUM($J$19:J30)</f>
        <v>41750547.045951866</v>
      </c>
      <c r="H31" s="6">
        <f>SUM($I$19:I30)</f>
        <v>318</v>
      </c>
      <c r="I31" s="6">
        <f>D31-C31+1</f>
        <v>28</v>
      </c>
      <c r="J31" s="14">
        <f t="shared" si="4"/>
        <v>3676148.7964989063</v>
      </c>
      <c r="K31" s="15">
        <f t="shared" ref="K31:K36" si="11">G31+J31</f>
        <v>45426695.842450775</v>
      </c>
      <c r="L31" s="15">
        <f t="shared" si="6"/>
        <v>14573304.157549225</v>
      </c>
      <c r="M31" s="6">
        <f t="shared" si="7"/>
        <v>111</v>
      </c>
    </row>
    <row r="32" spans="1:13" x14ac:dyDescent="0.25">
      <c r="A32" s="19">
        <v>14</v>
      </c>
      <c r="B32" s="20" t="s">
        <v>15</v>
      </c>
      <c r="C32" s="21">
        <f t="shared" si="9"/>
        <v>44621</v>
      </c>
      <c r="D32" s="21">
        <v>44640</v>
      </c>
      <c r="E32" s="22">
        <f t="shared" si="2"/>
        <v>60000000</v>
      </c>
      <c r="F32" s="22">
        <f t="shared" si="3"/>
        <v>457</v>
      </c>
      <c r="G32" s="23">
        <f>SUM($J$19:J31)</f>
        <v>45426695.842450775</v>
      </c>
      <c r="H32" s="22">
        <f>SUM($I$19:I31)</f>
        <v>346</v>
      </c>
      <c r="I32" s="22">
        <f>D32-C32+1</f>
        <v>20</v>
      </c>
      <c r="J32" s="24">
        <f t="shared" si="4"/>
        <v>2625820.56892779</v>
      </c>
      <c r="K32" s="23">
        <f t="shared" si="11"/>
        <v>48052516.411378562</v>
      </c>
      <c r="L32" s="23">
        <f t="shared" si="6"/>
        <v>11947483.588621438</v>
      </c>
      <c r="M32" s="22">
        <f t="shared" si="7"/>
        <v>91</v>
      </c>
    </row>
    <row r="33" spans="1:13" ht="32.25" customHeight="1" x14ac:dyDescent="0.25">
      <c r="A33" s="5">
        <v>15</v>
      </c>
      <c r="B33" s="7" t="s">
        <v>15</v>
      </c>
      <c r="C33" s="9">
        <v>44641</v>
      </c>
      <c r="D33" s="9">
        <v>44651</v>
      </c>
      <c r="E33" s="6">
        <v>60000000</v>
      </c>
      <c r="F33" s="6">
        <f t="shared" si="3"/>
        <v>457</v>
      </c>
      <c r="G33" s="15">
        <f>SUM($J$19:J32)</f>
        <v>48052516.411378562</v>
      </c>
      <c r="H33" s="6">
        <f>SUM($I$19:I32)</f>
        <v>366</v>
      </c>
      <c r="I33" s="6">
        <v>0</v>
      </c>
      <c r="J33" s="14">
        <v>0</v>
      </c>
      <c r="K33" s="15">
        <f t="shared" ref="K33" si="12">G33+J33</f>
        <v>48052516.411378562</v>
      </c>
      <c r="L33" s="15">
        <f t="shared" si="6"/>
        <v>11947483.588621438</v>
      </c>
      <c r="M33" s="6">
        <f t="shared" si="7"/>
        <v>91</v>
      </c>
    </row>
    <row r="34" spans="1:13" x14ac:dyDescent="0.25">
      <c r="A34" s="5">
        <v>16</v>
      </c>
      <c r="B34" s="7" t="s">
        <v>15</v>
      </c>
      <c r="C34" s="9">
        <f>EDATE(C32,1)</f>
        <v>44652</v>
      </c>
      <c r="D34" s="9">
        <f t="shared" si="8"/>
        <v>44681</v>
      </c>
      <c r="E34" s="6">
        <v>60000000</v>
      </c>
      <c r="F34" s="6">
        <f t="shared" si="3"/>
        <v>457</v>
      </c>
      <c r="G34" s="15">
        <f>SUM($J$19:J32)</f>
        <v>48052516.411378562</v>
      </c>
      <c r="H34" s="6">
        <f>SUM($I$19:I32)</f>
        <v>366</v>
      </c>
      <c r="I34" s="6">
        <v>0</v>
      </c>
      <c r="J34" s="14">
        <v>0</v>
      </c>
      <c r="K34" s="15">
        <f t="shared" si="11"/>
        <v>48052516.411378562</v>
      </c>
      <c r="L34" s="15">
        <f t="shared" si="6"/>
        <v>11947483.588621438</v>
      </c>
      <c r="M34" s="6">
        <f t="shared" si="7"/>
        <v>91</v>
      </c>
    </row>
    <row r="35" spans="1:13" x14ac:dyDescent="0.25">
      <c r="A35" s="5">
        <v>17</v>
      </c>
      <c r="B35" s="7" t="s">
        <v>15</v>
      </c>
      <c r="C35" s="9">
        <f t="shared" si="9"/>
        <v>44682</v>
      </c>
      <c r="D35" s="9">
        <f t="shared" si="8"/>
        <v>44712</v>
      </c>
      <c r="E35" s="6">
        <f>$L$32</f>
        <v>11947483.588621438</v>
      </c>
      <c r="F35" s="6">
        <v>91</v>
      </c>
      <c r="G35" s="15">
        <f>SUM($J$19:J34)</f>
        <v>48052516.411378562</v>
      </c>
      <c r="H35" s="6">
        <f>SUM($I$19:I34)</f>
        <v>366</v>
      </c>
      <c r="I35" s="6">
        <f>D35-C35+1</f>
        <v>31</v>
      </c>
      <c r="J35" s="14">
        <f t="shared" ref="J35" si="13">ROUND(E35/F35*I35,0)</f>
        <v>4070022</v>
      </c>
      <c r="K35" s="15">
        <f t="shared" si="11"/>
        <v>52122538.411378562</v>
      </c>
      <c r="L35" s="15">
        <f>E35-J35</f>
        <v>7877461.5886214375</v>
      </c>
      <c r="M35" s="6">
        <f t="shared" si="7"/>
        <v>60</v>
      </c>
    </row>
    <row r="36" spans="1:13" x14ac:dyDescent="0.25">
      <c r="A36" s="5">
        <v>18</v>
      </c>
      <c r="B36" s="7" t="s">
        <v>15</v>
      </c>
      <c r="C36" s="9">
        <f t="shared" si="9"/>
        <v>44713</v>
      </c>
      <c r="D36" s="9">
        <f t="shared" si="8"/>
        <v>44742</v>
      </c>
      <c r="E36" s="6">
        <f>$L$32</f>
        <v>11947483.588621438</v>
      </c>
      <c r="F36" s="6">
        <v>91</v>
      </c>
      <c r="G36" s="15">
        <f>SUM($J$19:J35)</f>
        <v>52122538.411378562</v>
      </c>
      <c r="H36" s="6">
        <f>SUM($I$19:I35)</f>
        <v>397</v>
      </c>
      <c r="I36" s="6">
        <f>D36-C36+1</f>
        <v>30</v>
      </c>
      <c r="J36" s="14">
        <f>E36/F36*I36</f>
        <v>3938730.8533916827</v>
      </c>
      <c r="K36" s="15">
        <f t="shared" si="11"/>
        <v>56061269.264770247</v>
      </c>
      <c r="L36" s="15">
        <f>L35-J36</f>
        <v>3938730.7352297548</v>
      </c>
      <c r="M36" s="6">
        <f t="shared" si="7"/>
        <v>30</v>
      </c>
    </row>
    <row r="37" spans="1:13" ht="33" customHeight="1" x14ac:dyDescent="0.25">
      <c r="A37" s="5">
        <v>19</v>
      </c>
      <c r="B37" s="7" t="s">
        <v>15</v>
      </c>
      <c r="C37" s="9">
        <f t="shared" si="9"/>
        <v>44743</v>
      </c>
      <c r="D37" s="9">
        <f>D36+(457-SUM(I19:I36))</f>
        <v>44772</v>
      </c>
      <c r="E37" s="6">
        <f>$L$32</f>
        <v>11947483.588621438</v>
      </c>
      <c r="F37" s="6">
        <v>91</v>
      </c>
      <c r="G37" s="15">
        <f>SUM($J$19:J36)</f>
        <v>56061269.264770247</v>
      </c>
      <c r="H37" s="6">
        <f>SUM($I$19:I36)</f>
        <v>427</v>
      </c>
      <c r="I37" s="6">
        <f>D37-C37+1</f>
        <v>30</v>
      </c>
      <c r="J37" s="14">
        <f>E35-SUM(J35:J36)</f>
        <v>3938730.7352297548</v>
      </c>
      <c r="K37" s="15">
        <f t="shared" ref="K37" si="14">G37+J37</f>
        <v>60000000</v>
      </c>
      <c r="L37" s="15">
        <f t="shared" ref="L37" si="15">L36-J37</f>
        <v>0</v>
      </c>
      <c r="M37" s="6">
        <f t="shared" ref="M37" si="16">M36-I37</f>
        <v>0</v>
      </c>
    </row>
    <row r="38" spans="1:13" x14ac:dyDescent="0.25">
      <c r="A38" s="39"/>
      <c r="B38" s="39"/>
      <c r="C38" s="39"/>
      <c r="D38" s="39"/>
      <c r="E38" s="43"/>
      <c r="F38" s="43"/>
      <c r="G38" s="43"/>
      <c r="H38" s="43"/>
      <c r="I38" s="43"/>
      <c r="J38" s="43"/>
      <c r="K38" s="43"/>
      <c r="L38" s="43"/>
      <c r="M38" s="43"/>
    </row>
    <row r="39" spans="1:13" x14ac:dyDescent="0.25">
      <c r="A39" s="39"/>
      <c r="B39" s="39"/>
      <c r="C39" s="39"/>
      <c r="D39" s="39"/>
      <c r="E39" s="43"/>
      <c r="F39" s="43"/>
      <c r="G39" s="43"/>
      <c r="H39" s="43"/>
      <c r="I39" s="43"/>
      <c r="J39" s="43"/>
      <c r="K39" s="43"/>
      <c r="L39" s="43"/>
      <c r="M39" s="43"/>
    </row>
    <row r="40" spans="1:13" x14ac:dyDescent="0.25">
      <c r="A40" s="39"/>
      <c r="B40" s="39"/>
      <c r="C40" s="39"/>
      <c r="D40" s="39"/>
      <c r="E40" s="43"/>
      <c r="F40" s="43"/>
      <c r="G40" s="43"/>
      <c r="H40" s="43"/>
      <c r="I40" s="43"/>
      <c r="J40" s="43"/>
      <c r="K40" s="43"/>
      <c r="L40" s="43"/>
      <c r="M40" s="43"/>
    </row>
    <row r="41" spans="1:13" x14ac:dyDescent="0.25">
      <c r="H41" s="34"/>
    </row>
    <row r="42" spans="1:13" x14ac:dyDescent="0.25">
      <c r="A42" t="s">
        <v>33</v>
      </c>
      <c r="B42" s="17">
        <v>0.6</v>
      </c>
    </row>
    <row r="43" spans="1:13" x14ac:dyDescent="0.25">
      <c r="A43" t="s">
        <v>34</v>
      </c>
      <c r="B43" s="17">
        <v>0.4</v>
      </c>
    </row>
    <row r="44" spans="1:13" x14ac:dyDescent="0.25">
      <c r="A44" s="67" t="s">
        <v>39</v>
      </c>
      <c r="B44" s="18" t="s">
        <v>38</v>
      </c>
      <c r="C44" s="18" t="s">
        <v>35</v>
      </c>
      <c r="D44" s="18" t="s">
        <v>36</v>
      </c>
      <c r="E44" s="18" t="s">
        <v>37</v>
      </c>
    </row>
    <row r="45" spans="1:13" x14ac:dyDescent="0.25">
      <c r="A45" s="68"/>
      <c r="B45" s="10">
        <v>44286</v>
      </c>
      <c r="C45" s="5" t="s">
        <v>33</v>
      </c>
      <c r="D45" s="14">
        <f>VLOOKUP(B45,$D$19:$J$36,7,0)*VLOOKUP(C45,$A$42:$B$43,2,0)</f>
        <v>945295.40481400443</v>
      </c>
      <c r="E45" s="14"/>
    </row>
    <row r="46" spans="1:13" x14ac:dyDescent="0.25">
      <c r="A46" s="68"/>
      <c r="B46" s="10">
        <v>44286</v>
      </c>
      <c r="C46" s="5" t="s">
        <v>33</v>
      </c>
      <c r="D46" s="14"/>
      <c r="E46" s="14">
        <f>D45</f>
        <v>945295.40481400443</v>
      </c>
    </row>
    <row r="47" spans="1:13" x14ac:dyDescent="0.25">
      <c r="A47" s="68"/>
      <c r="B47" s="10">
        <v>44286</v>
      </c>
      <c r="C47" s="5" t="s">
        <v>34</v>
      </c>
      <c r="D47" s="14">
        <f>VLOOKUP(B47,$D$19:$J$36,7,0)*VLOOKUP(C47,$A$42:$B$43,2,0)</f>
        <v>630196.93654266978</v>
      </c>
      <c r="E47" s="14"/>
    </row>
    <row r="48" spans="1:13" x14ac:dyDescent="0.25">
      <c r="A48" s="68"/>
      <c r="B48" s="10">
        <v>44286</v>
      </c>
      <c r="C48" s="5" t="s">
        <v>34</v>
      </c>
      <c r="D48" s="14"/>
      <c r="E48" s="14">
        <f>D47</f>
        <v>630196.93654266978</v>
      </c>
    </row>
    <row r="49" spans="1:5" x14ac:dyDescent="0.25">
      <c r="A49" s="68"/>
      <c r="B49" s="10">
        <v>44316</v>
      </c>
      <c r="C49" s="5" t="s">
        <v>33</v>
      </c>
      <c r="D49" s="14">
        <f>VLOOKUP(B49,$D$19:$J$36,7,0)*VLOOKUP(C49,$A$42:$B$43,2,0)</f>
        <v>2363238.5120350108</v>
      </c>
      <c r="E49" s="14"/>
    </row>
    <row r="50" spans="1:5" x14ac:dyDescent="0.25">
      <c r="A50" s="68"/>
      <c r="B50" s="10">
        <v>44316</v>
      </c>
      <c r="C50" s="5" t="s">
        <v>33</v>
      </c>
      <c r="D50" s="14"/>
      <c r="E50" s="14">
        <f>D49</f>
        <v>2363238.5120350108</v>
      </c>
    </row>
    <row r="51" spans="1:5" x14ac:dyDescent="0.25">
      <c r="A51" s="68"/>
      <c r="B51" s="10">
        <v>44316</v>
      </c>
      <c r="C51" s="5" t="s">
        <v>34</v>
      </c>
      <c r="D51" s="14">
        <f>VLOOKUP(B51,$D$19:$J$36,7,0)*VLOOKUP(C51,$A$42:$B$43,2,0)</f>
        <v>1575492.3413566742</v>
      </c>
      <c r="E51" s="14"/>
    </row>
    <row r="52" spans="1:5" x14ac:dyDescent="0.25">
      <c r="A52" s="68"/>
      <c r="B52" s="10">
        <v>44316</v>
      </c>
      <c r="C52" s="5" t="s">
        <v>34</v>
      </c>
      <c r="D52" s="14"/>
      <c r="E52" s="14">
        <f>D51</f>
        <v>1575492.3413566742</v>
      </c>
    </row>
    <row r="53" spans="1:5" x14ac:dyDescent="0.25">
      <c r="A53" s="68"/>
      <c r="B53" s="10">
        <v>44347</v>
      </c>
      <c r="C53" s="5" t="s">
        <v>33</v>
      </c>
      <c r="D53" s="14">
        <f>VLOOKUP(B53,$D$19:$J$36,7,0)*VLOOKUP(C53,$A$42:$B$43,2,0)</f>
        <v>2442013.1291028447</v>
      </c>
      <c r="E53" s="14"/>
    </row>
    <row r="54" spans="1:5" x14ac:dyDescent="0.25">
      <c r="A54" s="68"/>
      <c r="B54" s="10">
        <v>44347</v>
      </c>
      <c r="C54" s="5" t="s">
        <v>33</v>
      </c>
      <c r="D54" s="14"/>
      <c r="E54" s="14">
        <f>D53</f>
        <v>2442013.1291028447</v>
      </c>
    </row>
    <row r="55" spans="1:5" x14ac:dyDescent="0.25">
      <c r="A55" s="68"/>
      <c r="B55" s="10">
        <v>44347</v>
      </c>
      <c r="C55" s="5" t="s">
        <v>34</v>
      </c>
      <c r="D55" s="14">
        <f>VLOOKUP(B55,$D$19:$J$36,7,0)*VLOOKUP(C55,$A$42:$B$43,2,0)</f>
        <v>1628008.7527352301</v>
      </c>
      <c r="E55" s="14"/>
    </row>
    <row r="56" spans="1:5" x14ac:dyDescent="0.25">
      <c r="A56" s="68"/>
      <c r="B56" s="10">
        <v>44347</v>
      </c>
      <c r="C56" s="5" t="s">
        <v>34</v>
      </c>
      <c r="D56" s="14"/>
      <c r="E56" s="14">
        <f>D55</f>
        <v>1628008.7527352301</v>
      </c>
    </row>
    <row r="57" spans="1:5" x14ac:dyDescent="0.25">
      <c r="A57" s="68"/>
      <c r="B57" s="10">
        <v>44377</v>
      </c>
      <c r="C57" s="5" t="s">
        <v>33</v>
      </c>
      <c r="D57" s="14">
        <f>VLOOKUP(B57,$D$19:$J$36,7,0)*VLOOKUP(C57,$A$42:$B$43,2,0)</f>
        <v>2363238.5120350108</v>
      </c>
      <c r="E57" s="14"/>
    </row>
    <row r="58" spans="1:5" x14ac:dyDescent="0.25">
      <c r="A58" s="68"/>
      <c r="B58" s="10">
        <v>44377</v>
      </c>
      <c r="C58" s="5" t="s">
        <v>33</v>
      </c>
      <c r="D58" s="14"/>
      <c r="E58" s="14">
        <f>D57</f>
        <v>2363238.5120350108</v>
      </c>
    </row>
    <row r="59" spans="1:5" x14ac:dyDescent="0.25">
      <c r="A59" s="68"/>
      <c r="B59" s="10">
        <v>44377</v>
      </c>
      <c r="C59" s="5" t="s">
        <v>34</v>
      </c>
      <c r="D59" s="14">
        <f>VLOOKUP(B59,$D$19:$J$36,7,0)*VLOOKUP(C59,$A$42:$B$43,2,0)</f>
        <v>1575492.3413566742</v>
      </c>
      <c r="E59" s="14"/>
    </row>
    <row r="60" spans="1:5" x14ac:dyDescent="0.25">
      <c r="A60" s="68"/>
      <c r="B60" s="10">
        <v>44377</v>
      </c>
      <c r="C60" s="5" t="s">
        <v>34</v>
      </c>
      <c r="D60" s="14"/>
      <c r="E60" s="14">
        <f>D59</f>
        <v>1575492.3413566742</v>
      </c>
    </row>
    <row r="61" spans="1:5" x14ac:dyDescent="0.25">
      <c r="A61" s="68"/>
      <c r="B61" s="10">
        <v>44408</v>
      </c>
      <c r="C61" s="5" t="s">
        <v>33</v>
      </c>
      <c r="D61" s="14">
        <f>VLOOKUP(B61,$D$19:$J$36,7,0)*VLOOKUP(C61,$A$42:$B$43,2,0)</f>
        <v>945295.40481400443</v>
      </c>
      <c r="E61" s="14"/>
    </row>
    <row r="62" spans="1:5" x14ac:dyDescent="0.25">
      <c r="A62" s="68"/>
      <c r="B62" s="10">
        <v>44408</v>
      </c>
      <c r="C62" s="5" t="s">
        <v>33</v>
      </c>
      <c r="D62" s="14"/>
      <c r="E62" s="14">
        <f>D61</f>
        <v>945295.40481400443</v>
      </c>
    </row>
    <row r="63" spans="1:5" x14ac:dyDescent="0.25">
      <c r="A63" s="68"/>
      <c r="B63" s="10">
        <v>44408</v>
      </c>
      <c r="C63" s="5" t="s">
        <v>34</v>
      </c>
      <c r="D63" s="14">
        <f>VLOOKUP(B63,$D$24:$J$36,7,0)*VLOOKUP(C63,$A$42:$B$43,2,0)</f>
        <v>630196.93654266978</v>
      </c>
      <c r="E63" s="14"/>
    </row>
    <row r="64" spans="1:5" x14ac:dyDescent="0.25">
      <c r="A64" s="68"/>
      <c r="B64" s="10">
        <v>44408</v>
      </c>
      <c r="C64" s="5" t="s">
        <v>34</v>
      </c>
      <c r="D64" s="14"/>
      <c r="E64" s="14">
        <f>D63</f>
        <v>630196.93654266978</v>
      </c>
    </row>
    <row r="65" spans="1:5" x14ac:dyDescent="0.25">
      <c r="A65" s="68"/>
      <c r="B65" s="10">
        <v>44439</v>
      </c>
      <c r="C65" s="5" t="s">
        <v>33</v>
      </c>
      <c r="D65" s="14">
        <f>VLOOKUP(B65,$D$24:$J$36,7,0)*VLOOKUP(C65,$A$42:$B$43,2,0)</f>
        <v>2442013.1291028447</v>
      </c>
      <c r="E65" s="14"/>
    </row>
    <row r="66" spans="1:5" x14ac:dyDescent="0.25">
      <c r="A66" s="68"/>
      <c r="B66" s="10">
        <v>44439</v>
      </c>
      <c r="C66" s="5" t="s">
        <v>33</v>
      </c>
      <c r="D66" s="14"/>
      <c r="E66" s="14">
        <f>D65</f>
        <v>2442013.1291028447</v>
      </c>
    </row>
    <row r="67" spans="1:5" x14ac:dyDescent="0.25">
      <c r="A67" s="68"/>
      <c r="B67" s="10">
        <v>44439</v>
      </c>
      <c r="C67" s="5" t="s">
        <v>34</v>
      </c>
      <c r="D67" s="14">
        <f>VLOOKUP(B67,$D$24:$J$36,7,0)*VLOOKUP(C67,$A$42:$B$43,2,0)</f>
        <v>1628008.7527352301</v>
      </c>
      <c r="E67" s="14"/>
    </row>
    <row r="68" spans="1:5" x14ac:dyDescent="0.25">
      <c r="A68" s="68"/>
      <c r="B68" s="10">
        <v>44439</v>
      </c>
      <c r="C68" s="5" t="s">
        <v>34</v>
      </c>
      <c r="D68" s="14"/>
      <c r="E68" s="14">
        <f>D67</f>
        <v>1628008.7527352301</v>
      </c>
    </row>
    <row r="69" spans="1:5" x14ac:dyDescent="0.25">
      <c r="A69" s="68"/>
      <c r="B69" s="9">
        <v>44469</v>
      </c>
      <c r="C69" s="5" t="s">
        <v>33</v>
      </c>
      <c r="D69" s="14">
        <f>VLOOKUP(B69,$D$24:$J$36,7,0)*VLOOKUP(C69,$A$42:$B$43,2,0)</f>
        <v>2363238.5120350108</v>
      </c>
      <c r="E69" s="14"/>
    </row>
    <row r="70" spans="1:5" x14ac:dyDescent="0.25">
      <c r="A70" s="68"/>
      <c r="B70" s="9">
        <v>44469</v>
      </c>
      <c r="C70" s="5" t="s">
        <v>33</v>
      </c>
      <c r="D70" s="14"/>
      <c r="E70" s="14">
        <f>D69</f>
        <v>2363238.5120350108</v>
      </c>
    </row>
    <row r="71" spans="1:5" x14ac:dyDescent="0.25">
      <c r="A71" s="68"/>
      <c r="B71" s="9">
        <v>44469</v>
      </c>
      <c r="C71" s="5" t="s">
        <v>34</v>
      </c>
      <c r="D71" s="14">
        <f>VLOOKUP(B71,$D$24:$J$36,7,0)*VLOOKUP(C71,$A$42:$B$43,2,0)</f>
        <v>1575492.3413566742</v>
      </c>
      <c r="E71" s="14"/>
    </row>
    <row r="72" spans="1:5" x14ac:dyDescent="0.25">
      <c r="A72" s="68"/>
      <c r="B72" s="9">
        <v>44469</v>
      </c>
      <c r="C72" s="5" t="s">
        <v>34</v>
      </c>
      <c r="D72" s="14"/>
      <c r="E72" s="14">
        <f>D71</f>
        <v>1575492.3413566742</v>
      </c>
    </row>
    <row r="73" spans="1:5" x14ac:dyDescent="0.25">
      <c r="A73" s="68"/>
      <c r="B73" s="9">
        <v>44500</v>
      </c>
      <c r="C73" s="5" t="s">
        <v>33</v>
      </c>
      <c r="D73" s="14">
        <f>VLOOKUP(B73,$D$24:$J$36,7,0)*VLOOKUP(C73,$A$42:$B$43,2,0)</f>
        <v>2442013.1291028447</v>
      </c>
      <c r="E73" s="14"/>
    </row>
    <row r="74" spans="1:5" x14ac:dyDescent="0.25">
      <c r="A74" s="68"/>
      <c r="B74" s="9">
        <v>44500</v>
      </c>
      <c r="C74" s="5" t="s">
        <v>33</v>
      </c>
      <c r="D74" s="14"/>
      <c r="E74" s="14">
        <f>D73</f>
        <v>2442013.1291028447</v>
      </c>
    </row>
    <row r="75" spans="1:5" x14ac:dyDescent="0.25">
      <c r="A75" s="68"/>
      <c r="B75" s="9">
        <v>44500</v>
      </c>
      <c r="C75" s="5" t="s">
        <v>34</v>
      </c>
      <c r="D75" s="14">
        <f>VLOOKUP(B75,$D$24:$J$36,7,0)*VLOOKUP(C75,$A$42:$B$43,2,0)</f>
        <v>1628008.7527352301</v>
      </c>
      <c r="E75" s="14"/>
    </row>
    <row r="76" spans="1:5" x14ac:dyDescent="0.25">
      <c r="A76" s="68"/>
      <c r="B76" s="9">
        <v>44500</v>
      </c>
      <c r="C76" s="5" t="s">
        <v>34</v>
      </c>
      <c r="D76" s="14"/>
      <c r="E76" s="14">
        <f>D75</f>
        <v>1628008.7527352301</v>
      </c>
    </row>
    <row r="77" spans="1:5" x14ac:dyDescent="0.25">
      <c r="A77" s="68"/>
      <c r="B77" s="9">
        <v>44530</v>
      </c>
      <c r="C77" s="5" t="s">
        <v>33</v>
      </c>
      <c r="D77" s="14">
        <f>VLOOKUP(B77,$D$24:$J$36,7,0)*VLOOKUP(C77,$A$42:$B$43,2,0)</f>
        <v>2363238.5120350108</v>
      </c>
      <c r="E77" s="14"/>
    </row>
    <row r="78" spans="1:5" x14ac:dyDescent="0.25">
      <c r="A78" s="68"/>
      <c r="B78" s="9">
        <v>44530</v>
      </c>
      <c r="C78" s="5" t="s">
        <v>33</v>
      </c>
      <c r="D78" s="14"/>
      <c r="E78" s="14">
        <f>D77</f>
        <v>2363238.5120350108</v>
      </c>
    </row>
    <row r="79" spans="1:5" x14ac:dyDescent="0.25">
      <c r="A79" s="68"/>
      <c r="B79" s="9">
        <v>44530</v>
      </c>
      <c r="C79" s="5" t="s">
        <v>34</v>
      </c>
      <c r="D79" s="14">
        <f>VLOOKUP(B79,$D$24:$J$36,7,0)*VLOOKUP(C79,$A$42:$B$43,2,0)</f>
        <v>1575492.3413566742</v>
      </c>
      <c r="E79" s="14"/>
    </row>
    <row r="80" spans="1:5" x14ac:dyDescent="0.25">
      <c r="A80" s="68"/>
      <c r="B80" s="9">
        <v>44530</v>
      </c>
      <c r="C80" s="5" t="s">
        <v>34</v>
      </c>
      <c r="D80" s="14"/>
      <c r="E80" s="14">
        <f>D79</f>
        <v>1575492.3413566742</v>
      </c>
    </row>
    <row r="81" spans="1:5" x14ac:dyDescent="0.25">
      <c r="A81" s="68"/>
      <c r="B81" s="9">
        <v>44561</v>
      </c>
      <c r="C81" s="5" t="s">
        <v>33</v>
      </c>
      <c r="D81" s="14">
        <f>VLOOKUP(B81,$D$24:$J$36,7,0)*VLOOKUP(C81,$A$42:$B$43,2,0)</f>
        <v>2442013.1291028447</v>
      </c>
      <c r="E81" s="14"/>
    </row>
    <row r="82" spans="1:5" x14ac:dyDescent="0.25">
      <c r="A82" s="68"/>
      <c r="B82" s="9">
        <v>44561</v>
      </c>
      <c r="C82" s="5" t="s">
        <v>33</v>
      </c>
      <c r="D82" s="14"/>
      <c r="E82" s="14">
        <f>D81</f>
        <v>2442013.1291028447</v>
      </c>
    </row>
    <row r="83" spans="1:5" x14ac:dyDescent="0.25">
      <c r="A83" s="68"/>
      <c r="B83" s="9">
        <v>44561</v>
      </c>
      <c r="C83" s="5" t="s">
        <v>34</v>
      </c>
      <c r="D83" s="14">
        <f>VLOOKUP(B83,$D$24:$J$36,7,0)*VLOOKUP(C83,$A$42:$B$43,2,0)</f>
        <v>1628008.7527352301</v>
      </c>
      <c r="E83" s="14"/>
    </row>
    <row r="84" spans="1:5" x14ac:dyDescent="0.25">
      <c r="A84" s="68"/>
      <c r="B84" s="9">
        <v>44561</v>
      </c>
      <c r="C84" s="5" t="s">
        <v>34</v>
      </c>
      <c r="D84" s="14"/>
      <c r="E84" s="14">
        <f>D83</f>
        <v>1628008.7527352301</v>
      </c>
    </row>
    <row r="85" spans="1:5" x14ac:dyDescent="0.25">
      <c r="A85" s="68"/>
      <c r="B85" s="9">
        <v>44592</v>
      </c>
      <c r="C85" s="5" t="s">
        <v>33</v>
      </c>
      <c r="D85" s="14">
        <f>VLOOKUP(B85,$D$24:$J$36,7,0)*VLOOKUP(C85,$A$42:$B$43,2,0)</f>
        <v>2442013.1291028447</v>
      </c>
      <c r="E85" s="14"/>
    </row>
    <row r="86" spans="1:5" x14ac:dyDescent="0.25">
      <c r="A86" s="68"/>
      <c r="B86" s="9">
        <v>44592</v>
      </c>
      <c r="C86" s="5" t="s">
        <v>33</v>
      </c>
      <c r="D86" s="14"/>
      <c r="E86" s="14">
        <f>D85</f>
        <v>2442013.1291028447</v>
      </c>
    </row>
    <row r="87" spans="1:5" x14ac:dyDescent="0.25">
      <c r="A87" s="68"/>
      <c r="B87" s="9">
        <v>44592</v>
      </c>
      <c r="C87" s="5" t="s">
        <v>34</v>
      </c>
      <c r="D87" s="14">
        <f>VLOOKUP(B87,$D$24:$J$36,7,0)*VLOOKUP(C87,$A$42:$B$43,2,0)</f>
        <v>1628008.7527352301</v>
      </c>
      <c r="E87" s="14"/>
    </row>
    <row r="88" spans="1:5" x14ac:dyDescent="0.25">
      <c r="A88" s="68"/>
      <c r="B88" s="9">
        <v>44592</v>
      </c>
      <c r="C88" s="5" t="s">
        <v>34</v>
      </c>
      <c r="D88" s="14"/>
      <c r="E88" s="14">
        <f>D87</f>
        <v>1628008.7527352301</v>
      </c>
    </row>
    <row r="89" spans="1:5" x14ac:dyDescent="0.25">
      <c r="A89" s="68"/>
      <c r="B89" s="9">
        <v>44620</v>
      </c>
      <c r="C89" s="5" t="s">
        <v>33</v>
      </c>
      <c r="D89" s="14">
        <f>VLOOKUP(B89,$D$24:$J$36,7,0)*VLOOKUP(C89,$A$42:$B$43,2,0)</f>
        <v>2205689.2778993435</v>
      </c>
      <c r="E89" s="14"/>
    </row>
    <row r="90" spans="1:5" x14ac:dyDescent="0.25">
      <c r="A90" s="68"/>
      <c r="B90" s="9">
        <v>44620</v>
      </c>
      <c r="C90" s="5" t="s">
        <v>33</v>
      </c>
      <c r="D90" s="14"/>
      <c r="E90" s="14">
        <f>D89</f>
        <v>2205689.2778993435</v>
      </c>
    </row>
    <row r="91" spans="1:5" x14ac:dyDescent="0.25">
      <c r="A91" s="68"/>
      <c r="B91" s="9">
        <v>44620</v>
      </c>
      <c r="C91" s="5" t="s">
        <v>34</v>
      </c>
      <c r="D91" s="14">
        <f>VLOOKUP(B91,$D$24:$J$36,7,0)*VLOOKUP(C91,$A$42:$B$43,2,0)</f>
        <v>1470459.5185995626</v>
      </c>
      <c r="E91" s="14"/>
    </row>
    <row r="92" spans="1:5" x14ac:dyDescent="0.25">
      <c r="A92" s="68"/>
      <c r="B92" s="9">
        <v>44620</v>
      </c>
      <c r="C92" s="5" t="s">
        <v>34</v>
      </c>
      <c r="D92" s="14"/>
      <c r="E92" s="14">
        <f>D91</f>
        <v>1470459.5185995626</v>
      </c>
    </row>
    <row r="93" spans="1:5" x14ac:dyDescent="0.25">
      <c r="A93" s="68"/>
      <c r="B93" s="9">
        <v>44651</v>
      </c>
      <c r="C93" s="5" t="s">
        <v>33</v>
      </c>
      <c r="D93" s="14">
        <f>VLOOKUP(B93,$D$24:$J$36,7,0)*VLOOKUP(C93,$A$42:$B$43,2,0)</f>
        <v>0</v>
      </c>
      <c r="E93" s="14"/>
    </row>
    <row r="94" spans="1:5" x14ac:dyDescent="0.25">
      <c r="A94" s="68"/>
      <c r="B94" s="9">
        <v>44651</v>
      </c>
      <c r="C94" s="5" t="s">
        <v>33</v>
      </c>
      <c r="D94" s="14"/>
      <c r="E94" s="14">
        <f t="shared" ref="E94" si="17">D93</f>
        <v>0</v>
      </c>
    </row>
    <row r="95" spans="1:5" x14ac:dyDescent="0.25">
      <c r="A95" s="68"/>
      <c r="B95" s="9">
        <v>44651</v>
      </c>
      <c r="C95" s="5" t="s">
        <v>34</v>
      </c>
      <c r="D95" s="14">
        <f>VLOOKUP(B95,$D$24:$J$36,7,0)*VLOOKUP(C95,$A$42:$B$43,2,0)</f>
        <v>0</v>
      </c>
      <c r="E95" s="14"/>
    </row>
    <row r="96" spans="1:5" x14ac:dyDescent="0.25">
      <c r="A96" s="68"/>
      <c r="B96" s="9">
        <v>44651</v>
      </c>
      <c r="C96" s="5" t="s">
        <v>34</v>
      </c>
      <c r="D96" s="14"/>
      <c r="E96" s="14">
        <f t="shared" ref="E96" si="18">D95</f>
        <v>0</v>
      </c>
    </row>
    <row r="97" spans="1:5" x14ac:dyDescent="0.25">
      <c r="A97" s="68"/>
      <c r="B97" s="9">
        <v>44681</v>
      </c>
      <c r="C97" s="5" t="s">
        <v>33</v>
      </c>
      <c r="D97" s="14">
        <f>VLOOKUP(B97,$D$24:$J$36,7,0)*VLOOKUP(C97,$A$42:$B$43,2,0)</f>
        <v>0</v>
      </c>
      <c r="E97" s="14"/>
    </row>
    <row r="98" spans="1:5" x14ac:dyDescent="0.25">
      <c r="A98" s="68"/>
      <c r="B98" s="9">
        <v>44681</v>
      </c>
      <c r="C98" s="5" t="s">
        <v>33</v>
      </c>
      <c r="D98" s="14"/>
      <c r="E98" s="14">
        <f t="shared" ref="E98" si="19">D97</f>
        <v>0</v>
      </c>
    </row>
    <row r="99" spans="1:5" x14ac:dyDescent="0.25">
      <c r="A99" s="68"/>
      <c r="B99" s="9">
        <v>44681</v>
      </c>
      <c r="C99" s="5" t="s">
        <v>34</v>
      </c>
      <c r="D99" s="14">
        <f>VLOOKUP(B99,$D$24:$J$36,7,0)*VLOOKUP(C99,$A$42:$B$43,2,0)</f>
        <v>0</v>
      </c>
      <c r="E99" s="14"/>
    </row>
    <row r="100" spans="1:5" x14ac:dyDescent="0.25">
      <c r="A100" s="68"/>
      <c r="B100" s="9">
        <v>44681</v>
      </c>
      <c r="C100" s="5" t="s">
        <v>34</v>
      </c>
      <c r="D100" s="14"/>
      <c r="E100" s="14">
        <f t="shared" ref="E100" si="20">D99</f>
        <v>0</v>
      </c>
    </row>
    <row r="101" spans="1:5" x14ac:dyDescent="0.25">
      <c r="A101" s="68"/>
      <c r="B101" s="9">
        <v>44712</v>
      </c>
      <c r="C101" s="5" t="s">
        <v>33</v>
      </c>
      <c r="D101" s="14">
        <f>VLOOKUP(B101,$D$24:$J$36,7,0)*VLOOKUP(C101,$A$42:$B$43,2,0)</f>
        <v>2442013.1999999997</v>
      </c>
      <c r="E101" s="14"/>
    </row>
    <row r="102" spans="1:5" x14ac:dyDescent="0.25">
      <c r="A102" s="68"/>
      <c r="B102" s="9">
        <v>44712</v>
      </c>
      <c r="C102" s="5" t="s">
        <v>33</v>
      </c>
      <c r="D102" s="14"/>
      <c r="E102" s="14">
        <f t="shared" ref="E102" si="21">D101</f>
        <v>2442013.1999999997</v>
      </c>
    </row>
    <row r="103" spans="1:5" x14ac:dyDescent="0.25">
      <c r="A103" s="68"/>
      <c r="B103" s="9">
        <v>44712</v>
      </c>
      <c r="C103" s="5" t="s">
        <v>34</v>
      </c>
      <c r="D103" s="14">
        <f>VLOOKUP(B103,$D$24:$J$36,7,0)*VLOOKUP(C103,$A$42:$B$43,2,0)</f>
        <v>1628008.8</v>
      </c>
      <c r="E103" s="14"/>
    </row>
    <row r="104" spans="1:5" x14ac:dyDescent="0.25">
      <c r="A104" s="68"/>
      <c r="B104" s="9">
        <v>44712</v>
      </c>
      <c r="C104" s="5" t="s">
        <v>34</v>
      </c>
      <c r="D104" s="14"/>
      <c r="E104" s="14">
        <f t="shared" ref="E104" si="22">D103</f>
        <v>1628008.8</v>
      </c>
    </row>
    <row r="105" spans="1:5" x14ac:dyDescent="0.25">
      <c r="A105" s="68"/>
      <c r="B105" s="9">
        <v>44731</v>
      </c>
      <c r="C105" s="5" t="s">
        <v>33</v>
      </c>
      <c r="D105" s="14" t="e">
        <f>VLOOKUP(B105,$D$24:$J$36,7,0)*VLOOKUP(C105,$A$42:$B$43,2,0)</f>
        <v>#N/A</v>
      </c>
      <c r="E105" s="14"/>
    </row>
    <row r="106" spans="1:5" x14ac:dyDescent="0.25">
      <c r="A106" s="68"/>
      <c r="B106" s="9">
        <v>44731</v>
      </c>
      <c r="C106" s="5" t="s">
        <v>33</v>
      </c>
      <c r="D106" s="14"/>
      <c r="E106" s="14" t="e">
        <f t="shared" ref="E106" si="23">D105</f>
        <v>#N/A</v>
      </c>
    </row>
    <row r="107" spans="1:5" x14ac:dyDescent="0.25">
      <c r="A107" s="68"/>
      <c r="B107" s="9">
        <v>44731</v>
      </c>
      <c r="C107" s="5" t="s">
        <v>34</v>
      </c>
      <c r="D107" s="14" t="e">
        <f>VLOOKUP(B107,$D$24:$J$36,7,0)*VLOOKUP(C107,$A$42:$B$43,2,0)</f>
        <v>#N/A</v>
      </c>
      <c r="E107" s="14"/>
    </row>
    <row r="108" spans="1:5" x14ac:dyDescent="0.25">
      <c r="A108" s="69"/>
      <c r="B108" s="9">
        <v>44731</v>
      </c>
      <c r="C108" s="5" t="s">
        <v>34</v>
      </c>
      <c r="D108" s="14"/>
      <c r="E108" s="14" t="e">
        <f t="shared" ref="E108" si="24">D107</f>
        <v>#N/A</v>
      </c>
    </row>
    <row r="113" spans="1:13" x14ac:dyDescent="0.25">
      <c r="A113" t="s">
        <v>0</v>
      </c>
      <c r="D113" s="1">
        <v>44275</v>
      </c>
      <c r="E113" s="2"/>
      <c r="F113" s="2" t="s">
        <v>17</v>
      </c>
      <c r="G113" s="12">
        <v>44731</v>
      </c>
      <c r="H113" s="2"/>
      <c r="I113" s="2"/>
      <c r="J113" s="2"/>
      <c r="K113" s="2"/>
      <c r="L113" s="2"/>
      <c r="M113" s="2"/>
    </row>
    <row r="114" spans="1:13" x14ac:dyDescent="0.25">
      <c r="A114" t="s">
        <v>1</v>
      </c>
      <c r="C114" s="11">
        <v>61000000</v>
      </c>
      <c r="D114" s="1"/>
      <c r="E114" s="2"/>
      <c r="F114" s="2"/>
      <c r="G114" s="12"/>
      <c r="H114" s="2"/>
      <c r="I114" s="2"/>
      <c r="J114" s="2"/>
      <c r="K114" s="2"/>
      <c r="L114" s="2"/>
      <c r="M114" s="2"/>
    </row>
    <row r="115" spans="1:13" x14ac:dyDescent="0.25">
      <c r="A115" t="s">
        <v>29</v>
      </c>
      <c r="C115" s="11">
        <v>1000000</v>
      </c>
      <c r="D115" s="1"/>
      <c r="E115" s="2"/>
      <c r="F115" s="2"/>
      <c r="G115" s="12"/>
      <c r="H115" s="2"/>
      <c r="I115" s="2"/>
      <c r="J115" s="2"/>
      <c r="K115" s="2"/>
      <c r="L115" s="2"/>
      <c r="M115" s="2"/>
    </row>
    <row r="116" spans="1:13" x14ac:dyDescent="0.25">
      <c r="A116" t="s">
        <v>10</v>
      </c>
      <c r="C116" s="11">
        <f>C114-C115</f>
        <v>60000000</v>
      </c>
      <c r="D116" s="1"/>
      <c r="E116" s="2"/>
      <c r="F116" s="2"/>
      <c r="G116" s="12"/>
      <c r="H116" s="2"/>
      <c r="I116" s="2"/>
      <c r="J116" s="2"/>
      <c r="K116" s="2"/>
      <c r="L116" s="2"/>
      <c r="M116" s="2"/>
    </row>
    <row r="117" spans="1:13" x14ac:dyDescent="0.25">
      <c r="A117" t="s">
        <v>28</v>
      </c>
      <c r="C117" t="b">
        <v>1</v>
      </c>
      <c r="D117" s="13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5">
      <c r="A118" t="s">
        <v>16</v>
      </c>
      <c r="C118" t="s">
        <v>26</v>
      </c>
      <c r="D118" s="13">
        <f>G113-D113+1</f>
        <v>457</v>
      </c>
      <c r="E118" t="s">
        <v>27</v>
      </c>
      <c r="F118" s="2"/>
      <c r="G118" s="2"/>
      <c r="H118" s="2"/>
      <c r="I118" s="2"/>
      <c r="J118" s="2"/>
      <c r="K118" s="2"/>
      <c r="L118" s="2"/>
      <c r="M118" s="2"/>
    </row>
    <row r="119" spans="1:13" x14ac:dyDescent="0.25">
      <c r="A119" t="s">
        <v>23</v>
      </c>
      <c r="C119" s="1">
        <v>44397</v>
      </c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5">
      <c r="A120" t="s">
        <v>24</v>
      </c>
      <c r="C120" s="1">
        <v>44397</v>
      </c>
      <c r="E120" s="2"/>
      <c r="F120" s="2"/>
      <c r="G120" s="1"/>
      <c r="H120" s="2"/>
      <c r="I120" s="2"/>
      <c r="J120" s="2"/>
      <c r="K120" s="2"/>
      <c r="L120" s="2"/>
      <c r="M120" s="2"/>
    </row>
    <row r="121" spans="1:13" x14ac:dyDescent="0.25">
      <c r="A121" t="s">
        <v>18</v>
      </c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5">
      <c r="A122" t="s">
        <v>19</v>
      </c>
      <c r="E122" s="1"/>
      <c r="F122" s="2"/>
      <c r="G122" s="2"/>
      <c r="H122" s="2"/>
      <c r="I122" s="2"/>
      <c r="J122" s="2"/>
      <c r="K122" s="2"/>
      <c r="L122" s="2"/>
      <c r="M122" s="2"/>
    </row>
    <row r="123" spans="1:13" x14ac:dyDescent="0.25">
      <c r="A123" t="s">
        <v>20</v>
      </c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5">
      <c r="A124" t="s">
        <v>21</v>
      </c>
      <c r="F124" s="2"/>
      <c r="G124" s="2"/>
      <c r="H124" s="2"/>
      <c r="I124" s="2"/>
      <c r="J124" s="2"/>
      <c r="K124" s="2"/>
      <c r="L124" s="2"/>
      <c r="M124" s="2"/>
    </row>
    <row r="125" spans="1:13" x14ac:dyDescent="0.25">
      <c r="A125" t="s">
        <v>61</v>
      </c>
      <c r="C125" s="1">
        <v>44640</v>
      </c>
      <c r="F125" s="2"/>
      <c r="G125" s="2"/>
      <c r="H125" s="2"/>
      <c r="I125" s="2"/>
      <c r="J125" s="2"/>
      <c r="K125" s="2"/>
      <c r="L125" s="2"/>
      <c r="M125" s="2"/>
    </row>
    <row r="126" spans="1:13" x14ac:dyDescent="0.25">
      <c r="A126" t="s">
        <v>67</v>
      </c>
      <c r="C126" s="1">
        <v>44682</v>
      </c>
      <c r="F126" s="2"/>
      <c r="G126" s="2"/>
      <c r="H126" s="2"/>
      <c r="I126" s="2"/>
      <c r="J126" s="2"/>
      <c r="K126" s="2"/>
      <c r="L126" s="2"/>
      <c r="M126" s="2"/>
    </row>
    <row r="127" spans="1:13" x14ac:dyDescent="0.25">
      <c r="F127" s="2"/>
      <c r="G127" s="2"/>
      <c r="H127" s="2"/>
      <c r="I127" s="2"/>
      <c r="J127" s="2"/>
      <c r="K127" s="2"/>
      <c r="L127" s="2"/>
      <c r="M127" s="2"/>
    </row>
    <row r="128" spans="1:13" x14ac:dyDescent="0.25">
      <c r="A128" s="64" t="s">
        <v>2</v>
      </c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6"/>
    </row>
    <row r="129" spans="1:13" ht="30" x14ac:dyDescent="0.25">
      <c r="A129" s="5" t="s">
        <v>30</v>
      </c>
      <c r="B129" s="7" t="s">
        <v>3</v>
      </c>
      <c r="C129" s="7" t="s">
        <v>4</v>
      </c>
      <c r="D129" s="7" t="s">
        <v>5</v>
      </c>
      <c r="E129" s="8" t="s">
        <v>25</v>
      </c>
      <c r="F129" s="8" t="s">
        <v>6</v>
      </c>
      <c r="G129" s="8" t="s">
        <v>7</v>
      </c>
      <c r="H129" s="8" t="s">
        <v>8</v>
      </c>
      <c r="I129" s="8" t="s">
        <v>9</v>
      </c>
      <c r="J129" s="8" t="s">
        <v>10</v>
      </c>
      <c r="K129" s="8" t="s">
        <v>11</v>
      </c>
      <c r="L129" s="8" t="s">
        <v>12</v>
      </c>
      <c r="M129" s="8" t="s">
        <v>13</v>
      </c>
    </row>
    <row r="130" spans="1:13" x14ac:dyDescent="0.25">
      <c r="A130" s="5"/>
      <c r="B130" s="7"/>
      <c r="C130" s="7"/>
      <c r="D130" s="7"/>
      <c r="E130" s="8"/>
      <c r="F130" s="8"/>
      <c r="G130" s="8"/>
      <c r="H130" s="8"/>
      <c r="I130" s="8"/>
      <c r="J130" s="8"/>
      <c r="K130" s="8"/>
      <c r="L130" s="8"/>
      <c r="M130" s="8"/>
    </row>
    <row r="131" spans="1:13" ht="30" x14ac:dyDescent="0.25">
      <c r="A131" s="5">
        <v>1</v>
      </c>
      <c r="B131" s="7" t="s">
        <v>14</v>
      </c>
      <c r="C131" s="10">
        <v>44275</v>
      </c>
      <c r="D131" s="10">
        <v>44286</v>
      </c>
      <c r="E131" s="6">
        <f>$C$4</f>
        <v>60000000</v>
      </c>
      <c r="F131" s="6">
        <f>$D$6</f>
        <v>457</v>
      </c>
      <c r="G131" s="15">
        <v>0</v>
      </c>
      <c r="H131" s="6">
        <v>0</v>
      </c>
      <c r="I131" s="6">
        <f t="shared" ref="I131:I138" si="25">D131-C131+1</f>
        <v>12</v>
      </c>
      <c r="J131" s="14">
        <f>(E131/F131)*I131</f>
        <v>1575492.3413566742</v>
      </c>
      <c r="K131" s="15">
        <f>G131+J131</f>
        <v>1575492.3413566742</v>
      </c>
      <c r="L131" s="15">
        <f>E131-K131</f>
        <v>58424507.658643328</v>
      </c>
      <c r="M131" s="6">
        <f>F131-I131</f>
        <v>445</v>
      </c>
    </row>
    <row r="132" spans="1:13" ht="30" x14ac:dyDescent="0.25">
      <c r="A132" s="5">
        <v>2</v>
      </c>
      <c r="B132" s="7" t="s">
        <v>14</v>
      </c>
      <c r="C132" s="9">
        <v>44287</v>
      </c>
      <c r="D132" s="9">
        <f t="shared" ref="D132" si="26">EOMONTH(C132,0)</f>
        <v>44316</v>
      </c>
      <c r="E132" s="6">
        <f t="shared" ref="E132:E144" si="27">$C$4</f>
        <v>60000000</v>
      </c>
      <c r="F132" s="6">
        <f t="shared" ref="F132:F146" si="28">$D$6</f>
        <v>457</v>
      </c>
      <c r="G132" s="15">
        <f>SUM($J$131:J131)</f>
        <v>1575492.3413566742</v>
      </c>
      <c r="H132" s="6">
        <f>SUM($I$19:I131)</f>
        <v>469</v>
      </c>
      <c r="I132" s="6">
        <f t="shared" si="25"/>
        <v>30</v>
      </c>
      <c r="J132" s="14">
        <f t="shared" ref="J132:J144" si="29">(E132/F132)*I132</f>
        <v>3938730.8533916851</v>
      </c>
      <c r="K132" s="15">
        <f t="shared" ref="K132:K149" si="30">G132+J132</f>
        <v>5514223.1947483588</v>
      </c>
      <c r="L132" s="15">
        <f>E132-K132</f>
        <v>54485776.805251643</v>
      </c>
      <c r="M132" s="6">
        <f>M131-I132</f>
        <v>415</v>
      </c>
    </row>
    <row r="133" spans="1:13" ht="30" x14ac:dyDescent="0.25">
      <c r="A133" s="5">
        <v>3</v>
      </c>
      <c r="B133" s="7" t="s">
        <v>14</v>
      </c>
      <c r="C133" s="9">
        <f>D132+1</f>
        <v>44317</v>
      </c>
      <c r="D133" s="9">
        <f>EOMONTH(C133,0)</f>
        <v>44347</v>
      </c>
      <c r="E133" s="6">
        <f t="shared" si="27"/>
        <v>60000000</v>
      </c>
      <c r="F133" s="6">
        <f t="shared" si="28"/>
        <v>457</v>
      </c>
      <c r="G133" s="15">
        <f>SUM($J$131:J132)</f>
        <v>5514223.1947483588</v>
      </c>
      <c r="H133" s="6">
        <f>SUM($I$19:I132)</f>
        <v>499</v>
      </c>
      <c r="I133" s="6">
        <f t="shared" si="25"/>
        <v>31</v>
      </c>
      <c r="J133" s="14">
        <f t="shared" si="29"/>
        <v>4070021.8818380749</v>
      </c>
      <c r="K133" s="15">
        <f t="shared" si="30"/>
        <v>9584245.0765864328</v>
      </c>
      <c r="L133" s="15">
        <f t="shared" ref="L133:L146" si="31">E133-K133</f>
        <v>50415754.923413567</v>
      </c>
      <c r="M133" s="6">
        <f t="shared" ref="M133:M149" si="32">M132-I133</f>
        <v>384</v>
      </c>
    </row>
    <row r="134" spans="1:13" ht="30" x14ac:dyDescent="0.25">
      <c r="A134" s="5">
        <v>4</v>
      </c>
      <c r="B134" s="7" t="s">
        <v>14</v>
      </c>
      <c r="C134" s="9">
        <f>EDATE(C133,1)</f>
        <v>44348</v>
      </c>
      <c r="D134" s="9">
        <f>EOMONTH(C134,0)</f>
        <v>44377</v>
      </c>
      <c r="E134" s="6">
        <f t="shared" si="27"/>
        <v>60000000</v>
      </c>
      <c r="F134" s="6">
        <f t="shared" si="28"/>
        <v>457</v>
      </c>
      <c r="G134" s="15">
        <f>SUM($J$131:J133)</f>
        <v>9584245.0765864328</v>
      </c>
      <c r="H134" s="6">
        <f>SUM($I$19:I133)</f>
        <v>530</v>
      </c>
      <c r="I134" s="6">
        <f t="shared" si="25"/>
        <v>30</v>
      </c>
      <c r="J134" s="14">
        <f t="shared" si="29"/>
        <v>3938730.8533916851</v>
      </c>
      <c r="K134" s="15">
        <f t="shared" si="30"/>
        <v>13522975.929978117</v>
      </c>
      <c r="L134" s="15">
        <f t="shared" si="31"/>
        <v>46477024.070021883</v>
      </c>
      <c r="M134" s="6">
        <f t="shared" si="32"/>
        <v>354</v>
      </c>
    </row>
    <row r="135" spans="1:13" ht="30" x14ac:dyDescent="0.25">
      <c r="A135" s="5">
        <v>5</v>
      </c>
      <c r="B135" s="7" t="s">
        <v>14</v>
      </c>
      <c r="C135" s="9">
        <v>44378</v>
      </c>
      <c r="D135" s="9">
        <v>44396</v>
      </c>
      <c r="E135" s="6">
        <f t="shared" si="27"/>
        <v>60000000</v>
      </c>
      <c r="F135" s="6">
        <f t="shared" si="28"/>
        <v>457</v>
      </c>
      <c r="G135" s="15">
        <f>SUM($J$131:J134)</f>
        <v>13522975.929978117</v>
      </c>
      <c r="H135" s="6">
        <f>SUM($I$19:I134)</f>
        <v>560</v>
      </c>
      <c r="I135" s="6">
        <f t="shared" si="25"/>
        <v>19</v>
      </c>
      <c r="J135" s="14">
        <f t="shared" si="29"/>
        <v>2494529.5404814007</v>
      </c>
      <c r="K135" s="15">
        <f t="shared" si="30"/>
        <v>16017505.470459517</v>
      </c>
      <c r="L135" s="15">
        <f t="shared" si="31"/>
        <v>43982494.529540479</v>
      </c>
      <c r="M135" s="6">
        <f t="shared" si="32"/>
        <v>335</v>
      </c>
    </row>
    <row r="136" spans="1:13" x14ac:dyDescent="0.25">
      <c r="A136" s="5">
        <v>6</v>
      </c>
      <c r="B136" s="31" t="s">
        <v>15</v>
      </c>
      <c r="C136" s="32">
        <v>44397</v>
      </c>
      <c r="D136" s="32">
        <f t="shared" ref="D136:D143" si="33">EOMONTH(C136,0)</f>
        <v>44408</v>
      </c>
      <c r="E136" s="28">
        <f t="shared" si="27"/>
        <v>60000000</v>
      </c>
      <c r="F136" s="6">
        <f t="shared" si="28"/>
        <v>457</v>
      </c>
      <c r="G136" s="15">
        <f>SUM($J$131:J135)</f>
        <v>16017505.470459517</v>
      </c>
      <c r="H136" s="6">
        <f>SUM($I$19:I135)</f>
        <v>579</v>
      </c>
      <c r="I136" s="28">
        <f t="shared" si="25"/>
        <v>12</v>
      </c>
      <c r="J136" s="14">
        <f t="shared" si="29"/>
        <v>1575492.3413566742</v>
      </c>
      <c r="K136" s="15">
        <f t="shared" si="30"/>
        <v>17592997.811816193</v>
      </c>
      <c r="L136" s="27">
        <f t="shared" si="31"/>
        <v>42407002.188183807</v>
      </c>
      <c r="M136" s="6">
        <f t="shared" si="32"/>
        <v>323</v>
      </c>
    </row>
    <row r="137" spans="1:13" x14ac:dyDescent="0.25">
      <c r="A137" s="5">
        <v>7</v>
      </c>
      <c r="B137" s="7" t="s">
        <v>15</v>
      </c>
      <c r="C137" s="9">
        <v>44409</v>
      </c>
      <c r="D137" s="9">
        <f t="shared" si="33"/>
        <v>44439</v>
      </c>
      <c r="E137" s="6">
        <f t="shared" si="27"/>
        <v>60000000</v>
      </c>
      <c r="F137" s="6">
        <f t="shared" si="28"/>
        <v>457</v>
      </c>
      <c r="G137" s="15">
        <f>SUM($J$131:J136)</f>
        <v>17592997.811816193</v>
      </c>
      <c r="H137" s="6">
        <f>SUM($I$19:I136)</f>
        <v>591</v>
      </c>
      <c r="I137" s="6">
        <f t="shared" si="25"/>
        <v>31</v>
      </c>
      <c r="J137" s="14">
        <f t="shared" si="29"/>
        <v>4070021.8818380749</v>
      </c>
      <c r="K137" s="15">
        <f t="shared" si="30"/>
        <v>21663019.693654269</v>
      </c>
      <c r="L137" s="15">
        <f t="shared" si="31"/>
        <v>38336980.306345731</v>
      </c>
      <c r="M137" s="6">
        <f t="shared" si="32"/>
        <v>292</v>
      </c>
    </row>
    <row r="138" spans="1:13" x14ac:dyDescent="0.25">
      <c r="A138" s="5">
        <v>8</v>
      </c>
      <c r="B138" s="7" t="s">
        <v>15</v>
      </c>
      <c r="C138" s="9">
        <f t="shared" ref="C138:C149" si="34">EDATE(C137,1)</f>
        <v>44440</v>
      </c>
      <c r="D138" s="9">
        <f t="shared" si="33"/>
        <v>44469</v>
      </c>
      <c r="E138" s="6">
        <f t="shared" si="27"/>
        <v>60000000</v>
      </c>
      <c r="F138" s="6">
        <f t="shared" si="28"/>
        <v>457</v>
      </c>
      <c r="G138" s="15">
        <f>SUM($J$131:J137)</f>
        <v>21663019.693654269</v>
      </c>
      <c r="H138" s="6">
        <f>SUM($I$19:I137)</f>
        <v>622</v>
      </c>
      <c r="I138" s="6">
        <f t="shared" si="25"/>
        <v>30</v>
      </c>
      <c r="J138" s="14">
        <f t="shared" si="29"/>
        <v>3938730.8533916851</v>
      </c>
      <c r="K138" s="15">
        <f t="shared" si="30"/>
        <v>25601750.547045954</v>
      </c>
      <c r="L138" s="15">
        <f t="shared" si="31"/>
        <v>34398249.452954046</v>
      </c>
      <c r="M138" s="6">
        <f t="shared" si="32"/>
        <v>262</v>
      </c>
    </row>
    <row r="139" spans="1:13" x14ac:dyDescent="0.25">
      <c r="A139" s="5">
        <v>9</v>
      </c>
      <c r="B139" s="7" t="s">
        <v>15</v>
      </c>
      <c r="C139" s="9">
        <f t="shared" si="34"/>
        <v>44470</v>
      </c>
      <c r="D139" s="9">
        <f t="shared" si="33"/>
        <v>44500</v>
      </c>
      <c r="E139" s="6">
        <f t="shared" si="27"/>
        <v>60000000</v>
      </c>
      <c r="F139" s="6">
        <f t="shared" si="28"/>
        <v>457</v>
      </c>
      <c r="G139" s="15">
        <f>SUM($J$131:J138)</f>
        <v>25601750.547045954</v>
      </c>
      <c r="H139" s="6">
        <f>SUM($I$19:I138)</f>
        <v>652</v>
      </c>
      <c r="I139" s="6">
        <f t="shared" ref="I139:I140" si="35">D139-C139+1</f>
        <v>31</v>
      </c>
      <c r="J139" s="14">
        <f t="shared" si="29"/>
        <v>4070021.8818380749</v>
      </c>
      <c r="K139" s="15">
        <f t="shared" si="30"/>
        <v>29671772.428884029</v>
      </c>
      <c r="L139" s="15">
        <f t="shared" si="31"/>
        <v>30328227.571115971</v>
      </c>
      <c r="M139" s="6">
        <f t="shared" si="32"/>
        <v>231</v>
      </c>
    </row>
    <row r="140" spans="1:13" x14ac:dyDescent="0.25">
      <c r="A140" s="5">
        <v>10</v>
      </c>
      <c r="B140" s="7" t="s">
        <v>15</v>
      </c>
      <c r="C140" s="9">
        <f t="shared" si="34"/>
        <v>44501</v>
      </c>
      <c r="D140" s="9">
        <f t="shared" si="33"/>
        <v>44530</v>
      </c>
      <c r="E140" s="6">
        <f t="shared" si="27"/>
        <v>60000000</v>
      </c>
      <c r="F140" s="6">
        <f t="shared" si="28"/>
        <v>457</v>
      </c>
      <c r="G140" s="15">
        <f>SUM($J$131:J139)</f>
        <v>29671772.428884029</v>
      </c>
      <c r="H140" s="6">
        <f>SUM($I$19:I139)</f>
        <v>683</v>
      </c>
      <c r="I140" s="6">
        <f t="shared" si="35"/>
        <v>30</v>
      </c>
      <c r="J140" s="14">
        <f t="shared" si="29"/>
        <v>3938730.8533916851</v>
      </c>
      <c r="K140" s="15">
        <f t="shared" si="30"/>
        <v>33610503.282275714</v>
      </c>
      <c r="L140" s="15">
        <f t="shared" si="31"/>
        <v>26389496.717724286</v>
      </c>
      <c r="M140" s="6">
        <f t="shared" si="32"/>
        <v>201</v>
      </c>
    </row>
    <row r="141" spans="1:13" x14ac:dyDescent="0.25">
      <c r="A141" s="5">
        <v>11</v>
      </c>
      <c r="B141" s="7" t="s">
        <v>15</v>
      </c>
      <c r="C141" s="9">
        <f t="shared" si="34"/>
        <v>44531</v>
      </c>
      <c r="D141" s="9">
        <f t="shared" si="33"/>
        <v>44561</v>
      </c>
      <c r="E141" s="6">
        <f t="shared" si="27"/>
        <v>60000000</v>
      </c>
      <c r="F141" s="6">
        <f t="shared" si="28"/>
        <v>457</v>
      </c>
      <c r="G141" s="15">
        <f>SUM($J$131:J140)</f>
        <v>33610503.282275714</v>
      </c>
      <c r="H141" s="6">
        <f>SUM($I$19:I140)</f>
        <v>713</v>
      </c>
      <c r="I141" s="6">
        <f>D141-C141+1</f>
        <v>31</v>
      </c>
      <c r="J141" s="14">
        <f t="shared" si="29"/>
        <v>4070021.8818380749</v>
      </c>
      <c r="K141" s="15">
        <f t="shared" si="30"/>
        <v>37680525.16411379</v>
      </c>
      <c r="L141" s="15">
        <f t="shared" si="31"/>
        <v>22319474.83588621</v>
      </c>
      <c r="M141" s="6">
        <f t="shared" si="32"/>
        <v>170</v>
      </c>
    </row>
    <row r="142" spans="1:13" x14ac:dyDescent="0.25">
      <c r="A142" s="5">
        <v>12</v>
      </c>
      <c r="B142" s="7" t="s">
        <v>15</v>
      </c>
      <c r="C142" s="9">
        <f t="shared" si="34"/>
        <v>44562</v>
      </c>
      <c r="D142" s="9">
        <f t="shared" si="33"/>
        <v>44592</v>
      </c>
      <c r="E142" s="6">
        <f t="shared" si="27"/>
        <v>60000000</v>
      </c>
      <c r="F142" s="6">
        <f t="shared" si="28"/>
        <v>457</v>
      </c>
      <c r="G142" s="15">
        <f>SUM($J$131:J141)</f>
        <v>37680525.16411379</v>
      </c>
      <c r="H142" s="6">
        <f>SUM($I$19:I141)</f>
        <v>744</v>
      </c>
      <c r="I142" s="6">
        <f>D142-C142+1</f>
        <v>31</v>
      </c>
      <c r="J142" s="14">
        <f t="shared" si="29"/>
        <v>4070021.8818380749</v>
      </c>
      <c r="K142" s="15">
        <f t="shared" si="30"/>
        <v>41750547.045951866</v>
      </c>
      <c r="L142" s="15">
        <f t="shared" si="31"/>
        <v>18249452.954048134</v>
      </c>
      <c r="M142" s="6">
        <f t="shared" si="32"/>
        <v>139</v>
      </c>
    </row>
    <row r="143" spans="1:13" x14ac:dyDescent="0.25">
      <c r="A143" s="5">
        <v>13</v>
      </c>
      <c r="B143" s="7" t="s">
        <v>15</v>
      </c>
      <c r="C143" s="9">
        <f t="shared" si="34"/>
        <v>44593</v>
      </c>
      <c r="D143" s="9">
        <f t="shared" si="33"/>
        <v>44620</v>
      </c>
      <c r="E143" s="6">
        <f t="shared" si="27"/>
        <v>60000000</v>
      </c>
      <c r="F143" s="6">
        <f t="shared" si="28"/>
        <v>457</v>
      </c>
      <c r="G143" s="15">
        <f>SUM($J$131:J142)</f>
        <v>41750547.045951866</v>
      </c>
      <c r="H143" s="6">
        <f>SUM($I$19:I142)</f>
        <v>775</v>
      </c>
      <c r="I143" s="6">
        <f>D143-C143+1</f>
        <v>28</v>
      </c>
      <c r="J143" s="14">
        <f t="shared" si="29"/>
        <v>3676148.7964989063</v>
      </c>
      <c r="K143" s="15">
        <f t="shared" si="30"/>
        <v>45426695.842450775</v>
      </c>
      <c r="L143" s="15">
        <f t="shared" si="31"/>
        <v>14573304.157549225</v>
      </c>
      <c r="M143" s="6">
        <f t="shared" si="32"/>
        <v>111</v>
      </c>
    </row>
    <row r="144" spans="1:13" x14ac:dyDescent="0.25">
      <c r="A144" s="19">
        <v>14</v>
      </c>
      <c r="B144" s="20" t="s">
        <v>15</v>
      </c>
      <c r="C144" s="21">
        <f t="shared" si="34"/>
        <v>44621</v>
      </c>
      <c r="D144" s="21">
        <v>44640</v>
      </c>
      <c r="E144" s="22">
        <f t="shared" si="27"/>
        <v>60000000</v>
      </c>
      <c r="F144" s="22">
        <f t="shared" si="28"/>
        <v>457</v>
      </c>
      <c r="G144" s="23">
        <f>SUM($J$131:J143)</f>
        <v>45426695.842450775</v>
      </c>
      <c r="H144" s="22">
        <f>SUM($I$19:I143)</f>
        <v>803</v>
      </c>
      <c r="I144" s="22">
        <f>D144-C144+1</f>
        <v>20</v>
      </c>
      <c r="J144" s="24">
        <f t="shared" si="29"/>
        <v>2625820.56892779</v>
      </c>
      <c r="K144" s="23">
        <f t="shared" si="30"/>
        <v>48052516.411378562</v>
      </c>
      <c r="L144" s="23">
        <f t="shared" si="31"/>
        <v>11947483.588621438</v>
      </c>
      <c r="M144" s="22">
        <f t="shared" si="32"/>
        <v>91</v>
      </c>
    </row>
    <row r="145" spans="1:13" x14ac:dyDescent="0.25">
      <c r="A145" s="5">
        <v>15</v>
      </c>
      <c r="B145" s="7" t="s">
        <v>15</v>
      </c>
      <c r="C145" s="9">
        <v>44641</v>
      </c>
      <c r="D145" s="9">
        <v>44651</v>
      </c>
      <c r="E145" s="6">
        <v>60000000</v>
      </c>
      <c r="F145" s="6">
        <f t="shared" si="28"/>
        <v>457</v>
      </c>
      <c r="G145" s="15">
        <f>SUM($J$131:J144)</f>
        <v>48052516.411378562</v>
      </c>
      <c r="H145" s="6">
        <f>SUM($I$19:I144)</f>
        <v>823</v>
      </c>
      <c r="I145" s="6">
        <v>0</v>
      </c>
      <c r="J145" s="14">
        <v>0</v>
      </c>
      <c r="K145" s="15">
        <f t="shared" si="30"/>
        <v>48052516.411378562</v>
      </c>
      <c r="L145" s="15">
        <f t="shared" si="31"/>
        <v>11947483.588621438</v>
      </c>
      <c r="M145" s="6">
        <f t="shared" si="32"/>
        <v>91</v>
      </c>
    </row>
    <row r="146" spans="1:13" x14ac:dyDescent="0.25">
      <c r="A146" s="5">
        <v>16</v>
      </c>
      <c r="B146" s="7" t="s">
        <v>15</v>
      </c>
      <c r="C146" s="9">
        <f>EDATE(C144,1)</f>
        <v>44652</v>
      </c>
      <c r="D146" s="9">
        <f t="shared" ref="D146:D148" si="36">EOMONTH(C146,0)</f>
        <v>44681</v>
      </c>
      <c r="E146" s="6">
        <v>60000000</v>
      </c>
      <c r="F146" s="6">
        <f t="shared" si="28"/>
        <v>457</v>
      </c>
      <c r="G146" s="15">
        <f>SUM($J$131:J145)</f>
        <v>48052516.411378562</v>
      </c>
      <c r="H146" s="6">
        <f>SUM($I$19:I144)</f>
        <v>823</v>
      </c>
      <c r="I146" s="6">
        <v>0</v>
      </c>
      <c r="J146" s="14">
        <v>0</v>
      </c>
      <c r="K146" s="15">
        <f t="shared" si="30"/>
        <v>48052516.411378562</v>
      </c>
      <c r="L146" s="15">
        <f t="shared" si="31"/>
        <v>11947483.588621438</v>
      </c>
      <c r="M146" s="6">
        <f t="shared" si="32"/>
        <v>91</v>
      </c>
    </row>
    <row r="147" spans="1:13" x14ac:dyDescent="0.25">
      <c r="A147" s="5">
        <v>17</v>
      </c>
      <c r="B147" s="7" t="s">
        <v>15</v>
      </c>
      <c r="C147" s="9">
        <f t="shared" si="34"/>
        <v>44682</v>
      </c>
      <c r="D147" s="9">
        <f t="shared" si="36"/>
        <v>44712</v>
      </c>
      <c r="E147" s="6">
        <f>$L$32</f>
        <v>11947483.588621438</v>
      </c>
      <c r="F147" s="6">
        <v>91</v>
      </c>
      <c r="G147" s="15">
        <f>SUM($J$131:J146)</f>
        <v>48052516.411378562</v>
      </c>
      <c r="H147" s="6">
        <f>SUM($I$19:I146)</f>
        <v>823</v>
      </c>
      <c r="I147" s="6">
        <f>D147-C147+1</f>
        <v>31</v>
      </c>
      <c r="J147" s="14">
        <f t="shared" ref="J147" si="37">ROUND(E147/F147*I147,0)</f>
        <v>4070022</v>
      </c>
      <c r="K147" s="15">
        <f t="shared" si="30"/>
        <v>52122538.411378562</v>
      </c>
      <c r="L147" s="15">
        <f>E147-J147</f>
        <v>7877461.5886214375</v>
      </c>
      <c r="M147" s="6">
        <f t="shared" si="32"/>
        <v>60</v>
      </c>
    </row>
    <row r="148" spans="1:13" x14ac:dyDescent="0.25">
      <c r="A148" s="19">
        <v>18</v>
      </c>
      <c r="B148" s="20" t="s">
        <v>15</v>
      </c>
      <c r="C148" s="21">
        <f t="shared" si="34"/>
        <v>44713</v>
      </c>
      <c r="D148" s="21">
        <f t="shared" si="36"/>
        <v>44742</v>
      </c>
      <c r="E148" s="22">
        <f>$L$32</f>
        <v>11947483.588621438</v>
      </c>
      <c r="F148" s="22">
        <v>91</v>
      </c>
      <c r="G148" s="23">
        <f>SUM($J$131:J147)</f>
        <v>52122538.411378562</v>
      </c>
      <c r="H148" s="22">
        <f>SUM($I$19:I147)</f>
        <v>854</v>
      </c>
      <c r="I148" s="22">
        <f>D148-C148+1</f>
        <v>30</v>
      </c>
      <c r="J148" s="24">
        <f>E148/F148*I148</f>
        <v>3938730.8533916827</v>
      </c>
      <c r="K148" s="23">
        <f t="shared" si="30"/>
        <v>56061269.264770247</v>
      </c>
      <c r="L148" s="23">
        <f>L147-J148</f>
        <v>3938730.7352297548</v>
      </c>
      <c r="M148" s="22">
        <f t="shared" si="32"/>
        <v>30</v>
      </c>
    </row>
    <row r="149" spans="1:13" x14ac:dyDescent="0.25">
      <c r="A149" s="5">
        <v>19</v>
      </c>
      <c r="B149" s="7" t="s">
        <v>15</v>
      </c>
      <c r="C149" s="9">
        <f t="shared" si="34"/>
        <v>44743</v>
      </c>
      <c r="D149" s="9">
        <f>D148+(457-SUM(I131:I148))</f>
        <v>44772</v>
      </c>
      <c r="E149" s="6">
        <f>$L$32</f>
        <v>11947483.588621438</v>
      </c>
      <c r="F149" s="6">
        <v>91</v>
      </c>
      <c r="G149" s="15">
        <f>SUM($J$131:J148)</f>
        <v>56061269.264770247</v>
      </c>
      <c r="H149" s="6">
        <f>SUM($I$19:I148)</f>
        <v>884</v>
      </c>
      <c r="I149" s="6">
        <f>D149-C149+1</f>
        <v>30</v>
      </c>
      <c r="J149" s="14">
        <f>E147-SUM(J147:J148)</f>
        <v>3938730.7352297548</v>
      </c>
      <c r="K149" s="15">
        <f t="shared" si="30"/>
        <v>60000000</v>
      </c>
      <c r="L149" s="15">
        <f t="shared" ref="L149" si="38">L148-J149</f>
        <v>0</v>
      </c>
      <c r="M149" s="6">
        <f t="shared" si="32"/>
        <v>0</v>
      </c>
    </row>
    <row r="151" spans="1:13" x14ac:dyDescent="0.25">
      <c r="A151" t="s">
        <v>68</v>
      </c>
      <c r="B151" s="48" t="s">
        <v>69</v>
      </c>
      <c r="C151" s="1">
        <v>44348</v>
      </c>
    </row>
    <row r="153" spans="1:13" x14ac:dyDescent="0.25">
      <c r="A153" t="s">
        <v>1</v>
      </c>
      <c r="C153" s="11">
        <v>61000000</v>
      </c>
      <c r="I153" s="34"/>
    </row>
    <row r="154" spans="1:13" x14ac:dyDescent="0.25">
      <c r="A154" t="s">
        <v>19</v>
      </c>
      <c r="C154" s="11">
        <f>SUM(J131:J147)</f>
        <v>52122538.411378562</v>
      </c>
    </row>
    <row r="155" spans="1:13" x14ac:dyDescent="0.25">
      <c r="A155" t="s">
        <v>12</v>
      </c>
      <c r="C155" s="11">
        <f>C153-C154</f>
        <v>8877461.5886214375</v>
      </c>
    </row>
    <row r="156" spans="1:13" x14ac:dyDescent="0.25">
      <c r="C156" s="11"/>
    </row>
    <row r="157" spans="1:13" x14ac:dyDescent="0.25">
      <c r="C157" s="11"/>
    </row>
  </sheetData>
  <mergeCells count="3">
    <mergeCell ref="A16:M16"/>
    <mergeCell ref="A44:A108"/>
    <mergeCell ref="A128:M1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C13" workbookViewId="0">
      <selection activeCell="G32" sqref="G32"/>
    </sheetView>
  </sheetViews>
  <sheetFormatPr defaultRowHeight="15" x14ac:dyDescent="0.25"/>
  <cols>
    <col min="1" max="1" width="15.85546875" customWidth="1"/>
    <col min="2" max="2" width="31.85546875" customWidth="1"/>
    <col min="3" max="3" width="17.28515625" customWidth="1"/>
    <col min="4" max="4" width="21.85546875" customWidth="1"/>
    <col min="5" max="5" width="18.42578125" customWidth="1"/>
    <col min="6" max="6" width="22.7109375" customWidth="1"/>
    <col min="7" max="7" width="17.42578125" customWidth="1"/>
    <col min="8" max="8" width="19.42578125" customWidth="1"/>
    <col min="9" max="9" width="12.42578125" customWidth="1"/>
    <col min="10" max="10" width="17.85546875" customWidth="1"/>
    <col min="11" max="11" width="14.85546875" customWidth="1"/>
    <col min="12" max="12" width="19" customWidth="1"/>
    <col min="13" max="13" width="18.5703125" customWidth="1"/>
  </cols>
  <sheetData>
    <row r="1" spans="1:13" x14ac:dyDescent="0.25">
      <c r="A1" t="s">
        <v>0</v>
      </c>
      <c r="D1" s="1">
        <v>44275</v>
      </c>
      <c r="E1" s="2"/>
      <c r="F1" s="2" t="s">
        <v>17</v>
      </c>
      <c r="G1" s="12">
        <v>44731</v>
      </c>
      <c r="H1" s="2"/>
      <c r="I1" s="2"/>
      <c r="J1" s="2"/>
      <c r="K1" s="2"/>
      <c r="L1" s="2"/>
      <c r="M1" s="2"/>
    </row>
    <row r="2" spans="1:13" x14ac:dyDescent="0.25">
      <c r="A2" t="s">
        <v>1</v>
      </c>
      <c r="C2" s="11">
        <v>61000000</v>
      </c>
      <c r="D2" s="1"/>
      <c r="E2" s="2"/>
      <c r="F2" s="2"/>
      <c r="G2" s="12"/>
      <c r="H2" s="2"/>
      <c r="I2" s="2"/>
      <c r="J2" s="2"/>
      <c r="K2" s="2"/>
      <c r="L2" s="2"/>
      <c r="M2" s="2"/>
    </row>
    <row r="3" spans="1:13" x14ac:dyDescent="0.25">
      <c r="A3" t="s">
        <v>29</v>
      </c>
      <c r="C3" s="11">
        <v>1000000</v>
      </c>
      <c r="D3" s="1"/>
      <c r="E3" s="2"/>
      <c r="F3" s="2"/>
      <c r="G3" s="12"/>
      <c r="H3" s="2"/>
      <c r="I3" s="2"/>
      <c r="J3" s="2"/>
      <c r="K3" s="2"/>
      <c r="L3" s="2"/>
      <c r="M3" s="2"/>
    </row>
    <row r="4" spans="1:13" x14ac:dyDescent="0.25">
      <c r="A4" t="s">
        <v>10</v>
      </c>
      <c r="C4" s="11">
        <f>C2-C3</f>
        <v>60000000</v>
      </c>
      <c r="D4" s="1"/>
      <c r="E4" s="2"/>
      <c r="F4" s="2"/>
      <c r="G4" s="12"/>
      <c r="H4" s="2"/>
      <c r="I4" s="2"/>
      <c r="J4" s="2"/>
      <c r="K4" s="2"/>
      <c r="L4" s="2"/>
      <c r="M4" s="2"/>
    </row>
    <row r="5" spans="1:13" x14ac:dyDescent="0.25">
      <c r="A5" t="s">
        <v>28</v>
      </c>
      <c r="C5" t="b">
        <v>1</v>
      </c>
      <c r="D5" s="13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t="s">
        <v>16</v>
      </c>
      <c r="C6" t="s">
        <v>26</v>
      </c>
      <c r="D6" s="13">
        <f>G1-D1+1</f>
        <v>457</v>
      </c>
      <c r="E6" t="s">
        <v>27</v>
      </c>
      <c r="F6" s="2"/>
      <c r="G6" s="2"/>
      <c r="H6" s="2"/>
      <c r="I6" s="2"/>
      <c r="J6" s="2"/>
      <c r="K6" s="2"/>
      <c r="L6" s="2"/>
      <c r="M6" s="2"/>
    </row>
    <row r="7" spans="1:13" x14ac:dyDescent="0.25">
      <c r="A7" t="s">
        <v>23</v>
      </c>
      <c r="C7" s="1">
        <v>44275</v>
      </c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t="s">
        <v>24</v>
      </c>
      <c r="C8" s="1">
        <v>44275</v>
      </c>
      <c r="E8" s="2"/>
      <c r="F8" s="2"/>
      <c r="G8" s="1"/>
      <c r="H8" s="2"/>
      <c r="I8" s="2"/>
      <c r="J8" s="2"/>
      <c r="K8" s="2"/>
      <c r="L8" s="2"/>
      <c r="M8" s="2"/>
    </row>
    <row r="9" spans="1:13" x14ac:dyDescent="0.25"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E10" s="1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61" t="s">
        <v>2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3"/>
    </row>
    <row r="14" spans="1:13" ht="30" x14ac:dyDescent="0.25">
      <c r="A14" s="5"/>
      <c r="B14" s="7" t="s">
        <v>3</v>
      </c>
      <c r="C14" s="7" t="s">
        <v>4</v>
      </c>
      <c r="D14" s="7" t="s">
        <v>5</v>
      </c>
      <c r="E14" s="8" t="s">
        <v>25</v>
      </c>
      <c r="F14" s="8" t="s">
        <v>6</v>
      </c>
      <c r="G14" s="8" t="s">
        <v>7</v>
      </c>
      <c r="H14" s="8" t="s">
        <v>8</v>
      </c>
      <c r="I14" s="8" t="s">
        <v>9</v>
      </c>
      <c r="J14" s="8" t="s">
        <v>10</v>
      </c>
      <c r="K14" s="8" t="s">
        <v>11</v>
      </c>
      <c r="L14" s="8" t="s">
        <v>12</v>
      </c>
      <c r="M14" s="8" t="s">
        <v>13</v>
      </c>
    </row>
    <row r="15" spans="1:13" x14ac:dyDescent="0.25">
      <c r="A15" s="5"/>
      <c r="B15" s="7"/>
      <c r="C15" s="7"/>
      <c r="D15" s="7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25">
      <c r="A16" s="5">
        <v>1</v>
      </c>
      <c r="B16" s="7" t="s">
        <v>14</v>
      </c>
      <c r="C16" s="10">
        <v>44275</v>
      </c>
      <c r="D16" s="10">
        <v>44286</v>
      </c>
      <c r="E16" s="6">
        <f>$C$4</f>
        <v>60000000</v>
      </c>
      <c r="F16" s="6">
        <f>$D$6</f>
        <v>457</v>
      </c>
      <c r="G16" s="15">
        <v>0</v>
      </c>
      <c r="H16" s="6">
        <v>0</v>
      </c>
      <c r="I16" s="6">
        <f t="shared" ref="I16:I32" si="0">D16-C16+1</f>
        <v>12</v>
      </c>
      <c r="J16" s="14">
        <f>ROUND(E16/F16*I16,0)</f>
        <v>1575492</v>
      </c>
      <c r="K16" s="15">
        <f>ROUND(G16+J16,0)</f>
        <v>1575492</v>
      </c>
      <c r="L16" s="15">
        <f>E16-K16</f>
        <v>58424508</v>
      </c>
      <c r="M16" s="6">
        <f>F16-I16</f>
        <v>445</v>
      </c>
    </row>
    <row r="17" spans="1:13" x14ac:dyDescent="0.25">
      <c r="A17" s="5">
        <v>2</v>
      </c>
      <c r="B17" s="7" t="s">
        <v>14</v>
      </c>
      <c r="C17" s="9">
        <v>44287</v>
      </c>
      <c r="D17" s="9">
        <f t="shared" ref="D17" si="1">EOMONTH(C17,0)</f>
        <v>44316</v>
      </c>
      <c r="E17" s="6">
        <f t="shared" ref="E17:E32" si="2">$C$4</f>
        <v>60000000</v>
      </c>
      <c r="F17" s="6">
        <f t="shared" ref="F17:F32" si="3">$D$6</f>
        <v>457</v>
      </c>
      <c r="G17" s="15">
        <f>SUM($J$16:J16)</f>
        <v>1575492</v>
      </c>
      <c r="H17" s="6">
        <f>SUM($I$16:I16)</f>
        <v>12</v>
      </c>
      <c r="I17" s="6">
        <f t="shared" si="0"/>
        <v>30</v>
      </c>
      <c r="J17" s="14">
        <f t="shared" ref="J17:J31" si="4">ROUND(E17/F17*I17,0)</f>
        <v>3938731</v>
      </c>
      <c r="K17" s="15">
        <f t="shared" ref="K17:K18" si="5">ROUND(G17+J17,0)</f>
        <v>5514223</v>
      </c>
      <c r="L17" s="15">
        <f>E17-K17</f>
        <v>54485777</v>
      </c>
      <c r="M17" s="6">
        <f>M16-I17</f>
        <v>415</v>
      </c>
    </row>
    <row r="18" spans="1:13" x14ac:dyDescent="0.25">
      <c r="A18" s="5">
        <v>3</v>
      </c>
      <c r="B18" s="7" t="s">
        <v>14</v>
      </c>
      <c r="C18" s="9">
        <f>D17+1</f>
        <v>44317</v>
      </c>
      <c r="D18" s="9">
        <f>EOMONTH(C18,0)</f>
        <v>44347</v>
      </c>
      <c r="E18" s="6">
        <f t="shared" si="2"/>
        <v>60000000</v>
      </c>
      <c r="F18" s="6">
        <f t="shared" si="3"/>
        <v>457</v>
      </c>
      <c r="G18" s="15">
        <f>SUM($J$16:J17)</f>
        <v>5514223</v>
      </c>
      <c r="H18" s="6">
        <f>SUM($I$16:I17)</f>
        <v>42</v>
      </c>
      <c r="I18" s="6">
        <f t="shared" si="0"/>
        <v>31</v>
      </c>
      <c r="J18" s="14">
        <f t="shared" si="4"/>
        <v>4070022</v>
      </c>
      <c r="K18" s="15">
        <f t="shared" si="5"/>
        <v>9584245</v>
      </c>
      <c r="L18" s="15">
        <f t="shared" ref="L18:L32" si="6">E18-K18</f>
        <v>50415755</v>
      </c>
      <c r="M18" s="6">
        <f>M17-I18</f>
        <v>384</v>
      </c>
    </row>
    <row r="19" spans="1:13" x14ac:dyDescent="0.25">
      <c r="A19" s="5">
        <v>4</v>
      </c>
      <c r="B19" s="7" t="s">
        <v>14</v>
      </c>
      <c r="C19" s="9">
        <f>EDATE(C18,1)</f>
        <v>44348</v>
      </c>
      <c r="D19" s="9">
        <f>EOMONTH(C19,0)</f>
        <v>44377</v>
      </c>
      <c r="E19" s="6">
        <f t="shared" si="2"/>
        <v>60000000</v>
      </c>
      <c r="F19" s="6">
        <f t="shared" si="3"/>
        <v>457</v>
      </c>
      <c r="G19" s="15">
        <f>SUM($J$16:J18)</f>
        <v>9584245</v>
      </c>
      <c r="H19" s="6">
        <f>SUM($I$16:I18)</f>
        <v>73</v>
      </c>
      <c r="I19" s="6">
        <f t="shared" si="0"/>
        <v>30</v>
      </c>
      <c r="J19" s="14">
        <f t="shared" si="4"/>
        <v>3938731</v>
      </c>
      <c r="K19" s="15">
        <f>ROUND(G19+J19,0)</f>
        <v>13522976</v>
      </c>
      <c r="L19" s="15">
        <f t="shared" si="6"/>
        <v>46477024</v>
      </c>
      <c r="M19" s="6">
        <f>M18-I19</f>
        <v>354</v>
      </c>
    </row>
    <row r="20" spans="1:13" x14ac:dyDescent="0.25">
      <c r="A20" s="5">
        <v>5</v>
      </c>
      <c r="B20" s="7" t="s">
        <v>14</v>
      </c>
      <c r="C20" s="9">
        <v>44378</v>
      </c>
      <c r="D20" s="9">
        <v>44396</v>
      </c>
      <c r="E20" s="6">
        <f t="shared" si="2"/>
        <v>60000000</v>
      </c>
      <c r="F20" s="6">
        <f t="shared" si="3"/>
        <v>457</v>
      </c>
      <c r="G20" s="15">
        <f>SUM($J$16:J19)</f>
        <v>13522976</v>
      </c>
      <c r="H20" s="6">
        <f>SUM($I$16:I19)</f>
        <v>103</v>
      </c>
      <c r="I20" s="6">
        <f t="shared" si="0"/>
        <v>19</v>
      </c>
      <c r="J20" s="14">
        <f t="shared" si="4"/>
        <v>2494530</v>
      </c>
      <c r="K20" s="15">
        <f>ROUND(G20+J20,0)</f>
        <v>16017506</v>
      </c>
      <c r="L20" s="15">
        <f t="shared" si="6"/>
        <v>43982494</v>
      </c>
      <c r="M20" s="6">
        <f>M19-I20</f>
        <v>335</v>
      </c>
    </row>
    <row r="21" spans="1:13" x14ac:dyDescent="0.25">
      <c r="A21" s="5">
        <v>6</v>
      </c>
      <c r="B21" s="31" t="s">
        <v>15</v>
      </c>
      <c r="C21" s="32">
        <v>44397</v>
      </c>
      <c r="D21" s="32">
        <f t="shared" ref="D21:D31" si="7">EOMONTH(C21,0)</f>
        <v>44408</v>
      </c>
      <c r="E21" s="28">
        <f t="shared" si="2"/>
        <v>60000000</v>
      </c>
      <c r="F21" s="6">
        <f t="shared" si="3"/>
        <v>457</v>
      </c>
      <c r="G21" s="15">
        <f>SUM($J$16:J20)</f>
        <v>16017506</v>
      </c>
      <c r="H21" s="6">
        <f>SUM($I$16:I20)</f>
        <v>122</v>
      </c>
      <c r="I21" s="28">
        <f t="shared" si="0"/>
        <v>12</v>
      </c>
      <c r="J21" s="14">
        <f t="shared" si="4"/>
        <v>1575492</v>
      </c>
      <c r="K21" s="27">
        <f t="shared" ref="K21:K32" si="8">G21+J21</f>
        <v>17592998</v>
      </c>
      <c r="L21" s="27">
        <f t="shared" si="6"/>
        <v>42407002</v>
      </c>
      <c r="M21" s="28">
        <f>M19-I21</f>
        <v>342</v>
      </c>
    </row>
    <row r="22" spans="1:13" x14ac:dyDescent="0.25">
      <c r="A22" s="5">
        <v>7</v>
      </c>
      <c r="B22" s="7" t="s">
        <v>15</v>
      </c>
      <c r="C22" s="9">
        <v>44409</v>
      </c>
      <c r="D22" s="9">
        <f t="shared" si="7"/>
        <v>44439</v>
      </c>
      <c r="E22" s="6">
        <f t="shared" si="2"/>
        <v>60000000</v>
      </c>
      <c r="F22" s="6">
        <f t="shared" si="3"/>
        <v>457</v>
      </c>
      <c r="G22" s="15">
        <f>SUM($J$16:J21)</f>
        <v>17592998</v>
      </c>
      <c r="H22" s="6">
        <f>SUM($I$16:I21)</f>
        <v>134</v>
      </c>
      <c r="I22" s="6">
        <f t="shared" si="0"/>
        <v>31</v>
      </c>
      <c r="J22" s="14">
        <f t="shared" si="4"/>
        <v>4070022</v>
      </c>
      <c r="K22" s="15">
        <f t="shared" si="8"/>
        <v>21663020</v>
      </c>
      <c r="L22" s="15">
        <f t="shared" si="6"/>
        <v>38336980</v>
      </c>
      <c r="M22" s="6">
        <f t="shared" ref="M22:M32" si="9">M21-I22</f>
        <v>311</v>
      </c>
    </row>
    <row r="23" spans="1:13" x14ac:dyDescent="0.25">
      <c r="A23" s="5">
        <v>8</v>
      </c>
      <c r="B23" s="7" t="s">
        <v>15</v>
      </c>
      <c r="C23" s="9">
        <f t="shared" ref="C23:C32" si="10">EDATE(C22,1)</f>
        <v>44440</v>
      </c>
      <c r="D23" s="9">
        <f t="shared" si="7"/>
        <v>44469</v>
      </c>
      <c r="E23" s="6">
        <f t="shared" si="2"/>
        <v>60000000</v>
      </c>
      <c r="F23" s="6">
        <f t="shared" si="3"/>
        <v>457</v>
      </c>
      <c r="G23" s="15">
        <f>SUM($J$16:J22)</f>
        <v>21663020</v>
      </c>
      <c r="H23" s="6">
        <f>SUM($I$16:I22)</f>
        <v>165</v>
      </c>
      <c r="I23" s="6">
        <f t="shared" si="0"/>
        <v>30</v>
      </c>
      <c r="J23" s="14">
        <f t="shared" si="4"/>
        <v>3938731</v>
      </c>
      <c r="K23" s="15">
        <f t="shared" si="8"/>
        <v>25601751</v>
      </c>
      <c r="L23" s="15">
        <f t="shared" si="6"/>
        <v>34398249</v>
      </c>
      <c r="M23" s="6">
        <f t="shared" si="9"/>
        <v>281</v>
      </c>
    </row>
    <row r="24" spans="1:13" x14ac:dyDescent="0.25">
      <c r="A24" s="5">
        <v>9</v>
      </c>
      <c r="B24" s="7" t="s">
        <v>15</v>
      </c>
      <c r="C24" s="9">
        <f t="shared" si="10"/>
        <v>44470</v>
      </c>
      <c r="D24" s="9">
        <f t="shared" si="7"/>
        <v>44500</v>
      </c>
      <c r="E24" s="6">
        <f t="shared" si="2"/>
        <v>60000000</v>
      </c>
      <c r="F24" s="6">
        <f t="shared" si="3"/>
        <v>457</v>
      </c>
      <c r="G24" s="15">
        <f>SUM($J$16:J23)</f>
        <v>25601751</v>
      </c>
      <c r="H24" s="6">
        <f>SUM($I$16:I23)</f>
        <v>195</v>
      </c>
      <c r="I24" s="6">
        <f t="shared" si="0"/>
        <v>31</v>
      </c>
      <c r="J24" s="14">
        <f t="shared" si="4"/>
        <v>4070022</v>
      </c>
      <c r="K24" s="15">
        <f>G24+J24</f>
        <v>29671773</v>
      </c>
      <c r="L24" s="15">
        <f t="shared" si="6"/>
        <v>30328227</v>
      </c>
      <c r="M24" s="6">
        <f t="shared" si="9"/>
        <v>250</v>
      </c>
    </row>
    <row r="25" spans="1:13" x14ac:dyDescent="0.25">
      <c r="A25" s="5">
        <v>10</v>
      </c>
      <c r="B25" s="7" t="s">
        <v>15</v>
      </c>
      <c r="C25" s="9">
        <f t="shared" si="10"/>
        <v>44501</v>
      </c>
      <c r="D25" s="9">
        <f t="shared" si="7"/>
        <v>44530</v>
      </c>
      <c r="E25" s="6">
        <f t="shared" si="2"/>
        <v>60000000</v>
      </c>
      <c r="F25" s="6">
        <f t="shared" si="3"/>
        <v>457</v>
      </c>
      <c r="G25" s="15">
        <f>SUM($J$16:J24)</f>
        <v>29671773</v>
      </c>
      <c r="H25" s="6">
        <f>SUM($I$16:I24)</f>
        <v>226</v>
      </c>
      <c r="I25" s="6">
        <f t="shared" si="0"/>
        <v>30</v>
      </c>
      <c r="J25" s="14">
        <f t="shared" si="4"/>
        <v>3938731</v>
      </c>
      <c r="K25" s="15">
        <f t="shared" si="8"/>
        <v>33610504</v>
      </c>
      <c r="L25" s="15">
        <f t="shared" si="6"/>
        <v>26389496</v>
      </c>
      <c r="M25" s="6">
        <f t="shared" si="9"/>
        <v>220</v>
      </c>
    </row>
    <row r="26" spans="1:13" x14ac:dyDescent="0.25">
      <c r="A26" s="5">
        <v>11</v>
      </c>
      <c r="B26" s="7" t="s">
        <v>15</v>
      </c>
      <c r="C26" s="9">
        <f t="shared" si="10"/>
        <v>44531</v>
      </c>
      <c r="D26" s="9">
        <f t="shared" si="7"/>
        <v>44561</v>
      </c>
      <c r="E26" s="6">
        <f t="shared" si="2"/>
        <v>60000000</v>
      </c>
      <c r="F26" s="6">
        <f t="shared" si="3"/>
        <v>457</v>
      </c>
      <c r="G26" s="15">
        <f>SUM($J$16:J25)</f>
        <v>33610504</v>
      </c>
      <c r="H26" s="6">
        <f>SUM($I$16:I25)</f>
        <v>256</v>
      </c>
      <c r="I26" s="6">
        <f t="shared" si="0"/>
        <v>31</v>
      </c>
      <c r="J26" s="14">
        <f t="shared" si="4"/>
        <v>4070022</v>
      </c>
      <c r="K26" s="15">
        <f t="shared" si="8"/>
        <v>37680526</v>
      </c>
      <c r="L26" s="15">
        <f t="shared" si="6"/>
        <v>22319474</v>
      </c>
      <c r="M26" s="6">
        <f t="shared" si="9"/>
        <v>189</v>
      </c>
    </row>
    <row r="27" spans="1:13" x14ac:dyDescent="0.25">
      <c r="A27" s="5">
        <v>12</v>
      </c>
      <c r="B27" s="7" t="s">
        <v>15</v>
      </c>
      <c r="C27" s="9">
        <f t="shared" si="10"/>
        <v>44562</v>
      </c>
      <c r="D27" s="9">
        <f t="shared" si="7"/>
        <v>44592</v>
      </c>
      <c r="E27" s="6">
        <f t="shared" si="2"/>
        <v>60000000</v>
      </c>
      <c r="F27" s="6">
        <f t="shared" si="3"/>
        <v>457</v>
      </c>
      <c r="G27" s="15">
        <f>SUM($J$16:J26)</f>
        <v>37680526</v>
      </c>
      <c r="H27" s="6">
        <f>SUM($I$16:I26)</f>
        <v>287</v>
      </c>
      <c r="I27" s="6">
        <f t="shared" si="0"/>
        <v>31</v>
      </c>
      <c r="J27" s="14">
        <f t="shared" si="4"/>
        <v>4070022</v>
      </c>
      <c r="K27" s="15">
        <f t="shared" si="8"/>
        <v>41750548</v>
      </c>
      <c r="L27" s="15">
        <f t="shared" si="6"/>
        <v>18249452</v>
      </c>
      <c r="M27" s="6">
        <f t="shared" si="9"/>
        <v>158</v>
      </c>
    </row>
    <row r="28" spans="1:13" x14ac:dyDescent="0.25">
      <c r="A28" s="5">
        <v>13</v>
      </c>
      <c r="B28" s="7" t="s">
        <v>15</v>
      </c>
      <c r="C28" s="9">
        <f t="shared" si="10"/>
        <v>44593</v>
      </c>
      <c r="D28" s="9">
        <f t="shared" si="7"/>
        <v>44620</v>
      </c>
      <c r="E28" s="6">
        <f t="shared" si="2"/>
        <v>60000000</v>
      </c>
      <c r="F28" s="6">
        <f t="shared" si="3"/>
        <v>457</v>
      </c>
      <c r="G28" s="15">
        <f>SUM($J$16:J27)</f>
        <v>41750548</v>
      </c>
      <c r="H28" s="6">
        <f>SUM($I$16:I27)</f>
        <v>318</v>
      </c>
      <c r="I28" s="6">
        <f t="shared" si="0"/>
        <v>28</v>
      </c>
      <c r="J28" s="14">
        <f t="shared" si="4"/>
        <v>3676149</v>
      </c>
      <c r="K28" s="15">
        <f t="shared" si="8"/>
        <v>45426697</v>
      </c>
      <c r="L28" s="15">
        <f t="shared" si="6"/>
        <v>14573303</v>
      </c>
      <c r="M28" s="6">
        <f t="shared" si="9"/>
        <v>130</v>
      </c>
    </row>
    <row r="29" spans="1:13" x14ac:dyDescent="0.25">
      <c r="A29" s="5">
        <v>14</v>
      </c>
      <c r="B29" s="7" t="s">
        <v>15</v>
      </c>
      <c r="C29" s="9">
        <f t="shared" si="10"/>
        <v>44621</v>
      </c>
      <c r="D29" s="9">
        <f t="shared" si="7"/>
        <v>44651</v>
      </c>
      <c r="E29" s="6">
        <f t="shared" si="2"/>
        <v>60000000</v>
      </c>
      <c r="F29" s="6">
        <f t="shared" si="3"/>
        <v>457</v>
      </c>
      <c r="G29" s="15">
        <f>SUM($J$16:J28)</f>
        <v>45426697</v>
      </c>
      <c r="H29" s="6">
        <f>SUM($I$16:I28)</f>
        <v>346</v>
      </c>
      <c r="I29" s="6">
        <f t="shared" si="0"/>
        <v>31</v>
      </c>
      <c r="J29" s="14">
        <f t="shared" si="4"/>
        <v>4070022</v>
      </c>
      <c r="K29" s="15">
        <f t="shared" si="8"/>
        <v>49496719</v>
      </c>
      <c r="L29" s="15">
        <f t="shared" si="6"/>
        <v>10503281</v>
      </c>
      <c r="M29" s="6">
        <f t="shared" si="9"/>
        <v>99</v>
      </c>
    </row>
    <row r="30" spans="1:13" x14ac:dyDescent="0.25">
      <c r="A30" s="5">
        <v>15</v>
      </c>
      <c r="B30" s="7" t="s">
        <v>15</v>
      </c>
      <c r="C30" s="9">
        <f t="shared" si="10"/>
        <v>44652</v>
      </c>
      <c r="D30" s="9">
        <f t="shared" si="7"/>
        <v>44681</v>
      </c>
      <c r="E30" s="6">
        <f t="shared" si="2"/>
        <v>60000000</v>
      </c>
      <c r="F30" s="6">
        <f t="shared" si="3"/>
        <v>457</v>
      </c>
      <c r="G30" s="15">
        <f>SUM($J$16:J29)</f>
        <v>49496719</v>
      </c>
      <c r="H30" s="6">
        <f>SUM($I$16:I29)</f>
        <v>377</v>
      </c>
      <c r="I30" s="6">
        <f t="shared" si="0"/>
        <v>30</v>
      </c>
      <c r="J30" s="14">
        <f t="shared" si="4"/>
        <v>3938731</v>
      </c>
      <c r="K30" s="15">
        <f t="shared" si="8"/>
        <v>53435450</v>
      </c>
      <c r="L30" s="15">
        <f t="shared" si="6"/>
        <v>6564550</v>
      </c>
      <c r="M30" s="6">
        <f t="shared" si="9"/>
        <v>69</v>
      </c>
    </row>
    <row r="31" spans="1:13" x14ac:dyDescent="0.25">
      <c r="A31" s="5">
        <v>16</v>
      </c>
      <c r="B31" s="7" t="s">
        <v>15</v>
      </c>
      <c r="C31" s="9">
        <f t="shared" si="10"/>
        <v>44682</v>
      </c>
      <c r="D31" s="9">
        <f t="shared" si="7"/>
        <v>44712</v>
      </c>
      <c r="E31" s="6">
        <f t="shared" si="2"/>
        <v>60000000</v>
      </c>
      <c r="F31" s="6">
        <f t="shared" si="3"/>
        <v>457</v>
      </c>
      <c r="G31" s="15">
        <f>SUM($J$16:J30)</f>
        <v>53435450</v>
      </c>
      <c r="H31" s="6">
        <f>SUM($I$16:I30)</f>
        <v>407</v>
      </c>
      <c r="I31" s="6">
        <f t="shared" si="0"/>
        <v>31</v>
      </c>
      <c r="J31" s="14">
        <f t="shared" si="4"/>
        <v>4070022</v>
      </c>
      <c r="K31" s="15">
        <f t="shared" si="8"/>
        <v>57505472</v>
      </c>
      <c r="L31" s="15">
        <f t="shared" si="6"/>
        <v>2494528</v>
      </c>
      <c r="M31" s="6">
        <f t="shared" si="9"/>
        <v>38</v>
      </c>
    </row>
    <row r="32" spans="1:13" x14ac:dyDescent="0.25">
      <c r="A32" s="5">
        <v>17</v>
      </c>
      <c r="B32" s="7" t="s">
        <v>15</v>
      </c>
      <c r="C32" s="9">
        <f t="shared" si="10"/>
        <v>44713</v>
      </c>
      <c r="D32" s="9">
        <v>44731</v>
      </c>
      <c r="E32" s="6">
        <f t="shared" si="2"/>
        <v>60000000</v>
      </c>
      <c r="F32" s="6">
        <f t="shared" si="3"/>
        <v>457</v>
      </c>
      <c r="G32" s="15">
        <f>SUM($J$16:J31)</f>
        <v>57505472</v>
      </c>
      <c r="H32" s="6">
        <f>SUM($I$16:I31)</f>
        <v>438</v>
      </c>
      <c r="I32" s="6">
        <f t="shared" si="0"/>
        <v>19</v>
      </c>
      <c r="J32" s="14">
        <f>E16-SUM(J16:J31)</f>
        <v>2494528</v>
      </c>
      <c r="K32" s="15">
        <f t="shared" si="8"/>
        <v>60000000</v>
      </c>
      <c r="L32" s="15">
        <f t="shared" si="6"/>
        <v>0</v>
      </c>
      <c r="M32" s="6">
        <f t="shared" si="9"/>
        <v>19</v>
      </c>
    </row>
    <row r="33" spans="1:13" x14ac:dyDescent="0.25">
      <c r="A33" s="5"/>
      <c r="B33" s="5"/>
      <c r="C33" s="5"/>
      <c r="D33" s="5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25">
      <c r="H34" s="34"/>
    </row>
    <row r="36" spans="1:13" x14ac:dyDescent="0.25">
      <c r="A36" t="s">
        <v>70</v>
      </c>
      <c r="B36" t="s">
        <v>71</v>
      </c>
    </row>
    <row r="37" spans="1:13" x14ac:dyDescent="0.25">
      <c r="A37" t="s">
        <v>1</v>
      </c>
      <c r="B37" s="16">
        <v>61000000</v>
      </c>
      <c r="D37">
        <v>1121</v>
      </c>
    </row>
    <row r="38" spans="1:13" x14ac:dyDescent="0.25">
      <c r="A38" t="s">
        <v>19</v>
      </c>
      <c r="B38" s="16">
        <f>SUM(J16:J29)</f>
        <v>49496719</v>
      </c>
      <c r="D38">
        <v>1541</v>
      </c>
    </row>
    <row r="39" spans="1:13" x14ac:dyDescent="0.25">
      <c r="A39" t="s">
        <v>12</v>
      </c>
      <c r="B39" s="49">
        <f>B37-B38</f>
        <v>11503281</v>
      </c>
      <c r="D39">
        <v>1542</v>
      </c>
    </row>
  </sheetData>
  <mergeCells count="1">
    <mergeCell ref="A13: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Tính 360 ngày</vt:lpstr>
      <vt:lpstr>Tính theo số ngày thực tế</vt:lpstr>
      <vt:lpstr>Điều chỉnh , TT,TL nâng cấp</vt:lpstr>
      <vt:lpstr>Chuyển thuê TSTC</vt:lpstr>
      <vt:lpstr>Chuyển thuê TSTC Pan 2</vt:lpstr>
      <vt:lpstr>Không có số dư đầu kỳ</vt:lpstr>
      <vt:lpstr>Ngừng,Tiếp tục khấu hao</vt:lpstr>
      <vt:lpstr>Ngừng, tiếp tục với không có dư</vt:lpstr>
      <vt:lpstr>Thanh lý không có số dư đầu kỳ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2021-09-30T02:08:01Z</dcterms:created>
  <dcterms:modified xsi:type="dcterms:W3CDTF">2021-10-04T06:54:45Z</dcterms:modified>
</cp:coreProperties>
</file>