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pen\Odoo-Viettel\viettel_odoo_erp_document\ACCOUNTING\SOPEN\Dữ liệu demo\"/>
    </mc:Choice>
  </mc:AlternateContent>
  <xr:revisionPtr revIDLastSave="0" documentId="13_ncr:1_{836BDA22-5E16-4707-9720-331CA052703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T200" sheetId="2" r:id="rId1"/>
    <sheet name="TT133" sheetId="3" r:id="rId2"/>
    <sheet name="Sheet1" sheetId="1" state="hidden" r:id="rId3"/>
  </sheets>
  <externalReferences>
    <externalReference r:id="rId4"/>
  </externalReferences>
  <definedNames>
    <definedName name="_Fill" hidden="1">#REF!</definedName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ocument_array">{"Book1"}</definedName>
    <definedName name="DSLCheckService">[1]Validation!$H$2:$H$4</definedName>
    <definedName name="fds">{"Book1"}</definedName>
    <definedName name="Ma_testcase_34">#REF!</definedName>
    <definedName name="Port">[1]Validation!$F$2:$F$40</definedName>
    <definedName name="QLDH_TDTT_41">#REF!</definedName>
    <definedName name="QLHD_CDHD_15">#REF!</definedName>
    <definedName name="QLHD_CNHD_34">#REF!</definedName>
    <definedName name="QLHD_GHD_34">#REF!</definedName>
    <definedName name="QLHD_HHD_13">#REF!</definedName>
    <definedName name="QLHD_KHD_6">#REF!</definedName>
    <definedName name="QLHD_TH_1">#REF!</definedName>
    <definedName name="QLHD_THD_34">#REF!</definedName>
    <definedName name="Tên_TestCase">#REF!</definedName>
    <definedName name="VancoProducts">[1]Validation!$B$2:$B$4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" i="3" l="1"/>
  <c r="F47" i="3"/>
  <c r="E47" i="3"/>
  <c r="D47" i="3"/>
  <c r="C47" i="3"/>
  <c r="B47" i="3"/>
  <c r="C26" i="2" l="1"/>
  <c r="D26" i="2"/>
  <c r="E26" i="2"/>
  <c r="F26" i="2"/>
  <c r="G26" i="2"/>
  <c r="J33" i="3"/>
  <c r="I33" i="3"/>
  <c r="H33" i="3"/>
  <c r="G33" i="3"/>
  <c r="F33" i="3"/>
  <c r="F25" i="3"/>
  <c r="F46" i="3" s="1"/>
  <c r="D25" i="3"/>
  <c r="D46" i="3" s="1"/>
  <c r="D62" i="3" s="1"/>
  <c r="C25" i="3"/>
  <c r="B25" i="3"/>
  <c r="B46" i="3" s="1"/>
  <c r="B62" i="3" s="1"/>
  <c r="F24" i="3"/>
  <c r="F45" i="3" s="1"/>
  <c r="D24" i="3"/>
  <c r="D45" i="3" s="1"/>
  <c r="D61" i="3" s="1"/>
  <c r="C24" i="3"/>
  <c r="B24" i="3"/>
  <c r="F23" i="3"/>
  <c r="F44" i="3" s="1"/>
  <c r="D23" i="3"/>
  <c r="D44" i="3" s="1"/>
  <c r="D60" i="3" s="1"/>
  <c r="C23" i="3"/>
  <c r="B23" i="3"/>
  <c r="F22" i="3"/>
  <c r="D22" i="3"/>
  <c r="C22" i="3"/>
  <c r="C26" i="3" s="1"/>
  <c r="B22" i="3"/>
  <c r="B26" i="3" s="1"/>
  <c r="K18" i="3"/>
  <c r="J18" i="3"/>
  <c r="I18" i="3"/>
  <c r="H18" i="3"/>
  <c r="G18" i="3"/>
  <c r="F18" i="3"/>
  <c r="E18" i="3"/>
  <c r="D18" i="3"/>
  <c r="E37" i="3" s="1"/>
  <c r="C18" i="3"/>
  <c r="C35" i="3" s="1"/>
  <c r="B18" i="3"/>
  <c r="B35" i="3" s="1"/>
  <c r="L17" i="3"/>
  <c r="L16" i="3"/>
  <c r="L15" i="3"/>
  <c r="L14" i="3"/>
  <c r="E9" i="3"/>
  <c r="D9" i="3"/>
  <c r="C9" i="3"/>
  <c r="B9" i="3"/>
  <c r="F8" i="3"/>
  <c r="F7" i="3"/>
  <c r="F6" i="3"/>
  <c r="F5" i="3"/>
  <c r="F23" i="2"/>
  <c r="F44" i="2" s="1"/>
  <c r="F24" i="2"/>
  <c r="F45" i="2" s="1"/>
  <c r="F25" i="2"/>
  <c r="F46" i="2" s="1"/>
  <c r="F47" i="2" s="1"/>
  <c r="F22" i="2"/>
  <c r="F43" i="2" s="1"/>
  <c r="D23" i="2"/>
  <c r="D44" i="2" s="1"/>
  <c r="D77" i="2" s="1"/>
  <c r="D24" i="2"/>
  <c r="D45" i="2" s="1"/>
  <c r="D78" i="2" s="1"/>
  <c r="D25" i="2"/>
  <c r="D46" i="2" s="1"/>
  <c r="D79" i="2" s="1"/>
  <c r="D22" i="2"/>
  <c r="D43" i="2" s="1"/>
  <c r="D76" i="2" s="1"/>
  <c r="C23" i="2"/>
  <c r="C24" i="2"/>
  <c r="C25" i="2"/>
  <c r="C22" i="2"/>
  <c r="B23" i="2"/>
  <c r="E23" i="2" s="1"/>
  <c r="G23" i="2" s="1"/>
  <c r="B24" i="2"/>
  <c r="E24" i="2" s="1"/>
  <c r="G24" i="2" s="1"/>
  <c r="B25" i="2"/>
  <c r="E25" i="2" s="1"/>
  <c r="G25" i="2" s="1"/>
  <c r="B22" i="2"/>
  <c r="E22" i="2" s="1"/>
  <c r="G22" i="2" s="1"/>
  <c r="N62" i="2"/>
  <c r="O62" i="2" s="1"/>
  <c r="N63" i="2"/>
  <c r="O63" i="2" s="1"/>
  <c r="N64" i="2"/>
  <c r="O64" i="2" s="1"/>
  <c r="N61" i="2"/>
  <c r="O61" i="2" s="1"/>
  <c r="N60" i="2"/>
  <c r="J62" i="2"/>
  <c r="K62" i="2" s="1"/>
  <c r="J63" i="2"/>
  <c r="K63" i="2" s="1"/>
  <c r="J64" i="2"/>
  <c r="K64" i="2" s="1"/>
  <c r="J61" i="2"/>
  <c r="K61" i="2" s="1"/>
  <c r="J60" i="2"/>
  <c r="F60" i="2"/>
  <c r="B60" i="2"/>
  <c r="J52" i="2"/>
  <c r="F52" i="2"/>
  <c r="G33" i="2"/>
  <c r="H33" i="2"/>
  <c r="I33" i="2"/>
  <c r="J33" i="2"/>
  <c r="F33" i="2"/>
  <c r="K18" i="2"/>
  <c r="L15" i="2"/>
  <c r="L16" i="2"/>
  <c r="L17" i="2"/>
  <c r="L14" i="2"/>
  <c r="F18" i="2"/>
  <c r="G18" i="2"/>
  <c r="H18" i="2"/>
  <c r="I18" i="2"/>
  <c r="J18" i="2"/>
  <c r="E18" i="2"/>
  <c r="C18" i="2"/>
  <c r="C36" i="2" s="1"/>
  <c r="D18" i="2"/>
  <c r="E37" i="2" s="1"/>
  <c r="B18" i="2"/>
  <c r="B37" i="2" s="1"/>
  <c r="F5" i="2"/>
  <c r="F7" i="2"/>
  <c r="F6" i="2"/>
  <c r="B9" i="2"/>
  <c r="C9" i="2"/>
  <c r="D9" i="2"/>
  <c r="E9" i="2"/>
  <c r="F8" i="2"/>
  <c r="D43" i="3" l="1"/>
  <c r="D59" i="3" s="1"/>
  <c r="D26" i="3"/>
  <c r="F43" i="3"/>
  <c r="F26" i="3"/>
  <c r="B26" i="2"/>
  <c r="D47" i="2"/>
  <c r="H37" i="2"/>
  <c r="J55" i="2" s="1"/>
  <c r="K55" i="2" s="1"/>
  <c r="H37" i="3"/>
  <c r="E36" i="3"/>
  <c r="H36" i="3" s="1"/>
  <c r="E35" i="3"/>
  <c r="H35" i="3" s="1"/>
  <c r="C36" i="3"/>
  <c r="F36" i="3" s="1"/>
  <c r="E23" i="3"/>
  <c r="G23" i="3" s="1"/>
  <c r="B44" i="3"/>
  <c r="B60" i="3" s="1"/>
  <c r="F9" i="3"/>
  <c r="B36" i="3"/>
  <c r="B37" i="3"/>
  <c r="B45" i="3"/>
  <c r="E24" i="3"/>
  <c r="G24" i="3" s="1"/>
  <c r="E25" i="3"/>
  <c r="G25" i="3" s="1"/>
  <c r="J35" i="3"/>
  <c r="D63" i="3"/>
  <c r="L18" i="3"/>
  <c r="D36" i="3" s="1"/>
  <c r="G36" i="3" s="1"/>
  <c r="F35" i="3"/>
  <c r="B43" i="3"/>
  <c r="E22" i="3"/>
  <c r="I35" i="3"/>
  <c r="C37" i="3"/>
  <c r="F37" i="3" s="1"/>
  <c r="D80" i="2"/>
  <c r="F36" i="2"/>
  <c r="B54" i="2" s="1"/>
  <c r="C54" i="2" s="1"/>
  <c r="B46" i="2"/>
  <c r="B79" i="2" s="1"/>
  <c r="B45" i="2"/>
  <c r="B78" i="2" s="1"/>
  <c r="B44" i="2"/>
  <c r="B77" i="2" s="1"/>
  <c r="B43" i="2"/>
  <c r="B47" i="2" s="1"/>
  <c r="J37" i="2"/>
  <c r="F63" i="2" s="1"/>
  <c r="G63" i="2" s="1"/>
  <c r="I37" i="2"/>
  <c r="B63" i="2" s="1"/>
  <c r="C63" i="2" s="1"/>
  <c r="B35" i="2"/>
  <c r="B36" i="2"/>
  <c r="E35" i="2"/>
  <c r="E36" i="2"/>
  <c r="C37" i="2"/>
  <c r="C35" i="2"/>
  <c r="L18" i="2"/>
  <c r="F9" i="2"/>
  <c r="G22" i="3" l="1"/>
  <c r="G26" i="3" s="1"/>
  <c r="E26" i="3"/>
  <c r="B76" i="2"/>
  <c r="B80" i="2" s="1"/>
  <c r="E38" i="3"/>
  <c r="E39" i="3" s="1"/>
  <c r="B61" i="3"/>
  <c r="F38" i="3"/>
  <c r="F39" i="3" s="1"/>
  <c r="C38" i="3"/>
  <c r="C39" i="3" s="1"/>
  <c r="D35" i="3"/>
  <c r="B59" i="3"/>
  <c r="H38" i="3"/>
  <c r="J37" i="3"/>
  <c r="I37" i="3"/>
  <c r="D37" i="3"/>
  <c r="G37" i="3" s="1"/>
  <c r="J36" i="3"/>
  <c r="I36" i="3"/>
  <c r="B38" i="3"/>
  <c r="B39" i="3" s="1"/>
  <c r="F37" i="2"/>
  <c r="H36" i="2"/>
  <c r="J54" i="2" s="1"/>
  <c r="K54" i="2" s="1"/>
  <c r="B38" i="2"/>
  <c r="I36" i="2"/>
  <c r="B62" i="2" s="1"/>
  <c r="C62" i="2" s="1"/>
  <c r="J36" i="2"/>
  <c r="F62" i="2" s="1"/>
  <c r="G62" i="2" s="1"/>
  <c r="I35" i="2"/>
  <c r="B61" i="2" s="1"/>
  <c r="C61" i="2" s="1"/>
  <c r="J35" i="2"/>
  <c r="F61" i="2" s="1"/>
  <c r="G61" i="2" s="1"/>
  <c r="F35" i="2"/>
  <c r="H35" i="2"/>
  <c r="J53" i="2" s="1"/>
  <c r="K53" i="2" s="1"/>
  <c r="C38" i="2"/>
  <c r="C39" i="2" s="1"/>
  <c r="E38" i="2"/>
  <c r="D36" i="2"/>
  <c r="G36" i="2" s="1"/>
  <c r="D35" i="2"/>
  <c r="D37" i="2"/>
  <c r="G37" i="2" s="1"/>
  <c r="F55" i="2" s="1"/>
  <c r="G55" i="2" s="1"/>
  <c r="H39" i="3" l="1"/>
  <c r="B63" i="3"/>
  <c r="G35" i="3"/>
  <c r="D38" i="3"/>
  <c r="D39" i="3" s="1"/>
  <c r="J38" i="3"/>
  <c r="I38" i="3"/>
  <c r="K36" i="3"/>
  <c r="C44" i="3" s="1"/>
  <c r="K37" i="3"/>
  <c r="C45" i="3" s="1"/>
  <c r="B55" i="2"/>
  <c r="C55" i="2" s="1"/>
  <c r="K37" i="2"/>
  <c r="C45" i="2" s="1"/>
  <c r="F54" i="2"/>
  <c r="G54" i="2" s="1"/>
  <c r="K36" i="2"/>
  <c r="C44" i="2" s="1"/>
  <c r="B53" i="2"/>
  <c r="C53" i="2" s="1"/>
  <c r="E39" i="2"/>
  <c r="B39" i="2"/>
  <c r="F38" i="2"/>
  <c r="G35" i="2"/>
  <c r="F53" i="2" s="1"/>
  <c r="G53" i="2" s="1"/>
  <c r="J38" i="2"/>
  <c r="H38" i="2"/>
  <c r="I38" i="2"/>
  <c r="D38" i="2"/>
  <c r="D39" i="2" s="1"/>
  <c r="E44" i="3" l="1"/>
  <c r="G44" i="3" s="1"/>
  <c r="B53" i="3" s="1"/>
  <c r="D53" i="3" s="1"/>
  <c r="F60" i="3" s="1"/>
  <c r="C60" i="3"/>
  <c r="E60" i="3" s="1"/>
  <c r="G38" i="3"/>
  <c r="G39" i="3" s="1"/>
  <c r="K35" i="3"/>
  <c r="C61" i="3"/>
  <c r="E61" i="3" s="1"/>
  <c r="E45" i="3"/>
  <c r="G45" i="3" s="1"/>
  <c r="B54" i="3" s="1"/>
  <c r="D54" i="3" s="1"/>
  <c r="F61" i="3" s="1"/>
  <c r="I39" i="3"/>
  <c r="J39" i="3"/>
  <c r="E44" i="2"/>
  <c r="G44" i="2" s="1"/>
  <c r="B70" i="2" s="1"/>
  <c r="D70" i="2" s="1"/>
  <c r="F77" i="2" s="1"/>
  <c r="C77" i="2"/>
  <c r="E77" i="2" s="1"/>
  <c r="E45" i="2"/>
  <c r="G45" i="2" s="1"/>
  <c r="B71" i="2" s="1"/>
  <c r="D71" i="2" s="1"/>
  <c r="F78" i="2" s="1"/>
  <c r="C78" i="2"/>
  <c r="E78" i="2" s="1"/>
  <c r="K35" i="2"/>
  <c r="H39" i="2"/>
  <c r="J56" i="2"/>
  <c r="K56" i="2" s="1"/>
  <c r="J39" i="2"/>
  <c r="F64" i="2"/>
  <c r="G64" i="2" s="1"/>
  <c r="I39" i="2"/>
  <c r="B64" i="2"/>
  <c r="C64" i="2" s="1"/>
  <c r="F39" i="2"/>
  <c r="B56" i="2"/>
  <c r="C56" i="2" s="1"/>
  <c r="G38" i="2"/>
  <c r="K38" i="2" s="1"/>
  <c r="C46" i="2" s="1"/>
  <c r="G78" i="2" l="1"/>
  <c r="G61" i="3"/>
  <c r="C43" i="3"/>
  <c r="G60" i="3"/>
  <c r="K38" i="3"/>
  <c r="C46" i="3" s="1"/>
  <c r="E46" i="2"/>
  <c r="G46" i="2" s="1"/>
  <c r="B72" i="2" s="1"/>
  <c r="D72" i="2" s="1"/>
  <c r="F79" i="2" s="1"/>
  <c r="C79" i="2"/>
  <c r="E79" i="2" s="1"/>
  <c r="G77" i="2"/>
  <c r="C43" i="2"/>
  <c r="C47" i="2" s="1"/>
  <c r="K39" i="2"/>
  <c r="G39" i="2"/>
  <c r="F56" i="2"/>
  <c r="G56" i="2" s="1"/>
  <c r="M8" i="1"/>
  <c r="O8" i="1"/>
  <c r="L8" i="1"/>
  <c r="N7" i="1"/>
  <c r="N6" i="1"/>
  <c r="N5" i="1"/>
  <c r="N4" i="1"/>
  <c r="E33" i="1"/>
  <c r="L35" i="1"/>
  <c r="M35" i="1" s="1"/>
  <c r="L34" i="1"/>
  <c r="M34" i="1" s="1"/>
  <c r="L33" i="1"/>
  <c r="M33" i="1" s="1"/>
  <c r="L32" i="1"/>
  <c r="M32" i="1" s="1"/>
  <c r="K32" i="1"/>
  <c r="F31" i="1"/>
  <c r="B31" i="1"/>
  <c r="B33" i="1" s="1"/>
  <c r="D31" i="1"/>
  <c r="E31" i="1"/>
  <c r="E34" i="1" s="1"/>
  <c r="G30" i="1"/>
  <c r="C31" i="1"/>
  <c r="C32" i="1" s="1"/>
  <c r="E26" i="1"/>
  <c r="C26" i="1"/>
  <c r="F25" i="1"/>
  <c r="F24" i="1"/>
  <c r="F23" i="1"/>
  <c r="F22" i="1"/>
  <c r="D26" i="1"/>
  <c r="H26" i="1"/>
  <c r="B26" i="1"/>
  <c r="K35" i="1"/>
  <c r="K34" i="1"/>
  <c r="K33" i="1"/>
  <c r="Q30" i="1"/>
  <c r="P30" i="1"/>
  <c r="O30" i="1"/>
  <c r="J30" i="1"/>
  <c r="I30" i="1"/>
  <c r="H30" i="1"/>
  <c r="F33" i="1" l="1"/>
  <c r="F32" i="1"/>
  <c r="N8" i="1"/>
  <c r="F34" i="1"/>
  <c r="D34" i="1"/>
  <c r="D33" i="1"/>
  <c r="D32" i="1"/>
  <c r="D35" i="1"/>
  <c r="G35" i="1" s="1"/>
  <c r="C59" i="3"/>
  <c r="E43" i="3"/>
  <c r="G43" i="3" s="1"/>
  <c r="B52" i="3" s="1"/>
  <c r="D52" i="3" s="1"/>
  <c r="F59" i="3" s="1"/>
  <c r="C62" i="3"/>
  <c r="E62" i="3" s="1"/>
  <c r="E46" i="3"/>
  <c r="G46" i="3" s="1"/>
  <c r="B55" i="3" s="1"/>
  <c r="D55" i="3" s="1"/>
  <c r="F62" i="3" s="1"/>
  <c r="K39" i="3"/>
  <c r="E43" i="2"/>
  <c r="E47" i="2" s="1"/>
  <c r="C76" i="2"/>
  <c r="G79" i="2"/>
  <c r="N33" i="1"/>
  <c r="N34" i="1"/>
  <c r="S34" i="1" s="1"/>
  <c r="T34" i="1" s="1"/>
  <c r="U34" i="1" s="1"/>
  <c r="N35" i="1"/>
  <c r="S35" i="1" s="1"/>
  <c r="T35" i="1" s="1"/>
  <c r="U35" i="1" s="1"/>
  <c r="N32" i="1"/>
  <c r="N30" i="1" s="1"/>
  <c r="B35" i="1"/>
  <c r="F35" i="1"/>
  <c r="C34" i="1"/>
  <c r="B34" i="1"/>
  <c r="G34" i="1" s="1"/>
  <c r="C33" i="1"/>
  <c r="G33" i="1" s="1"/>
  <c r="F26" i="1"/>
  <c r="G31" i="1"/>
  <c r="B32" i="1"/>
  <c r="G32" i="1" s="1"/>
  <c r="C35" i="1"/>
  <c r="E35" i="1"/>
  <c r="E32" i="1"/>
  <c r="L30" i="1"/>
  <c r="I26" i="1"/>
  <c r="G26" i="1"/>
  <c r="K30" i="1"/>
  <c r="M30" i="1"/>
  <c r="G43" i="2" l="1"/>
  <c r="G47" i="2" s="1"/>
  <c r="C63" i="3"/>
  <c r="E59" i="3"/>
  <c r="G62" i="3"/>
  <c r="F63" i="3"/>
  <c r="C80" i="2"/>
  <c r="E76" i="2"/>
  <c r="S32" i="1"/>
  <c r="S33" i="1"/>
  <c r="T33" i="1" s="1"/>
  <c r="U33" i="1" s="1"/>
  <c r="O12" i="1"/>
  <c r="P12" i="1"/>
  <c r="Q12" i="1"/>
  <c r="K15" i="1"/>
  <c r="K16" i="1"/>
  <c r="K17" i="1"/>
  <c r="K14" i="1"/>
  <c r="B69" i="2" l="1"/>
  <c r="D69" i="2" s="1"/>
  <c r="F76" i="2" s="1"/>
  <c r="F80" i="2" s="1"/>
  <c r="G59" i="3"/>
  <c r="G63" i="3" s="1"/>
  <c r="E63" i="3"/>
  <c r="E80" i="2"/>
  <c r="T32" i="1"/>
  <c r="S30" i="1"/>
  <c r="C13" i="1"/>
  <c r="B13" i="1"/>
  <c r="F13" i="1"/>
  <c r="E13" i="1"/>
  <c r="D13" i="1"/>
  <c r="J12" i="1"/>
  <c r="I12" i="1"/>
  <c r="H12" i="1"/>
  <c r="K12" i="1" s="1"/>
  <c r="G12" i="1"/>
  <c r="G76" i="2" l="1"/>
  <c r="G80" i="2" s="1"/>
  <c r="T30" i="1"/>
  <c r="U32" i="1"/>
  <c r="U30" i="1" s="1"/>
  <c r="D16" i="1"/>
  <c r="D15" i="1"/>
  <c r="D17" i="1"/>
  <c r="D14" i="1"/>
  <c r="C15" i="1"/>
  <c r="C16" i="1"/>
  <c r="C14" i="1"/>
  <c r="C17" i="1"/>
  <c r="E15" i="1"/>
  <c r="E14" i="1"/>
  <c r="E16" i="1"/>
  <c r="E17" i="1"/>
  <c r="F16" i="1"/>
  <c r="F17" i="1"/>
  <c r="F15" i="1"/>
  <c r="F14" i="1"/>
  <c r="B16" i="1"/>
  <c r="B14" i="1"/>
  <c r="B17" i="1"/>
  <c r="B15" i="1"/>
  <c r="G13" i="1"/>
  <c r="G16" i="1" l="1"/>
  <c r="L16" i="1" s="1"/>
  <c r="M16" i="1" s="1"/>
  <c r="N16" i="1" s="1"/>
  <c r="S16" i="1" s="1"/>
  <c r="T16" i="1" s="1"/>
  <c r="U16" i="1" s="1"/>
  <c r="G17" i="1"/>
  <c r="L17" i="1" s="1"/>
  <c r="M17" i="1" s="1"/>
  <c r="G14" i="1"/>
  <c r="G15" i="1"/>
  <c r="L15" i="1" s="1"/>
  <c r="M15" i="1" s="1"/>
  <c r="F4" i="1"/>
  <c r="F5" i="1"/>
  <c r="F6" i="1"/>
  <c r="F7" i="1"/>
  <c r="B8" i="1"/>
  <c r="C8" i="1"/>
  <c r="D8" i="1"/>
  <c r="E8" i="1"/>
  <c r="G8" i="1"/>
  <c r="H8" i="1"/>
  <c r="I8" i="1"/>
  <c r="L14" i="1" l="1"/>
  <c r="M14" i="1" s="1"/>
  <c r="N17" i="1"/>
  <c r="S17" i="1" s="1"/>
  <c r="T17" i="1" s="1"/>
  <c r="U17" i="1" s="1"/>
  <c r="N15" i="1"/>
  <c r="S15" i="1" s="1"/>
  <c r="T15" i="1" s="1"/>
  <c r="U15" i="1" s="1"/>
  <c r="P5" i="1"/>
  <c r="P4" i="1"/>
  <c r="P6" i="1"/>
  <c r="P7" i="1"/>
  <c r="F8" i="1"/>
  <c r="N14" i="1" l="1"/>
  <c r="M12" i="1"/>
  <c r="L12" i="1"/>
  <c r="S14" i="1" l="1"/>
  <c r="T14" i="1" s="1"/>
  <c r="N12" i="1"/>
  <c r="U14" i="1" l="1"/>
  <c r="U12" i="1" s="1"/>
  <c r="T12" i="1"/>
</calcChain>
</file>

<file path=xl/sharedStrings.xml><?xml version="1.0" encoding="utf-8"?>
<sst xmlns="http://schemas.openxmlformats.org/spreadsheetml/2006/main" count="373" uniqueCount="103">
  <si>
    <t>Sửa chữa</t>
  </si>
  <si>
    <t>Nội thất</t>
  </si>
  <si>
    <t>Thiết kế</t>
  </si>
  <si>
    <t>Thi công</t>
  </si>
  <si>
    <t xml:space="preserve">Tổng </t>
  </si>
  <si>
    <t>Số chưa NT =Luỹ kế CP-luỹ kế đã NT</t>
  </si>
  <si>
    <t>Luỹ kế CP = Đầu kỳ+trong kỳ-giảm giá</t>
  </si>
  <si>
    <t>Luỹ kế kỳ trước
=Tổng số dư cuối kỳ trước</t>
  </si>
  <si>
    <t>Khoản giảm giá thành</t>
  </si>
  <si>
    <t>Luỹ kế đã NT</t>
  </si>
  <si>
    <t>Số dư đầu kỳ</t>
  </si>
  <si>
    <t>Tổng CP chung</t>
  </si>
  <si>
    <t>Tổng</t>
  </si>
  <si>
    <t>Tỷ lệ</t>
  </si>
  <si>
    <t>Giá trị</t>
  </si>
  <si>
    <t xml:space="preserve">Tỷ lệ </t>
  </si>
  <si>
    <t>DT</t>
  </si>
  <si>
    <t>NVL+NC</t>
  </si>
  <si>
    <t>NCTT</t>
  </si>
  <si>
    <t>NVLTT</t>
  </si>
  <si>
    <t>THÔNG TƯ 200</t>
  </si>
  <si>
    <t>Tên hợp đồng</t>
  </si>
  <si>
    <t>Số tiền phân bổ</t>
  </si>
  <si>
    <t>Phân bổ kết hợp (100% - 42%)</t>
  </si>
  <si>
    <t>THÔNG TƯ 133</t>
  </si>
  <si>
    <t>Phát sinh trong kỳ
=NVLTT+NCTT</t>
  </si>
  <si>
    <t>Luỹ kế đã nghiệm thu</t>
  </si>
  <si>
    <t>Tỷ lệ NT</t>
  </si>
  <si>
    <t>Giá trị NT</t>
  </si>
  <si>
    <t>HĐ 1</t>
  </si>
  <si>
    <t>HĐ 2</t>
  </si>
  <si>
    <t>HĐ 3</t>
  </si>
  <si>
    <t>HĐ 4</t>
  </si>
  <si>
    <t>Luỹ kế CP = Đầu kỳ+trong kỳ</t>
  </si>
  <si>
    <t>Sau khi có bút toán nghiệm thu</t>
  </si>
  <si>
    <t xml:space="preserve">Khoản giảm giá thành trong kỳ </t>
  </si>
  <si>
    <t>Luỹ kế CP</t>
  </si>
  <si>
    <t>Nghiệm thu trong kỳ</t>
  </si>
  <si>
    <t>Số chưa nghiệm thu</t>
  </si>
  <si>
    <t>NC gián tiếp
(NVL+NCTT)</t>
  </si>
  <si>
    <t>CP dv mua ngoài
(DT)</t>
  </si>
  <si>
    <t>NVL gián tiếp
(NVLTT)</t>
  </si>
  <si>
    <t>Khấu hao
(NCTT)</t>
  </si>
  <si>
    <t>CP khác
(NVLTT)</t>
  </si>
  <si>
    <t>Số chưa NT</t>
  </si>
  <si>
    <t>NVL gián tiếp
(DT)</t>
  </si>
  <si>
    <t>Khấu hao
(NVLTT)</t>
  </si>
  <si>
    <t>NC gián tiếp
(NVLTT+NCTT)</t>
  </si>
  <si>
    <t>CP dv mua ngoài
(NCTT)</t>
  </si>
  <si>
    <t>Lũy kế đã NT</t>
  </si>
  <si>
    <t>Phát sinh trong kỳ
=NVLTT+NCTT+CPC</t>
  </si>
  <si>
    <t>Thi công (7)</t>
  </si>
  <si>
    <t>Thiết kế (8)</t>
  </si>
  <si>
    <t>Nội thất (10)</t>
  </si>
  <si>
    <t>Sửa chữa (9)</t>
  </si>
  <si>
    <t xml:space="preserve">THÔNG TƯ 200 </t>
  </si>
  <si>
    <t>Khấu hao</t>
  </si>
  <si>
    <t>NCGT</t>
  </si>
  <si>
    <t>CPDV mua ngoài</t>
  </si>
  <si>
    <t>NVLGT</t>
  </si>
  <si>
    <t>CP khác</t>
  </si>
  <si>
    <t>Tỷ lệ phân bổ (%)</t>
  </si>
  <si>
    <t>Tiêu thức PB</t>
  </si>
  <si>
    <t>NVLTT+NCTT</t>
  </si>
  <si>
    <t>Luỹ kế kỳ trước</t>
  </si>
  <si>
    <t>Tỷ lệ NT (%)</t>
  </si>
  <si>
    <t>HĐ2</t>
  </si>
  <si>
    <t>HĐ1</t>
  </si>
  <si>
    <t>HĐ3</t>
  </si>
  <si>
    <t>HĐ4</t>
  </si>
  <si>
    <t>TK đối ứng</t>
  </si>
  <si>
    <t>Khai báo đầu kỳ</t>
  </si>
  <si>
    <t>CP chung</t>
  </si>
  <si>
    <t>Số đã NT</t>
  </si>
  <si>
    <t>Tài khoản hoạch toán phát sinh trong kỳ</t>
  </si>
  <si>
    <t>Tài khoản</t>
  </si>
  <si>
    <t>Tên CP phát sinh</t>
  </si>
  <si>
    <t>Doanh thu</t>
  </si>
  <si>
    <t>TK giảm giá thành</t>
  </si>
  <si>
    <t>CP NVLTT + NCTT</t>
  </si>
  <si>
    <t>Phân bổ</t>
  </si>
  <si>
    <t>Phân bổ CPC</t>
  </si>
  <si>
    <t>Kết chuyển</t>
  </si>
  <si>
    <t>Có</t>
  </si>
  <si>
    <t>1. Khấu hao</t>
  </si>
  <si>
    <t xml:space="preserve">Nợ </t>
  </si>
  <si>
    <t>Hợp đồng</t>
  </si>
  <si>
    <t>2. NCGT</t>
  </si>
  <si>
    <t>3. CPDV mua ngoài</t>
  </si>
  <si>
    <t>4. CP khác</t>
  </si>
  <si>
    <t>5. CP NVLGT</t>
  </si>
  <si>
    <t>6. NVLTT</t>
  </si>
  <si>
    <t>7. NCTT</t>
  </si>
  <si>
    <t>Kỳ tính giá thành</t>
  </si>
  <si>
    <t>PS trong kỳ</t>
  </si>
  <si>
    <t>Giảm giá thành</t>
  </si>
  <si>
    <t>Kỳ tính giá thành trước phân bổ</t>
  </si>
  <si>
    <t>Kỳ tính giá thành sau khi phân bổ</t>
  </si>
  <si>
    <t>Nghiệm thu</t>
  </si>
  <si>
    <t>Kỳ tính giá thành sau khi nghiệm thu</t>
  </si>
  <si>
    <t>TK giảm giá thành (TT133 không có)</t>
  </si>
  <si>
    <t>Kỳ tính giá thành từ ngày 01/07/2021 đến ngày 31/07/2021</t>
  </si>
  <si>
    <t>Kỳ tính giá thành từ ngày 01/08/2021 đến ngày 31/08/2021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</si>
</sst>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Fill="1" applyBorder="1"/>
    <xf numFmtId="164" fontId="0" fillId="0" borderId="1" xfId="1" applyNumberFormat="1" applyFont="1" applyBorder="1"/>
    <xf numFmtId="164" fontId="0" fillId="0" borderId="1" xfId="0" applyNumberFormat="1" applyBorder="1"/>
    <xf numFmtId="164" fontId="2" fillId="0" borderId="1" xfId="0" applyNumberFormat="1" applyFont="1" applyBorder="1"/>
    <xf numFmtId="164" fontId="2" fillId="0" borderId="1" xfId="1" applyNumberFormat="1" applyFont="1" applyBorder="1"/>
    <xf numFmtId="164" fontId="2" fillId="0" borderId="1" xfId="1" applyNumberFormat="1" applyFont="1" applyFill="1" applyBorder="1"/>
    <xf numFmtId="0" fontId="2" fillId="0" borderId="1" xfId="0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4" fontId="0" fillId="0" borderId="0" xfId="0" applyNumberFormat="1"/>
    <xf numFmtId="43" fontId="0" fillId="0" borderId="1" xfId="1" applyFon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164" fontId="2" fillId="0" borderId="0" xfId="1" applyNumberFormat="1" applyFont="1" applyFill="1" applyBorder="1"/>
    <xf numFmtId="164" fontId="2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/>
    </xf>
    <xf numFmtId="43" fontId="0" fillId="0" borderId="1" xfId="1" applyFont="1" applyFill="1" applyBorder="1"/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164" fontId="6" fillId="0" borderId="0" xfId="1" applyNumberFormat="1" applyFont="1" applyAlignment="1">
      <alignment vertical="center"/>
    </xf>
    <xf numFmtId="164" fontId="6" fillId="0" borderId="1" xfId="1" applyNumberFormat="1" applyFont="1" applyBorder="1" applyAlignment="1">
      <alignment vertical="center"/>
    </xf>
    <xf numFmtId="164" fontId="5" fillId="0" borderId="1" xfId="1" applyNumberFormat="1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164" fontId="5" fillId="0" borderId="0" xfId="0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64" fontId="5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vertical="center"/>
    </xf>
    <xf numFmtId="164" fontId="5" fillId="0" borderId="6" xfId="1" applyNumberFormat="1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 wrapText="1"/>
    </xf>
    <xf numFmtId="43" fontId="6" fillId="0" borderId="1" xfId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64" fontId="7" fillId="0" borderId="0" xfId="1" applyNumberFormat="1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5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 wrapText="1"/>
    </xf>
    <xf numFmtId="164" fontId="5" fillId="0" borderId="6" xfId="1" applyNumberFormat="1" applyFont="1" applyBorder="1" applyAlignment="1">
      <alignment horizontal="center" vertical="center"/>
    </xf>
    <xf numFmtId="164" fontId="5" fillId="0" borderId="7" xfId="1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4" fontId="2" fillId="0" borderId="3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  <sheetName val="Giới thiệu"/>
      <sheetName val="Gi?i thi?u"/>
      <sheetName val="Giới_thiệu"/>
      <sheetName val="Gi?i_thi?u"/>
      <sheetName val="Giới_thiệu4"/>
      <sheetName val="Gi?i_thi?u4"/>
      <sheetName val="Giới_thiệu1"/>
      <sheetName val="Gi?i_thi?u1"/>
      <sheetName val="Giới_thiệu2"/>
      <sheetName val="Gi?i_thi?u2"/>
      <sheetName val="Giới_thiệu3"/>
      <sheetName val="Gi?i_thi?u3"/>
      <sheetName val="Giới_thiệu5"/>
      <sheetName val="Gi?i_thi?u5"/>
      <sheetName val="Gi_i thi_u"/>
      <sheetName val="Sheet2"/>
      <sheetName val="Effort"/>
      <sheetName val="Summary"/>
      <sheetName val="Giới_thiệu6"/>
      <sheetName val="Gi?i_thi?u6"/>
      <sheetName val="Gi_i_thi_u"/>
      <sheetName val="DN loại CN"/>
      <sheetName val="DN loại công việc"/>
      <sheetName val="Ref"/>
      <sheetName val="Gi_i_thi_u4"/>
      <sheetName val="Gi_i_thi_u1"/>
      <sheetName val="Gi_i_thi_u2"/>
      <sheetName val="Gi_i_thi_u3"/>
      <sheetName val="Gi_i_thi_u5"/>
      <sheetName val="Gi_i_thi_u6"/>
    </sheetNames>
    <sheetDataSet>
      <sheetData sheetId="0" refreshError="1"/>
      <sheetData sheetId="1" refreshError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A8C4-7BC0-496C-95A1-A06041AB36A4}">
  <dimension ref="A1:P82"/>
  <sheetViews>
    <sheetView workbookViewId="0">
      <selection activeCell="J22" sqref="J22"/>
    </sheetView>
  </sheetViews>
  <sheetFormatPr defaultRowHeight="15.75" x14ac:dyDescent="0.2"/>
  <cols>
    <col min="1" max="1" width="17.42578125" style="30" customWidth="1"/>
    <col min="2" max="2" width="15" style="33" customWidth="1"/>
    <col min="3" max="3" width="17.7109375" style="33" bestFit="1" customWidth="1"/>
    <col min="4" max="5" width="14.5703125" style="30" customWidth="1"/>
    <col min="6" max="6" width="13.7109375" style="30" customWidth="1"/>
    <col min="7" max="7" width="16.42578125" style="30" customWidth="1"/>
    <col min="8" max="8" width="13" style="30" customWidth="1"/>
    <col min="9" max="9" width="13.28515625" style="30" customWidth="1"/>
    <col min="10" max="10" width="14.5703125" style="30" bestFit="1" customWidth="1"/>
    <col min="11" max="11" width="15.7109375" style="30" bestFit="1" customWidth="1"/>
    <col min="12" max="12" width="12.7109375" style="30" bestFit="1" customWidth="1"/>
    <col min="13" max="13" width="12.7109375" style="30" customWidth="1"/>
    <col min="14" max="14" width="12.85546875" style="30" bestFit="1" customWidth="1"/>
    <col min="15" max="15" width="12.85546875" style="30" customWidth="1"/>
    <col min="16" max="16" width="14.5703125" style="30" bestFit="1" customWidth="1"/>
    <col min="17" max="17" width="14.42578125" style="30" customWidth="1"/>
    <col min="18" max="16384" width="9.140625" style="30"/>
  </cols>
  <sheetData>
    <row r="1" spans="1:16" x14ac:dyDescent="0.2">
      <c r="A1" s="64" t="s">
        <v>55</v>
      </c>
      <c r="B1" s="64"/>
      <c r="C1" s="64"/>
      <c r="D1" s="64"/>
      <c r="E1" s="36"/>
    </row>
    <row r="2" spans="1:16" x14ac:dyDescent="0.2">
      <c r="A2" s="64" t="s">
        <v>101</v>
      </c>
      <c r="B2" s="64"/>
      <c r="C2" s="64"/>
      <c r="D2" s="64"/>
      <c r="E2" s="64"/>
    </row>
    <row r="3" spans="1:16" s="38" customFormat="1" x14ac:dyDescent="0.2">
      <c r="A3" s="60" t="s">
        <v>71</v>
      </c>
      <c r="B3" s="48"/>
      <c r="C3" s="48"/>
      <c r="D3" s="48"/>
      <c r="E3" s="48"/>
      <c r="F3" s="48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6" s="38" customFormat="1" x14ac:dyDescent="0.2">
      <c r="A4" s="40" t="s">
        <v>21</v>
      </c>
      <c r="B4" s="35" t="s">
        <v>19</v>
      </c>
      <c r="C4" s="35" t="s">
        <v>18</v>
      </c>
      <c r="D4" s="35" t="s">
        <v>72</v>
      </c>
      <c r="E4" s="35" t="s">
        <v>73</v>
      </c>
      <c r="F4" s="35" t="s">
        <v>44</v>
      </c>
      <c r="G4" s="49"/>
      <c r="H4" s="49"/>
      <c r="I4" s="49"/>
      <c r="J4" s="49"/>
      <c r="K4" s="49"/>
      <c r="L4" s="49"/>
      <c r="M4" s="49"/>
      <c r="N4" s="49"/>
      <c r="O4" s="49"/>
      <c r="P4" s="49"/>
    </row>
    <row r="5" spans="1:16" s="38" customFormat="1" x14ac:dyDescent="0.2">
      <c r="A5" s="34" t="s">
        <v>53</v>
      </c>
      <c r="B5" s="34">
        <v>700000</v>
      </c>
      <c r="C5" s="34">
        <v>400000</v>
      </c>
      <c r="D5" s="34">
        <v>400000</v>
      </c>
      <c r="E5" s="34">
        <v>300000</v>
      </c>
      <c r="F5" s="34">
        <f>B5+C5+D5-E5</f>
        <v>1200000</v>
      </c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s="38" customFormat="1" x14ac:dyDescent="0.2">
      <c r="A6" s="34" t="s">
        <v>52</v>
      </c>
      <c r="B6" s="34">
        <v>600000</v>
      </c>
      <c r="C6" s="34">
        <v>700000</v>
      </c>
      <c r="D6" s="34">
        <v>0</v>
      </c>
      <c r="E6" s="34">
        <v>0</v>
      </c>
      <c r="F6" s="34">
        <f>B6+C6+D6-E6</f>
        <v>1300000</v>
      </c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s="38" customFormat="1" x14ac:dyDescent="0.2">
      <c r="A7" s="34" t="s">
        <v>54</v>
      </c>
      <c r="B7" s="34">
        <v>900000</v>
      </c>
      <c r="C7" s="34">
        <v>450000</v>
      </c>
      <c r="D7" s="34">
        <v>0</v>
      </c>
      <c r="E7" s="34">
        <v>0</v>
      </c>
      <c r="F7" s="34">
        <f>B7+C7+D7-E7</f>
        <v>1350000</v>
      </c>
      <c r="G7" s="49"/>
      <c r="H7" s="49"/>
      <c r="I7" s="49"/>
      <c r="J7" s="49"/>
      <c r="K7" s="49"/>
      <c r="L7" s="49"/>
      <c r="M7" s="49"/>
      <c r="N7" s="49"/>
      <c r="O7" s="49"/>
      <c r="P7" s="49"/>
    </row>
    <row r="8" spans="1:16" x14ac:dyDescent="0.2">
      <c r="A8" s="34" t="s">
        <v>51</v>
      </c>
      <c r="B8" s="34">
        <v>1000000</v>
      </c>
      <c r="C8" s="34">
        <v>500000</v>
      </c>
      <c r="D8" s="34">
        <v>180000</v>
      </c>
      <c r="E8" s="34">
        <v>600000</v>
      </c>
      <c r="F8" s="34">
        <f>B8+C8+D8-E8</f>
        <v>1080000</v>
      </c>
      <c r="G8" s="51"/>
      <c r="H8" s="51"/>
      <c r="I8" s="51"/>
      <c r="J8" s="51"/>
      <c r="K8" s="51"/>
      <c r="L8" s="51"/>
      <c r="M8" s="51"/>
      <c r="N8" s="51"/>
      <c r="O8" s="51"/>
      <c r="P8" s="51"/>
    </row>
    <row r="9" spans="1:16" s="38" customFormat="1" x14ac:dyDescent="0.2">
      <c r="A9" s="40" t="s">
        <v>12</v>
      </c>
      <c r="B9" s="35">
        <f>SUM(B5:B8)</f>
        <v>3200000</v>
      </c>
      <c r="C9" s="35">
        <f t="shared" ref="C9:F9" si="0">SUM(C5:C8)</f>
        <v>2050000</v>
      </c>
      <c r="D9" s="35">
        <f t="shared" si="0"/>
        <v>580000</v>
      </c>
      <c r="E9" s="35">
        <f t="shared" si="0"/>
        <v>900000</v>
      </c>
      <c r="F9" s="35">
        <f t="shared" si="0"/>
        <v>4930000</v>
      </c>
      <c r="G9" s="49"/>
      <c r="H9" s="49"/>
      <c r="I9" s="49"/>
      <c r="J9" s="49"/>
      <c r="K9" s="49"/>
      <c r="L9" s="49"/>
      <c r="M9" s="49"/>
      <c r="N9" s="49"/>
      <c r="O9" s="49"/>
      <c r="P9" s="49"/>
    </row>
    <row r="10" spans="1:16" s="38" customFormat="1" x14ac:dyDescent="0.2">
      <c r="A10" s="47"/>
      <c r="B10" s="48"/>
      <c r="C10" s="48"/>
      <c r="D10" s="48"/>
      <c r="E10" s="48"/>
      <c r="F10" s="48"/>
      <c r="G10" s="49"/>
      <c r="H10" s="49"/>
      <c r="I10" s="49"/>
      <c r="J10" s="49"/>
      <c r="K10" s="49"/>
      <c r="L10" s="49"/>
      <c r="M10" s="49"/>
      <c r="N10" s="49"/>
      <c r="O10" s="49"/>
      <c r="P10" s="49"/>
    </row>
    <row r="11" spans="1:16" s="38" customFormat="1" x14ac:dyDescent="0.2">
      <c r="A11" s="47" t="s">
        <v>74</v>
      </c>
      <c r="B11" s="48"/>
      <c r="C11" s="48"/>
      <c r="D11" s="48"/>
      <c r="E11" s="48"/>
      <c r="F11" s="48"/>
      <c r="G11" s="49"/>
      <c r="H11" s="49"/>
      <c r="I11" s="49"/>
      <c r="J11" s="49"/>
      <c r="K11" s="49"/>
      <c r="L11" s="49"/>
      <c r="M11" s="49"/>
      <c r="N11" s="49"/>
      <c r="O11" s="49"/>
      <c r="P11" s="49"/>
    </row>
    <row r="12" spans="1:16" s="53" customFormat="1" ht="30" customHeight="1" x14ac:dyDescent="0.2">
      <c r="A12" s="45" t="s">
        <v>76</v>
      </c>
      <c r="B12" s="46" t="s">
        <v>19</v>
      </c>
      <c r="C12" s="46" t="s">
        <v>18</v>
      </c>
      <c r="D12" s="46" t="s">
        <v>77</v>
      </c>
      <c r="E12" s="32" t="s">
        <v>78</v>
      </c>
      <c r="F12" s="32" t="s">
        <v>56</v>
      </c>
      <c r="G12" s="32" t="s">
        <v>57</v>
      </c>
      <c r="H12" s="31" t="s">
        <v>58</v>
      </c>
      <c r="I12" s="31" t="s">
        <v>60</v>
      </c>
      <c r="J12" s="31" t="s">
        <v>59</v>
      </c>
      <c r="K12" s="55" t="s">
        <v>70</v>
      </c>
      <c r="L12" s="58" t="s">
        <v>79</v>
      </c>
      <c r="M12" s="52"/>
      <c r="N12" s="52"/>
      <c r="O12" s="52"/>
      <c r="P12" s="52"/>
    </row>
    <row r="13" spans="1:16" s="38" customFormat="1" x14ac:dyDescent="0.2">
      <c r="A13" s="40" t="s">
        <v>75</v>
      </c>
      <c r="B13" s="35">
        <v>621</v>
      </c>
      <c r="C13" s="35">
        <v>622</v>
      </c>
      <c r="D13" s="40">
        <v>5113</v>
      </c>
      <c r="E13" s="40">
        <v>1541</v>
      </c>
      <c r="F13" s="40">
        <v>6274</v>
      </c>
      <c r="G13" s="40">
        <v>6271</v>
      </c>
      <c r="H13" s="40">
        <v>6277</v>
      </c>
      <c r="I13" s="40">
        <v>6278</v>
      </c>
      <c r="J13" s="40">
        <v>6272</v>
      </c>
      <c r="K13" s="38">
        <v>1121</v>
      </c>
      <c r="L13" s="41"/>
      <c r="M13" s="49"/>
      <c r="N13" s="49"/>
      <c r="O13" s="49"/>
      <c r="P13" s="49"/>
    </row>
    <row r="14" spans="1:16" s="38" customFormat="1" x14ac:dyDescent="0.2">
      <c r="A14" s="34" t="s">
        <v>53</v>
      </c>
      <c r="B14" s="34">
        <v>4000000</v>
      </c>
      <c r="C14" s="34">
        <v>2500000</v>
      </c>
      <c r="D14" s="34">
        <v>65000000</v>
      </c>
      <c r="E14" s="34">
        <v>0</v>
      </c>
      <c r="F14" s="66">
        <v>6000000</v>
      </c>
      <c r="G14" s="66">
        <v>1500000</v>
      </c>
      <c r="H14" s="74">
        <v>1000000</v>
      </c>
      <c r="I14" s="74">
        <v>800000</v>
      </c>
      <c r="J14" s="66">
        <v>3500000</v>
      </c>
      <c r="K14" s="56"/>
      <c r="L14" s="37">
        <f>B14+C14</f>
        <v>6500000</v>
      </c>
      <c r="M14" s="49"/>
      <c r="N14" s="49"/>
      <c r="O14" s="49"/>
      <c r="P14" s="49"/>
    </row>
    <row r="15" spans="1:16" s="38" customFormat="1" x14ac:dyDescent="0.2">
      <c r="A15" s="34" t="s">
        <v>52</v>
      </c>
      <c r="B15" s="34">
        <v>2000000</v>
      </c>
      <c r="C15" s="34">
        <v>1800000</v>
      </c>
      <c r="D15" s="34">
        <v>60000000</v>
      </c>
      <c r="E15" s="34">
        <v>2000000</v>
      </c>
      <c r="F15" s="67"/>
      <c r="G15" s="67"/>
      <c r="H15" s="75"/>
      <c r="I15" s="75"/>
      <c r="J15" s="67"/>
      <c r="K15" s="56"/>
      <c r="L15" s="37">
        <f t="shared" ref="L15:L17" si="1">B15+C15</f>
        <v>3800000</v>
      </c>
      <c r="M15" s="49"/>
      <c r="N15" s="49"/>
      <c r="O15" s="49"/>
      <c r="P15" s="49"/>
    </row>
    <row r="16" spans="1:16" s="38" customFormat="1" x14ac:dyDescent="0.2">
      <c r="A16" s="34" t="s">
        <v>54</v>
      </c>
      <c r="B16" s="34">
        <v>2000000</v>
      </c>
      <c r="C16" s="34">
        <v>3000000</v>
      </c>
      <c r="D16" s="34">
        <v>45000000</v>
      </c>
      <c r="E16" s="34">
        <v>0</v>
      </c>
      <c r="F16" s="67"/>
      <c r="G16" s="67"/>
      <c r="H16" s="75"/>
      <c r="I16" s="75"/>
      <c r="J16" s="67"/>
      <c r="K16" s="56"/>
      <c r="L16" s="37">
        <f t="shared" si="1"/>
        <v>5000000</v>
      </c>
      <c r="M16" s="49"/>
      <c r="N16" s="49"/>
      <c r="O16" s="49"/>
      <c r="P16" s="49"/>
    </row>
    <row r="17" spans="1:16" s="38" customFormat="1" x14ac:dyDescent="0.2">
      <c r="A17" s="34" t="s">
        <v>51</v>
      </c>
      <c r="B17" s="34">
        <v>3000000</v>
      </c>
      <c r="C17" s="34">
        <v>1500000</v>
      </c>
      <c r="D17" s="34">
        <v>72450000</v>
      </c>
      <c r="E17" s="34">
        <v>0</v>
      </c>
      <c r="F17" s="68"/>
      <c r="G17" s="68"/>
      <c r="H17" s="76"/>
      <c r="I17" s="76"/>
      <c r="J17" s="68"/>
      <c r="K17" s="56"/>
      <c r="L17" s="37">
        <f t="shared" si="1"/>
        <v>4500000</v>
      </c>
      <c r="M17" s="49"/>
      <c r="N17" s="49"/>
      <c r="O17" s="49"/>
      <c r="P17" s="49"/>
    </row>
    <row r="18" spans="1:16" s="38" customFormat="1" x14ac:dyDescent="0.2">
      <c r="A18" s="35" t="s">
        <v>12</v>
      </c>
      <c r="B18" s="35">
        <f>SUM(B14:B17)</f>
        <v>11000000</v>
      </c>
      <c r="C18" s="35">
        <f t="shared" ref="C18:E18" si="2">SUM(C14:C17)</f>
        <v>8800000</v>
      </c>
      <c r="D18" s="35">
        <f t="shared" si="2"/>
        <v>242450000</v>
      </c>
      <c r="E18" s="35">
        <f t="shared" si="2"/>
        <v>2000000</v>
      </c>
      <c r="F18" s="35">
        <f t="shared" ref="F18" si="3">SUM(F14:F17)</f>
        <v>6000000</v>
      </c>
      <c r="G18" s="35">
        <f t="shared" ref="G18" si="4">SUM(G14:G17)</f>
        <v>1500000</v>
      </c>
      <c r="H18" s="35">
        <f t="shared" ref="H18" si="5">SUM(H14:H17)</f>
        <v>1000000</v>
      </c>
      <c r="I18" s="35">
        <f t="shared" ref="I18" si="6">SUM(I14:I17)</f>
        <v>800000</v>
      </c>
      <c r="J18" s="35">
        <f t="shared" ref="J18" si="7">SUM(J14:J17)</f>
        <v>3500000</v>
      </c>
      <c r="K18" s="57">
        <f t="shared" ref="K18" si="8">SUM(K14:K17)</f>
        <v>0</v>
      </c>
      <c r="L18" s="35">
        <f t="shared" ref="L18" si="9">SUM(L14:L17)</f>
        <v>19800000</v>
      </c>
      <c r="M18" s="49"/>
      <c r="N18" s="49"/>
      <c r="O18" s="49"/>
      <c r="P18" s="49"/>
    </row>
    <row r="19" spans="1:16" s="38" customFormat="1" x14ac:dyDescent="0.2">
      <c r="A19" s="50"/>
      <c r="B19" s="50"/>
      <c r="C19" s="50"/>
      <c r="D19" s="50"/>
      <c r="E19" s="48"/>
      <c r="F19" s="48"/>
      <c r="G19" s="49"/>
      <c r="H19" s="49"/>
      <c r="I19" s="49"/>
      <c r="J19" s="49"/>
      <c r="K19" s="49"/>
      <c r="L19" s="49"/>
      <c r="M19" s="49"/>
      <c r="N19" s="49"/>
      <c r="O19" s="49"/>
      <c r="P19" s="49"/>
    </row>
    <row r="20" spans="1:16" s="38" customFormat="1" x14ac:dyDescent="0.2">
      <c r="A20" s="61" t="s">
        <v>96</v>
      </c>
      <c r="B20" s="50"/>
      <c r="C20" s="50"/>
      <c r="D20" s="50"/>
      <c r="E20" s="48"/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</row>
    <row r="21" spans="1:16" s="43" customFormat="1" ht="27" customHeight="1" x14ac:dyDescent="0.2">
      <c r="A21" s="32" t="s">
        <v>93</v>
      </c>
      <c r="B21" s="32" t="s">
        <v>64</v>
      </c>
      <c r="C21" s="32" t="s">
        <v>94</v>
      </c>
      <c r="D21" s="32" t="s">
        <v>95</v>
      </c>
      <c r="E21" s="32" t="s">
        <v>36</v>
      </c>
      <c r="F21" s="32" t="s">
        <v>9</v>
      </c>
      <c r="G21" s="58" t="s">
        <v>44</v>
      </c>
      <c r="H21" s="54"/>
      <c r="I21" s="54"/>
      <c r="J21" s="54"/>
      <c r="K21" s="54"/>
      <c r="L21" s="54"/>
      <c r="M21" s="54"/>
      <c r="N21" s="54"/>
      <c r="O21" s="54"/>
      <c r="P21" s="54"/>
    </row>
    <row r="22" spans="1:16" s="38" customFormat="1" x14ac:dyDescent="0.2">
      <c r="A22" s="34" t="s">
        <v>53</v>
      </c>
      <c r="B22" s="34">
        <f>B5+C5+D5</f>
        <v>1500000</v>
      </c>
      <c r="C22" s="34">
        <f>B14+C14</f>
        <v>6500000</v>
      </c>
      <c r="D22" s="34">
        <f>E14</f>
        <v>0</v>
      </c>
      <c r="E22" s="34">
        <f>B22+C22-D22</f>
        <v>8000000</v>
      </c>
      <c r="F22" s="34">
        <f>E5</f>
        <v>300000</v>
      </c>
      <c r="G22" s="37">
        <f>E22-F22</f>
        <v>7700000</v>
      </c>
      <c r="H22" s="49"/>
      <c r="I22" s="49"/>
      <c r="J22" s="49"/>
      <c r="K22" s="49"/>
      <c r="L22" s="49"/>
      <c r="M22" s="49"/>
      <c r="N22" s="49"/>
      <c r="O22" s="49"/>
      <c r="P22" s="49"/>
    </row>
    <row r="23" spans="1:16" s="38" customFormat="1" x14ac:dyDescent="0.2">
      <c r="A23" s="34" t="s">
        <v>52</v>
      </c>
      <c r="B23" s="34">
        <f>B6+C6+D6</f>
        <v>1300000</v>
      </c>
      <c r="C23" s="34">
        <f>B15+C15</f>
        <v>3800000</v>
      </c>
      <c r="D23" s="34">
        <f t="shared" ref="D23:D25" si="10">E15</f>
        <v>2000000</v>
      </c>
      <c r="E23" s="34">
        <f t="shared" ref="E23:E25" si="11">B23+C23-D23</f>
        <v>3100000</v>
      </c>
      <c r="F23" s="34">
        <f t="shared" ref="F23:F25" si="12">E6</f>
        <v>0</v>
      </c>
      <c r="G23" s="37">
        <f t="shared" ref="G23:G25" si="13">E23-F23</f>
        <v>3100000</v>
      </c>
      <c r="H23" s="49"/>
      <c r="I23" s="49"/>
      <c r="J23" s="49"/>
      <c r="K23" s="49"/>
      <c r="L23" s="49"/>
      <c r="M23" s="49"/>
      <c r="N23" s="49"/>
      <c r="O23" s="49"/>
      <c r="P23" s="49"/>
    </row>
    <row r="24" spans="1:16" s="38" customFormat="1" x14ac:dyDescent="0.2">
      <c r="A24" s="34" t="s">
        <v>54</v>
      </c>
      <c r="B24" s="34">
        <f>B7+C7+D7</f>
        <v>1350000</v>
      </c>
      <c r="C24" s="34">
        <f>B16+C16</f>
        <v>5000000</v>
      </c>
      <c r="D24" s="34">
        <f t="shared" si="10"/>
        <v>0</v>
      </c>
      <c r="E24" s="34">
        <f t="shared" si="11"/>
        <v>6350000</v>
      </c>
      <c r="F24" s="34">
        <f t="shared" si="12"/>
        <v>0</v>
      </c>
      <c r="G24" s="37">
        <f t="shared" si="13"/>
        <v>6350000</v>
      </c>
      <c r="H24" s="49"/>
      <c r="I24" s="49"/>
      <c r="J24" s="49"/>
      <c r="K24" s="49"/>
      <c r="L24" s="49"/>
      <c r="M24" s="49"/>
      <c r="N24" s="49"/>
      <c r="O24" s="49"/>
      <c r="P24" s="49"/>
    </row>
    <row r="25" spans="1:16" s="38" customFormat="1" x14ac:dyDescent="0.2">
      <c r="A25" s="34" t="s">
        <v>51</v>
      </c>
      <c r="B25" s="34">
        <f>B8+C8+D8</f>
        <v>1680000</v>
      </c>
      <c r="C25" s="34">
        <f>B17+C17</f>
        <v>4500000</v>
      </c>
      <c r="D25" s="34">
        <f t="shared" si="10"/>
        <v>0</v>
      </c>
      <c r="E25" s="34">
        <f t="shared" si="11"/>
        <v>6180000</v>
      </c>
      <c r="F25" s="34">
        <f t="shared" si="12"/>
        <v>600000</v>
      </c>
      <c r="G25" s="37">
        <f t="shared" si="13"/>
        <v>5580000</v>
      </c>
      <c r="H25" s="49"/>
      <c r="I25" s="49"/>
      <c r="J25" s="49"/>
      <c r="K25" s="49"/>
      <c r="L25" s="49"/>
      <c r="M25" s="49"/>
      <c r="N25" s="49"/>
      <c r="O25" s="49"/>
      <c r="P25" s="49"/>
    </row>
    <row r="26" spans="1:16" s="38" customFormat="1" x14ac:dyDescent="0.2">
      <c r="A26" s="35" t="s">
        <v>12</v>
      </c>
      <c r="B26" s="35">
        <f>SUM(B22:B25)</f>
        <v>5830000</v>
      </c>
      <c r="C26" s="35">
        <f t="shared" ref="C26:G26" si="14">SUM(C22:C25)</f>
        <v>19800000</v>
      </c>
      <c r="D26" s="35">
        <f t="shared" si="14"/>
        <v>2000000</v>
      </c>
      <c r="E26" s="35">
        <f t="shared" si="14"/>
        <v>23630000</v>
      </c>
      <c r="F26" s="35">
        <f t="shared" si="14"/>
        <v>900000</v>
      </c>
      <c r="G26" s="35">
        <f t="shared" si="14"/>
        <v>22730000</v>
      </c>
      <c r="H26" s="49"/>
      <c r="I26" s="49"/>
      <c r="J26" s="49"/>
      <c r="K26" s="49"/>
      <c r="L26" s="49"/>
      <c r="M26" s="49"/>
      <c r="N26" s="49"/>
      <c r="O26" s="49"/>
      <c r="P26" s="49"/>
    </row>
    <row r="27" spans="1:16" s="38" customFormat="1" x14ac:dyDescent="0.2">
      <c r="A27" s="48"/>
      <c r="B27" s="48"/>
      <c r="C27" s="48"/>
      <c r="D27" s="48"/>
      <c r="E27" s="48"/>
      <c r="F27" s="48"/>
      <c r="G27" s="48"/>
      <c r="H27" s="49"/>
      <c r="I27" s="49"/>
      <c r="J27" s="49"/>
      <c r="K27" s="49"/>
      <c r="L27" s="49"/>
      <c r="M27" s="49"/>
      <c r="N27" s="49"/>
      <c r="O27" s="49"/>
      <c r="P27" s="49"/>
    </row>
    <row r="28" spans="1:16" s="38" customFormat="1" x14ac:dyDescent="0.2">
      <c r="A28" s="61" t="s">
        <v>80</v>
      </c>
      <c r="B28" s="50"/>
      <c r="C28" s="50"/>
      <c r="D28" s="50"/>
      <c r="E28" s="48"/>
      <c r="F28" s="48"/>
      <c r="G28" s="49"/>
      <c r="H28" s="49"/>
      <c r="I28" s="49"/>
      <c r="J28" s="49"/>
      <c r="K28" s="49"/>
      <c r="L28" s="49"/>
      <c r="M28" s="49"/>
      <c r="N28" s="49"/>
      <c r="O28" s="49"/>
      <c r="P28" s="49"/>
    </row>
    <row r="29" spans="1:16" s="38" customFormat="1" x14ac:dyDescent="0.2">
      <c r="A29" s="65" t="s">
        <v>21</v>
      </c>
      <c r="B29" s="65" t="s">
        <v>61</v>
      </c>
      <c r="C29" s="65"/>
      <c r="D29" s="65"/>
      <c r="E29" s="65"/>
      <c r="F29" s="71" t="s">
        <v>81</v>
      </c>
      <c r="G29" s="72"/>
      <c r="H29" s="72"/>
      <c r="I29" s="72"/>
      <c r="J29" s="73"/>
      <c r="K29" s="62" t="s">
        <v>12</v>
      </c>
      <c r="L29" s="49"/>
      <c r="M29" s="49"/>
      <c r="N29" s="49"/>
      <c r="O29" s="49"/>
      <c r="P29" s="49"/>
    </row>
    <row r="30" spans="1:16" s="38" customFormat="1" ht="31.5" x14ac:dyDescent="0.2">
      <c r="A30" s="65"/>
      <c r="B30" s="69" t="s">
        <v>19</v>
      </c>
      <c r="C30" s="69" t="s">
        <v>18</v>
      </c>
      <c r="D30" s="69" t="s">
        <v>17</v>
      </c>
      <c r="E30" s="69" t="s">
        <v>16</v>
      </c>
      <c r="F30" s="32" t="s">
        <v>56</v>
      </c>
      <c r="G30" s="32" t="s">
        <v>57</v>
      </c>
      <c r="H30" s="31" t="s">
        <v>58</v>
      </c>
      <c r="I30" s="31" t="s">
        <v>60</v>
      </c>
      <c r="J30" s="31" t="s">
        <v>59</v>
      </c>
      <c r="K30" s="62"/>
      <c r="L30" s="49"/>
      <c r="M30" s="49"/>
      <c r="N30" s="49"/>
      <c r="O30" s="49"/>
      <c r="P30" s="49"/>
    </row>
    <row r="31" spans="1:16" s="38" customFormat="1" x14ac:dyDescent="0.2">
      <c r="A31" s="65"/>
      <c r="B31" s="69"/>
      <c r="C31" s="69"/>
      <c r="D31" s="69"/>
      <c r="E31" s="69"/>
      <c r="F31" s="70" t="s">
        <v>61</v>
      </c>
      <c r="G31" s="70"/>
      <c r="H31" s="70"/>
      <c r="I31" s="70"/>
      <c r="J31" s="70"/>
      <c r="K31" s="62"/>
      <c r="L31" s="49"/>
      <c r="M31" s="49"/>
      <c r="N31" s="49"/>
      <c r="O31" s="49"/>
      <c r="P31" s="49"/>
    </row>
    <row r="32" spans="1:16" s="38" customFormat="1" ht="15.75" customHeight="1" x14ac:dyDescent="0.2">
      <c r="A32" s="65"/>
      <c r="B32" s="69"/>
      <c r="C32" s="69"/>
      <c r="D32" s="69"/>
      <c r="E32" s="69"/>
      <c r="F32" s="46">
        <v>100</v>
      </c>
      <c r="G32" s="46">
        <v>42</v>
      </c>
      <c r="H32" s="42">
        <v>42</v>
      </c>
      <c r="I32" s="42">
        <v>42</v>
      </c>
      <c r="J32" s="46">
        <v>100</v>
      </c>
      <c r="K32" s="62"/>
      <c r="L32" s="49"/>
      <c r="M32" s="49"/>
      <c r="N32" s="49"/>
      <c r="O32" s="49"/>
      <c r="P32" s="49"/>
    </row>
    <row r="33" spans="1:16" s="38" customFormat="1" x14ac:dyDescent="0.2">
      <c r="A33" s="65"/>
      <c r="B33" s="69"/>
      <c r="C33" s="69"/>
      <c r="D33" s="69"/>
      <c r="E33" s="69"/>
      <c r="F33" s="46">
        <f>ROUND((F14*F32)/100,0)</f>
        <v>6000000</v>
      </c>
      <c r="G33" s="46">
        <f>ROUND((G14*G32)/100,0)</f>
        <v>630000</v>
      </c>
      <c r="H33" s="46">
        <f>ROUND((H14*H32)/100,0)</f>
        <v>420000</v>
      </c>
      <c r="I33" s="46">
        <f>ROUND((I14*I32)/100,0)</f>
        <v>336000</v>
      </c>
      <c r="J33" s="46">
        <f>ROUND((J14*J32)/100,0)</f>
        <v>3500000</v>
      </c>
      <c r="K33" s="62"/>
      <c r="L33" s="49"/>
      <c r="M33" s="49"/>
      <c r="N33" s="49"/>
      <c r="O33" s="49"/>
      <c r="P33" s="49"/>
    </row>
    <row r="34" spans="1:16" s="38" customFormat="1" x14ac:dyDescent="0.2">
      <c r="A34" s="46" t="s">
        <v>62</v>
      </c>
      <c r="B34" s="45"/>
      <c r="C34" s="45"/>
      <c r="D34" s="45"/>
      <c r="E34" s="45"/>
      <c r="F34" s="46" t="s">
        <v>18</v>
      </c>
      <c r="G34" s="46" t="s">
        <v>63</v>
      </c>
      <c r="H34" s="46" t="s">
        <v>16</v>
      </c>
      <c r="I34" s="46" t="s">
        <v>19</v>
      </c>
      <c r="J34" s="42" t="s">
        <v>19</v>
      </c>
      <c r="K34" s="62"/>
      <c r="L34" s="49"/>
      <c r="M34" s="49"/>
      <c r="N34" s="49"/>
      <c r="O34" s="49"/>
      <c r="P34" s="49"/>
    </row>
    <row r="35" spans="1:16" s="38" customFormat="1" x14ac:dyDescent="0.2">
      <c r="A35" s="34" t="s">
        <v>53</v>
      </c>
      <c r="B35" s="59">
        <f>(B14/$B$18)*100</f>
        <v>36.363636363636367</v>
      </c>
      <c r="C35" s="59">
        <f>(C14/$C$18)*100</f>
        <v>28.40909090909091</v>
      </c>
      <c r="D35" s="59">
        <f>(L14/$L$18)*100</f>
        <v>32.828282828282831</v>
      </c>
      <c r="E35" s="59">
        <f>(D14/$D$18)*100</f>
        <v>26.809651474530831</v>
      </c>
      <c r="F35" s="34">
        <f>ROUND((C35*$F$33)/100,0)</f>
        <v>1704545</v>
      </c>
      <c r="G35" s="37">
        <f>ROUND((D35*$G$33)/100,0)</f>
        <v>206818</v>
      </c>
      <c r="H35" s="37">
        <f>ROUND((E35*$H$33)/100,0)</f>
        <v>112601</v>
      </c>
      <c r="I35" s="37">
        <f>ROUND((B35*$I$33)/100,0)</f>
        <v>122182</v>
      </c>
      <c r="J35" s="37">
        <f>ROUND((B35*$J$33)/100,0)</f>
        <v>1272727</v>
      </c>
      <c r="K35" s="41">
        <f>SUM(F35:J35)</f>
        <v>3418873</v>
      </c>
      <c r="L35" s="49"/>
      <c r="M35" s="49"/>
      <c r="N35" s="49"/>
      <c r="O35" s="49"/>
      <c r="P35" s="49"/>
    </row>
    <row r="36" spans="1:16" s="38" customFormat="1" x14ac:dyDescent="0.2">
      <c r="A36" s="34" t="s">
        <v>52</v>
      </c>
      <c r="B36" s="59">
        <f>(B15/$B$18)*100</f>
        <v>18.181818181818183</v>
      </c>
      <c r="C36" s="59">
        <f>(C15/$C$18)*100</f>
        <v>20.454545454545457</v>
      </c>
      <c r="D36" s="59">
        <f>(L15/$L$18)*100</f>
        <v>19.19191919191919</v>
      </c>
      <c r="E36" s="59">
        <f>(D15/$D$18)*100</f>
        <v>24.747370591874613</v>
      </c>
      <c r="F36" s="34">
        <f t="shared" ref="F36:F37" si="15">ROUND((C36*$F$33)/100,0)</f>
        <v>1227273</v>
      </c>
      <c r="G36" s="37">
        <f>ROUND((D36*$G$33)/100,0)</f>
        <v>120909</v>
      </c>
      <c r="H36" s="37">
        <f t="shared" ref="H36:H37" si="16">ROUND((E36*$H$33)/100,0)</f>
        <v>103939</v>
      </c>
      <c r="I36" s="37">
        <f>ROUND((B36*$I$33)/100,0)</f>
        <v>61091</v>
      </c>
      <c r="J36" s="37">
        <f>ROUND((B36*$J$33)/100,0)</f>
        <v>636364</v>
      </c>
      <c r="K36" s="41">
        <f t="shared" ref="K36:K38" si="17">SUM(F36:J36)</f>
        <v>2149576</v>
      </c>
      <c r="L36" s="49"/>
      <c r="M36" s="49"/>
      <c r="N36" s="49"/>
      <c r="O36" s="49"/>
      <c r="P36" s="49"/>
    </row>
    <row r="37" spans="1:16" s="38" customFormat="1" x14ac:dyDescent="0.2">
      <c r="A37" s="34" t="s">
        <v>54</v>
      </c>
      <c r="B37" s="59">
        <f>(B16/$B$18)*100</f>
        <v>18.181818181818183</v>
      </c>
      <c r="C37" s="59">
        <f>(C16/$C$18)*100</f>
        <v>34.090909090909086</v>
      </c>
      <c r="D37" s="59">
        <f>(L16/$L$18)*100</f>
        <v>25.252525252525253</v>
      </c>
      <c r="E37" s="59">
        <f>(D16/$D$18)*100</f>
        <v>18.56052794390596</v>
      </c>
      <c r="F37" s="34">
        <f t="shared" si="15"/>
        <v>2045455</v>
      </c>
      <c r="G37" s="37">
        <f>ROUND((D37*$G$33)/100,0)</f>
        <v>159091</v>
      </c>
      <c r="H37" s="37">
        <f t="shared" si="16"/>
        <v>77954</v>
      </c>
      <c r="I37" s="37">
        <f>ROUND((B37*$I$33)/100,0)</f>
        <v>61091</v>
      </c>
      <c r="J37" s="37">
        <f>ROUND((B37*$J$33)/100,0)</f>
        <v>636364</v>
      </c>
      <c r="K37" s="41">
        <f t="shared" si="17"/>
        <v>2979955</v>
      </c>
      <c r="L37" s="49"/>
      <c r="M37" s="49"/>
      <c r="N37" s="49"/>
      <c r="O37" s="49"/>
      <c r="P37" s="49"/>
    </row>
    <row r="38" spans="1:16" s="38" customFormat="1" x14ac:dyDescent="0.2">
      <c r="A38" s="34" t="s">
        <v>51</v>
      </c>
      <c r="B38" s="59">
        <f>100-(B35+B36+B37)</f>
        <v>27.272727272727266</v>
      </c>
      <c r="C38" s="59">
        <f>100-(C35+C36+C37)</f>
        <v>17.045454545454547</v>
      </c>
      <c r="D38" s="59">
        <f>100-(D35+D36+D37)</f>
        <v>22.72727272727272</v>
      </c>
      <c r="E38" s="59">
        <f>100-(E35+E36+E37)</f>
        <v>29.882449989688595</v>
      </c>
      <c r="F38" s="34">
        <f>F33-(F35+F36+F37)</f>
        <v>1022727</v>
      </c>
      <c r="G38" s="34">
        <f t="shared" ref="G38:J38" si="18">G33-(G35+G36+G37)</f>
        <v>143182</v>
      </c>
      <c r="H38" s="34">
        <f t="shared" si="18"/>
        <v>125506</v>
      </c>
      <c r="I38" s="34">
        <f t="shared" si="18"/>
        <v>91636</v>
      </c>
      <c r="J38" s="34">
        <f t="shared" si="18"/>
        <v>954545</v>
      </c>
      <c r="K38" s="41">
        <f t="shared" si="17"/>
        <v>2337596</v>
      </c>
      <c r="L38" s="49"/>
      <c r="M38" s="49"/>
      <c r="N38" s="49"/>
      <c r="O38" s="49"/>
      <c r="P38" s="49"/>
    </row>
    <row r="39" spans="1:16" s="38" customFormat="1" x14ac:dyDescent="0.2">
      <c r="A39" s="35" t="s">
        <v>12</v>
      </c>
      <c r="B39" s="35">
        <f>SUM(B35:B38)</f>
        <v>100</v>
      </c>
      <c r="C39" s="35">
        <f t="shared" ref="C39:K39" si="19">SUM(C35:C38)</f>
        <v>100</v>
      </c>
      <c r="D39" s="35">
        <f t="shared" si="19"/>
        <v>100</v>
      </c>
      <c r="E39" s="35">
        <f t="shared" si="19"/>
        <v>100</v>
      </c>
      <c r="F39" s="35">
        <f t="shared" si="19"/>
        <v>6000000</v>
      </c>
      <c r="G39" s="35">
        <f t="shared" si="19"/>
        <v>630000</v>
      </c>
      <c r="H39" s="35">
        <f t="shared" si="19"/>
        <v>420000</v>
      </c>
      <c r="I39" s="35">
        <f t="shared" si="19"/>
        <v>336000</v>
      </c>
      <c r="J39" s="35">
        <f t="shared" si="19"/>
        <v>3500000</v>
      </c>
      <c r="K39" s="35">
        <f t="shared" si="19"/>
        <v>10886000</v>
      </c>
      <c r="L39" s="49"/>
      <c r="M39" s="49"/>
      <c r="N39" s="49"/>
      <c r="O39" s="49"/>
      <c r="P39" s="49"/>
    </row>
    <row r="40" spans="1:16" s="38" customFormat="1" x14ac:dyDescent="0.2">
      <c r="A40" s="50"/>
      <c r="B40" s="50"/>
      <c r="C40" s="50"/>
      <c r="D40" s="50"/>
      <c r="E40" s="48"/>
      <c r="F40" s="48"/>
      <c r="G40" s="49"/>
      <c r="H40" s="49"/>
      <c r="I40" s="49"/>
      <c r="J40" s="49"/>
      <c r="K40" s="49"/>
      <c r="L40" s="49"/>
      <c r="M40" s="49"/>
      <c r="N40" s="49"/>
      <c r="O40" s="49"/>
      <c r="P40" s="49"/>
    </row>
    <row r="41" spans="1:16" s="38" customFormat="1" x14ac:dyDescent="0.2">
      <c r="A41" s="48" t="s">
        <v>97</v>
      </c>
      <c r="B41" s="50"/>
      <c r="C41" s="50"/>
      <c r="D41" s="50"/>
      <c r="E41" s="48"/>
      <c r="F41" s="48"/>
      <c r="G41" s="49"/>
      <c r="H41" s="49"/>
      <c r="I41" s="49"/>
      <c r="J41" s="49"/>
      <c r="K41" s="49"/>
      <c r="L41" s="49"/>
      <c r="M41" s="49"/>
      <c r="N41" s="49"/>
      <c r="O41" s="49"/>
      <c r="P41" s="49"/>
    </row>
    <row r="42" spans="1:16" s="38" customFormat="1" ht="31.5" x14ac:dyDescent="0.2">
      <c r="A42" s="32" t="s">
        <v>93</v>
      </c>
      <c r="B42" s="32" t="s">
        <v>64</v>
      </c>
      <c r="C42" s="32" t="s">
        <v>94</v>
      </c>
      <c r="D42" s="32" t="s">
        <v>95</v>
      </c>
      <c r="E42" s="32" t="s">
        <v>36</v>
      </c>
      <c r="F42" s="32" t="s">
        <v>9</v>
      </c>
      <c r="G42" s="58" t="s">
        <v>44</v>
      </c>
      <c r="H42" s="49"/>
      <c r="I42" s="49"/>
      <c r="J42" s="49"/>
      <c r="K42" s="49"/>
      <c r="L42" s="49"/>
      <c r="M42" s="49"/>
      <c r="N42" s="49"/>
      <c r="O42" s="49"/>
      <c r="P42" s="49"/>
    </row>
    <row r="43" spans="1:16" s="38" customFormat="1" x14ac:dyDescent="0.2">
      <c r="A43" s="34" t="s">
        <v>53</v>
      </c>
      <c r="B43" s="34">
        <f>B22</f>
        <v>1500000</v>
      </c>
      <c r="C43" s="34">
        <f>C22+K35</f>
        <v>9918873</v>
      </c>
      <c r="D43" s="34">
        <f>D22</f>
        <v>0</v>
      </c>
      <c r="E43" s="34">
        <f>B43+C43-D43</f>
        <v>11418873</v>
      </c>
      <c r="F43" s="34">
        <f>F22</f>
        <v>300000</v>
      </c>
      <c r="G43" s="37">
        <f>E43-F43</f>
        <v>11118873</v>
      </c>
      <c r="H43" s="49"/>
      <c r="I43" s="49"/>
      <c r="J43" s="49"/>
      <c r="K43" s="49"/>
      <c r="L43" s="49"/>
      <c r="M43" s="49"/>
      <c r="N43" s="49"/>
      <c r="O43" s="49"/>
      <c r="P43" s="49"/>
    </row>
    <row r="44" spans="1:16" s="38" customFormat="1" x14ac:dyDescent="0.2">
      <c r="A44" s="34" t="s">
        <v>52</v>
      </c>
      <c r="B44" s="34">
        <f>B23</f>
        <v>1300000</v>
      </c>
      <c r="C44" s="34">
        <f>C23+K36</f>
        <v>5949576</v>
      </c>
      <c r="D44" s="34">
        <f>D23</f>
        <v>2000000</v>
      </c>
      <c r="E44" s="34">
        <f t="shared" ref="E44:E46" si="20">B44+C44-D44</f>
        <v>5249576</v>
      </c>
      <c r="F44" s="34">
        <f>F23</f>
        <v>0</v>
      </c>
      <c r="G44" s="37">
        <f t="shared" ref="G44:G46" si="21">E44-F44</f>
        <v>5249576</v>
      </c>
      <c r="H44" s="49"/>
      <c r="I44" s="49"/>
      <c r="J44" s="49"/>
      <c r="K44" s="49"/>
      <c r="L44" s="49"/>
      <c r="M44" s="49"/>
      <c r="N44" s="49"/>
      <c r="O44" s="49"/>
      <c r="P44" s="49"/>
    </row>
    <row r="45" spans="1:16" s="38" customFormat="1" x14ac:dyDescent="0.2">
      <c r="A45" s="34" t="s">
        <v>54</v>
      </c>
      <c r="B45" s="34">
        <f>B24</f>
        <v>1350000</v>
      </c>
      <c r="C45" s="34">
        <f>C24+K37</f>
        <v>7979955</v>
      </c>
      <c r="D45" s="34">
        <f>D24</f>
        <v>0</v>
      </c>
      <c r="E45" s="34">
        <f t="shared" si="20"/>
        <v>9329955</v>
      </c>
      <c r="F45" s="34">
        <f>F24</f>
        <v>0</v>
      </c>
      <c r="G45" s="37">
        <f t="shared" si="21"/>
        <v>9329955</v>
      </c>
      <c r="H45" s="49"/>
      <c r="I45" s="49"/>
      <c r="J45" s="49"/>
      <c r="K45" s="49"/>
      <c r="L45" s="49"/>
      <c r="M45" s="49"/>
      <c r="N45" s="49"/>
      <c r="O45" s="49"/>
      <c r="P45" s="49"/>
    </row>
    <row r="46" spans="1:16" s="38" customFormat="1" x14ac:dyDescent="0.2">
      <c r="A46" s="34" t="s">
        <v>51</v>
      </c>
      <c r="B46" s="34">
        <f>B25</f>
        <v>1680000</v>
      </c>
      <c r="C46" s="34">
        <f>C25+K38</f>
        <v>6837596</v>
      </c>
      <c r="D46" s="34">
        <f>D25</f>
        <v>0</v>
      </c>
      <c r="E46" s="34">
        <f t="shared" si="20"/>
        <v>8517596</v>
      </c>
      <c r="F46" s="34">
        <f>F25</f>
        <v>600000</v>
      </c>
      <c r="G46" s="37">
        <f t="shared" si="21"/>
        <v>7917596</v>
      </c>
      <c r="H46" s="49"/>
      <c r="I46" s="49"/>
      <c r="J46" s="49"/>
      <c r="K46" s="49"/>
      <c r="L46" s="49"/>
      <c r="M46" s="49"/>
      <c r="N46" s="49"/>
      <c r="O46" s="49"/>
      <c r="P46" s="49"/>
    </row>
    <row r="47" spans="1:16" s="38" customFormat="1" x14ac:dyDescent="0.2">
      <c r="A47" s="35" t="s">
        <v>12</v>
      </c>
      <c r="B47" s="35">
        <f>SUM(B43:B46)</f>
        <v>5830000</v>
      </c>
      <c r="C47" s="35">
        <f t="shared" ref="C47:G47" si="22">SUM(C43:C46)</f>
        <v>30686000</v>
      </c>
      <c r="D47" s="35">
        <f t="shared" si="22"/>
        <v>2000000</v>
      </c>
      <c r="E47" s="35">
        <f t="shared" si="22"/>
        <v>34516000</v>
      </c>
      <c r="F47" s="35">
        <f t="shared" si="22"/>
        <v>900000</v>
      </c>
      <c r="G47" s="35">
        <f t="shared" si="22"/>
        <v>33616000</v>
      </c>
      <c r="H47" s="49"/>
      <c r="I47" s="49"/>
      <c r="J47" s="49"/>
      <c r="K47" s="49"/>
      <c r="L47" s="49"/>
      <c r="M47" s="49"/>
      <c r="N47" s="49"/>
      <c r="O47" s="49"/>
      <c r="P47" s="49"/>
    </row>
    <row r="48" spans="1:16" s="38" customFormat="1" x14ac:dyDescent="0.2">
      <c r="A48" s="48"/>
      <c r="B48" s="48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  <c r="N48" s="49"/>
      <c r="O48" s="49"/>
      <c r="P48" s="49"/>
    </row>
    <row r="49" spans="1:16" s="38" customFormat="1" x14ac:dyDescent="0.2">
      <c r="A49" s="61" t="s">
        <v>82</v>
      </c>
      <c r="B49" s="50"/>
      <c r="C49" s="50"/>
      <c r="D49" s="50"/>
      <c r="E49" s="48"/>
      <c r="F49" s="48"/>
      <c r="G49" s="49"/>
      <c r="H49" s="49"/>
      <c r="I49" s="49"/>
      <c r="J49" s="49"/>
      <c r="K49" s="49"/>
      <c r="L49" s="49"/>
      <c r="M49" s="49"/>
      <c r="N49" s="49"/>
      <c r="O49" s="49"/>
      <c r="P49" s="49"/>
    </row>
    <row r="50" spans="1:16" s="38" customFormat="1" x14ac:dyDescent="0.2">
      <c r="A50" s="48" t="s">
        <v>84</v>
      </c>
      <c r="B50" s="50"/>
      <c r="C50" s="50"/>
      <c r="D50" s="50"/>
      <c r="E50" s="48" t="s">
        <v>87</v>
      </c>
      <c r="F50" s="50"/>
      <c r="G50" s="50"/>
      <c r="H50" s="49"/>
      <c r="I50" s="48" t="s">
        <v>88</v>
      </c>
      <c r="J50" s="50"/>
      <c r="K50" s="50"/>
      <c r="L50" s="49"/>
      <c r="M50" s="49"/>
      <c r="N50" s="49"/>
      <c r="O50" s="49"/>
      <c r="P50" s="49"/>
    </row>
    <row r="51" spans="1:16" s="38" customFormat="1" x14ac:dyDescent="0.2">
      <c r="A51" s="65" t="s">
        <v>86</v>
      </c>
      <c r="B51" s="34" t="s">
        <v>85</v>
      </c>
      <c r="C51" s="34" t="s">
        <v>83</v>
      </c>
      <c r="D51" s="50"/>
      <c r="E51" s="65" t="s">
        <v>86</v>
      </c>
      <c r="F51" s="34" t="s">
        <v>85</v>
      </c>
      <c r="G51" s="34" t="s">
        <v>83</v>
      </c>
      <c r="H51" s="49"/>
      <c r="I51" s="65" t="s">
        <v>86</v>
      </c>
      <c r="J51" s="34" t="s">
        <v>85</v>
      </c>
      <c r="K51" s="34" t="s">
        <v>83</v>
      </c>
      <c r="L51" s="49"/>
      <c r="M51" s="49"/>
      <c r="N51" s="49"/>
      <c r="O51" s="49"/>
      <c r="P51" s="49"/>
    </row>
    <row r="52" spans="1:16" s="38" customFormat="1" x14ac:dyDescent="0.2">
      <c r="A52" s="65"/>
      <c r="B52" s="40">
        <v>6274</v>
      </c>
      <c r="C52" s="40">
        <v>1541</v>
      </c>
      <c r="D52" s="50"/>
      <c r="E52" s="65"/>
      <c r="F52" s="40">
        <f>G13</f>
        <v>6271</v>
      </c>
      <c r="G52" s="40">
        <v>1541</v>
      </c>
      <c r="H52" s="49"/>
      <c r="I52" s="65"/>
      <c r="J52" s="40">
        <f>H13</f>
        <v>6277</v>
      </c>
      <c r="K52" s="40">
        <v>1541</v>
      </c>
      <c r="L52" s="49"/>
      <c r="M52" s="49"/>
      <c r="N52" s="49"/>
      <c r="O52" s="49"/>
      <c r="P52" s="49"/>
    </row>
    <row r="53" spans="1:16" s="38" customFormat="1" x14ac:dyDescent="0.2">
      <c r="A53" s="34" t="s">
        <v>53</v>
      </c>
      <c r="B53" s="34">
        <f>F35</f>
        <v>1704545</v>
      </c>
      <c r="C53" s="34">
        <f>B53</f>
        <v>1704545</v>
      </c>
      <c r="D53" s="50"/>
      <c r="E53" s="34" t="s">
        <v>53</v>
      </c>
      <c r="F53" s="34">
        <f>G35</f>
        <v>206818</v>
      </c>
      <c r="G53" s="34">
        <f>F53</f>
        <v>206818</v>
      </c>
      <c r="H53" s="49"/>
      <c r="I53" s="34" t="s">
        <v>53</v>
      </c>
      <c r="J53" s="34">
        <f>H35</f>
        <v>112601</v>
      </c>
      <c r="K53" s="34">
        <f>J53</f>
        <v>112601</v>
      </c>
      <c r="L53" s="49"/>
      <c r="M53" s="49"/>
      <c r="N53" s="49"/>
      <c r="O53" s="49"/>
      <c r="P53" s="49"/>
    </row>
    <row r="54" spans="1:16" s="38" customFormat="1" x14ac:dyDescent="0.2">
      <c r="A54" s="34" t="s">
        <v>52</v>
      </c>
      <c r="B54" s="34">
        <f>F36</f>
        <v>1227273</v>
      </c>
      <c r="C54" s="34">
        <f t="shared" ref="C54:C56" si="23">B54</f>
        <v>1227273</v>
      </c>
      <c r="D54" s="50"/>
      <c r="E54" s="34" t="s">
        <v>52</v>
      </c>
      <c r="F54" s="34">
        <f>G36</f>
        <v>120909</v>
      </c>
      <c r="G54" s="34">
        <f t="shared" ref="G54:G56" si="24">F54</f>
        <v>120909</v>
      </c>
      <c r="H54" s="49"/>
      <c r="I54" s="34" t="s">
        <v>52</v>
      </c>
      <c r="J54" s="34">
        <f>H36</f>
        <v>103939</v>
      </c>
      <c r="K54" s="34">
        <f t="shared" ref="K54:K56" si="25">J54</f>
        <v>103939</v>
      </c>
      <c r="L54" s="49"/>
      <c r="M54" s="49"/>
      <c r="N54" s="49"/>
      <c r="O54" s="49"/>
      <c r="P54" s="49"/>
    </row>
    <row r="55" spans="1:16" s="38" customFormat="1" x14ac:dyDescent="0.2">
      <c r="A55" s="34" t="s">
        <v>54</v>
      </c>
      <c r="B55" s="34">
        <f>F37</f>
        <v>2045455</v>
      </c>
      <c r="C55" s="34">
        <f t="shared" si="23"/>
        <v>2045455</v>
      </c>
      <c r="D55" s="50"/>
      <c r="E55" s="34" t="s">
        <v>54</v>
      </c>
      <c r="F55" s="34">
        <f>G37</f>
        <v>159091</v>
      </c>
      <c r="G55" s="34">
        <f t="shared" si="24"/>
        <v>159091</v>
      </c>
      <c r="H55" s="49"/>
      <c r="I55" s="34" t="s">
        <v>54</v>
      </c>
      <c r="J55" s="34">
        <f>H37</f>
        <v>77954</v>
      </c>
      <c r="K55" s="34">
        <f t="shared" si="25"/>
        <v>77954</v>
      </c>
      <c r="L55" s="49"/>
      <c r="M55" s="49"/>
      <c r="N55" s="49"/>
      <c r="O55" s="49"/>
      <c r="P55" s="49"/>
    </row>
    <row r="56" spans="1:16" s="38" customFormat="1" x14ac:dyDescent="0.2">
      <c r="A56" s="34" t="s">
        <v>51</v>
      </c>
      <c r="B56" s="34">
        <f>F38</f>
        <v>1022727</v>
      </c>
      <c r="C56" s="34">
        <f t="shared" si="23"/>
        <v>1022727</v>
      </c>
      <c r="D56" s="50"/>
      <c r="E56" s="34" t="s">
        <v>51</v>
      </c>
      <c r="F56" s="34">
        <f>G38</f>
        <v>143182</v>
      </c>
      <c r="G56" s="34">
        <f t="shared" si="24"/>
        <v>143182</v>
      </c>
      <c r="H56" s="49"/>
      <c r="I56" s="34" t="s">
        <v>51</v>
      </c>
      <c r="J56" s="34">
        <f>H38</f>
        <v>125506</v>
      </c>
      <c r="K56" s="34">
        <f t="shared" si="25"/>
        <v>125506</v>
      </c>
      <c r="L56" s="49"/>
      <c r="M56" s="49"/>
      <c r="N56" s="49"/>
      <c r="O56" s="49"/>
      <c r="P56" s="49"/>
    </row>
    <row r="57" spans="1:16" s="38" customFormat="1" x14ac:dyDescent="0.2">
      <c r="A57" s="50"/>
      <c r="B57" s="50"/>
      <c r="C57" s="50"/>
      <c r="D57" s="50"/>
      <c r="E57" s="48"/>
      <c r="F57" s="48"/>
      <c r="G57" s="49"/>
      <c r="H57" s="49"/>
      <c r="I57" s="49"/>
      <c r="J57" s="49"/>
      <c r="K57" s="49"/>
      <c r="L57" s="49"/>
      <c r="M57" s="49"/>
      <c r="N57" s="49"/>
      <c r="O57" s="49"/>
      <c r="P57" s="49"/>
    </row>
    <row r="58" spans="1:16" s="38" customFormat="1" x14ac:dyDescent="0.2">
      <c r="A58" s="48" t="s">
        <v>89</v>
      </c>
      <c r="B58" s="50"/>
      <c r="C58" s="50"/>
      <c r="D58" s="50"/>
      <c r="E58" s="48" t="s">
        <v>90</v>
      </c>
      <c r="F58" s="50"/>
      <c r="G58" s="50"/>
      <c r="H58" s="49"/>
      <c r="I58" s="48" t="s">
        <v>91</v>
      </c>
      <c r="J58" s="50"/>
      <c r="K58" s="50"/>
      <c r="L58" s="49"/>
      <c r="M58" s="48" t="s">
        <v>92</v>
      </c>
      <c r="N58" s="50"/>
      <c r="O58" s="50"/>
      <c r="P58" s="49"/>
    </row>
    <row r="59" spans="1:16" s="38" customFormat="1" x14ac:dyDescent="0.2">
      <c r="A59" s="65" t="s">
        <v>86</v>
      </c>
      <c r="B59" s="34" t="s">
        <v>85</v>
      </c>
      <c r="C59" s="34" t="s">
        <v>83</v>
      </c>
      <c r="D59" s="50"/>
      <c r="E59" s="65" t="s">
        <v>86</v>
      </c>
      <c r="F59" s="34" t="s">
        <v>85</v>
      </c>
      <c r="G59" s="34" t="s">
        <v>83</v>
      </c>
      <c r="H59" s="49"/>
      <c r="I59" s="65" t="s">
        <v>86</v>
      </c>
      <c r="J59" s="34" t="s">
        <v>85</v>
      </c>
      <c r="K59" s="34" t="s">
        <v>83</v>
      </c>
      <c r="L59" s="49"/>
      <c r="M59" s="65" t="s">
        <v>86</v>
      </c>
      <c r="N59" s="34" t="s">
        <v>85</v>
      </c>
      <c r="O59" s="34" t="s">
        <v>83</v>
      </c>
      <c r="P59" s="49"/>
    </row>
    <row r="60" spans="1:16" s="38" customFormat="1" x14ac:dyDescent="0.2">
      <c r="A60" s="65"/>
      <c r="B60" s="40">
        <f>I13</f>
        <v>6278</v>
      </c>
      <c r="C60" s="40">
        <v>1541</v>
      </c>
      <c r="D60" s="50"/>
      <c r="E60" s="65"/>
      <c r="F60" s="40">
        <f>J13</f>
        <v>6272</v>
      </c>
      <c r="G60" s="40">
        <v>1541</v>
      </c>
      <c r="H60" s="49"/>
      <c r="I60" s="65"/>
      <c r="J60" s="41">
        <f>B13</f>
        <v>621</v>
      </c>
      <c r="K60" s="40">
        <v>1541</v>
      </c>
      <c r="L60" s="49"/>
      <c r="M60" s="65"/>
      <c r="N60" s="41">
        <f>C13</f>
        <v>622</v>
      </c>
      <c r="O60" s="40">
        <v>1541</v>
      </c>
      <c r="P60" s="49"/>
    </row>
    <row r="61" spans="1:16" s="38" customFormat="1" x14ac:dyDescent="0.2">
      <c r="A61" s="34" t="s">
        <v>53</v>
      </c>
      <c r="B61" s="34">
        <f>I35</f>
        <v>122182</v>
      </c>
      <c r="C61" s="34">
        <f>B61</f>
        <v>122182</v>
      </c>
      <c r="D61" s="50"/>
      <c r="E61" s="34" t="s">
        <v>53</v>
      </c>
      <c r="F61" s="34">
        <f>J35</f>
        <v>1272727</v>
      </c>
      <c r="G61" s="34">
        <f>F61</f>
        <v>1272727</v>
      </c>
      <c r="H61" s="49"/>
      <c r="I61" s="34" t="s">
        <v>53</v>
      </c>
      <c r="J61" s="34">
        <f>B14</f>
        <v>4000000</v>
      </c>
      <c r="K61" s="34">
        <f>J61</f>
        <v>4000000</v>
      </c>
      <c r="L61" s="49"/>
      <c r="M61" s="34" t="s">
        <v>53</v>
      </c>
      <c r="N61" s="34">
        <f>C14</f>
        <v>2500000</v>
      </c>
      <c r="O61" s="34">
        <f>N61</f>
        <v>2500000</v>
      </c>
      <c r="P61" s="49"/>
    </row>
    <row r="62" spans="1:16" s="38" customFormat="1" x14ac:dyDescent="0.2">
      <c r="A62" s="34" t="s">
        <v>52</v>
      </c>
      <c r="B62" s="34">
        <f>I36</f>
        <v>61091</v>
      </c>
      <c r="C62" s="34">
        <f t="shared" ref="C62:C64" si="26">B62</f>
        <v>61091</v>
      </c>
      <c r="D62" s="50"/>
      <c r="E62" s="34" t="s">
        <v>52</v>
      </c>
      <c r="F62" s="34">
        <f>J36</f>
        <v>636364</v>
      </c>
      <c r="G62" s="34">
        <f t="shared" ref="G62:G64" si="27">F62</f>
        <v>636364</v>
      </c>
      <c r="H62" s="49"/>
      <c r="I62" s="34" t="s">
        <v>52</v>
      </c>
      <c r="J62" s="34">
        <f>B15</f>
        <v>2000000</v>
      </c>
      <c r="K62" s="34">
        <f t="shared" ref="K62:K64" si="28">J62</f>
        <v>2000000</v>
      </c>
      <c r="L62" s="49"/>
      <c r="M62" s="34" t="s">
        <v>52</v>
      </c>
      <c r="N62" s="34">
        <f>C15</f>
        <v>1800000</v>
      </c>
      <c r="O62" s="34">
        <f t="shared" ref="O62:O64" si="29">N62</f>
        <v>1800000</v>
      </c>
      <c r="P62" s="49"/>
    </row>
    <row r="63" spans="1:16" s="38" customFormat="1" x14ac:dyDescent="0.2">
      <c r="A63" s="34" t="s">
        <v>54</v>
      </c>
      <c r="B63" s="34">
        <f>I37</f>
        <v>61091</v>
      </c>
      <c r="C63" s="34">
        <f t="shared" si="26"/>
        <v>61091</v>
      </c>
      <c r="D63" s="50"/>
      <c r="E63" s="34" t="s">
        <v>54</v>
      </c>
      <c r="F63" s="34">
        <f>J37</f>
        <v>636364</v>
      </c>
      <c r="G63" s="34">
        <f t="shared" si="27"/>
        <v>636364</v>
      </c>
      <c r="H63" s="49"/>
      <c r="I63" s="34" t="s">
        <v>54</v>
      </c>
      <c r="J63" s="34">
        <f>B16</f>
        <v>2000000</v>
      </c>
      <c r="K63" s="34">
        <f t="shared" si="28"/>
        <v>2000000</v>
      </c>
      <c r="L63" s="49"/>
      <c r="M63" s="34" t="s">
        <v>54</v>
      </c>
      <c r="N63" s="34">
        <f>C16</f>
        <v>3000000</v>
      </c>
      <c r="O63" s="34">
        <f t="shared" si="29"/>
        <v>3000000</v>
      </c>
      <c r="P63" s="49"/>
    </row>
    <row r="64" spans="1:16" s="38" customFormat="1" x14ac:dyDescent="0.2">
      <c r="A64" s="34" t="s">
        <v>51</v>
      </c>
      <c r="B64" s="34">
        <f>I38</f>
        <v>91636</v>
      </c>
      <c r="C64" s="34">
        <f t="shared" si="26"/>
        <v>91636</v>
      </c>
      <c r="D64" s="50"/>
      <c r="E64" s="34" t="s">
        <v>51</v>
      </c>
      <c r="F64" s="34">
        <f>J38</f>
        <v>954545</v>
      </c>
      <c r="G64" s="34">
        <f t="shared" si="27"/>
        <v>954545</v>
      </c>
      <c r="H64" s="49"/>
      <c r="I64" s="34" t="s">
        <v>51</v>
      </c>
      <c r="J64" s="34">
        <f>B17</f>
        <v>3000000</v>
      </c>
      <c r="K64" s="34">
        <f t="shared" si="28"/>
        <v>3000000</v>
      </c>
      <c r="L64" s="49"/>
      <c r="M64" s="34" t="s">
        <v>51</v>
      </c>
      <c r="N64" s="34">
        <f>C17</f>
        <v>1500000</v>
      </c>
      <c r="O64" s="34">
        <f t="shared" si="29"/>
        <v>1500000</v>
      </c>
      <c r="P64" s="49"/>
    </row>
    <row r="65" spans="1:16" s="38" customFormat="1" x14ac:dyDescent="0.2">
      <c r="A65" s="50"/>
      <c r="B65" s="50"/>
      <c r="C65" s="50"/>
      <c r="D65" s="50"/>
      <c r="E65" s="48"/>
      <c r="F65" s="48"/>
      <c r="G65" s="49"/>
      <c r="H65" s="49"/>
      <c r="I65" s="49"/>
      <c r="J65" s="49"/>
      <c r="K65" s="49"/>
      <c r="L65" s="49"/>
      <c r="M65" s="49"/>
      <c r="N65" s="49"/>
      <c r="O65" s="49"/>
      <c r="P65" s="49"/>
    </row>
    <row r="66" spans="1:16" s="38" customFormat="1" x14ac:dyDescent="0.2">
      <c r="A66" s="61" t="s">
        <v>98</v>
      </c>
      <c r="B66" s="50"/>
      <c r="C66" s="50"/>
      <c r="D66" s="50"/>
      <c r="E66" s="48"/>
      <c r="F66" s="48"/>
      <c r="G66" s="49"/>
      <c r="H66" s="49"/>
      <c r="I66" s="49"/>
      <c r="J66" s="49"/>
      <c r="K66" s="49"/>
      <c r="L66" s="49"/>
      <c r="M66" s="49"/>
      <c r="N66" s="49"/>
      <c r="O66" s="49"/>
      <c r="P66" s="49"/>
    </row>
    <row r="67" spans="1:16" s="38" customFormat="1" x14ac:dyDescent="0.2">
      <c r="A67" s="65" t="s">
        <v>86</v>
      </c>
      <c r="B67" s="63" t="s">
        <v>44</v>
      </c>
      <c r="C67" s="63" t="s">
        <v>65</v>
      </c>
      <c r="D67" s="63" t="s">
        <v>28</v>
      </c>
      <c r="E67" s="48"/>
      <c r="F67" s="48"/>
      <c r="G67" s="49"/>
      <c r="H67" s="49"/>
      <c r="I67" s="49"/>
      <c r="J67" s="49"/>
      <c r="K67" s="49"/>
      <c r="L67" s="49"/>
      <c r="M67" s="49"/>
      <c r="N67" s="49"/>
      <c r="O67" s="49"/>
      <c r="P67" s="49"/>
    </row>
    <row r="68" spans="1:16" s="38" customFormat="1" x14ac:dyDescent="0.2">
      <c r="A68" s="65"/>
      <c r="B68" s="63"/>
      <c r="C68" s="63"/>
      <c r="D68" s="63"/>
      <c r="E68" s="48"/>
      <c r="F68" s="48"/>
      <c r="G68" s="49"/>
      <c r="H68" s="49"/>
      <c r="I68" s="49"/>
      <c r="J68" s="49"/>
      <c r="K68" s="49"/>
      <c r="L68" s="49"/>
      <c r="M68" s="49"/>
      <c r="N68" s="49"/>
      <c r="O68" s="49"/>
      <c r="P68" s="49"/>
    </row>
    <row r="69" spans="1:16" s="38" customFormat="1" x14ac:dyDescent="0.2">
      <c r="A69" s="34" t="s">
        <v>53</v>
      </c>
      <c r="B69" s="34">
        <f>G43</f>
        <v>11118873</v>
      </c>
      <c r="C69" s="34">
        <v>42</v>
      </c>
      <c r="D69" s="34">
        <f>ROUND((B69*C69)/100,0)</f>
        <v>4669927</v>
      </c>
      <c r="E69" s="48"/>
      <c r="F69" s="48"/>
      <c r="G69" s="49"/>
      <c r="H69" s="49"/>
      <c r="I69" s="49"/>
      <c r="J69" s="49"/>
      <c r="K69" s="49"/>
      <c r="L69" s="49"/>
      <c r="M69" s="49"/>
      <c r="N69" s="49"/>
      <c r="O69" s="49"/>
      <c r="P69" s="49"/>
    </row>
    <row r="70" spans="1:16" s="38" customFormat="1" x14ac:dyDescent="0.2">
      <c r="A70" s="34" t="s">
        <v>52</v>
      </c>
      <c r="B70" s="34">
        <f>G44</f>
        <v>5249576</v>
      </c>
      <c r="C70" s="34">
        <v>100</v>
      </c>
      <c r="D70" s="34">
        <f t="shared" ref="D70:D72" si="30">ROUND((B70*C70)/100,0)</f>
        <v>5249576</v>
      </c>
      <c r="E70" s="48"/>
      <c r="F70" s="48"/>
      <c r="G70" s="49"/>
      <c r="H70" s="49"/>
      <c r="I70" s="49"/>
      <c r="J70" s="49"/>
      <c r="K70" s="49"/>
      <c r="L70" s="49"/>
      <c r="M70" s="49"/>
      <c r="N70" s="49"/>
      <c r="O70" s="49"/>
      <c r="P70" s="49"/>
    </row>
    <row r="71" spans="1:16" s="38" customFormat="1" x14ac:dyDescent="0.2">
      <c r="A71" s="34" t="s">
        <v>54</v>
      </c>
      <c r="B71" s="34">
        <f>G45</f>
        <v>9329955</v>
      </c>
      <c r="C71" s="34">
        <v>42</v>
      </c>
      <c r="D71" s="34">
        <f t="shared" si="30"/>
        <v>3918581</v>
      </c>
      <c r="E71" s="48"/>
      <c r="F71" s="48"/>
      <c r="G71" s="49"/>
      <c r="H71" s="49"/>
      <c r="I71" s="49"/>
      <c r="J71" s="49"/>
      <c r="K71" s="49"/>
      <c r="L71" s="49"/>
      <c r="M71" s="49"/>
      <c r="N71" s="49"/>
      <c r="O71" s="49"/>
      <c r="P71" s="49"/>
    </row>
    <row r="72" spans="1:16" s="38" customFormat="1" x14ac:dyDescent="0.2">
      <c r="A72" s="34" t="s">
        <v>51</v>
      </c>
      <c r="B72" s="34">
        <f>G46</f>
        <v>7917596</v>
      </c>
      <c r="C72" s="34">
        <v>100</v>
      </c>
      <c r="D72" s="34">
        <f t="shared" si="30"/>
        <v>7917596</v>
      </c>
      <c r="E72" s="48"/>
      <c r="F72" s="48"/>
      <c r="G72" s="49"/>
      <c r="H72" s="49"/>
      <c r="I72" s="49"/>
      <c r="J72" s="49"/>
      <c r="K72" s="49"/>
      <c r="L72" s="49"/>
      <c r="M72" s="49"/>
      <c r="N72" s="49"/>
      <c r="O72" s="49"/>
      <c r="P72" s="49"/>
    </row>
    <row r="73" spans="1:16" s="38" customFormat="1" x14ac:dyDescent="0.2">
      <c r="A73" s="50"/>
      <c r="B73" s="50"/>
      <c r="C73" s="50"/>
      <c r="D73" s="50"/>
      <c r="E73" s="48"/>
      <c r="F73" s="48"/>
      <c r="G73" s="49"/>
      <c r="H73" s="49"/>
      <c r="I73" s="49"/>
      <c r="J73" s="49"/>
      <c r="K73" s="49"/>
      <c r="L73" s="49"/>
      <c r="M73" s="49"/>
      <c r="N73" s="49"/>
      <c r="O73" s="49"/>
      <c r="P73" s="49"/>
    </row>
    <row r="74" spans="1:16" s="38" customFormat="1" x14ac:dyDescent="0.2">
      <c r="A74" s="48" t="s">
        <v>99</v>
      </c>
      <c r="B74" s="50"/>
      <c r="C74" s="50"/>
      <c r="D74" s="50"/>
      <c r="E74" s="48"/>
      <c r="F74" s="48"/>
      <c r="G74" s="49"/>
      <c r="H74" s="49"/>
      <c r="I74" s="49"/>
      <c r="J74" s="49"/>
      <c r="K74" s="49"/>
      <c r="L74" s="49"/>
      <c r="M74" s="49"/>
      <c r="N74" s="49"/>
      <c r="O74" s="49"/>
      <c r="P74" s="49"/>
    </row>
    <row r="75" spans="1:16" s="38" customFormat="1" ht="31.5" x14ac:dyDescent="0.2">
      <c r="A75" s="32" t="s">
        <v>93</v>
      </c>
      <c r="B75" s="32" t="s">
        <v>64</v>
      </c>
      <c r="C75" s="32" t="s">
        <v>94</v>
      </c>
      <c r="D75" s="32" t="s">
        <v>95</v>
      </c>
      <c r="E75" s="32" t="s">
        <v>36</v>
      </c>
      <c r="F75" s="32" t="s">
        <v>9</v>
      </c>
      <c r="G75" s="58" t="s">
        <v>44</v>
      </c>
      <c r="H75" s="49"/>
      <c r="I75" s="49"/>
      <c r="J75" s="49"/>
      <c r="K75" s="49"/>
      <c r="L75" s="49"/>
      <c r="M75" s="49"/>
      <c r="N75" s="49"/>
      <c r="O75" s="49"/>
      <c r="P75" s="49"/>
    </row>
    <row r="76" spans="1:16" s="38" customFormat="1" x14ac:dyDescent="0.2">
      <c r="A76" s="34" t="s">
        <v>53</v>
      </c>
      <c r="B76" s="34">
        <f t="shared" ref="B76:D79" si="31">B43</f>
        <v>1500000</v>
      </c>
      <c r="C76" s="34">
        <f t="shared" si="31"/>
        <v>9918873</v>
      </c>
      <c r="D76" s="34">
        <f t="shared" si="31"/>
        <v>0</v>
      </c>
      <c r="E76" s="34">
        <f>B76+C76-D76</f>
        <v>11418873</v>
      </c>
      <c r="F76" s="34">
        <f>F43+D69</f>
        <v>4969927</v>
      </c>
      <c r="G76" s="37">
        <f>E76-F76</f>
        <v>6448946</v>
      </c>
      <c r="H76" s="49"/>
      <c r="I76" s="49"/>
      <c r="J76" s="49"/>
      <c r="K76" s="49"/>
      <c r="L76" s="49"/>
      <c r="M76" s="49"/>
      <c r="N76" s="49"/>
      <c r="O76" s="49"/>
      <c r="P76" s="49"/>
    </row>
    <row r="77" spans="1:16" s="38" customFormat="1" x14ac:dyDescent="0.2">
      <c r="A77" s="34" t="s">
        <v>52</v>
      </c>
      <c r="B77" s="34">
        <f t="shared" si="31"/>
        <v>1300000</v>
      </c>
      <c r="C77" s="34">
        <f t="shared" si="31"/>
        <v>5949576</v>
      </c>
      <c r="D77" s="34">
        <f t="shared" si="31"/>
        <v>2000000</v>
      </c>
      <c r="E77" s="34">
        <f>B77+C77-D77</f>
        <v>5249576</v>
      </c>
      <c r="F77" s="34">
        <f>F44+D70</f>
        <v>5249576</v>
      </c>
      <c r="G77" s="37">
        <f t="shared" ref="G77:G79" si="32">E77-F77</f>
        <v>0</v>
      </c>
      <c r="H77" s="49"/>
      <c r="I77" s="49"/>
      <c r="J77" s="49"/>
      <c r="K77" s="49"/>
      <c r="L77" s="49"/>
      <c r="M77" s="49"/>
      <c r="N77" s="49"/>
      <c r="O77" s="49"/>
      <c r="P77" s="49"/>
    </row>
    <row r="78" spans="1:16" s="38" customFormat="1" x14ac:dyDescent="0.2">
      <c r="A78" s="34" t="s">
        <v>54</v>
      </c>
      <c r="B78" s="34">
        <f t="shared" si="31"/>
        <v>1350000</v>
      </c>
      <c r="C78" s="34">
        <f t="shared" si="31"/>
        <v>7979955</v>
      </c>
      <c r="D78" s="34">
        <f t="shared" si="31"/>
        <v>0</v>
      </c>
      <c r="E78" s="34">
        <f>B78+C78-D78</f>
        <v>9329955</v>
      </c>
      <c r="F78" s="34">
        <f>F45+D71</f>
        <v>3918581</v>
      </c>
      <c r="G78" s="37">
        <f t="shared" si="32"/>
        <v>5411374</v>
      </c>
      <c r="H78" s="49"/>
      <c r="I78" s="49"/>
      <c r="J78" s="49"/>
      <c r="K78" s="49"/>
      <c r="L78" s="49"/>
      <c r="M78" s="49"/>
      <c r="N78" s="49"/>
      <c r="O78" s="49"/>
      <c r="P78" s="49"/>
    </row>
    <row r="79" spans="1:16" s="38" customFormat="1" x14ac:dyDescent="0.2">
      <c r="A79" s="34" t="s">
        <v>51</v>
      </c>
      <c r="B79" s="34">
        <f t="shared" si="31"/>
        <v>1680000</v>
      </c>
      <c r="C79" s="34">
        <f t="shared" si="31"/>
        <v>6837596</v>
      </c>
      <c r="D79" s="34">
        <f t="shared" si="31"/>
        <v>0</v>
      </c>
      <c r="E79" s="34">
        <f>B79+C79-D79</f>
        <v>8517596</v>
      </c>
      <c r="F79" s="34">
        <f>F46+D72</f>
        <v>8517596</v>
      </c>
      <c r="G79" s="37">
        <f t="shared" si="32"/>
        <v>0</v>
      </c>
      <c r="H79" s="49"/>
      <c r="I79" s="49"/>
      <c r="J79" s="49"/>
      <c r="K79" s="49"/>
      <c r="L79" s="49"/>
      <c r="M79" s="49"/>
      <c r="N79" s="49"/>
      <c r="O79" s="49"/>
      <c r="P79" s="49"/>
    </row>
    <row r="80" spans="1:16" s="38" customFormat="1" x14ac:dyDescent="0.2">
      <c r="A80" s="35" t="s">
        <v>12</v>
      </c>
      <c r="B80" s="35">
        <f>SUM(B76:B79)</f>
        <v>5830000</v>
      </c>
      <c r="C80" s="35">
        <f t="shared" ref="C80:G80" si="33">SUM(C76:C79)</f>
        <v>30686000</v>
      </c>
      <c r="D80" s="35">
        <f t="shared" si="33"/>
        <v>2000000</v>
      </c>
      <c r="E80" s="35">
        <f t="shared" si="33"/>
        <v>34516000</v>
      </c>
      <c r="F80" s="35">
        <f t="shared" si="33"/>
        <v>22655680</v>
      </c>
      <c r="G80" s="35">
        <f t="shared" si="33"/>
        <v>11860320</v>
      </c>
      <c r="H80" s="49"/>
      <c r="I80" s="49"/>
      <c r="J80" s="49"/>
      <c r="K80" s="49"/>
      <c r="L80" s="49"/>
      <c r="M80" s="49"/>
      <c r="N80" s="49"/>
      <c r="O80" s="49"/>
      <c r="P80" s="49"/>
    </row>
    <row r="81" spans="1:16" s="38" customFormat="1" x14ac:dyDescent="0.2">
      <c r="A81" s="50"/>
      <c r="B81" s="50"/>
      <c r="C81" s="50"/>
      <c r="D81" s="50"/>
      <c r="E81" s="48"/>
      <c r="F81" s="48"/>
      <c r="G81" s="49"/>
      <c r="H81" s="49"/>
      <c r="I81" s="49"/>
      <c r="J81" s="49"/>
      <c r="K81" s="49"/>
      <c r="L81" s="49"/>
      <c r="M81" s="49"/>
      <c r="N81" s="49"/>
      <c r="O81" s="49"/>
      <c r="P81" s="49"/>
    </row>
    <row r="82" spans="1:16" s="38" customFormat="1" x14ac:dyDescent="0.2">
      <c r="A82" s="47"/>
      <c r="B82" s="48"/>
      <c r="C82" s="48"/>
      <c r="D82" s="48"/>
      <c r="E82" s="48"/>
      <c r="F82" s="48"/>
      <c r="G82" s="49"/>
      <c r="H82" s="49"/>
      <c r="I82" s="49"/>
      <c r="J82" s="49"/>
      <c r="K82" s="49"/>
      <c r="L82" s="49"/>
      <c r="M82" s="49"/>
      <c r="N82" s="49"/>
      <c r="O82" s="49"/>
      <c r="P82" s="49"/>
    </row>
  </sheetData>
  <mergeCells count="27">
    <mergeCell ref="A1:D1"/>
    <mergeCell ref="F14:F17"/>
    <mergeCell ref="G14:G17"/>
    <mergeCell ref="H14:H17"/>
    <mergeCell ref="I14:I17"/>
    <mergeCell ref="M59:M60"/>
    <mergeCell ref="A67:A68"/>
    <mergeCell ref="B67:B68"/>
    <mergeCell ref="J14:J17"/>
    <mergeCell ref="B29:E29"/>
    <mergeCell ref="A29:A33"/>
    <mergeCell ref="B30:B33"/>
    <mergeCell ref="C30:C33"/>
    <mergeCell ref="D30:D33"/>
    <mergeCell ref="E30:E33"/>
    <mergeCell ref="F31:J31"/>
    <mergeCell ref="F29:J29"/>
    <mergeCell ref="A51:A52"/>
    <mergeCell ref="E51:E52"/>
    <mergeCell ref="I51:I52"/>
    <mergeCell ref="A59:A60"/>
    <mergeCell ref="K29:K34"/>
    <mergeCell ref="C67:C68"/>
    <mergeCell ref="D67:D68"/>
    <mergeCell ref="A2:E2"/>
    <mergeCell ref="I59:I60"/>
    <mergeCell ref="E59:E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CA71-5A29-424D-9C8A-522E73A94EB6}">
  <dimension ref="A1:P67"/>
  <sheetViews>
    <sheetView tabSelected="1" workbookViewId="0">
      <selection activeCell="E71" sqref="E71"/>
    </sheetView>
  </sheetViews>
  <sheetFormatPr defaultRowHeight="15.75" x14ac:dyDescent="0.2"/>
  <cols>
    <col min="1" max="1" width="17.42578125" style="30" customWidth="1"/>
    <col min="2" max="2" width="15" style="33" customWidth="1"/>
    <col min="3" max="3" width="17.7109375" style="33" bestFit="1" customWidth="1"/>
    <col min="4" max="4" width="14.5703125" style="30" customWidth="1"/>
    <col min="5" max="5" width="17.28515625" style="30" customWidth="1"/>
    <col min="6" max="6" width="13.7109375" style="30" customWidth="1"/>
    <col min="7" max="7" width="16.42578125" style="30" customWidth="1"/>
    <col min="8" max="8" width="13" style="30" customWidth="1"/>
    <col min="9" max="9" width="13.28515625" style="30" customWidth="1"/>
    <col min="10" max="10" width="14.5703125" style="30" bestFit="1" customWidth="1"/>
    <col min="11" max="11" width="15.7109375" style="30" bestFit="1" customWidth="1"/>
    <col min="12" max="12" width="12.7109375" style="30" bestFit="1" customWidth="1"/>
    <col min="13" max="13" width="12.7109375" style="30" customWidth="1"/>
    <col min="14" max="14" width="12.85546875" style="30" bestFit="1" customWidth="1"/>
    <col min="15" max="15" width="12.85546875" style="30" customWidth="1"/>
    <col min="16" max="16" width="14.5703125" style="30" bestFit="1" customWidth="1"/>
    <col min="17" max="17" width="14.42578125" style="30" customWidth="1"/>
    <col min="18" max="16384" width="9.140625" style="30"/>
  </cols>
  <sheetData>
    <row r="1" spans="1:16" x14ac:dyDescent="0.2">
      <c r="A1" s="64" t="s">
        <v>24</v>
      </c>
      <c r="B1" s="64"/>
      <c r="C1" s="64"/>
      <c r="D1" s="64"/>
      <c r="E1" s="44"/>
    </row>
    <row r="2" spans="1:16" x14ac:dyDescent="0.2">
      <c r="A2" s="64" t="s">
        <v>102</v>
      </c>
      <c r="B2" s="64"/>
      <c r="C2" s="64"/>
      <c r="D2" s="64"/>
      <c r="E2" s="64"/>
    </row>
    <row r="3" spans="1:16" s="38" customFormat="1" x14ac:dyDescent="0.2">
      <c r="A3" s="60" t="s">
        <v>71</v>
      </c>
      <c r="B3" s="48"/>
      <c r="C3" s="48"/>
      <c r="D3" s="48"/>
      <c r="E3" s="48"/>
      <c r="F3" s="48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6" s="38" customFormat="1" x14ac:dyDescent="0.2">
      <c r="A4" s="40" t="s">
        <v>21</v>
      </c>
      <c r="B4" s="35" t="s">
        <v>19</v>
      </c>
      <c r="C4" s="35" t="s">
        <v>18</v>
      </c>
      <c r="D4" s="35" t="s">
        <v>72</v>
      </c>
      <c r="E4" s="35" t="s">
        <v>73</v>
      </c>
      <c r="F4" s="35" t="s">
        <v>44</v>
      </c>
      <c r="G4" s="49"/>
      <c r="H4" s="49"/>
      <c r="I4" s="49"/>
      <c r="J4" s="49"/>
      <c r="K4" s="49"/>
      <c r="L4" s="49"/>
      <c r="M4" s="49"/>
      <c r="N4" s="49"/>
      <c r="O4" s="49"/>
      <c r="P4" s="49"/>
    </row>
    <row r="5" spans="1:16" s="38" customFormat="1" x14ac:dyDescent="0.2">
      <c r="A5" s="34" t="s">
        <v>66</v>
      </c>
      <c r="B5" s="34">
        <v>1000000</v>
      </c>
      <c r="C5" s="34">
        <v>1500000</v>
      </c>
      <c r="D5" s="34">
        <v>350000</v>
      </c>
      <c r="E5" s="34">
        <v>400000</v>
      </c>
      <c r="F5" s="34">
        <f>B5+C5+D5-E5</f>
        <v>2450000</v>
      </c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s="38" customFormat="1" x14ac:dyDescent="0.2">
      <c r="A6" s="34" t="s">
        <v>67</v>
      </c>
      <c r="B6" s="34">
        <v>2000000</v>
      </c>
      <c r="C6" s="34">
        <v>1000000</v>
      </c>
      <c r="D6" s="34">
        <v>550000</v>
      </c>
      <c r="E6" s="34">
        <v>0</v>
      </c>
      <c r="F6" s="34">
        <f>B6+C6+D6-E6</f>
        <v>3550000</v>
      </c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s="38" customFormat="1" x14ac:dyDescent="0.2">
      <c r="A7" s="34" t="s">
        <v>68</v>
      </c>
      <c r="B7" s="34">
        <v>1500000</v>
      </c>
      <c r="C7" s="34">
        <v>1450000</v>
      </c>
      <c r="D7" s="34">
        <v>100000</v>
      </c>
      <c r="E7" s="34">
        <v>0</v>
      </c>
      <c r="F7" s="34">
        <f>B7+C7+D7-E7</f>
        <v>3050000</v>
      </c>
      <c r="G7" s="49"/>
      <c r="H7" s="49"/>
      <c r="I7" s="49"/>
      <c r="J7" s="49"/>
      <c r="K7" s="49"/>
      <c r="L7" s="49"/>
      <c r="M7" s="49"/>
      <c r="N7" s="49"/>
      <c r="O7" s="49"/>
      <c r="P7" s="49"/>
    </row>
    <row r="8" spans="1:16" x14ac:dyDescent="0.2">
      <c r="A8" s="34" t="s">
        <v>69</v>
      </c>
      <c r="B8" s="34">
        <v>1500000</v>
      </c>
      <c r="C8" s="34">
        <v>1500000</v>
      </c>
      <c r="D8" s="34">
        <v>350000</v>
      </c>
      <c r="E8" s="34">
        <v>0</v>
      </c>
      <c r="F8" s="34">
        <f>B8+C8+D8-E8</f>
        <v>3350000</v>
      </c>
      <c r="G8" s="51"/>
      <c r="H8" s="51"/>
      <c r="I8" s="51"/>
      <c r="J8" s="51"/>
      <c r="K8" s="51"/>
      <c r="L8" s="51"/>
      <c r="M8" s="51"/>
      <c r="N8" s="51"/>
      <c r="O8" s="51"/>
      <c r="P8" s="51"/>
    </row>
    <row r="9" spans="1:16" s="38" customFormat="1" x14ac:dyDescent="0.2">
      <c r="A9" s="40" t="s">
        <v>12</v>
      </c>
      <c r="B9" s="35">
        <f>SUM(B5:B8)</f>
        <v>6000000</v>
      </c>
      <c r="C9" s="35">
        <f t="shared" ref="C9:F9" si="0">SUM(C5:C8)</f>
        <v>5450000</v>
      </c>
      <c r="D9" s="35">
        <f t="shared" si="0"/>
        <v>1350000</v>
      </c>
      <c r="E9" s="35">
        <f t="shared" si="0"/>
        <v>400000</v>
      </c>
      <c r="F9" s="35">
        <f t="shared" si="0"/>
        <v>12400000</v>
      </c>
      <c r="G9" s="49"/>
      <c r="H9" s="49"/>
      <c r="I9" s="49"/>
      <c r="J9" s="49"/>
      <c r="K9" s="49"/>
      <c r="L9" s="49"/>
      <c r="M9" s="49"/>
      <c r="N9" s="49"/>
      <c r="O9" s="49"/>
      <c r="P9" s="49"/>
    </row>
    <row r="10" spans="1:16" s="38" customFormat="1" x14ac:dyDescent="0.2">
      <c r="A10" s="47"/>
      <c r="B10" s="48"/>
      <c r="C10" s="48"/>
      <c r="D10" s="48"/>
      <c r="E10" s="48"/>
      <c r="F10" s="48"/>
      <c r="G10" s="49"/>
      <c r="H10" s="49"/>
      <c r="I10" s="49"/>
      <c r="J10" s="49"/>
      <c r="K10" s="49"/>
      <c r="L10" s="49"/>
      <c r="M10" s="49"/>
      <c r="N10" s="49"/>
      <c r="O10" s="49"/>
      <c r="P10" s="49"/>
    </row>
    <row r="11" spans="1:16" s="38" customFormat="1" x14ac:dyDescent="0.2">
      <c r="A11" s="47" t="s">
        <v>74</v>
      </c>
      <c r="B11" s="48"/>
      <c r="C11" s="48"/>
      <c r="D11" s="48"/>
      <c r="E11" s="48"/>
      <c r="F11" s="48"/>
      <c r="G11" s="49"/>
      <c r="H11" s="49"/>
      <c r="I11" s="49"/>
      <c r="J11" s="49"/>
      <c r="K11" s="49"/>
      <c r="L11" s="49"/>
      <c r="M11" s="49"/>
      <c r="N11" s="49"/>
      <c r="O11" s="49"/>
      <c r="P11" s="49"/>
    </row>
    <row r="12" spans="1:16" s="53" customFormat="1" ht="48" customHeight="1" x14ac:dyDescent="0.2">
      <c r="A12" s="45" t="s">
        <v>76</v>
      </c>
      <c r="B12" s="46" t="s">
        <v>19</v>
      </c>
      <c r="C12" s="46" t="s">
        <v>18</v>
      </c>
      <c r="D12" s="46" t="s">
        <v>77</v>
      </c>
      <c r="E12" s="32" t="s">
        <v>100</v>
      </c>
      <c r="F12" s="32" t="s">
        <v>58</v>
      </c>
      <c r="G12" s="32" t="s">
        <v>56</v>
      </c>
      <c r="H12" s="31" t="s">
        <v>60</v>
      </c>
      <c r="I12" s="31" t="s">
        <v>57</v>
      </c>
      <c r="J12" s="31" t="s">
        <v>59</v>
      </c>
      <c r="K12" s="55" t="s">
        <v>70</v>
      </c>
      <c r="L12" s="58" t="s">
        <v>79</v>
      </c>
      <c r="M12" s="52"/>
      <c r="N12" s="52"/>
      <c r="O12" s="52"/>
      <c r="P12" s="52"/>
    </row>
    <row r="13" spans="1:16" s="38" customFormat="1" x14ac:dyDescent="0.2">
      <c r="A13" s="40" t="s">
        <v>75</v>
      </c>
      <c r="B13" s="30">
        <v>1571</v>
      </c>
      <c r="C13" s="30">
        <v>1572</v>
      </c>
      <c r="D13" s="30">
        <v>51131</v>
      </c>
      <c r="E13" s="40">
        <v>0</v>
      </c>
      <c r="F13" s="40">
        <v>1576</v>
      </c>
      <c r="G13" s="40">
        <v>1575</v>
      </c>
      <c r="H13" s="40">
        <v>1577</v>
      </c>
      <c r="I13" s="40">
        <v>1573</v>
      </c>
      <c r="J13" s="40">
        <v>1574</v>
      </c>
      <c r="K13" s="38">
        <v>11211</v>
      </c>
      <c r="L13" s="41"/>
      <c r="M13" s="49"/>
      <c r="N13" s="49"/>
      <c r="O13" s="49"/>
      <c r="P13" s="49"/>
    </row>
    <row r="14" spans="1:16" s="38" customFormat="1" x14ac:dyDescent="0.2">
      <c r="A14" s="34" t="s">
        <v>66</v>
      </c>
      <c r="B14" s="34">
        <v>2500000</v>
      </c>
      <c r="C14" s="34">
        <v>2100000</v>
      </c>
      <c r="D14" s="34">
        <v>55000000</v>
      </c>
      <c r="E14" s="34">
        <v>0</v>
      </c>
      <c r="F14" s="66">
        <v>1500000</v>
      </c>
      <c r="G14" s="66">
        <v>3000000</v>
      </c>
      <c r="H14" s="74">
        <v>900000</v>
      </c>
      <c r="I14" s="74">
        <v>1600000</v>
      </c>
      <c r="J14" s="66">
        <v>2000000</v>
      </c>
      <c r="K14" s="56"/>
      <c r="L14" s="37">
        <f>B14+C14</f>
        <v>4600000</v>
      </c>
      <c r="M14" s="49"/>
      <c r="N14" s="49"/>
      <c r="O14" s="49"/>
      <c r="P14" s="49"/>
    </row>
    <row r="15" spans="1:16" s="38" customFormat="1" x14ac:dyDescent="0.2">
      <c r="A15" s="34" t="s">
        <v>67</v>
      </c>
      <c r="B15" s="34">
        <v>2000000</v>
      </c>
      <c r="C15" s="34">
        <v>1600000</v>
      </c>
      <c r="D15" s="34">
        <v>60000000</v>
      </c>
      <c r="E15" s="34">
        <v>0</v>
      </c>
      <c r="F15" s="67"/>
      <c r="G15" s="67"/>
      <c r="H15" s="75"/>
      <c r="I15" s="75"/>
      <c r="J15" s="67"/>
      <c r="K15" s="56"/>
      <c r="L15" s="37">
        <f t="shared" ref="L15:L17" si="1">B15+C15</f>
        <v>3600000</v>
      </c>
      <c r="M15" s="49"/>
      <c r="N15" s="49"/>
      <c r="O15" s="49"/>
      <c r="P15" s="49"/>
    </row>
    <row r="16" spans="1:16" s="38" customFormat="1" x14ac:dyDescent="0.2">
      <c r="A16" s="34" t="s">
        <v>68</v>
      </c>
      <c r="B16" s="34">
        <v>3000000</v>
      </c>
      <c r="C16" s="34">
        <v>1800000</v>
      </c>
      <c r="D16" s="34">
        <v>70000000</v>
      </c>
      <c r="E16" s="34">
        <v>0</v>
      </c>
      <c r="F16" s="67"/>
      <c r="G16" s="67"/>
      <c r="H16" s="75"/>
      <c r="I16" s="75"/>
      <c r="J16" s="67"/>
      <c r="K16" s="56"/>
      <c r="L16" s="37">
        <f t="shared" si="1"/>
        <v>4800000</v>
      </c>
      <c r="M16" s="49"/>
      <c r="N16" s="49"/>
      <c r="O16" s="49"/>
      <c r="P16" s="49"/>
    </row>
    <row r="17" spans="1:16" s="38" customFormat="1" x14ac:dyDescent="0.2">
      <c r="A17" s="34" t="s">
        <v>69</v>
      </c>
      <c r="B17" s="34">
        <v>2800000</v>
      </c>
      <c r="C17" s="34">
        <v>2150000</v>
      </c>
      <c r="D17" s="34">
        <v>90000000</v>
      </c>
      <c r="E17" s="34">
        <v>0</v>
      </c>
      <c r="F17" s="68"/>
      <c r="G17" s="68"/>
      <c r="H17" s="76"/>
      <c r="I17" s="76"/>
      <c r="J17" s="68"/>
      <c r="K17" s="56"/>
      <c r="L17" s="37">
        <f t="shared" si="1"/>
        <v>4950000</v>
      </c>
      <c r="M17" s="49"/>
      <c r="N17" s="49"/>
      <c r="O17" s="49"/>
      <c r="P17" s="49"/>
    </row>
    <row r="18" spans="1:16" s="38" customFormat="1" x14ac:dyDescent="0.2">
      <c r="A18" s="35" t="s">
        <v>12</v>
      </c>
      <c r="B18" s="35">
        <f>SUM(B14:B17)</f>
        <v>10300000</v>
      </c>
      <c r="C18" s="35">
        <f t="shared" ref="C18:L18" si="2">SUM(C14:C17)</f>
        <v>7650000</v>
      </c>
      <c r="D18" s="35">
        <f t="shared" si="2"/>
        <v>275000000</v>
      </c>
      <c r="E18" s="35">
        <f t="shared" si="2"/>
        <v>0</v>
      </c>
      <c r="F18" s="35">
        <f t="shared" si="2"/>
        <v>1500000</v>
      </c>
      <c r="G18" s="35">
        <f t="shared" si="2"/>
        <v>3000000</v>
      </c>
      <c r="H18" s="35">
        <f t="shared" si="2"/>
        <v>900000</v>
      </c>
      <c r="I18" s="35">
        <f t="shared" si="2"/>
        <v>1600000</v>
      </c>
      <c r="J18" s="35">
        <f t="shared" si="2"/>
        <v>2000000</v>
      </c>
      <c r="K18" s="57">
        <f t="shared" si="2"/>
        <v>0</v>
      </c>
      <c r="L18" s="35">
        <f t="shared" si="2"/>
        <v>17950000</v>
      </c>
      <c r="M18" s="49"/>
      <c r="N18" s="49"/>
      <c r="O18" s="49"/>
      <c r="P18" s="49"/>
    </row>
    <row r="19" spans="1:16" s="38" customFormat="1" x14ac:dyDescent="0.2">
      <c r="A19" s="50"/>
      <c r="B19" s="50"/>
      <c r="C19" s="50"/>
      <c r="D19" s="50"/>
      <c r="E19" s="48"/>
      <c r="F19" s="48"/>
      <c r="G19" s="49"/>
      <c r="H19" s="49"/>
      <c r="I19" s="49"/>
      <c r="J19" s="49"/>
      <c r="K19" s="49"/>
      <c r="L19" s="49"/>
      <c r="M19" s="49"/>
      <c r="N19" s="49"/>
      <c r="O19" s="49"/>
      <c r="P19" s="49"/>
    </row>
    <row r="20" spans="1:16" s="38" customFormat="1" x14ac:dyDescent="0.2">
      <c r="A20" s="61" t="s">
        <v>96</v>
      </c>
      <c r="B20" s="50"/>
      <c r="C20" s="50"/>
      <c r="D20" s="50"/>
      <c r="E20" s="48"/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</row>
    <row r="21" spans="1:16" s="43" customFormat="1" ht="27" customHeight="1" x14ac:dyDescent="0.2">
      <c r="A21" s="32" t="s">
        <v>93</v>
      </c>
      <c r="B21" s="32" t="s">
        <v>64</v>
      </c>
      <c r="C21" s="32" t="s">
        <v>94</v>
      </c>
      <c r="D21" s="32" t="s">
        <v>95</v>
      </c>
      <c r="E21" s="32" t="s">
        <v>36</v>
      </c>
      <c r="F21" s="32" t="s">
        <v>9</v>
      </c>
      <c r="G21" s="58" t="s">
        <v>44</v>
      </c>
      <c r="H21" s="54"/>
      <c r="I21" s="54"/>
      <c r="J21" s="54"/>
      <c r="K21" s="54"/>
      <c r="L21" s="54"/>
      <c r="M21" s="54"/>
      <c r="N21" s="54"/>
      <c r="O21" s="54"/>
      <c r="P21" s="54"/>
    </row>
    <row r="22" spans="1:16" s="38" customFormat="1" x14ac:dyDescent="0.2">
      <c r="A22" s="34" t="s">
        <v>66</v>
      </c>
      <c r="B22" s="34">
        <f>B5+C5+D5</f>
        <v>2850000</v>
      </c>
      <c r="C22" s="34">
        <f>B14+C14</f>
        <v>4600000</v>
      </c>
      <c r="D22" s="34">
        <f>E14</f>
        <v>0</v>
      </c>
      <c r="E22" s="34">
        <f>B22+C22-D22</f>
        <v>7450000</v>
      </c>
      <c r="F22" s="34">
        <f>E5</f>
        <v>400000</v>
      </c>
      <c r="G22" s="37">
        <f>E22-F22</f>
        <v>7050000</v>
      </c>
      <c r="H22" s="49"/>
      <c r="I22" s="49"/>
      <c r="J22" s="49"/>
      <c r="K22" s="49"/>
      <c r="L22" s="49"/>
      <c r="M22" s="49"/>
      <c r="N22" s="49"/>
      <c r="O22" s="49"/>
      <c r="P22" s="49"/>
    </row>
    <row r="23" spans="1:16" s="38" customFormat="1" x14ac:dyDescent="0.2">
      <c r="A23" s="34" t="s">
        <v>67</v>
      </c>
      <c r="B23" s="34">
        <f>B6+C6+D6</f>
        <v>3550000</v>
      </c>
      <c r="C23" s="34">
        <f>B15+C15</f>
        <v>3600000</v>
      </c>
      <c r="D23" s="34">
        <f t="shared" ref="D23:D25" si="3">E15</f>
        <v>0</v>
      </c>
      <c r="E23" s="34">
        <f t="shared" ref="E23:E25" si="4">B23+C23-D23</f>
        <v>7150000</v>
      </c>
      <c r="F23" s="34">
        <f t="shared" ref="F23:F25" si="5">E6</f>
        <v>0</v>
      </c>
      <c r="G23" s="37">
        <f t="shared" ref="G23:G25" si="6">E23-F23</f>
        <v>7150000</v>
      </c>
      <c r="H23" s="49"/>
      <c r="I23" s="49"/>
      <c r="J23" s="49"/>
      <c r="K23" s="49"/>
      <c r="L23" s="49"/>
      <c r="M23" s="49"/>
      <c r="N23" s="49"/>
      <c r="O23" s="49"/>
      <c r="P23" s="49"/>
    </row>
    <row r="24" spans="1:16" s="38" customFormat="1" x14ac:dyDescent="0.2">
      <c r="A24" s="34" t="s">
        <v>68</v>
      </c>
      <c r="B24" s="34">
        <f>B7+C7+D7</f>
        <v>3050000</v>
      </c>
      <c r="C24" s="34">
        <f>B16+C16</f>
        <v>4800000</v>
      </c>
      <c r="D24" s="34">
        <f t="shared" si="3"/>
        <v>0</v>
      </c>
      <c r="E24" s="34">
        <f t="shared" si="4"/>
        <v>7850000</v>
      </c>
      <c r="F24" s="34">
        <f t="shared" si="5"/>
        <v>0</v>
      </c>
      <c r="G24" s="37">
        <f t="shared" si="6"/>
        <v>7850000</v>
      </c>
      <c r="H24" s="49"/>
      <c r="I24" s="49"/>
      <c r="J24" s="49"/>
      <c r="K24" s="49"/>
      <c r="L24" s="49"/>
      <c r="M24" s="49"/>
      <c r="N24" s="49"/>
      <c r="O24" s="49"/>
      <c r="P24" s="49"/>
    </row>
    <row r="25" spans="1:16" s="38" customFormat="1" x14ac:dyDescent="0.2">
      <c r="A25" s="34" t="s">
        <v>69</v>
      </c>
      <c r="B25" s="34">
        <f>B8+C8+D8</f>
        <v>3350000</v>
      </c>
      <c r="C25" s="34">
        <f>B17+C17</f>
        <v>4950000</v>
      </c>
      <c r="D25" s="34">
        <f t="shared" si="3"/>
        <v>0</v>
      </c>
      <c r="E25" s="34">
        <f t="shared" si="4"/>
        <v>8300000</v>
      </c>
      <c r="F25" s="34">
        <f t="shared" si="5"/>
        <v>0</v>
      </c>
      <c r="G25" s="37">
        <f t="shared" si="6"/>
        <v>8300000</v>
      </c>
      <c r="H25" s="49"/>
      <c r="I25" s="49"/>
      <c r="J25" s="49"/>
      <c r="K25" s="49"/>
      <c r="L25" s="49"/>
      <c r="M25" s="49"/>
      <c r="N25" s="49"/>
      <c r="O25" s="49"/>
      <c r="P25" s="49"/>
    </row>
    <row r="26" spans="1:16" s="38" customFormat="1" x14ac:dyDescent="0.2">
      <c r="A26" s="35" t="s">
        <v>12</v>
      </c>
      <c r="B26" s="35">
        <f>SUM(B22:B25)</f>
        <v>12800000</v>
      </c>
      <c r="C26" s="35">
        <f t="shared" ref="C26:G26" si="7">SUM(C22:C25)</f>
        <v>17950000</v>
      </c>
      <c r="D26" s="35">
        <f t="shared" si="7"/>
        <v>0</v>
      </c>
      <c r="E26" s="35">
        <f t="shared" si="7"/>
        <v>30750000</v>
      </c>
      <c r="F26" s="35">
        <f t="shared" si="7"/>
        <v>400000</v>
      </c>
      <c r="G26" s="35">
        <f t="shared" si="7"/>
        <v>30350000</v>
      </c>
      <c r="H26" s="49"/>
      <c r="I26" s="49"/>
      <c r="J26" s="49"/>
      <c r="K26" s="49"/>
      <c r="L26" s="49"/>
      <c r="M26" s="49"/>
      <c r="N26" s="49"/>
      <c r="O26" s="49"/>
      <c r="P26" s="49"/>
    </row>
    <row r="27" spans="1:16" s="38" customFormat="1" x14ac:dyDescent="0.2">
      <c r="A27" s="50"/>
      <c r="B27" s="50"/>
      <c r="C27" s="50"/>
      <c r="D27" s="50"/>
      <c r="E27" s="48"/>
      <c r="F27" s="48"/>
      <c r="G27" s="49"/>
      <c r="H27" s="49"/>
      <c r="I27" s="49"/>
      <c r="J27" s="49"/>
      <c r="K27" s="49"/>
      <c r="L27" s="49"/>
      <c r="M27" s="49"/>
      <c r="N27" s="49"/>
      <c r="O27" s="49"/>
      <c r="P27" s="49"/>
    </row>
    <row r="28" spans="1:16" s="38" customFormat="1" x14ac:dyDescent="0.2">
      <c r="A28" s="61" t="s">
        <v>80</v>
      </c>
      <c r="B28" s="50"/>
      <c r="C28" s="50"/>
      <c r="D28" s="50"/>
      <c r="E28" s="48"/>
      <c r="F28" s="48"/>
      <c r="G28" s="49"/>
      <c r="H28" s="49"/>
      <c r="I28" s="49"/>
      <c r="J28" s="49"/>
      <c r="K28" s="49"/>
      <c r="L28" s="49"/>
      <c r="M28" s="49"/>
      <c r="N28" s="49"/>
      <c r="O28" s="49"/>
      <c r="P28" s="49"/>
    </row>
    <row r="29" spans="1:16" s="38" customFormat="1" x14ac:dyDescent="0.2">
      <c r="A29" s="65" t="s">
        <v>21</v>
      </c>
      <c r="B29" s="65" t="s">
        <v>61</v>
      </c>
      <c r="C29" s="65"/>
      <c r="D29" s="65"/>
      <c r="E29" s="65"/>
      <c r="F29" s="71" t="s">
        <v>81</v>
      </c>
      <c r="G29" s="72"/>
      <c r="H29" s="72"/>
      <c r="I29" s="72"/>
      <c r="J29" s="73"/>
      <c r="K29" s="62" t="s">
        <v>12</v>
      </c>
      <c r="L29" s="49"/>
      <c r="M29" s="49"/>
      <c r="N29" s="49"/>
      <c r="O29" s="49"/>
      <c r="P29" s="49"/>
    </row>
    <row r="30" spans="1:16" s="38" customFormat="1" ht="31.5" x14ac:dyDescent="0.2">
      <c r="A30" s="65"/>
      <c r="B30" s="69" t="s">
        <v>19</v>
      </c>
      <c r="C30" s="69" t="s">
        <v>18</v>
      </c>
      <c r="D30" s="69" t="s">
        <v>17</v>
      </c>
      <c r="E30" s="69" t="s">
        <v>16</v>
      </c>
      <c r="F30" s="32" t="s">
        <v>58</v>
      </c>
      <c r="G30" s="32" t="s">
        <v>56</v>
      </c>
      <c r="H30" s="31" t="s">
        <v>60</v>
      </c>
      <c r="I30" s="31" t="s">
        <v>57</v>
      </c>
      <c r="J30" s="31" t="s">
        <v>59</v>
      </c>
      <c r="K30" s="62"/>
      <c r="L30" s="49"/>
      <c r="M30" s="49"/>
      <c r="N30" s="49"/>
      <c r="O30" s="49"/>
      <c r="P30" s="49"/>
    </row>
    <row r="31" spans="1:16" s="38" customFormat="1" x14ac:dyDescent="0.2">
      <c r="A31" s="65"/>
      <c r="B31" s="69"/>
      <c r="C31" s="69"/>
      <c r="D31" s="69"/>
      <c r="E31" s="69"/>
      <c r="F31" s="70" t="s">
        <v>61</v>
      </c>
      <c r="G31" s="70"/>
      <c r="H31" s="70"/>
      <c r="I31" s="70"/>
      <c r="J31" s="70"/>
      <c r="K31" s="62"/>
      <c r="L31" s="49"/>
      <c r="M31" s="49"/>
      <c r="N31" s="49"/>
      <c r="O31" s="49"/>
      <c r="P31" s="49"/>
    </row>
    <row r="32" spans="1:16" s="38" customFormat="1" ht="15.75" customHeight="1" x14ac:dyDescent="0.2">
      <c r="A32" s="65"/>
      <c r="B32" s="69"/>
      <c r="C32" s="69"/>
      <c r="D32" s="69"/>
      <c r="E32" s="69"/>
      <c r="F32" s="46">
        <v>100</v>
      </c>
      <c r="G32" s="46">
        <v>100</v>
      </c>
      <c r="H32" s="42">
        <v>42</v>
      </c>
      <c r="I32" s="42">
        <v>42</v>
      </c>
      <c r="J32" s="46">
        <v>42</v>
      </c>
      <c r="K32" s="62"/>
      <c r="L32" s="49"/>
      <c r="M32" s="49"/>
      <c r="N32" s="49"/>
      <c r="O32" s="49"/>
      <c r="P32" s="49"/>
    </row>
    <row r="33" spans="1:16" s="38" customFormat="1" x14ac:dyDescent="0.2">
      <c r="A33" s="65"/>
      <c r="B33" s="69"/>
      <c r="C33" s="69"/>
      <c r="D33" s="69"/>
      <c r="E33" s="69"/>
      <c r="F33" s="46">
        <f>ROUND((F14*F32)/100,0)</f>
        <v>1500000</v>
      </c>
      <c r="G33" s="46">
        <f>ROUND((G14*G32)/100,0)</f>
        <v>3000000</v>
      </c>
      <c r="H33" s="46">
        <f>ROUND((H14*H32)/100,0)</f>
        <v>378000</v>
      </c>
      <c r="I33" s="46">
        <f>ROUND((I14*I32)/100,0)</f>
        <v>672000</v>
      </c>
      <c r="J33" s="46">
        <f>ROUND((J14*J32)/100,0)</f>
        <v>840000</v>
      </c>
      <c r="K33" s="62"/>
      <c r="L33" s="49"/>
      <c r="M33" s="49"/>
      <c r="N33" s="49"/>
      <c r="O33" s="49"/>
      <c r="P33" s="49"/>
    </row>
    <row r="34" spans="1:16" s="38" customFormat="1" x14ac:dyDescent="0.2">
      <c r="A34" s="46" t="s">
        <v>62</v>
      </c>
      <c r="B34" s="45"/>
      <c r="C34" s="45"/>
      <c r="D34" s="45"/>
      <c r="E34" s="45"/>
      <c r="F34" s="46" t="s">
        <v>18</v>
      </c>
      <c r="G34" s="46" t="s">
        <v>63</v>
      </c>
      <c r="H34" s="46" t="s">
        <v>16</v>
      </c>
      <c r="I34" s="46" t="s">
        <v>19</v>
      </c>
      <c r="J34" s="42" t="s">
        <v>19</v>
      </c>
      <c r="K34" s="62"/>
      <c r="L34" s="49"/>
      <c r="M34" s="49"/>
      <c r="N34" s="49"/>
      <c r="O34" s="49"/>
      <c r="P34" s="49"/>
    </row>
    <row r="35" spans="1:16" s="38" customFormat="1" x14ac:dyDescent="0.2">
      <c r="A35" s="34" t="s">
        <v>66</v>
      </c>
      <c r="B35" s="59">
        <f>(B14/$B$18)*100</f>
        <v>24.271844660194176</v>
      </c>
      <c r="C35" s="59">
        <f>(C14/$C$18)*100</f>
        <v>27.450980392156865</v>
      </c>
      <c r="D35" s="59">
        <f>(L14/$L$18)*100</f>
        <v>25.626740947075209</v>
      </c>
      <c r="E35" s="59">
        <f>(D14/$D$18)*100</f>
        <v>20</v>
      </c>
      <c r="F35" s="34">
        <f>ROUND((C35*$F$33)/100,0)</f>
        <v>411765</v>
      </c>
      <c r="G35" s="37">
        <f>ROUND((D35*$G$33)/100,0)</f>
        <v>768802</v>
      </c>
      <c r="H35" s="37">
        <f>ROUND((E35*$H$33)/100,0)</f>
        <v>75600</v>
      </c>
      <c r="I35" s="37">
        <f>ROUND((B35*$I$33)/100,0)</f>
        <v>163107</v>
      </c>
      <c r="J35" s="37">
        <f>ROUND((B35*$J$33)/100,0)</f>
        <v>203883</v>
      </c>
      <c r="K35" s="41">
        <f>SUM(F35:J35)</f>
        <v>1623157</v>
      </c>
      <c r="L35" s="49"/>
      <c r="M35" s="49"/>
      <c r="N35" s="49"/>
      <c r="O35" s="49"/>
      <c r="P35" s="49"/>
    </row>
    <row r="36" spans="1:16" s="38" customFormat="1" x14ac:dyDescent="0.2">
      <c r="A36" s="34" t="s">
        <v>67</v>
      </c>
      <c r="B36" s="59">
        <f>(B15/$B$18)*100</f>
        <v>19.417475728155338</v>
      </c>
      <c r="C36" s="59">
        <f>(C15/$C$18)*100</f>
        <v>20.915032679738562</v>
      </c>
      <c r="D36" s="59">
        <f>(L15/$L$18)*100</f>
        <v>20.055710306406684</v>
      </c>
      <c r="E36" s="59">
        <f>(D15/$D$18)*100</f>
        <v>21.818181818181817</v>
      </c>
      <c r="F36" s="34">
        <f t="shared" ref="F36:F37" si="8">ROUND((C36*$F$33)/100,0)</f>
        <v>313725</v>
      </c>
      <c r="G36" s="37">
        <f>ROUND((D36*$G$33)/100,0)</f>
        <v>601671</v>
      </c>
      <c r="H36" s="37">
        <f t="shared" ref="H36:H37" si="9">ROUND((E36*$H$33)/100,0)</f>
        <v>82473</v>
      </c>
      <c r="I36" s="37">
        <f>ROUND((B36*$I$33)/100,0)</f>
        <v>130485</v>
      </c>
      <c r="J36" s="37">
        <f>ROUND((B36*$J$33)/100,0)</f>
        <v>163107</v>
      </c>
      <c r="K36" s="41">
        <f t="shared" ref="K36:K38" si="10">SUM(F36:J36)</f>
        <v>1291461</v>
      </c>
      <c r="L36" s="49"/>
      <c r="M36" s="49"/>
      <c r="N36" s="49"/>
      <c r="O36" s="49"/>
      <c r="P36" s="49"/>
    </row>
    <row r="37" spans="1:16" s="38" customFormat="1" x14ac:dyDescent="0.2">
      <c r="A37" s="34" t="s">
        <v>68</v>
      </c>
      <c r="B37" s="59">
        <f>(B16/$B$18)*100</f>
        <v>29.126213592233007</v>
      </c>
      <c r="C37" s="59">
        <f>(C16/$C$18)*100</f>
        <v>23.52941176470588</v>
      </c>
      <c r="D37" s="59">
        <f>(L16/$L$18)*100</f>
        <v>26.740947075208915</v>
      </c>
      <c r="E37" s="59">
        <f>(D16/$D$18)*100</f>
        <v>25.454545454545453</v>
      </c>
      <c r="F37" s="34">
        <f t="shared" si="8"/>
        <v>352941</v>
      </c>
      <c r="G37" s="37">
        <f>ROUND((D37*$G$33)/100,0)</f>
        <v>802228</v>
      </c>
      <c r="H37" s="37">
        <f t="shared" si="9"/>
        <v>96218</v>
      </c>
      <c r="I37" s="37">
        <f>ROUND((B37*$I$33)/100,0)</f>
        <v>195728</v>
      </c>
      <c r="J37" s="37">
        <f>ROUND((B37*$J$33)/100,0)</f>
        <v>244660</v>
      </c>
      <c r="K37" s="41">
        <f t="shared" si="10"/>
        <v>1691775</v>
      </c>
      <c r="L37" s="49"/>
      <c r="M37" s="49"/>
      <c r="N37" s="49"/>
      <c r="O37" s="49"/>
      <c r="P37" s="49"/>
    </row>
    <row r="38" spans="1:16" s="38" customFormat="1" x14ac:dyDescent="0.2">
      <c r="A38" s="34" t="s">
        <v>69</v>
      </c>
      <c r="B38" s="59">
        <f>100-(B35+B36+B37)</f>
        <v>27.184466019417471</v>
      </c>
      <c r="C38" s="59">
        <f>100-(C35+C36+C37)</f>
        <v>28.104575163398692</v>
      </c>
      <c r="D38" s="59">
        <f>100-(D35+D36+D37)</f>
        <v>27.576601671309191</v>
      </c>
      <c r="E38" s="59">
        <f>100-(E35+E36+E37)</f>
        <v>32.727272727272734</v>
      </c>
      <c r="F38" s="34">
        <f>F33-(F35+F36+F37)</f>
        <v>421569</v>
      </c>
      <c r="G38" s="34">
        <f t="shared" ref="G38:J38" si="11">G33-(G35+G36+G37)</f>
        <v>827299</v>
      </c>
      <c r="H38" s="34">
        <f t="shared" si="11"/>
        <v>123709</v>
      </c>
      <c r="I38" s="34">
        <f t="shared" si="11"/>
        <v>182680</v>
      </c>
      <c r="J38" s="34">
        <f t="shared" si="11"/>
        <v>228350</v>
      </c>
      <c r="K38" s="41">
        <f t="shared" si="10"/>
        <v>1783607</v>
      </c>
      <c r="L38" s="49"/>
      <c r="M38" s="49"/>
      <c r="N38" s="49"/>
      <c r="O38" s="49"/>
      <c r="P38" s="49"/>
    </row>
    <row r="39" spans="1:16" s="38" customFormat="1" x14ac:dyDescent="0.2">
      <c r="A39" s="35" t="s">
        <v>12</v>
      </c>
      <c r="B39" s="35">
        <f>SUM(B35:B38)</f>
        <v>100</v>
      </c>
      <c r="C39" s="35">
        <f t="shared" ref="C39:K39" si="12">SUM(C35:C38)</f>
        <v>100</v>
      </c>
      <c r="D39" s="35">
        <f t="shared" si="12"/>
        <v>100</v>
      </c>
      <c r="E39" s="35">
        <f t="shared" si="12"/>
        <v>100</v>
      </c>
      <c r="F39" s="35">
        <f t="shared" si="12"/>
        <v>1500000</v>
      </c>
      <c r="G39" s="35">
        <f t="shared" si="12"/>
        <v>3000000</v>
      </c>
      <c r="H39" s="35">
        <f t="shared" si="12"/>
        <v>378000</v>
      </c>
      <c r="I39" s="35">
        <f t="shared" si="12"/>
        <v>672000</v>
      </c>
      <c r="J39" s="35">
        <f t="shared" si="12"/>
        <v>840000</v>
      </c>
      <c r="K39" s="35">
        <f t="shared" si="12"/>
        <v>6390000</v>
      </c>
      <c r="L39" s="49"/>
      <c r="M39" s="49"/>
      <c r="N39" s="49"/>
      <c r="O39" s="49"/>
      <c r="P39" s="49"/>
    </row>
    <row r="40" spans="1:16" s="38" customFormat="1" x14ac:dyDescent="0.2">
      <c r="A40" s="50"/>
      <c r="B40" s="50"/>
      <c r="C40" s="50"/>
      <c r="D40" s="50"/>
      <c r="E40" s="48"/>
      <c r="F40" s="48"/>
      <c r="G40" s="49"/>
      <c r="H40" s="49"/>
      <c r="I40" s="49"/>
      <c r="J40" s="49"/>
      <c r="K40" s="49"/>
      <c r="L40" s="49"/>
      <c r="M40" s="49"/>
      <c r="N40" s="49"/>
      <c r="O40" s="49"/>
      <c r="P40" s="49"/>
    </row>
    <row r="41" spans="1:16" s="38" customFormat="1" x14ac:dyDescent="0.2">
      <c r="A41" s="48" t="s">
        <v>97</v>
      </c>
      <c r="B41" s="50"/>
      <c r="C41" s="50"/>
      <c r="D41" s="50"/>
      <c r="E41" s="48"/>
      <c r="F41" s="48"/>
      <c r="G41" s="49"/>
      <c r="H41" s="49"/>
      <c r="I41" s="49"/>
      <c r="J41" s="49"/>
      <c r="K41" s="49"/>
      <c r="L41" s="49"/>
      <c r="M41" s="49"/>
      <c r="N41" s="49"/>
      <c r="O41" s="49"/>
      <c r="P41" s="49"/>
    </row>
    <row r="42" spans="1:16" s="38" customFormat="1" ht="31.5" x14ac:dyDescent="0.2">
      <c r="A42" s="32" t="s">
        <v>93</v>
      </c>
      <c r="B42" s="32" t="s">
        <v>64</v>
      </c>
      <c r="C42" s="32" t="s">
        <v>94</v>
      </c>
      <c r="D42" s="32" t="s">
        <v>95</v>
      </c>
      <c r="E42" s="32" t="s">
        <v>36</v>
      </c>
      <c r="F42" s="32" t="s">
        <v>9</v>
      </c>
      <c r="G42" s="58" t="s">
        <v>44</v>
      </c>
      <c r="H42" s="49"/>
      <c r="I42" s="49"/>
      <c r="J42" s="49"/>
      <c r="K42" s="49"/>
      <c r="L42" s="49"/>
      <c r="M42" s="49"/>
      <c r="N42" s="49"/>
      <c r="O42" s="49"/>
      <c r="P42" s="49"/>
    </row>
    <row r="43" spans="1:16" s="38" customFormat="1" x14ac:dyDescent="0.2">
      <c r="A43" s="34" t="s">
        <v>66</v>
      </c>
      <c r="B43" s="34">
        <f>B22</f>
        <v>2850000</v>
      </c>
      <c r="C43" s="34">
        <f>C22+K35</f>
        <v>6223157</v>
      </c>
      <c r="D43" s="34">
        <f>D22</f>
        <v>0</v>
      </c>
      <c r="E43" s="34">
        <f>B43+C43-D43</f>
        <v>9073157</v>
      </c>
      <c r="F43" s="34">
        <f>F22</f>
        <v>400000</v>
      </c>
      <c r="G43" s="37">
        <f>E43-F43</f>
        <v>8673157</v>
      </c>
      <c r="H43" s="49"/>
      <c r="I43" s="49"/>
      <c r="J43" s="49"/>
      <c r="K43" s="49"/>
      <c r="L43" s="49"/>
      <c r="M43" s="49"/>
      <c r="N43" s="49"/>
      <c r="O43" s="49"/>
      <c r="P43" s="49"/>
    </row>
    <row r="44" spans="1:16" s="38" customFormat="1" x14ac:dyDescent="0.2">
      <c r="A44" s="34" t="s">
        <v>67</v>
      </c>
      <c r="B44" s="34">
        <f>B23</f>
        <v>3550000</v>
      </c>
      <c r="C44" s="34">
        <f>C23+K36</f>
        <v>4891461</v>
      </c>
      <c r="D44" s="34">
        <f>D23</f>
        <v>0</v>
      </c>
      <c r="E44" s="34">
        <f t="shared" ref="E44:E46" si="13">B44+C44-D44</f>
        <v>8441461</v>
      </c>
      <c r="F44" s="34">
        <f>F23</f>
        <v>0</v>
      </c>
      <c r="G44" s="37">
        <f t="shared" ref="G44:G46" si="14">E44-F44</f>
        <v>8441461</v>
      </c>
      <c r="H44" s="49"/>
      <c r="I44" s="49"/>
      <c r="J44" s="49"/>
      <c r="K44" s="49"/>
      <c r="L44" s="49"/>
      <c r="M44" s="49"/>
      <c r="N44" s="49"/>
      <c r="O44" s="49"/>
      <c r="P44" s="49"/>
    </row>
    <row r="45" spans="1:16" s="38" customFormat="1" x14ac:dyDescent="0.2">
      <c r="A45" s="34" t="s">
        <v>68</v>
      </c>
      <c r="B45" s="34">
        <f>B24</f>
        <v>3050000</v>
      </c>
      <c r="C45" s="34">
        <f>C24+K37</f>
        <v>6491775</v>
      </c>
      <c r="D45" s="34">
        <f>D24</f>
        <v>0</v>
      </c>
      <c r="E45" s="34">
        <f t="shared" si="13"/>
        <v>9541775</v>
      </c>
      <c r="F45" s="34">
        <f>F24</f>
        <v>0</v>
      </c>
      <c r="G45" s="37">
        <f t="shared" si="14"/>
        <v>9541775</v>
      </c>
      <c r="H45" s="49"/>
      <c r="I45" s="49"/>
      <c r="J45" s="49"/>
      <c r="K45" s="49"/>
      <c r="L45" s="49"/>
      <c r="M45" s="49"/>
      <c r="N45" s="49"/>
      <c r="O45" s="49"/>
      <c r="P45" s="49"/>
    </row>
    <row r="46" spans="1:16" s="38" customFormat="1" x14ac:dyDescent="0.2">
      <c r="A46" s="34" t="s">
        <v>69</v>
      </c>
      <c r="B46" s="34">
        <f>B25</f>
        <v>3350000</v>
      </c>
      <c r="C46" s="34">
        <f>C25+K38</f>
        <v>6733607</v>
      </c>
      <c r="D46" s="34">
        <f>D25</f>
        <v>0</v>
      </c>
      <c r="E46" s="34">
        <f t="shared" si="13"/>
        <v>10083607</v>
      </c>
      <c r="F46" s="34">
        <f>F25</f>
        <v>0</v>
      </c>
      <c r="G46" s="37">
        <f t="shared" si="14"/>
        <v>10083607</v>
      </c>
      <c r="H46" s="49"/>
      <c r="I46" s="49"/>
      <c r="J46" s="49"/>
      <c r="K46" s="49"/>
      <c r="L46" s="49"/>
      <c r="M46" s="49"/>
      <c r="N46" s="49"/>
      <c r="O46" s="49"/>
      <c r="P46" s="49"/>
    </row>
    <row r="47" spans="1:16" s="38" customFormat="1" x14ac:dyDescent="0.2">
      <c r="A47" s="35" t="s">
        <v>12</v>
      </c>
      <c r="B47" s="35">
        <f>SUM(B43:B46)</f>
        <v>12800000</v>
      </c>
      <c r="C47" s="35">
        <f t="shared" ref="C47:G47" si="15">SUM(C43:C46)</f>
        <v>24340000</v>
      </c>
      <c r="D47" s="35">
        <f t="shared" si="15"/>
        <v>0</v>
      </c>
      <c r="E47" s="35">
        <f t="shared" si="15"/>
        <v>37140000</v>
      </c>
      <c r="F47" s="35">
        <f t="shared" si="15"/>
        <v>400000</v>
      </c>
      <c r="G47" s="35">
        <f t="shared" si="15"/>
        <v>36740000</v>
      </c>
      <c r="H47" s="49"/>
      <c r="I47" s="49"/>
      <c r="J47" s="49"/>
      <c r="K47" s="49"/>
      <c r="L47" s="49"/>
      <c r="M47" s="49"/>
      <c r="N47" s="49"/>
      <c r="O47" s="49"/>
      <c r="P47" s="49"/>
    </row>
    <row r="48" spans="1:16" s="38" customFormat="1" x14ac:dyDescent="0.2">
      <c r="A48" s="50"/>
      <c r="B48" s="50"/>
      <c r="C48" s="50"/>
      <c r="D48" s="50"/>
      <c r="E48" s="50"/>
      <c r="F48" s="50"/>
      <c r="G48" s="51"/>
      <c r="H48" s="49"/>
      <c r="I48" s="49"/>
      <c r="J48" s="49"/>
      <c r="K48" s="49"/>
      <c r="L48" s="49"/>
      <c r="M48" s="49"/>
      <c r="N48" s="49"/>
      <c r="O48" s="49"/>
      <c r="P48" s="49"/>
    </row>
    <row r="49" spans="1:16" s="38" customFormat="1" x14ac:dyDescent="0.2">
      <c r="A49" s="61" t="s">
        <v>98</v>
      </c>
      <c r="B49" s="50"/>
      <c r="C49" s="50"/>
      <c r="D49" s="50"/>
      <c r="E49" s="48"/>
      <c r="F49" s="48"/>
      <c r="G49" s="49"/>
      <c r="H49" s="49"/>
      <c r="I49" s="49"/>
      <c r="J49" s="49"/>
      <c r="K49" s="49"/>
      <c r="L49" s="49"/>
      <c r="M49" s="49"/>
      <c r="N49" s="49"/>
      <c r="O49" s="49"/>
      <c r="P49" s="49"/>
    </row>
    <row r="50" spans="1:16" s="38" customFormat="1" x14ac:dyDescent="0.2">
      <c r="A50" s="65" t="s">
        <v>86</v>
      </c>
      <c r="B50" s="63" t="s">
        <v>44</v>
      </c>
      <c r="C50" s="63" t="s">
        <v>65</v>
      </c>
      <c r="D50" s="63" t="s">
        <v>28</v>
      </c>
      <c r="E50" s="48"/>
      <c r="F50" s="48"/>
      <c r="G50" s="49"/>
      <c r="H50" s="49"/>
      <c r="I50" s="49"/>
      <c r="J50" s="49"/>
      <c r="K50" s="49"/>
      <c r="L50" s="49"/>
      <c r="M50" s="49"/>
      <c r="N50" s="49"/>
      <c r="O50" s="49"/>
      <c r="P50" s="49"/>
    </row>
    <row r="51" spans="1:16" s="38" customFormat="1" x14ac:dyDescent="0.2">
      <c r="A51" s="65"/>
      <c r="B51" s="63"/>
      <c r="C51" s="63"/>
      <c r="D51" s="63"/>
      <c r="E51" s="48"/>
      <c r="F51" s="48"/>
      <c r="G51" s="49"/>
      <c r="H51" s="49"/>
      <c r="I51" s="49"/>
      <c r="J51" s="49"/>
      <c r="K51" s="49"/>
      <c r="L51" s="49"/>
      <c r="M51" s="49"/>
      <c r="N51" s="49"/>
      <c r="O51" s="49"/>
      <c r="P51" s="49"/>
    </row>
    <row r="52" spans="1:16" s="38" customFormat="1" x14ac:dyDescent="0.2">
      <c r="A52" s="34" t="s">
        <v>66</v>
      </c>
      <c r="B52" s="34">
        <f>G43</f>
        <v>8673157</v>
      </c>
      <c r="C52" s="34">
        <v>100</v>
      </c>
      <c r="D52" s="34">
        <f>ROUND((B52*C52)/100,0)</f>
        <v>8673157</v>
      </c>
      <c r="E52" s="48"/>
      <c r="F52" s="48"/>
      <c r="G52" s="49"/>
      <c r="H52" s="49"/>
      <c r="I52" s="49"/>
      <c r="J52" s="49"/>
      <c r="K52" s="49"/>
      <c r="L52" s="49"/>
      <c r="M52" s="49"/>
      <c r="N52" s="49"/>
      <c r="O52" s="49"/>
      <c r="P52" s="49"/>
    </row>
    <row r="53" spans="1:16" s="38" customFormat="1" x14ac:dyDescent="0.2">
      <c r="A53" s="34" t="s">
        <v>67</v>
      </c>
      <c r="B53" s="34">
        <f>G44</f>
        <v>8441461</v>
      </c>
      <c r="C53" s="34">
        <v>100</v>
      </c>
      <c r="D53" s="34">
        <f t="shared" ref="D53:D55" si="16">ROUND((B53*C53)/100,0)</f>
        <v>8441461</v>
      </c>
      <c r="E53" s="48"/>
      <c r="F53" s="48"/>
      <c r="G53" s="49"/>
      <c r="H53" s="49"/>
      <c r="I53" s="49"/>
      <c r="J53" s="49"/>
      <c r="K53" s="49"/>
      <c r="L53" s="49"/>
      <c r="M53" s="49"/>
      <c r="N53" s="49"/>
      <c r="O53" s="49"/>
      <c r="P53" s="49"/>
    </row>
    <row r="54" spans="1:16" s="38" customFormat="1" x14ac:dyDescent="0.2">
      <c r="A54" s="34" t="s">
        <v>68</v>
      </c>
      <c r="B54" s="34">
        <f>G45</f>
        <v>9541775</v>
      </c>
      <c r="C54" s="34">
        <v>42</v>
      </c>
      <c r="D54" s="34">
        <f t="shared" si="16"/>
        <v>4007546</v>
      </c>
      <c r="E54" s="48"/>
      <c r="F54" s="48"/>
      <c r="G54" s="49"/>
      <c r="H54" s="49"/>
      <c r="I54" s="49"/>
      <c r="J54" s="49"/>
      <c r="K54" s="49"/>
      <c r="L54" s="49"/>
      <c r="M54" s="49"/>
      <c r="N54" s="49"/>
      <c r="O54" s="49"/>
      <c r="P54" s="49"/>
    </row>
    <row r="55" spans="1:16" s="38" customFormat="1" x14ac:dyDescent="0.2">
      <c r="A55" s="34" t="s">
        <v>69</v>
      </c>
      <c r="B55" s="34">
        <f>G46</f>
        <v>10083607</v>
      </c>
      <c r="C55" s="34">
        <v>42</v>
      </c>
      <c r="D55" s="34">
        <f t="shared" si="16"/>
        <v>4235115</v>
      </c>
      <c r="E55" s="48"/>
      <c r="F55" s="48"/>
      <c r="G55" s="49"/>
      <c r="H55" s="49"/>
      <c r="I55" s="49"/>
      <c r="J55" s="49"/>
      <c r="K55" s="49"/>
      <c r="L55" s="49"/>
      <c r="M55" s="49"/>
      <c r="N55" s="49"/>
      <c r="O55" s="49"/>
      <c r="P55" s="49"/>
    </row>
    <row r="56" spans="1:16" s="38" customFormat="1" x14ac:dyDescent="0.2">
      <c r="A56" s="50"/>
      <c r="B56" s="50"/>
      <c r="C56" s="50"/>
      <c r="D56" s="50"/>
      <c r="E56" s="48"/>
      <c r="F56" s="48"/>
      <c r="G56" s="49"/>
      <c r="H56" s="49"/>
      <c r="I56" s="49"/>
      <c r="J56" s="49"/>
      <c r="K56" s="49"/>
      <c r="L56" s="49"/>
      <c r="M56" s="49"/>
      <c r="N56" s="49"/>
      <c r="O56" s="49"/>
      <c r="P56" s="49"/>
    </row>
    <row r="57" spans="1:16" s="38" customFormat="1" x14ac:dyDescent="0.2">
      <c r="A57" s="48" t="s">
        <v>99</v>
      </c>
      <c r="B57" s="50"/>
      <c r="C57" s="50"/>
      <c r="D57" s="50"/>
      <c r="E57" s="48"/>
      <c r="F57" s="48"/>
      <c r="G57" s="49"/>
      <c r="H57" s="49"/>
      <c r="I57" s="49"/>
      <c r="J57" s="49"/>
      <c r="K57" s="49"/>
      <c r="L57" s="49"/>
      <c r="M57" s="49"/>
      <c r="N57" s="49"/>
      <c r="O57" s="49"/>
      <c r="P57" s="49"/>
    </row>
    <row r="58" spans="1:16" s="38" customFormat="1" ht="31.5" x14ac:dyDescent="0.2">
      <c r="A58" s="32" t="s">
        <v>93</v>
      </c>
      <c r="B58" s="32" t="s">
        <v>64</v>
      </c>
      <c r="C58" s="32" t="s">
        <v>94</v>
      </c>
      <c r="D58" s="32" t="s">
        <v>95</v>
      </c>
      <c r="E58" s="32" t="s">
        <v>36</v>
      </c>
      <c r="F58" s="32" t="s">
        <v>9</v>
      </c>
      <c r="G58" s="58" t="s">
        <v>44</v>
      </c>
      <c r="H58" s="49"/>
      <c r="I58" s="49"/>
      <c r="J58" s="49"/>
      <c r="K58" s="49"/>
      <c r="L58" s="49"/>
      <c r="M58" s="49"/>
      <c r="N58" s="49"/>
      <c r="O58" s="49"/>
      <c r="P58" s="49"/>
    </row>
    <row r="59" spans="1:16" s="38" customFormat="1" x14ac:dyDescent="0.2">
      <c r="A59" s="34" t="s">
        <v>66</v>
      </c>
      <c r="B59" s="34">
        <f t="shared" ref="B59:D62" si="17">B43</f>
        <v>2850000</v>
      </c>
      <c r="C59" s="34">
        <f t="shared" si="17"/>
        <v>6223157</v>
      </c>
      <c r="D59" s="34">
        <f t="shared" si="17"/>
        <v>0</v>
      </c>
      <c r="E59" s="34">
        <f>B59+C59-D59</f>
        <v>9073157</v>
      </c>
      <c r="F59" s="34">
        <f>F43+D52</f>
        <v>9073157</v>
      </c>
      <c r="G59" s="37">
        <f>E59-F59</f>
        <v>0</v>
      </c>
      <c r="H59" s="49"/>
      <c r="I59" s="49"/>
      <c r="J59" s="49"/>
      <c r="K59" s="49"/>
      <c r="L59" s="49"/>
      <c r="M59" s="49"/>
      <c r="N59" s="49"/>
      <c r="O59" s="49"/>
      <c r="P59" s="49"/>
    </row>
    <row r="60" spans="1:16" s="38" customFormat="1" x14ac:dyDescent="0.2">
      <c r="A60" s="34" t="s">
        <v>67</v>
      </c>
      <c r="B60" s="34">
        <f t="shared" si="17"/>
        <v>3550000</v>
      </c>
      <c r="C60" s="34">
        <f t="shared" si="17"/>
        <v>4891461</v>
      </c>
      <c r="D60" s="34">
        <f t="shared" si="17"/>
        <v>0</v>
      </c>
      <c r="E60" s="34">
        <f>B60+C60-D60</f>
        <v>8441461</v>
      </c>
      <c r="F60" s="34">
        <f>F44+D53</f>
        <v>8441461</v>
      </c>
      <c r="G60" s="37">
        <f t="shared" ref="G60:G62" si="18">E60-F60</f>
        <v>0</v>
      </c>
      <c r="H60" s="49"/>
      <c r="I60" s="49"/>
      <c r="J60" s="49"/>
      <c r="K60" s="49"/>
      <c r="L60" s="49"/>
      <c r="M60" s="49"/>
      <c r="N60" s="49"/>
      <c r="O60" s="49"/>
      <c r="P60" s="49"/>
    </row>
    <row r="61" spans="1:16" s="38" customFormat="1" x14ac:dyDescent="0.2">
      <c r="A61" s="34" t="s">
        <v>68</v>
      </c>
      <c r="B61" s="34">
        <f t="shared" si="17"/>
        <v>3050000</v>
      </c>
      <c r="C61" s="34">
        <f t="shared" si="17"/>
        <v>6491775</v>
      </c>
      <c r="D61" s="34">
        <f t="shared" si="17"/>
        <v>0</v>
      </c>
      <c r="E61" s="34">
        <f>B61+C61-D61</f>
        <v>9541775</v>
      </c>
      <c r="F61" s="34">
        <f>F45+D54</f>
        <v>4007546</v>
      </c>
      <c r="G61" s="37">
        <f t="shared" si="18"/>
        <v>5534229</v>
      </c>
      <c r="H61" s="49"/>
      <c r="I61" s="49"/>
      <c r="J61" s="49"/>
      <c r="K61" s="49"/>
      <c r="L61" s="49"/>
      <c r="M61" s="49"/>
      <c r="N61" s="49"/>
      <c r="O61" s="49"/>
      <c r="P61" s="49"/>
    </row>
    <row r="62" spans="1:16" s="38" customFormat="1" x14ac:dyDescent="0.2">
      <c r="A62" s="34" t="s">
        <v>69</v>
      </c>
      <c r="B62" s="34">
        <f t="shared" si="17"/>
        <v>3350000</v>
      </c>
      <c r="C62" s="34">
        <f t="shared" si="17"/>
        <v>6733607</v>
      </c>
      <c r="D62" s="34">
        <f t="shared" si="17"/>
        <v>0</v>
      </c>
      <c r="E62" s="34">
        <f>B62+C62-D62</f>
        <v>10083607</v>
      </c>
      <c r="F62" s="34">
        <f>F46+D55</f>
        <v>4235115</v>
      </c>
      <c r="G62" s="37">
        <f t="shared" si="18"/>
        <v>5848492</v>
      </c>
      <c r="H62" s="49"/>
      <c r="I62" s="49"/>
      <c r="J62" s="49"/>
      <c r="K62" s="49"/>
      <c r="L62" s="49"/>
      <c r="M62" s="49"/>
      <c r="N62" s="49"/>
      <c r="O62" s="49"/>
      <c r="P62" s="49"/>
    </row>
    <row r="63" spans="1:16" s="38" customFormat="1" x14ac:dyDescent="0.2">
      <c r="A63" s="35" t="s">
        <v>12</v>
      </c>
      <c r="B63" s="35">
        <f>SUM(B59:B62)</f>
        <v>12800000</v>
      </c>
      <c r="C63" s="35">
        <f t="shared" ref="C63:G63" si="19">SUM(C59:C62)</f>
        <v>24340000</v>
      </c>
      <c r="D63" s="35">
        <f t="shared" si="19"/>
        <v>0</v>
      </c>
      <c r="E63" s="35">
        <f t="shared" si="19"/>
        <v>37140000</v>
      </c>
      <c r="F63" s="35">
        <f t="shared" si="19"/>
        <v>25757279</v>
      </c>
      <c r="G63" s="35">
        <f t="shared" si="19"/>
        <v>11382721</v>
      </c>
      <c r="H63" s="49"/>
      <c r="I63" s="49"/>
      <c r="J63" s="49"/>
      <c r="K63" s="49"/>
      <c r="L63" s="49"/>
      <c r="M63" s="49"/>
      <c r="N63" s="49"/>
      <c r="O63" s="49"/>
      <c r="P63" s="49"/>
    </row>
    <row r="64" spans="1:16" s="38" customFormat="1" x14ac:dyDescent="0.2">
      <c r="A64" s="50"/>
      <c r="B64" s="50"/>
      <c r="C64" s="50"/>
      <c r="D64" s="50"/>
      <c r="E64" s="48"/>
      <c r="F64" s="48"/>
      <c r="G64" s="49"/>
      <c r="H64" s="49"/>
      <c r="I64" s="49"/>
      <c r="J64" s="49"/>
      <c r="K64" s="49"/>
      <c r="L64" s="49"/>
      <c r="M64" s="49"/>
      <c r="N64" s="49"/>
      <c r="O64" s="49"/>
      <c r="P64" s="49"/>
    </row>
    <row r="65" spans="1:16" s="38" customFormat="1" x14ac:dyDescent="0.2">
      <c r="A65" s="47"/>
      <c r="B65" s="48"/>
      <c r="C65" s="48"/>
      <c r="D65" s="48"/>
      <c r="E65" s="48"/>
      <c r="F65" s="48"/>
      <c r="G65" s="49"/>
      <c r="H65" s="49"/>
      <c r="I65" s="49"/>
      <c r="J65" s="49"/>
      <c r="K65" s="49"/>
      <c r="L65" s="49"/>
      <c r="M65" s="49"/>
      <c r="N65" s="49"/>
      <c r="O65" s="49"/>
      <c r="P65" s="49"/>
    </row>
    <row r="67" spans="1:16" x14ac:dyDescent="0.2">
      <c r="G67" s="39"/>
      <c r="H67" s="39"/>
    </row>
  </sheetData>
  <mergeCells count="20">
    <mergeCell ref="J14:J17"/>
    <mergeCell ref="A1:D1"/>
    <mergeCell ref="F14:F17"/>
    <mergeCell ref="G14:G17"/>
    <mergeCell ref="H14:H17"/>
    <mergeCell ref="I14:I17"/>
    <mergeCell ref="A2:E2"/>
    <mergeCell ref="F29:J29"/>
    <mergeCell ref="K29:K34"/>
    <mergeCell ref="B30:B33"/>
    <mergeCell ref="C30:C33"/>
    <mergeCell ref="D30:D33"/>
    <mergeCell ref="E30:E33"/>
    <mergeCell ref="F31:J31"/>
    <mergeCell ref="A50:A51"/>
    <mergeCell ref="B50:B51"/>
    <mergeCell ref="C50:C51"/>
    <mergeCell ref="D50:D51"/>
    <mergeCell ref="A29:A33"/>
    <mergeCell ref="B29:E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workbookViewId="0">
      <selection activeCell="S14" sqref="S14"/>
    </sheetView>
  </sheetViews>
  <sheetFormatPr defaultRowHeight="12.75" x14ac:dyDescent="0.2"/>
  <cols>
    <col min="1" max="1" width="16.28515625" bestFit="1" customWidth="1"/>
    <col min="2" max="2" width="15" style="2" bestFit="1" customWidth="1"/>
    <col min="3" max="3" width="14" style="1" customWidth="1"/>
    <col min="4" max="4" width="12.5703125" style="2" customWidth="1"/>
    <col min="5" max="5" width="15.42578125" style="1" customWidth="1"/>
    <col min="6" max="6" width="12.85546875" bestFit="1" customWidth="1"/>
    <col min="7" max="7" width="14.140625" customWidth="1"/>
    <col min="8" max="8" width="13.42578125" customWidth="1"/>
    <col min="9" max="9" width="13.5703125" customWidth="1"/>
    <col min="10" max="10" width="14.5703125" customWidth="1"/>
    <col min="11" max="11" width="17.28515625" customWidth="1"/>
    <col min="12" max="12" width="20.5703125" customWidth="1"/>
    <col min="13" max="13" width="12.5703125" customWidth="1"/>
    <col min="14" max="14" width="11.28515625" bestFit="1" customWidth="1"/>
    <col min="15" max="15" width="11.5703125" customWidth="1"/>
    <col min="16" max="16" width="11.28515625" bestFit="1" customWidth="1"/>
    <col min="17" max="17" width="12.28515625" customWidth="1"/>
    <col min="19" max="19" width="11.28515625" bestFit="1" customWidth="1"/>
    <col min="20" max="20" width="11.42578125" customWidth="1"/>
    <col min="21" max="21" width="11.5703125" customWidth="1"/>
  </cols>
  <sheetData>
    <row r="1" spans="1:21" x14ac:dyDescent="0.2">
      <c r="A1" s="79" t="s">
        <v>20</v>
      </c>
      <c r="B1" s="79"/>
      <c r="C1" s="79"/>
      <c r="D1" s="79"/>
      <c r="E1" s="79"/>
      <c r="F1" s="79"/>
      <c r="G1" s="79"/>
      <c r="H1" s="79"/>
      <c r="I1" s="79"/>
      <c r="J1" s="90" t="s">
        <v>34</v>
      </c>
      <c r="K1" s="90"/>
      <c r="L1" s="90"/>
      <c r="M1" s="90"/>
      <c r="N1" s="90"/>
      <c r="O1" s="90"/>
    </row>
    <row r="2" spans="1:21" s="27" customFormat="1" ht="25.5" x14ac:dyDescent="0.2">
      <c r="A2" s="85" t="s">
        <v>21</v>
      </c>
      <c r="B2" s="84" t="s">
        <v>19</v>
      </c>
      <c r="C2" s="84"/>
      <c r="D2" s="84" t="s">
        <v>18</v>
      </c>
      <c r="E2" s="84"/>
      <c r="F2" s="84" t="s">
        <v>17</v>
      </c>
      <c r="G2" s="84"/>
      <c r="H2" s="84" t="s">
        <v>16</v>
      </c>
      <c r="I2" s="84"/>
      <c r="J2" s="24"/>
      <c r="K2" s="10" t="s">
        <v>35</v>
      </c>
      <c r="L2" s="10" t="s">
        <v>36</v>
      </c>
      <c r="M2" s="11" t="s">
        <v>37</v>
      </c>
      <c r="N2" s="10" t="s">
        <v>26</v>
      </c>
      <c r="O2" s="10" t="s">
        <v>38</v>
      </c>
    </row>
    <row r="3" spans="1:21" s="16" customFormat="1" x14ac:dyDescent="0.2">
      <c r="A3" s="86"/>
      <c r="B3" s="18" t="s">
        <v>14</v>
      </c>
      <c r="C3" s="19" t="s">
        <v>15</v>
      </c>
      <c r="D3" s="18" t="s">
        <v>14</v>
      </c>
      <c r="E3" s="19" t="s">
        <v>13</v>
      </c>
      <c r="F3" s="18" t="s">
        <v>14</v>
      </c>
      <c r="G3" s="18" t="s">
        <v>13</v>
      </c>
      <c r="H3" s="18" t="s">
        <v>14</v>
      </c>
      <c r="I3" s="18" t="s">
        <v>13</v>
      </c>
      <c r="J3" s="26"/>
      <c r="K3" s="28"/>
      <c r="L3" s="26"/>
      <c r="M3" s="26"/>
      <c r="N3" s="26"/>
      <c r="O3" s="26"/>
    </row>
    <row r="4" spans="1:21" x14ac:dyDescent="0.2">
      <c r="A4" s="5" t="s">
        <v>3</v>
      </c>
      <c r="B4" s="5">
        <v>3000000</v>
      </c>
      <c r="C4" s="15">
        <v>27.28</v>
      </c>
      <c r="D4" s="5">
        <v>1500000</v>
      </c>
      <c r="E4" s="15">
        <v>17.05</v>
      </c>
      <c r="F4" s="5">
        <f>B4+D4</f>
        <v>4500000</v>
      </c>
      <c r="G4" s="15">
        <v>22.73</v>
      </c>
      <c r="H4" s="5">
        <v>72450000</v>
      </c>
      <c r="I4" s="15">
        <v>29.88</v>
      </c>
      <c r="J4" s="5" t="s">
        <v>3</v>
      </c>
      <c r="K4" s="29">
        <v>0</v>
      </c>
      <c r="L4" s="22">
        <v>6180000</v>
      </c>
      <c r="M4" s="5">
        <v>5580000</v>
      </c>
      <c r="N4" s="6">
        <f>M4+I14</f>
        <v>6180000</v>
      </c>
      <c r="O4" s="3"/>
      <c r="P4">
        <f>(H4/$H$8)*100</f>
        <v>29.882449989688599</v>
      </c>
    </row>
    <row r="5" spans="1:21" x14ac:dyDescent="0.2">
      <c r="A5" s="5" t="s">
        <v>2</v>
      </c>
      <c r="B5" s="5">
        <v>2000000</v>
      </c>
      <c r="C5" s="15">
        <v>18.18</v>
      </c>
      <c r="D5" s="5">
        <v>1800000</v>
      </c>
      <c r="E5" s="15">
        <v>20.45</v>
      </c>
      <c r="F5" s="5">
        <f>B5+D5</f>
        <v>3800000</v>
      </c>
      <c r="G5" s="15">
        <v>19.190000000000001</v>
      </c>
      <c r="H5" s="5">
        <v>60000000</v>
      </c>
      <c r="I5" s="15">
        <v>24.75</v>
      </c>
      <c r="J5" s="5" t="s">
        <v>2</v>
      </c>
      <c r="K5" s="6">
        <v>0</v>
      </c>
      <c r="L5" s="22">
        <v>3100000</v>
      </c>
      <c r="M5" s="5">
        <v>3100000</v>
      </c>
      <c r="N5" s="6">
        <f>M5+I15</f>
        <v>3100000</v>
      </c>
      <c r="O5" s="3"/>
      <c r="P5">
        <f>(H5/$H$8)*100</f>
        <v>24.747370591874613</v>
      </c>
    </row>
    <row r="6" spans="1:21" x14ac:dyDescent="0.2">
      <c r="A6" s="5" t="s">
        <v>1</v>
      </c>
      <c r="B6" s="5">
        <v>4000000</v>
      </c>
      <c r="C6" s="15">
        <v>36.36</v>
      </c>
      <c r="D6" s="5">
        <v>2500000</v>
      </c>
      <c r="E6" s="15">
        <v>28.41</v>
      </c>
      <c r="F6" s="5">
        <f>B6+D6</f>
        <v>6500000</v>
      </c>
      <c r="G6" s="15">
        <v>32.83</v>
      </c>
      <c r="H6" s="5">
        <v>65000000</v>
      </c>
      <c r="I6" s="15">
        <v>26.81</v>
      </c>
      <c r="J6" s="5" t="s">
        <v>1</v>
      </c>
      <c r="K6" s="29">
        <v>0</v>
      </c>
      <c r="L6" s="22">
        <v>7700000</v>
      </c>
      <c r="M6" s="5">
        <v>3234000</v>
      </c>
      <c r="N6" s="6">
        <f>M6+I16</f>
        <v>3534000</v>
      </c>
      <c r="O6" s="3"/>
      <c r="P6">
        <f>(H6/$H$8)*100</f>
        <v>26.809651474530831</v>
      </c>
    </row>
    <row r="7" spans="1:21" x14ac:dyDescent="0.2">
      <c r="A7" s="5" t="s">
        <v>0</v>
      </c>
      <c r="B7" s="5">
        <v>2000000</v>
      </c>
      <c r="C7" s="15">
        <v>18.18</v>
      </c>
      <c r="D7" s="5">
        <v>3000000</v>
      </c>
      <c r="E7" s="15">
        <v>34.090000000000003</v>
      </c>
      <c r="F7" s="5">
        <f>B7+D7</f>
        <v>5000000</v>
      </c>
      <c r="G7" s="15">
        <v>25.25</v>
      </c>
      <c r="H7" s="5">
        <v>45000000</v>
      </c>
      <c r="I7" s="15">
        <v>18.559999999999999</v>
      </c>
      <c r="J7" s="5" t="s">
        <v>0</v>
      </c>
      <c r="K7" s="29">
        <v>0</v>
      </c>
      <c r="L7" s="22">
        <v>6350000</v>
      </c>
      <c r="M7" s="5">
        <v>2667000</v>
      </c>
      <c r="N7" s="6">
        <f>M7+I17</f>
        <v>2667000</v>
      </c>
      <c r="O7" s="3"/>
      <c r="P7">
        <f>(H7/$H$8)*100</f>
        <v>18.56052794390596</v>
      </c>
    </row>
    <row r="8" spans="1:21" x14ac:dyDescent="0.2">
      <c r="A8" s="8" t="s">
        <v>12</v>
      </c>
      <c r="B8" s="8">
        <f t="shared" ref="B8:I8" si="0">SUM(B4:B7)</f>
        <v>11000000</v>
      </c>
      <c r="C8" s="8">
        <f t="shared" si="0"/>
        <v>100</v>
      </c>
      <c r="D8" s="8">
        <f t="shared" si="0"/>
        <v>8800000</v>
      </c>
      <c r="E8" s="8">
        <f t="shared" si="0"/>
        <v>100</v>
      </c>
      <c r="F8" s="8">
        <f t="shared" si="0"/>
        <v>19800000</v>
      </c>
      <c r="G8" s="8">
        <f t="shared" si="0"/>
        <v>100</v>
      </c>
      <c r="H8" s="8">
        <f t="shared" si="0"/>
        <v>242450000</v>
      </c>
      <c r="I8" s="8">
        <f t="shared" si="0"/>
        <v>100</v>
      </c>
      <c r="J8" s="14"/>
      <c r="L8" s="7">
        <f>SUM(L4:L7)</f>
        <v>23330000</v>
      </c>
      <c r="M8" s="7">
        <f t="shared" ref="M8:O8" si="1">SUM(M4:M7)</f>
        <v>14581000</v>
      </c>
      <c r="N8" s="7">
        <f t="shared" si="1"/>
        <v>15481000</v>
      </c>
      <c r="O8" s="7">
        <f t="shared" si="1"/>
        <v>0</v>
      </c>
    </row>
    <row r="10" spans="1:21" x14ac:dyDescent="0.2">
      <c r="A10" s="20" t="s">
        <v>23</v>
      </c>
    </row>
    <row r="11" spans="1:21" ht="51" x14ac:dyDescent="0.2">
      <c r="A11" s="10"/>
      <c r="B11" s="13" t="s">
        <v>41</v>
      </c>
      <c r="C11" s="12" t="s">
        <v>42</v>
      </c>
      <c r="D11" s="13" t="s">
        <v>39</v>
      </c>
      <c r="E11" s="12" t="s">
        <v>40</v>
      </c>
      <c r="F11" s="10" t="s">
        <v>43</v>
      </c>
      <c r="G11" s="10" t="s">
        <v>11</v>
      </c>
      <c r="H11" s="10" t="s">
        <v>10</v>
      </c>
      <c r="I11" s="10" t="s">
        <v>9</v>
      </c>
      <c r="J11" s="10" t="s">
        <v>8</v>
      </c>
      <c r="K11" s="10" t="s">
        <v>7</v>
      </c>
      <c r="L11" s="11" t="s">
        <v>50</v>
      </c>
      <c r="M11" s="10" t="s">
        <v>6</v>
      </c>
      <c r="N11" s="10" t="s">
        <v>5</v>
      </c>
      <c r="O11" s="25" t="s">
        <v>19</v>
      </c>
      <c r="P11" s="25" t="s">
        <v>18</v>
      </c>
      <c r="Q11" s="25" t="s">
        <v>16</v>
      </c>
      <c r="R11" s="25" t="s">
        <v>27</v>
      </c>
      <c r="S11" s="25" t="s">
        <v>28</v>
      </c>
      <c r="T11" s="25" t="s">
        <v>9</v>
      </c>
      <c r="U11" s="25" t="s">
        <v>44</v>
      </c>
    </row>
    <row r="12" spans="1:21" x14ac:dyDescent="0.2">
      <c r="A12" s="9" t="s">
        <v>4</v>
      </c>
      <c r="B12" s="8">
        <v>3500000</v>
      </c>
      <c r="C12" s="8">
        <v>6000000</v>
      </c>
      <c r="D12" s="8">
        <v>1500000</v>
      </c>
      <c r="E12" s="8">
        <v>1000000</v>
      </c>
      <c r="F12" s="8">
        <v>800000</v>
      </c>
      <c r="G12" s="7">
        <f t="shared" ref="G12:G17" si="2">SUM(B12:F12)</f>
        <v>12800000</v>
      </c>
      <c r="H12" s="80">
        <f>SUM(H14:H17)</f>
        <v>5830000</v>
      </c>
      <c r="I12" s="80">
        <f t="shared" ref="I12" si="3">SUM(I14:I17)</f>
        <v>900000</v>
      </c>
      <c r="J12" s="82">
        <f t="shared" ref="J12" si="4">SUM(J14:J17)</f>
        <v>2000000</v>
      </c>
      <c r="K12" s="82">
        <f t="shared" ref="K12" si="5">SUM(K14:K17)</f>
        <v>5830000</v>
      </c>
      <c r="L12" s="80">
        <f t="shared" ref="L12" si="6">SUM(L14:L17)</f>
        <v>30686000</v>
      </c>
      <c r="M12" s="82">
        <f t="shared" ref="M12" si="7">SUM(M14:M17)</f>
        <v>34516000</v>
      </c>
      <c r="N12" s="82">
        <f t="shared" ref="N12:Q12" si="8">SUM(N14:N17)</f>
        <v>33616000</v>
      </c>
      <c r="O12" s="82">
        <f t="shared" si="8"/>
        <v>11000000</v>
      </c>
      <c r="P12" s="82">
        <f t="shared" si="8"/>
        <v>8800000</v>
      </c>
      <c r="Q12" s="82">
        <f t="shared" si="8"/>
        <v>242450000</v>
      </c>
      <c r="R12" s="88"/>
      <c r="S12" s="88"/>
      <c r="T12" s="77">
        <f>SUM(T14:T17)</f>
        <v>22655804.808000002</v>
      </c>
      <c r="U12" s="77">
        <f>SUM(U14:U17)</f>
        <v>11860195.192</v>
      </c>
    </row>
    <row r="13" spans="1:21" x14ac:dyDescent="0.2">
      <c r="A13" s="9" t="s">
        <v>22</v>
      </c>
      <c r="B13" s="8">
        <f>B12*100%</f>
        <v>3500000</v>
      </c>
      <c r="C13" s="8">
        <f>C12*100%</f>
        <v>6000000</v>
      </c>
      <c r="D13" s="8">
        <f t="shared" ref="D13" si="9">D12*42%</f>
        <v>630000</v>
      </c>
      <c r="E13" s="8">
        <f t="shared" ref="E13" si="10">E12*42%</f>
        <v>420000</v>
      </c>
      <c r="F13" s="8">
        <f t="shared" ref="F13" si="11">F12*42%</f>
        <v>336000</v>
      </c>
      <c r="G13" s="7">
        <f t="shared" si="2"/>
        <v>10886000</v>
      </c>
      <c r="H13" s="81"/>
      <c r="I13" s="81"/>
      <c r="J13" s="83"/>
      <c r="K13" s="83"/>
      <c r="L13" s="81"/>
      <c r="M13" s="83"/>
      <c r="N13" s="83"/>
      <c r="O13" s="83"/>
      <c r="P13" s="83"/>
      <c r="Q13" s="83"/>
      <c r="R13" s="89"/>
      <c r="S13" s="89"/>
      <c r="T13" s="78"/>
      <c r="U13" s="78"/>
    </row>
    <row r="14" spans="1:21" x14ac:dyDescent="0.2">
      <c r="A14" s="4" t="s">
        <v>3</v>
      </c>
      <c r="B14" s="5">
        <f>(C4*$B$13)/100</f>
        <v>954800</v>
      </c>
      <c r="C14" s="5">
        <f>(E4*$C$13)/100</f>
        <v>1023000</v>
      </c>
      <c r="D14" s="5">
        <f>(G4*$D$13)/100</f>
        <v>143199</v>
      </c>
      <c r="E14" s="5">
        <f>(I4*$E$13)/100</f>
        <v>125496</v>
      </c>
      <c r="F14" s="5">
        <f>(C4*$F$13)/100</f>
        <v>91660.800000000003</v>
      </c>
      <c r="G14" s="7">
        <f t="shared" si="2"/>
        <v>2338155.7999999998</v>
      </c>
      <c r="H14" s="5">
        <v>1680000</v>
      </c>
      <c r="I14" s="5">
        <v>600000</v>
      </c>
      <c r="J14" s="6"/>
      <c r="K14" s="23">
        <f>H14</f>
        <v>1680000</v>
      </c>
      <c r="L14" s="23">
        <f>O14+P14+G14</f>
        <v>6838155.7999999998</v>
      </c>
      <c r="M14" s="22">
        <f>K14+L14-J14</f>
        <v>8518155.8000000007</v>
      </c>
      <c r="N14" s="23">
        <f>M14-I14</f>
        <v>7918155.8000000007</v>
      </c>
      <c r="O14" s="5">
        <v>3000000</v>
      </c>
      <c r="P14" s="5">
        <v>1500000</v>
      </c>
      <c r="Q14" s="5">
        <v>72450000</v>
      </c>
      <c r="R14" s="3">
        <v>100</v>
      </c>
      <c r="S14" s="6">
        <f>(N14*R14)/100</f>
        <v>7918155.8000000007</v>
      </c>
      <c r="T14" s="6">
        <f>S14+I14</f>
        <v>8518155.8000000007</v>
      </c>
      <c r="U14" s="6">
        <f>M14-T14</f>
        <v>0</v>
      </c>
    </row>
    <row r="15" spans="1:21" x14ac:dyDescent="0.2">
      <c r="A15" s="4" t="s">
        <v>2</v>
      </c>
      <c r="B15" s="5">
        <f>(C5*$B$13)/100</f>
        <v>636300</v>
      </c>
      <c r="C15" s="5">
        <f>(E5*$C$13)/100</f>
        <v>1227000</v>
      </c>
      <c r="D15" s="5">
        <f>(G5*$D$13)/100</f>
        <v>120897</v>
      </c>
      <c r="E15" s="5">
        <f>(I5*$E$13)/100</f>
        <v>103950</v>
      </c>
      <c r="F15" s="5">
        <f>(C5*$F$13)/100</f>
        <v>61084.800000000003</v>
      </c>
      <c r="G15" s="7">
        <f t="shared" si="2"/>
        <v>2149231.7999999998</v>
      </c>
      <c r="H15" s="5">
        <v>1300000</v>
      </c>
      <c r="I15" s="3">
        <v>0</v>
      </c>
      <c r="J15" s="6">
        <v>2000000</v>
      </c>
      <c r="K15" s="23">
        <f t="shared" ref="K15:K17" si="12">H15</f>
        <v>1300000</v>
      </c>
      <c r="L15" s="23">
        <f>O15+P15+G15</f>
        <v>5949231.7999999998</v>
      </c>
      <c r="M15" s="22">
        <f>K15+L15-J15</f>
        <v>5249231.8</v>
      </c>
      <c r="N15" s="23">
        <f t="shared" ref="N15:N17" si="13">M15-I15</f>
        <v>5249231.8</v>
      </c>
      <c r="O15" s="5">
        <v>2000000</v>
      </c>
      <c r="P15" s="5">
        <v>1800000</v>
      </c>
      <c r="Q15" s="5">
        <v>60000000</v>
      </c>
      <c r="R15" s="3">
        <v>100</v>
      </c>
      <c r="S15" s="6">
        <f>(N15*R15)/100</f>
        <v>5249231.8</v>
      </c>
      <c r="T15" s="6">
        <f>S15+I15</f>
        <v>5249231.8</v>
      </c>
      <c r="U15" s="6">
        <f>M15-T15</f>
        <v>0</v>
      </c>
    </row>
    <row r="16" spans="1:21" x14ac:dyDescent="0.2">
      <c r="A16" s="4" t="s">
        <v>1</v>
      </c>
      <c r="B16" s="5">
        <f>(C6*$B$13)/100</f>
        <v>1272600</v>
      </c>
      <c r="C16" s="5">
        <f>(E6*$C$13)/100</f>
        <v>1704600</v>
      </c>
      <c r="D16" s="5">
        <f>(G6*$D$13)/100</f>
        <v>206829</v>
      </c>
      <c r="E16" s="5">
        <f>(I6*$E$13)/100</f>
        <v>112602</v>
      </c>
      <c r="F16" s="5">
        <f>(C6*$F$13)/100</f>
        <v>122169.60000000001</v>
      </c>
      <c r="G16" s="7">
        <f t="shared" si="2"/>
        <v>3418800.6</v>
      </c>
      <c r="H16" s="5">
        <v>1500000</v>
      </c>
      <c r="I16" s="4">
        <v>300000</v>
      </c>
      <c r="J16" s="3"/>
      <c r="K16" s="23">
        <f t="shared" si="12"/>
        <v>1500000</v>
      </c>
      <c r="L16" s="23">
        <f>O16+P16+G16</f>
        <v>9918800.5999999996</v>
      </c>
      <c r="M16" s="22">
        <f>K16+L16-J16</f>
        <v>11418800.6</v>
      </c>
      <c r="N16" s="23">
        <f>M16-I16</f>
        <v>11118800.6</v>
      </c>
      <c r="O16" s="5">
        <v>4000000</v>
      </c>
      <c r="P16" s="5">
        <v>2500000</v>
      </c>
      <c r="Q16" s="5">
        <v>65000000</v>
      </c>
      <c r="R16" s="3">
        <v>42</v>
      </c>
      <c r="S16" s="6">
        <f>(N16*R16)/100</f>
        <v>4669896.2520000003</v>
      </c>
      <c r="T16" s="6">
        <f>S16+I16</f>
        <v>4969896.2520000003</v>
      </c>
      <c r="U16" s="6">
        <f>M16-T16</f>
        <v>6448904.3479999993</v>
      </c>
    </row>
    <row r="17" spans="1:21" x14ac:dyDescent="0.2">
      <c r="A17" s="4" t="s">
        <v>0</v>
      </c>
      <c r="B17" s="5">
        <f>(C7*$B$13)/100</f>
        <v>636300</v>
      </c>
      <c r="C17" s="5">
        <f>(E7*$C$13)/100</f>
        <v>2045400.0000000002</v>
      </c>
      <c r="D17" s="5">
        <f>(G7*$D$13)/100</f>
        <v>159075</v>
      </c>
      <c r="E17" s="5">
        <f>(I7*$E$13)/100</f>
        <v>77951.999999999985</v>
      </c>
      <c r="F17" s="5">
        <f>(C7*$F$13)/100</f>
        <v>61084.800000000003</v>
      </c>
      <c r="G17" s="7">
        <f t="shared" si="2"/>
        <v>2979811.8</v>
      </c>
      <c r="H17" s="5">
        <v>1350000</v>
      </c>
      <c r="I17" s="4">
        <v>0</v>
      </c>
      <c r="J17" s="3"/>
      <c r="K17" s="23">
        <f t="shared" si="12"/>
        <v>1350000</v>
      </c>
      <c r="L17" s="23">
        <f>O17+P17+G17</f>
        <v>7979811.7999999998</v>
      </c>
      <c r="M17" s="22">
        <f>K17+L17-J17</f>
        <v>9329811.8000000007</v>
      </c>
      <c r="N17" s="23">
        <f t="shared" si="13"/>
        <v>9329811.8000000007</v>
      </c>
      <c r="O17" s="5">
        <v>2000000</v>
      </c>
      <c r="P17" s="5">
        <v>3000000</v>
      </c>
      <c r="Q17" s="5">
        <v>45000000</v>
      </c>
      <c r="R17" s="3">
        <v>42</v>
      </c>
      <c r="S17" s="6">
        <f>(N17*R17)/100</f>
        <v>3918520.9560000002</v>
      </c>
      <c r="T17" s="6">
        <f>S17+I17</f>
        <v>3918520.9560000002</v>
      </c>
      <c r="U17" s="6">
        <f>M17-T17</f>
        <v>5411290.8440000005</v>
      </c>
    </row>
    <row r="18" spans="1:21" x14ac:dyDescent="0.2">
      <c r="L18" s="14"/>
      <c r="S18" s="14"/>
    </row>
    <row r="19" spans="1:21" x14ac:dyDescent="0.2">
      <c r="A19" s="79" t="s">
        <v>24</v>
      </c>
      <c r="B19" s="79"/>
      <c r="C19" s="79"/>
      <c r="D19" s="79"/>
      <c r="E19" s="79"/>
      <c r="F19" s="79"/>
      <c r="G19" s="79"/>
      <c r="H19" s="79"/>
      <c r="I19" s="79"/>
      <c r="L19" s="14"/>
      <c r="N19" s="14"/>
      <c r="S19" s="14"/>
    </row>
    <row r="20" spans="1:21" x14ac:dyDescent="0.2">
      <c r="A20" s="85" t="s">
        <v>21</v>
      </c>
      <c r="B20" s="87" t="s">
        <v>19</v>
      </c>
      <c r="C20" s="87"/>
      <c r="D20" s="87" t="s">
        <v>18</v>
      </c>
      <c r="E20" s="87"/>
      <c r="F20" s="87" t="s">
        <v>17</v>
      </c>
      <c r="G20" s="87"/>
      <c r="H20" s="87" t="s">
        <v>16</v>
      </c>
      <c r="I20" s="87"/>
      <c r="L20" s="14"/>
    </row>
    <row r="21" spans="1:21" x14ac:dyDescent="0.2">
      <c r="A21" s="86"/>
      <c r="B21" s="21" t="s">
        <v>14</v>
      </c>
      <c r="C21" s="19" t="s">
        <v>15</v>
      </c>
      <c r="D21" s="21" t="s">
        <v>14</v>
      </c>
      <c r="E21" s="19" t="s">
        <v>13</v>
      </c>
      <c r="F21" s="21" t="s">
        <v>14</v>
      </c>
      <c r="G21" s="21" t="s">
        <v>13</v>
      </c>
      <c r="H21" s="21" t="s">
        <v>14</v>
      </c>
      <c r="I21" s="21" t="s">
        <v>13</v>
      </c>
      <c r="J21" s="16"/>
      <c r="K21" s="17"/>
      <c r="L21" s="14"/>
      <c r="M21" s="16"/>
      <c r="N21" s="16"/>
      <c r="O21" s="16"/>
      <c r="P21" s="16"/>
      <c r="Q21" s="16"/>
      <c r="R21" s="16"/>
      <c r="S21" s="16"/>
    </row>
    <row r="22" spans="1:21" x14ac:dyDescent="0.2">
      <c r="A22" s="5" t="s">
        <v>29</v>
      </c>
      <c r="B22" s="5">
        <v>2000000</v>
      </c>
      <c r="C22" s="15">
        <v>19.420000000000002</v>
      </c>
      <c r="D22" s="5">
        <v>1600000</v>
      </c>
      <c r="E22" s="15">
        <v>20.92</v>
      </c>
      <c r="F22" s="5">
        <f>B22+D22</f>
        <v>3600000</v>
      </c>
      <c r="G22" s="15">
        <v>20.059999999999999</v>
      </c>
      <c r="H22" s="5">
        <v>60000000</v>
      </c>
      <c r="I22" s="15">
        <v>21.82</v>
      </c>
      <c r="J22" s="14"/>
      <c r="L22" s="14"/>
    </row>
    <row r="23" spans="1:21" x14ac:dyDescent="0.2">
      <c r="A23" s="5" t="s">
        <v>30</v>
      </c>
      <c r="B23" s="5">
        <v>2500000</v>
      </c>
      <c r="C23" s="15">
        <v>24.27</v>
      </c>
      <c r="D23" s="5">
        <v>2100000</v>
      </c>
      <c r="E23" s="15">
        <v>27.45</v>
      </c>
      <c r="F23" s="5">
        <f>B23+D23</f>
        <v>4600000</v>
      </c>
      <c r="G23" s="15">
        <v>25.63</v>
      </c>
      <c r="H23" s="5">
        <v>55000000</v>
      </c>
      <c r="I23" s="15">
        <v>20</v>
      </c>
      <c r="J23" s="14"/>
      <c r="K23" s="14"/>
    </row>
    <row r="24" spans="1:21" x14ac:dyDescent="0.2">
      <c r="A24" s="5" t="s">
        <v>31</v>
      </c>
      <c r="B24" s="5">
        <v>3000000</v>
      </c>
      <c r="C24" s="15">
        <v>29.13</v>
      </c>
      <c r="D24" s="5">
        <v>1800000</v>
      </c>
      <c r="E24" s="15">
        <v>23.53</v>
      </c>
      <c r="F24" s="5">
        <f>B24+D24</f>
        <v>4800000</v>
      </c>
      <c r="G24" s="15">
        <v>26.74</v>
      </c>
      <c r="H24" s="5">
        <v>70000000</v>
      </c>
      <c r="I24" s="15">
        <v>25.45</v>
      </c>
      <c r="J24" s="14"/>
    </row>
    <row r="25" spans="1:21" x14ac:dyDescent="0.2">
      <c r="A25" s="5" t="s">
        <v>32</v>
      </c>
      <c r="B25" s="5">
        <v>2800000</v>
      </c>
      <c r="C25" s="15">
        <v>27.18</v>
      </c>
      <c r="D25" s="5">
        <v>2150000</v>
      </c>
      <c r="E25" s="15">
        <v>28.1</v>
      </c>
      <c r="F25" s="5">
        <f>B25+D25</f>
        <v>4950000</v>
      </c>
      <c r="G25" s="15">
        <v>27.57</v>
      </c>
      <c r="H25" s="5">
        <v>90000000</v>
      </c>
      <c r="I25" s="15">
        <v>32.729999999999997</v>
      </c>
      <c r="J25" s="14"/>
    </row>
    <row r="26" spans="1:21" x14ac:dyDescent="0.2">
      <c r="A26" s="8" t="s">
        <v>12</v>
      </c>
      <c r="B26" s="8">
        <f>SUM(B22:B25)</f>
        <v>10300000</v>
      </c>
      <c r="C26" s="8">
        <f t="shared" ref="C26:I26" si="14">SUM(C22:C25)</f>
        <v>100</v>
      </c>
      <c r="D26" s="8">
        <f t="shared" si="14"/>
        <v>7650000</v>
      </c>
      <c r="E26" s="8">
        <f t="shared" si="14"/>
        <v>100</v>
      </c>
      <c r="F26" s="8">
        <f t="shared" si="14"/>
        <v>17950000</v>
      </c>
      <c r="G26" s="8">
        <f t="shared" si="14"/>
        <v>100</v>
      </c>
      <c r="H26" s="8">
        <f t="shared" si="14"/>
        <v>275000000</v>
      </c>
      <c r="I26" s="8">
        <f t="shared" si="14"/>
        <v>100</v>
      </c>
      <c r="J26" s="14"/>
    </row>
    <row r="28" spans="1:21" x14ac:dyDescent="0.2">
      <c r="A28" s="20" t="s">
        <v>23</v>
      </c>
    </row>
    <row r="29" spans="1:21" ht="51" x14ac:dyDescent="0.2">
      <c r="A29" s="10"/>
      <c r="B29" s="13" t="s">
        <v>45</v>
      </c>
      <c r="C29" s="12" t="s">
        <v>46</v>
      </c>
      <c r="D29" s="13" t="s">
        <v>47</v>
      </c>
      <c r="E29" s="12" t="s">
        <v>48</v>
      </c>
      <c r="F29" s="10" t="s">
        <v>43</v>
      </c>
      <c r="G29" s="10" t="s">
        <v>11</v>
      </c>
      <c r="H29" s="10" t="s">
        <v>10</v>
      </c>
      <c r="I29" s="10" t="s">
        <v>9</v>
      </c>
      <c r="J29" s="10" t="s">
        <v>8</v>
      </c>
      <c r="K29" s="10" t="s">
        <v>7</v>
      </c>
      <c r="L29" s="11" t="s">
        <v>25</v>
      </c>
      <c r="M29" s="10" t="s">
        <v>33</v>
      </c>
      <c r="N29" s="10" t="s">
        <v>5</v>
      </c>
      <c r="O29" s="25" t="s">
        <v>19</v>
      </c>
      <c r="P29" s="25" t="s">
        <v>18</v>
      </c>
      <c r="Q29" s="25" t="s">
        <v>16</v>
      </c>
      <c r="R29" s="25" t="s">
        <v>27</v>
      </c>
      <c r="S29" s="25" t="s">
        <v>28</v>
      </c>
      <c r="T29" s="25" t="s">
        <v>49</v>
      </c>
      <c r="U29" s="25" t="s">
        <v>44</v>
      </c>
    </row>
    <row r="30" spans="1:21" x14ac:dyDescent="0.2">
      <c r="A30" s="9" t="s">
        <v>4</v>
      </c>
      <c r="B30" s="8">
        <v>2000000</v>
      </c>
      <c r="C30" s="8">
        <v>3000000</v>
      </c>
      <c r="D30" s="8">
        <v>1600000</v>
      </c>
      <c r="E30" s="8">
        <v>1500000</v>
      </c>
      <c r="F30" s="8">
        <v>900000</v>
      </c>
      <c r="G30" s="7">
        <f t="shared" ref="G30:G35" si="15">SUM(B30:F30)</f>
        <v>9000000</v>
      </c>
      <c r="H30" s="80">
        <f>SUM(H32:H35)</f>
        <v>12800000</v>
      </c>
      <c r="I30" s="80">
        <f t="shared" ref="I30:Q30" si="16">SUM(I32:I35)</f>
        <v>400000</v>
      </c>
      <c r="J30" s="82">
        <f t="shared" si="16"/>
        <v>0</v>
      </c>
      <c r="K30" s="82">
        <f t="shared" si="16"/>
        <v>12800000</v>
      </c>
      <c r="L30" s="80">
        <f t="shared" si="16"/>
        <v>17950000</v>
      </c>
      <c r="M30" s="82">
        <f t="shared" si="16"/>
        <v>30750000</v>
      </c>
      <c r="N30" s="82">
        <f t="shared" si="16"/>
        <v>30350000</v>
      </c>
      <c r="O30" s="82">
        <f t="shared" si="16"/>
        <v>10300000</v>
      </c>
      <c r="P30" s="82">
        <f t="shared" si="16"/>
        <v>7650000</v>
      </c>
      <c r="Q30" s="82">
        <f t="shared" si="16"/>
        <v>242450000</v>
      </c>
      <c r="R30" s="88"/>
      <c r="S30" s="77">
        <f>SUM(S32:S35)</f>
        <v>20983000</v>
      </c>
      <c r="T30" s="77">
        <f>SUM(T32:T35)</f>
        <v>21383000</v>
      </c>
      <c r="U30" s="77">
        <f>SUM(U32:U35)</f>
        <v>9367000</v>
      </c>
    </row>
    <row r="31" spans="1:21" x14ac:dyDescent="0.2">
      <c r="A31" s="9" t="s">
        <v>22</v>
      </c>
      <c r="B31" s="8">
        <f>B30*42%</f>
        <v>840000</v>
      </c>
      <c r="C31" s="8">
        <f>C30*100%</f>
        <v>3000000</v>
      </c>
      <c r="D31" s="8">
        <f>D30*42%</f>
        <v>672000</v>
      </c>
      <c r="E31" s="8">
        <f>E30*100%</f>
        <v>1500000</v>
      </c>
      <c r="F31" s="8">
        <f>F30*42%</f>
        <v>378000</v>
      </c>
      <c r="G31" s="7">
        <f t="shared" si="15"/>
        <v>6390000</v>
      </c>
      <c r="H31" s="81"/>
      <c r="I31" s="81"/>
      <c r="J31" s="83"/>
      <c r="K31" s="83"/>
      <c r="L31" s="81"/>
      <c r="M31" s="83"/>
      <c r="N31" s="83"/>
      <c r="O31" s="83"/>
      <c r="P31" s="83"/>
      <c r="Q31" s="83"/>
      <c r="R31" s="89"/>
      <c r="S31" s="78"/>
      <c r="T31" s="78"/>
      <c r="U31" s="78"/>
    </row>
    <row r="32" spans="1:21" x14ac:dyDescent="0.2">
      <c r="A32" s="5" t="s">
        <v>29</v>
      </c>
      <c r="B32" s="5">
        <f>(I22*$B$31)/100</f>
        <v>183288</v>
      </c>
      <c r="C32" s="5">
        <f>(C22*$C$31)/100</f>
        <v>582600.00000000012</v>
      </c>
      <c r="D32" s="5">
        <f>(G22*$D$31)/100</f>
        <v>134803.20000000001</v>
      </c>
      <c r="E32" s="5">
        <f>(E22*$E$31)/100</f>
        <v>313800.00000000006</v>
      </c>
      <c r="F32" s="5">
        <f>(C22*$F$31)/100</f>
        <v>73407.600000000006</v>
      </c>
      <c r="G32" s="7">
        <f t="shared" si="15"/>
        <v>1287898.8000000003</v>
      </c>
      <c r="H32" s="5">
        <v>3550000</v>
      </c>
      <c r="I32" s="5">
        <v>0</v>
      </c>
      <c r="J32" s="6"/>
      <c r="K32" s="23">
        <f>H32</f>
        <v>3550000</v>
      </c>
      <c r="L32" s="23">
        <f>O32+P32</f>
        <v>3600000</v>
      </c>
      <c r="M32" s="22">
        <f>H32+L32</f>
        <v>7150000</v>
      </c>
      <c r="N32" s="23">
        <f>M32-I32</f>
        <v>7150000</v>
      </c>
      <c r="O32" s="5">
        <v>2000000</v>
      </c>
      <c r="P32" s="5">
        <v>1600000</v>
      </c>
      <c r="Q32" s="5">
        <v>72450000</v>
      </c>
      <c r="R32" s="3">
        <v>100</v>
      </c>
      <c r="S32" s="6">
        <f>(N32*R32)/100</f>
        <v>7150000</v>
      </c>
      <c r="T32" s="6">
        <f>I32+S32</f>
        <v>7150000</v>
      </c>
      <c r="U32" s="6">
        <f>M32-T32</f>
        <v>0</v>
      </c>
    </row>
    <row r="33" spans="1:21" x14ac:dyDescent="0.2">
      <c r="A33" s="5" t="s">
        <v>30</v>
      </c>
      <c r="B33" s="5">
        <f>(I23*$B$31)/100</f>
        <v>168000</v>
      </c>
      <c r="C33" s="5">
        <f>(C23*$C$31)/100</f>
        <v>728100</v>
      </c>
      <c r="D33" s="5">
        <f>(G23*$D$31)/100</f>
        <v>172233.60000000001</v>
      </c>
      <c r="E33" s="5">
        <f>(E23*$E$31)/100</f>
        <v>411750</v>
      </c>
      <c r="F33" s="5">
        <f>(C23*$F$31)/100</f>
        <v>91740.6</v>
      </c>
      <c r="G33" s="7">
        <f t="shared" si="15"/>
        <v>1571824.2000000002</v>
      </c>
      <c r="H33" s="5">
        <v>2850000</v>
      </c>
      <c r="I33" s="3">
        <v>400000</v>
      </c>
      <c r="J33" s="6">
        <v>0</v>
      </c>
      <c r="K33" s="23">
        <f t="shared" ref="K33:K35" si="17">H33</f>
        <v>2850000</v>
      </c>
      <c r="L33" s="23">
        <f>O33+P33</f>
        <v>4600000</v>
      </c>
      <c r="M33" s="22">
        <f>H33+L33</f>
        <v>7450000</v>
      </c>
      <c r="N33" s="23">
        <f>M33-I33</f>
        <v>7050000</v>
      </c>
      <c r="O33" s="5">
        <v>2500000</v>
      </c>
      <c r="P33" s="5">
        <v>2100000</v>
      </c>
      <c r="Q33" s="5">
        <v>60000000</v>
      </c>
      <c r="R33" s="3">
        <v>100</v>
      </c>
      <c r="S33" s="6">
        <f>(N33*R33)/100</f>
        <v>7050000</v>
      </c>
      <c r="T33" s="6">
        <f>I33+S33</f>
        <v>7450000</v>
      </c>
      <c r="U33" s="6">
        <f>M33-T33</f>
        <v>0</v>
      </c>
    </row>
    <row r="34" spans="1:21" x14ac:dyDescent="0.2">
      <c r="A34" s="5" t="s">
        <v>31</v>
      </c>
      <c r="B34" s="5">
        <f>(I24*$B$31)/100</f>
        <v>213780</v>
      </c>
      <c r="C34" s="5">
        <f>(C24*$C$31)/100</f>
        <v>873900</v>
      </c>
      <c r="D34" s="5">
        <f>(G24*$D$31)/100</f>
        <v>179692.79999999999</v>
      </c>
      <c r="E34" s="5">
        <f>(E24*$E$31)/100</f>
        <v>352950</v>
      </c>
      <c r="F34" s="5">
        <f>(C24*$F$31)/100</f>
        <v>110111.4</v>
      </c>
      <c r="G34" s="7">
        <f t="shared" si="15"/>
        <v>1730434.2</v>
      </c>
      <c r="H34" s="5">
        <v>3050000</v>
      </c>
      <c r="I34" s="4">
        <v>0</v>
      </c>
      <c r="J34" s="3"/>
      <c r="K34" s="23">
        <f t="shared" si="17"/>
        <v>3050000</v>
      </c>
      <c r="L34" s="23">
        <f>O34+P34</f>
        <v>4800000</v>
      </c>
      <c r="M34" s="22">
        <f>H34+L34</f>
        <v>7850000</v>
      </c>
      <c r="N34" s="23">
        <f>M34-I34</f>
        <v>7850000</v>
      </c>
      <c r="O34" s="5">
        <v>3000000</v>
      </c>
      <c r="P34" s="5">
        <v>1800000</v>
      </c>
      <c r="Q34" s="5">
        <v>65000000</v>
      </c>
      <c r="R34" s="3">
        <v>42</v>
      </c>
      <c r="S34" s="6">
        <f>N34*42%</f>
        <v>3297000</v>
      </c>
      <c r="T34" s="6">
        <f>I34+S34</f>
        <v>3297000</v>
      </c>
      <c r="U34" s="6">
        <f>M34-T34</f>
        <v>4553000</v>
      </c>
    </row>
    <row r="35" spans="1:21" x14ac:dyDescent="0.2">
      <c r="A35" s="5" t="s">
        <v>32</v>
      </c>
      <c r="B35" s="5">
        <f>(I25*$B$31)/100</f>
        <v>274931.99999999994</v>
      </c>
      <c r="C35" s="5">
        <f>(C25*$C$31)/100</f>
        <v>815400</v>
      </c>
      <c r="D35" s="5">
        <f>(G25*$D$31)/100</f>
        <v>185270.39999999999</v>
      </c>
      <c r="E35" s="5">
        <f>(E25*$E$31)/100</f>
        <v>421500</v>
      </c>
      <c r="F35" s="5">
        <f>(C25*$F$31)/100</f>
        <v>102740.4</v>
      </c>
      <c r="G35" s="7">
        <f t="shared" si="15"/>
        <v>1799842.7999999998</v>
      </c>
      <c r="H35" s="5">
        <v>3350000</v>
      </c>
      <c r="I35" s="4">
        <v>0</v>
      </c>
      <c r="J35" s="3"/>
      <c r="K35" s="23">
        <f t="shared" si="17"/>
        <v>3350000</v>
      </c>
      <c r="L35" s="23">
        <f>O35+P35</f>
        <v>4950000</v>
      </c>
      <c r="M35" s="22">
        <f>H35+L35</f>
        <v>8300000</v>
      </c>
      <c r="N35" s="23">
        <f>M35-I35</f>
        <v>8300000</v>
      </c>
      <c r="O35" s="5">
        <v>2800000</v>
      </c>
      <c r="P35" s="5">
        <v>2150000</v>
      </c>
      <c r="Q35" s="5">
        <v>45000000</v>
      </c>
      <c r="R35" s="3">
        <v>42</v>
      </c>
      <c r="S35" s="6">
        <f>N35*42%</f>
        <v>3486000</v>
      </c>
      <c r="T35" s="6">
        <f>I35+S35</f>
        <v>3486000</v>
      </c>
      <c r="U35" s="6">
        <f>M35-T35</f>
        <v>4814000</v>
      </c>
    </row>
  </sheetData>
  <mergeCells count="41">
    <mergeCell ref="U30:U31"/>
    <mergeCell ref="R30:R31"/>
    <mergeCell ref="S30:S31"/>
    <mergeCell ref="J1:O1"/>
    <mergeCell ref="T12:T13"/>
    <mergeCell ref="T30:T31"/>
    <mergeCell ref="M30:M31"/>
    <mergeCell ref="N30:N31"/>
    <mergeCell ref="O30:O31"/>
    <mergeCell ref="P30:P31"/>
    <mergeCell ref="Q30:Q31"/>
    <mergeCell ref="O12:O13"/>
    <mergeCell ref="P12:P13"/>
    <mergeCell ref="Q12:Q13"/>
    <mergeCell ref="R12:R13"/>
    <mergeCell ref="S12:S13"/>
    <mergeCell ref="H30:H31"/>
    <mergeCell ref="I30:I31"/>
    <mergeCell ref="J30:J31"/>
    <mergeCell ref="K30:K31"/>
    <mergeCell ref="L30:L31"/>
    <mergeCell ref="A20:A21"/>
    <mergeCell ref="B20:C20"/>
    <mergeCell ref="D20:E20"/>
    <mergeCell ref="F20:G20"/>
    <mergeCell ref="H20:I20"/>
    <mergeCell ref="A1:I1"/>
    <mergeCell ref="B2:C2"/>
    <mergeCell ref="D2:E2"/>
    <mergeCell ref="F2:G2"/>
    <mergeCell ref="H2:I2"/>
    <mergeCell ref="A2:A3"/>
    <mergeCell ref="U12:U13"/>
    <mergeCell ref="A19:I19"/>
    <mergeCell ref="H12:H13"/>
    <mergeCell ref="I12:I13"/>
    <mergeCell ref="J12:J13"/>
    <mergeCell ref="K12:K13"/>
    <mergeCell ref="M12:M13"/>
    <mergeCell ref="N12:N13"/>
    <mergeCell ref="L12:L1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TT200</vt:lpstr>
      <vt:lpstr>TT133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Trâm Anh Nguyễn</dc:creator>
  <cp:lastModifiedBy>Trâm Anh Nguyễn</cp:lastModifiedBy>
  <dcterms:created xsi:type="dcterms:W3CDTF">2021-09-21T08:18:26Z</dcterms:created>
  <dcterms:modified xsi:type="dcterms:W3CDTF">2021-10-07T11:18:35Z</dcterms:modified>
</cp:coreProperties>
</file>