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iettel_odoo_erp_document\ACCOUNTING\SOPEN\Dữ liệu demo\"/>
    </mc:Choice>
  </mc:AlternateContent>
  <bookViews>
    <workbookView xWindow="0" yWindow="0" windowWidth="15360" windowHeight="7890" activeTab="2"/>
  </bookViews>
  <sheets>
    <sheet name="Điều chỉnh tăng-360 ngày" sheetId="2" r:id="rId1"/>
    <sheet name="Điều chỉnh tăng-365 ngày " sheetId="3" r:id="rId2"/>
    <sheet name="Tiếp tục tạm ngưng (360)" sheetId="4" r:id="rId3"/>
    <sheet name="Tiếp tục tạm ngưng(365 ngày) " sheetId="5" r:id="rId4"/>
    <sheet name="Tăng giảm CCDC(360)" sheetId="6" r:id="rId5"/>
    <sheet name="Tăng giảm CCDC(365)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4" l="1"/>
  <c r="G36" i="4"/>
  <c r="F35" i="4"/>
  <c r="E40" i="4"/>
  <c r="D40" i="4"/>
  <c r="F40" i="4" l="1"/>
  <c r="I27" i="6" l="1"/>
  <c r="I26" i="6"/>
  <c r="D25" i="4"/>
  <c r="I25" i="5"/>
  <c r="D25" i="5"/>
  <c r="C26" i="5"/>
  <c r="C26" i="4"/>
  <c r="I37" i="3" l="1"/>
  <c r="I30" i="3"/>
  <c r="I31" i="3"/>
  <c r="I26" i="3"/>
  <c r="I25" i="3"/>
  <c r="I31" i="2"/>
  <c r="I37" i="2"/>
  <c r="I26" i="2"/>
  <c r="I25" i="2"/>
  <c r="M29" i="2" s="1"/>
  <c r="M35" i="2"/>
  <c r="M30" i="2"/>
  <c r="M26" i="2"/>
  <c r="M25" i="2"/>
  <c r="M24" i="2"/>
  <c r="M23" i="2"/>
  <c r="M22" i="2"/>
  <c r="M21" i="2"/>
  <c r="M20" i="2"/>
  <c r="M19" i="2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D25" i="3"/>
  <c r="I26" i="7"/>
  <c r="I23" i="7"/>
  <c r="C12" i="7"/>
  <c r="C10" i="7"/>
  <c r="E2" i="7"/>
  <c r="I31" i="7"/>
  <c r="I30" i="7"/>
  <c r="I29" i="7"/>
  <c r="I28" i="7"/>
  <c r="I27" i="7"/>
  <c r="I25" i="7"/>
  <c r="I24" i="7"/>
  <c r="I22" i="7"/>
  <c r="I21" i="7"/>
  <c r="I20" i="7"/>
  <c r="I19" i="7"/>
  <c r="E32" i="7"/>
  <c r="E31" i="7"/>
  <c r="E30" i="7"/>
  <c r="C30" i="7"/>
  <c r="C31" i="7" s="1"/>
  <c r="E29" i="7"/>
  <c r="C29" i="7"/>
  <c r="D29" i="7" s="1"/>
  <c r="E28" i="7"/>
  <c r="D28" i="7"/>
  <c r="E27" i="7"/>
  <c r="C27" i="7"/>
  <c r="D27" i="7" s="1"/>
  <c r="E26" i="7"/>
  <c r="D26" i="7"/>
  <c r="E25" i="7"/>
  <c r="E24" i="7"/>
  <c r="C24" i="7"/>
  <c r="E23" i="7"/>
  <c r="D23" i="7"/>
  <c r="E22" i="7"/>
  <c r="E21" i="7"/>
  <c r="E20" i="7"/>
  <c r="H19" i="7"/>
  <c r="G19" i="7"/>
  <c r="E19" i="7"/>
  <c r="D19" i="7"/>
  <c r="C20" i="7" s="1"/>
  <c r="C19" i="7"/>
  <c r="M18" i="7"/>
  <c r="H2" i="7"/>
  <c r="H1" i="7"/>
  <c r="E32" i="6"/>
  <c r="E31" i="6"/>
  <c r="E30" i="6"/>
  <c r="E29" i="6"/>
  <c r="E28" i="6"/>
  <c r="M31" i="6"/>
  <c r="M30" i="6"/>
  <c r="M29" i="6"/>
  <c r="M28" i="6"/>
  <c r="M27" i="6"/>
  <c r="F32" i="6"/>
  <c r="F31" i="6"/>
  <c r="F30" i="6"/>
  <c r="F29" i="6"/>
  <c r="F28" i="6"/>
  <c r="M26" i="6"/>
  <c r="F27" i="6"/>
  <c r="E27" i="6"/>
  <c r="C27" i="6"/>
  <c r="M25" i="6"/>
  <c r="M23" i="6"/>
  <c r="M22" i="6"/>
  <c r="M21" i="6"/>
  <c r="M20" i="6"/>
  <c r="M19" i="6"/>
  <c r="I30" i="2"/>
  <c r="H26" i="6"/>
  <c r="D26" i="6"/>
  <c r="M24" i="6"/>
  <c r="F24" i="6"/>
  <c r="M24" i="5"/>
  <c r="M23" i="5"/>
  <c r="M22" i="5"/>
  <c r="M20" i="5"/>
  <c r="M21" i="5"/>
  <c r="M19" i="5"/>
  <c r="G25" i="6"/>
  <c r="H25" i="6"/>
  <c r="E26" i="6"/>
  <c r="E25" i="6"/>
  <c r="I23" i="6"/>
  <c r="I24" i="6"/>
  <c r="J24" i="6"/>
  <c r="K24" i="6" s="1"/>
  <c r="L24" i="6" s="1"/>
  <c r="H24" i="6"/>
  <c r="G24" i="6"/>
  <c r="G23" i="6"/>
  <c r="F26" i="6"/>
  <c r="F25" i="6"/>
  <c r="E24" i="6"/>
  <c r="C24" i="6"/>
  <c r="D23" i="6"/>
  <c r="E23" i="6"/>
  <c r="F22" i="6"/>
  <c r="E22" i="6"/>
  <c r="E21" i="6"/>
  <c r="E20" i="6"/>
  <c r="I19" i="6"/>
  <c r="H19" i="6"/>
  <c r="G19" i="6"/>
  <c r="E19" i="6"/>
  <c r="D19" i="6"/>
  <c r="C20" i="6" s="1"/>
  <c r="C19" i="6"/>
  <c r="M18" i="6"/>
  <c r="H2" i="6"/>
  <c r="E2" i="6"/>
  <c r="F19" i="6" s="1"/>
  <c r="H1" i="6"/>
  <c r="I20" i="5"/>
  <c r="I21" i="3"/>
  <c r="I20" i="3"/>
  <c r="I19" i="3"/>
  <c r="I19" i="5"/>
  <c r="J19" i="5" s="1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I89" i="5"/>
  <c r="E89" i="5"/>
  <c r="E88" i="5"/>
  <c r="D88" i="5"/>
  <c r="E87" i="5"/>
  <c r="E86" i="5"/>
  <c r="E85" i="5"/>
  <c r="E84" i="5"/>
  <c r="E83" i="5"/>
  <c r="I82" i="5"/>
  <c r="E82" i="5"/>
  <c r="E81" i="5"/>
  <c r="E80" i="5"/>
  <c r="E79" i="5"/>
  <c r="A79" i="5"/>
  <c r="A80" i="5" s="1"/>
  <c r="A81" i="5" s="1"/>
  <c r="A83" i="5" s="1"/>
  <c r="A84" i="5" s="1"/>
  <c r="A85" i="5" s="1"/>
  <c r="A86" i="5" s="1"/>
  <c r="A87" i="5" s="1"/>
  <c r="A88" i="5" s="1"/>
  <c r="E78" i="5"/>
  <c r="A78" i="5"/>
  <c r="Z77" i="5"/>
  <c r="Y77" i="5"/>
  <c r="AA77" i="5" s="1"/>
  <c r="U77" i="5"/>
  <c r="H77" i="5"/>
  <c r="G77" i="5"/>
  <c r="E77" i="5"/>
  <c r="C77" i="5"/>
  <c r="D77" i="5" s="1"/>
  <c r="Z76" i="5"/>
  <c r="Y76" i="5"/>
  <c r="U76" i="5"/>
  <c r="T76" i="5"/>
  <c r="Q76" i="5"/>
  <c r="Z75" i="5"/>
  <c r="F78" i="5" s="1"/>
  <c r="Y75" i="5"/>
  <c r="AA75" i="5" s="1"/>
  <c r="Q75" i="5"/>
  <c r="E31" i="5"/>
  <c r="E30" i="5"/>
  <c r="E29" i="5"/>
  <c r="E28" i="5"/>
  <c r="E27" i="5"/>
  <c r="E26" i="5"/>
  <c r="E25" i="5"/>
  <c r="F24" i="5"/>
  <c r="E24" i="5"/>
  <c r="E23" i="5"/>
  <c r="E22" i="5"/>
  <c r="E21" i="5"/>
  <c r="E20" i="5"/>
  <c r="H19" i="5"/>
  <c r="G19" i="5"/>
  <c r="E19" i="5"/>
  <c r="C19" i="5"/>
  <c r="D19" i="5" s="1"/>
  <c r="C20" i="5" s="1"/>
  <c r="M18" i="5"/>
  <c r="H2" i="5"/>
  <c r="E2" i="5"/>
  <c r="F20" i="5" s="1"/>
  <c r="H1" i="5"/>
  <c r="E20" i="4"/>
  <c r="E31" i="4"/>
  <c r="E30" i="4"/>
  <c r="E29" i="4"/>
  <c r="E28" i="4"/>
  <c r="E27" i="4"/>
  <c r="E26" i="4"/>
  <c r="E25" i="4"/>
  <c r="E24" i="4"/>
  <c r="E23" i="4"/>
  <c r="E22" i="4"/>
  <c r="E21" i="4"/>
  <c r="H19" i="4"/>
  <c r="G19" i="4"/>
  <c r="E19" i="4"/>
  <c r="C19" i="4"/>
  <c r="I19" i="4" s="1"/>
  <c r="M18" i="4"/>
  <c r="H2" i="4"/>
  <c r="E2" i="4"/>
  <c r="F24" i="4" s="1"/>
  <c r="H1" i="4"/>
  <c r="M27" i="2" l="1"/>
  <c r="M28" i="2"/>
  <c r="M31" i="2"/>
  <c r="M32" i="2"/>
  <c r="M33" i="2"/>
  <c r="M34" i="2"/>
  <c r="M36" i="2"/>
  <c r="M37" i="2" s="1"/>
  <c r="F28" i="7"/>
  <c r="D20" i="7"/>
  <c r="C21" i="7"/>
  <c r="H21" i="7"/>
  <c r="H20" i="7"/>
  <c r="C32" i="7"/>
  <c r="D32" i="7" s="1"/>
  <c r="D31" i="7"/>
  <c r="F32" i="7"/>
  <c r="F20" i="7"/>
  <c r="F29" i="7"/>
  <c r="D30" i="7"/>
  <c r="F30" i="7"/>
  <c r="F26" i="7"/>
  <c r="F21" i="7"/>
  <c r="F24" i="7"/>
  <c r="F27" i="7"/>
  <c r="F31" i="7"/>
  <c r="F23" i="7"/>
  <c r="F19" i="7"/>
  <c r="F22" i="7"/>
  <c r="F25" i="7"/>
  <c r="I20" i="6"/>
  <c r="D20" i="6"/>
  <c r="C21" i="6"/>
  <c r="K19" i="6"/>
  <c r="L19" i="6" s="1"/>
  <c r="F20" i="6"/>
  <c r="J19" i="6"/>
  <c r="F23" i="6"/>
  <c r="H20" i="6"/>
  <c r="F21" i="6"/>
  <c r="V76" i="5"/>
  <c r="T77" i="5" s="1"/>
  <c r="V77" i="5" s="1"/>
  <c r="T78" i="5" s="1"/>
  <c r="V78" i="5" s="1"/>
  <c r="C21" i="5"/>
  <c r="D20" i="5"/>
  <c r="A90" i="5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89" i="5"/>
  <c r="C78" i="5"/>
  <c r="I77" i="5"/>
  <c r="F133" i="5"/>
  <c r="F131" i="5"/>
  <c r="F129" i="5"/>
  <c r="F127" i="5"/>
  <c r="F125" i="5"/>
  <c r="F123" i="5"/>
  <c r="F121" i="5"/>
  <c r="F119" i="5"/>
  <c r="F117" i="5"/>
  <c r="F115" i="5"/>
  <c r="F113" i="5"/>
  <c r="F111" i="5"/>
  <c r="F109" i="5"/>
  <c r="F107" i="5"/>
  <c r="F105" i="5"/>
  <c r="F103" i="5"/>
  <c r="F101" i="5"/>
  <c r="F99" i="5"/>
  <c r="F97" i="5"/>
  <c r="F95" i="5"/>
  <c r="F93" i="5"/>
  <c r="F91" i="5"/>
  <c r="F89" i="5"/>
  <c r="F21" i="5"/>
  <c r="F83" i="5"/>
  <c r="F130" i="5"/>
  <c r="F84" i="5"/>
  <c r="F85" i="5"/>
  <c r="F92" i="5"/>
  <c r="F19" i="5"/>
  <c r="F22" i="5"/>
  <c r="M76" i="5"/>
  <c r="M77" i="5" s="1"/>
  <c r="F79" i="5"/>
  <c r="F94" i="5"/>
  <c r="F96" i="5"/>
  <c r="F98" i="5"/>
  <c r="F100" i="5"/>
  <c r="F102" i="5"/>
  <c r="F104" i="5"/>
  <c r="F106" i="5"/>
  <c r="F108" i="5"/>
  <c r="F110" i="5"/>
  <c r="F116" i="5"/>
  <c r="F124" i="5"/>
  <c r="F132" i="5"/>
  <c r="F114" i="5"/>
  <c r="F122" i="5"/>
  <c r="F25" i="5"/>
  <c r="F86" i="5"/>
  <c r="F87" i="5"/>
  <c r="F77" i="5"/>
  <c r="F80" i="5"/>
  <c r="F118" i="5"/>
  <c r="F126" i="5"/>
  <c r="F134" i="5"/>
  <c r="F23" i="5"/>
  <c r="F31" i="5"/>
  <c r="F88" i="5"/>
  <c r="F26" i="5"/>
  <c r="F81" i="5"/>
  <c r="F82" i="5"/>
  <c r="F90" i="5"/>
  <c r="F112" i="5"/>
  <c r="F120" i="5"/>
  <c r="F128" i="5"/>
  <c r="F20" i="4"/>
  <c r="M19" i="4"/>
  <c r="H20" i="4"/>
  <c r="D19" i="4"/>
  <c r="C20" i="4" s="1"/>
  <c r="F21" i="4"/>
  <c r="F25" i="4"/>
  <c r="F26" i="4"/>
  <c r="F31" i="4"/>
  <c r="F19" i="4"/>
  <c r="J19" i="4" s="1"/>
  <c r="G20" i="4" s="1"/>
  <c r="F23" i="4"/>
  <c r="F22" i="4"/>
  <c r="D30" i="2"/>
  <c r="D26" i="2"/>
  <c r="C26" i="2"/>
  <c r="D25" i="2"/>
  <c r="G25" i="2"/>
  <c r="C19" i="3"/>
  <c r="H1" i="3"/>
  <c r="E2" i="3"/>
  <c r="F13" i="3"/>
  <c r="F36" i="3" s="1"/>
  <c r="F11" i="3"/>
  <c r="D30" i="3"/>
  <c r="D31" i="3"/>
  <c r="C3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I95" i="3"/>
  <c r="E95" i="3"/>
  <c r="E94" i="3"/>
  <c r="D94" i="3"/>
  <c r="E93" i="3"/>
  <c r="E92" i="3"/>
  <c r="F91" i="3"/>
  <c r="E91" i="3"/>
  <c r="E90" i="3"/>
  <c r="E89" i="3"/>
  <c r="I88" i="3"/>
  <c r="E88" i="3"/>
  <c r="E87" i="3"/>
  <c r="F86" i="3"/>
  <c r="E86" i="3"/>
  <c r="E85" i="3"/>
  <c r="F84" i="3"/>
  <c r="E84" i="3"/>
  <c r="A84" i="3"/>
  <c r="A85" i="3" s="1"/>
  <c r="A86" i="3" s="1"/>
  <c r="A87" i="3" s="1"/>
  <c r="A89" i="3" s="1"/>
  <c r="A90" i="3" s="1"/>
  <c r="A91" i="3" s="1"/>
  <c r="A92" i="3" s="1"/>
  <c r="A93" i="3" s="1"/>
  <c r="A94" i="3" s="1"/>
  <c r="Z83" i="3"/>
  <c r="Y83" i="3"/>
  <c r="AA83" i="3" s="1"/>
  <c r="U83" i="3"/>
  <c r="H83" i="3"/>
  <c r="G83" i="3"/>
  <c r="F83" i="3"/>
  <c r="E83" i="3"/>
  <c r="D83" i="3"/>
  <c r="C84" i="3" s="1"/>
  <c r="C83" i="3"/>
  <c r="Z82" i="3"/>
  <c r="F93" i="3" s="1"/>
  <c r="Y82" i="3"/>
  <c r="U82" i="3"/>
  <c r="T82" i="3"/>
  <c r="V82" i="3" s="1"/>
  <c r="T83" i="3" s="1"/>
  <c r="V83" i="3" s="1"/>
  <c r="T84" i="3" s="1"/>
  <c r="V84" i="3" s="1"/>
  <c r="Q82" i="3"/>
  <c r="M82" i="3"/>
  <c r="Z81" i="3"/>
  <c r="F85" i="3" s="1"/>
  <c r="Y81" i="3"/>
  <c r="AA81" i="3" s="1"/>
  <c r="Q81" i="3"/>
  <c r="E37" i="3"/>
  <c r="E36" i="3"/>
  <c r="E35" i="3"/>
  <c r="E34" i="3"/>
  <c r="E33" i="3"/>
  <c r="E32" i="3"/>
  <c r="E31" i="3"/>
  <c r="E30" i="3"/>
  <c r="E29" i="3"/>
  <c r="E28" i="3"/>
  <c r="E27" i="3"/>
  <c r="C27" i="3"/>
  <c r="C28" i="3" s="1"/>
  <c r="E26" i="3"/>
  <c r="C26" i="3"/>
  <c r="D26" i="3" s="1"/>
  <c r="E25" i="3"/>
  <c r="C25" i="3"/>
  <c r="E24" i="3"/>
  <c r="E23" i="3"/>
  <c r="E22" i="3"/>
  <c r="E21" i="3"/>
  <c r="E20" i="3"/>
  <c r="H19" i="3"/>
  <c r="G19" i="3"/>
  <c r="E19" i="3"/>
  <c r="M18" i="3"/>
  <c r="H2" i="3"/>
  <c r="E2" i="2"/>
  <c r="F20" i="2" s="1"/>
  <c r="F14" i="2"/>
  <c r="F11" i="2"/>
  <c r="M19" i="7" l="1"/>
  <c r="J19" i="7"/>
  <c r="M20" i="7"/>
  <c r="D21" i="7"/>
  <c r="C22" i="7"/>
  <c r="G20" i="6"/>
  <c r="H21" i="6"/>
  <c r="C22" i="6"/>
  <c r="D21" i="6"/>
  <c r="I21" i="6"/>
  <c r="H21" i="5"/>
  <c r="H20" i="5"/>
  <c r="H22" i="5"/>
  <c r="F28" i="5"/>
  <c r="F30" i="5"/>
  <c r="F27" i="5"/>
  <c r="F29" i="5"/>
  <c r="D21" i="5"/>
  <c r="I21" i="5" s="1"/>
  <c r="C22" i="5"/>
  <c r="H78" i="5"/>
  <c r="J77" i="5"/>
  <c r="D78" i="5"/>
  <c r="I78" i="5" s="1"/>
  <c r="C79" i="5"/>
  <c r="G20" i="5"/>
  <c r="K19" i="5"/>
  <c r="L19" i="5" s="1"/>
  <c r="K19" i="4"/>
  <c r="L19" i="4" s="1"/>
  <c r="I20" i="4"/>
  <c r="M20" i="4" s="1"/>
  <c r="D20" i="4"/>
  <c r="C21" i="4"/>
  <c r="F29" i="4"/>
  <c r="F28" i="4"/>
  <c r="F27" i="4"/>
  <c r="F30" i="4"/>
  <c r="F34" i="3"/>
  <c r="F32" i="3"/>
  <c r="F33" i="3"/>
  <c r="F35" i="3"/>
  <c r="F19" i="3"/>
  <c r="J19" i="3" s="1"/>
  <c r="G20" i="3" s="1"/>
  <c r="H20" i="3"/>
  <c r="F37" i="3"/>
  <c r="F26" i="3"/>
  <c r="F31" i="3"/>
  <c r="F20" i="3"/>
  <c r="F21" i="3"/>
  <c r="F22" i="3"/>
  <c r="F24" i="3"/>
  <c r="C29" i="3"/>
  <c r="D28" i="3"/>
  <c r="I28" i="3" s="1"/>
  <c r="D84" i="3"/>
  <c r="I84" i="3" s="1"/>
  <c r="C85" i="3"/>
  <c r="A96" i="3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95" i="3"/>
  <c r="D27" i="3"/>
  <c r="I27" i="3" s="1"/>
  <c r="D19" i="3"/>
  <c r="C20" i="3" s="1"/>
  <c r="F87" i="3"/>
  <c r="I83" i="3"/>
  <c r="J83" i="3" s="1"/>
  <c r="F25" i="3"/>
  <c r="F94" i="3"/>
  <c r="F92" i="3"/>
  <c r="F90" i="3"/>
  <c r="F88" i="3"/>
  <c r="F139" i="3"/>
  <c r="F137" i="3"/>
  <c r="F135" i="3"/>
  <c r="F133" i="3"/>
  <c r="F131" i="3"/>
  <c r="F129" i="3"/>
  <c r="F127" i="3"/>
  <c r="F125" i="3"/>
  <c r="F123" i="3"/>
  <c r="F121" i="3"/>
  <c r="F119" i="3"/>
  <c r="F117" i="3"/>
  <c r="F115" i="3"/>
  <c r="F113" i="3"/>
  <c r="F111" i="3"/>
  <c r="F109" i="3"/>
  <c r="F107" i="3"/>
  <c r="F105" i="3"/>
  <c r="F103" i="3"/>
  <c r="F101" i="3"/>
  <c r="F99" i="3"/>
  <c r="F97" i="3"/>
  <c r="F95" i="3"/>
  <c r="F138" i="3"/>
  <c r="F136" i="3"/>
  <c r="F134" i="3"/>
  <c r="F132" i="3"/>
  <c r="F130" i="3"/>
  <c r="F128" i="3"/>
  <c r="F126" i="3"/>
  <c r="F124" i="3"/>
  <c r="F122" i="3"/>
  <c r="F120" i="3"/>
  <c r="F118" i="3"/>
  <c r="F116" i="3"/>
  <c r="F114" i="3"/>
  <c r="F112" i="3"/>
  <c r="F110" i="3"/>
  <c r="F108" i="3"/>
  <c r="F106" i="3"/>
  <c r="F104" i="3"/>
  <c r="F102" i="3"/>
  <c r="F100" i="3"/>
  <c r="F98" i="3"/>
  <c r="F96" i="3"/>
  <c r="F89" i="3"/>
  <c r="F23" i="3"/>
  <c r="F140" i="3"/>
  <c r="F19" i="2"/>
  <c r="F37" i="2"/>
  <c r="E37" i="2"/>
  <c r="E36" i="2"/>
  <c r="E35" i="2"/>
  <c r="E34" i="2"/>
  <c r="E33" i="2"/>
  <c r="E32" i="2"/>
  <c r="F36" i="2"/>
  <c r="F35" i="2"/>
  <c r="F34" i="2"/>
  <c r="F33" i="2"/>
  <c r="F32" i="2"/>
  <c r="F31" i="2"/>
  <c r="E31" i="2"/>
  <c r="E30" i="2"/>
  <c r="E29" i="2"/>
  <c r="E28" i="2"/>
  <c r="E27" i="2"/>
  <c r="F26" i="2"/>
  <c r="E26" i="2"/>
  <c r="C31" i="2"/>
  <c r="H2" i="2"/>
  <c r="H1" i="2"/>
  <c r="F25" i="2"/>
  <c r="F24" i="2"/>
  <c r="F23" i="2"/>
  <c r="F22" i="2"/>
  <c r="F21" i="2"/>
  <c r="E25" i="2"/>
  <c r="E24" i="2"/>
  <c r="E23" i="2"/>
  <c r="E22" i="2"/>
  <c r="E21" i="2"/>
  <c r="E20" i="2"/>
  <c r="E19" i="2"/>
  <c r="C25" i="2"/>
  <c r="C19" i="2"/>
  <c r="D19" i="2" s="1"/>
  <c r="C20" i="2" s="1"/>
  <c r="C21" i="2" s="1"/>
  <c r="G19" i="2"/>
  <c r="M18" i="2"/>
  <c r="A20" i="2"/>
  <c r="A21" i="2" s="1"/>
  <c r="A22" i="2" s="1"/>
  <c r="A23" i="2" s="1"/>
  <c r="A24" i="2" s="1"/>
  <c r="A25" i="2" s="1"/>
  <c r="A27" i="2" s="1"/>
  <c r="A28" i="2" s="1"/>
  <c r="A29" i="2" s="1"/>
  <c r="A30" i="2" s="1"/>
  <c r="H19" i="2"/>
  <c r="C23" i="7" l="1"/>
  <c r="D22" i="7"/>
  <c r="H22" i="7"/>
  <c r="H23" i="7"/>
  <c r="M21" i="7"/>
  <c r="M22" i="7"/>
  <c r="G20" i="7"/>
  <c r="K19" i="7"/>
  <c r="L19" i="7" s="1"/>
  <c r="H22" i="6"/>
  <c r="D22" i="6"/>
  <c r="I22" i="6"/>
  <c r="C23" i="6"/>
  <c r="J20" i="6"/>
  <c r="K20" i="6" s="1"/>
  <c r="L20" i="6" s="1"/>
  <c r="J20" i="5"/>
  <c r="G78" i="5"/>
  <c r="K77" i="5"/>
  <c r="L77" i="5" s="1"/>
  <c r="C80" i="5"/>
  <c r="D79" i="5"/>
  <c r="I79" i="5" s="1"/>
  <c r="H79" i="5"/>
  <c r="M78" i="5"/>
  <c r="C23" i="5"/>
  <c r="D22" i="5"/>
  <c r="I22" i="5" s="1"/>
  <c r="C22" i="4"/>
  <c r="I21" i="4"/>
  <c r="D21" i="4"/>
  <c r="H22" i="4"/>
  <c r="H21" i="4"/>
  <c r="J20" i="4"/>
  <c r="K20" i="4" s="1"/>
  <c r="L20" i="4" s="1"/>
  <c r="D31" i="2"/>
  <c r="G84" i="3"/>
  <c r="K83" i="3"/>
  <c r="L83" i="3" s="1"/>
  <c r="C86" i="3"/>
  <c r="D85" i="3"/>
  <c r="I85" i="3" s="1"/>
  <c r="C21" i="3"/>
  <c r="D20" i="3"/>
  <c r="F28" i="3"/>
  <c r="F30" i="3"/>
  <c r="F27" i="3"/>
  <c r="F29" i="3"/>
  <c r="H85" i="3"/>
  <c r="H84" i="3"/>
  <c r="H86" i="3"/>
  <c r="D29" i="3"/>
  <c r="I29" i="3" s="1"/>
  <c r="C30" i="3"/>
  <c r="M83" i="3"/>
  <c r="M84" i="3" s="1"/>
  <c r="M85" i="3" s="1"/>
  <c r="K19" i="3"/>
  <c r="L19" i="3" s="1"/>
  <c r="I19" i="2"/>
  <c r="J19" i="2" s="1"/>
  <c r="A32" i="2"/>
  <c r="A33" i="2" s="1"/>
  <c r="A34" i="2" s="1"/>
  <c r="A35" i="2" s="1"/>
  <c r="A36" i="2" s="1"/>
  <c r="A37" i="2" s="1"/>
  <c r="A31" i="2"/>
  <c r="I20" i="2"/>
  <c r="J20" i="7" l="1"/>
  <c r="C25" i="7"/>
  <c r="M23" i="7"/>
  <c r="C25" i="6"/>
  <c r="G21" i="6"/>
  <c r="H23" i="6"/>
  <c r="H23" i="5"/>
  <c r="M79" i="5"/>
  <c r="J78" i="5"/>
  <c r="K78" i="5" s="1"/>
  <c r="L78" i="5" s="1"/>
  <c r="H80" i="5"/>
  <c r="G21" i="5"/>
  <c r="D80" i="5"/>
  <c r="I80" i="5" s="1"/>
  <c r="M80" i="5" s="1"/>
  <c r="C81" i="5"/>
  <c r="K20" i="5"/>
  <c r="L20" i="5" s="1"/>
  <c r="C24" i="5"/>
  <c r="D23" i="5"/>
  <c r="I23" i="5" s="1"/>
  <c r="H24" i="5" s="1"/>
  <c r="G21" i="4"/>
  <c r="C23" i="4"/>
  <c r="D22" i="4"/>
  <c r="I22" i="4"/>
  <c r="M21" i="4"/>
  <c r="C32" i="3"/>
  <c r="C33" i="3" s="1"/>
  <c r="K84" i="3"/>
  <c r="L84" i="3" s="1"/>
  <c r="J84" i="3"/>
  <c r="J20" i="3"/>
  <c r="K20" i="3" s="1"/>
  <c r="L20" i="3" s="1"/>
  <c r="C87" i="3"/>
  <c r="D86" i="3"/>
  <c r="I86" i="3" s="1"/>
  <c r="H21" i="3"/>
  <c r="C22" i="3"/>
  <c r="D21" i="3"/>
  <c r="H20" i="2"/>
  <c r="K19" i="2"/>
  <c r="L19" i="2" s="1"/>
  <c r="G20" i="2"/>
  <c r="D20" i="2"/>
  <c r="I21" i="2"/>
  <c r="H24" i="7" l="1"/>
  <c r="H25" i="7"/>
  <c r="M24" i="7"/>
  <c r="C26" i="7"/>
  <c r="M28" i="7" s="1"/>
  <c r="D25" i="7"/>
  <c r="M25" i="7"/>
  <c r="G21" i="7"/>
  <c r="K20" i="7"/>
  <c r="L20" i="7" s="1"/>
  <c r="J21" i="6"/>
  <c r="C26" i="6"/>
  <c r="D25" i="6"/>
  <c r="I25" i="6"/>
  <c r="H81" i="5"/>
  <c r="D24" i="5"/>
  <c r="I24" i="5" s="1"/>
  <c r="C25" i="5"/>
  <c r="I81" i="5"/>
  <c r="H82" i="5" s="1"/>
  <c r="C83" i="5"/>
  <c r="M82" i="5"/>
  <c r="J21" i="5"/>
  <c r="H25" i="5"/>
  <c r="G79" i="5"/>
  <c r="M22" i="4"/>
  <c r="J21" i="4"/>
  <c r="H23" i="4"/>
  <c r="I23" i="4"/>
  <c r="C24" i="4"/>
  <c r="C25" i="4" s="1"/>
  <c r="I25" i="4" s="1"/>
  <c r="D23" i="4"/>
  <c r="H22" i="3"/>
  <c r="D32" i="3"/>
  <c r="I32" i="3" s="1"/>
  <c r="I87" i="3"/>
  <c r="C89" i="3"/>
  <c r="H88" i="3"/>
  <c r="H87" i="3"/>
  <c r="G85" i="3"/>
  <c r="C34" i="3"/>
  <c r="D33" i="3"/>
  <c r="M86" i="3"/>
  <c r="M87" i="3" s="1"/>
  <c r="M88" i="3"/>
  <c r="G21" i="3"/>
  <c r="C23" i="3"/>
  <c r="D22" i="3"/>
  <c r="I22" i="3" s="1"/>
  <c r="H23" i="3"/>
  <c r="J20" i="2"/>
  <c r="G21" i="2" s="1"/>
  <c r="H21" i="2"/>
  <c r="C22" i="2"/>
  <c r="D21" i="2"/>
  <c r="H27" i="7" l="1"/>
  <c r="M27" i="7"/>
  <c r="M26" i="7"/>
  <c r="H31" i="7"/>
  <c r="H32" i="7" s="1"/>
  <c r="H28" i="7"/>
  <c r="M29" i="7"/>
  <c r="M31" i="7"/>
  <c r="I32" i="7" s="1"/>
  <c r="M30" i="7"/>
  <c r="H29" i="7"/>
  <c r="H26" i="7"/>
  <c r="J21" i="7"/>
  <c r="K21" i="7" s="1"/>
  <c r="L21" i="7" s="1"/>
  <c r="H30" i="7"/>
  <c r="G22" i="6"/>
  <c r="K21" i="6"/>
  <c r="L21" i="6" s="1"/>
  <c r="M81" i="5"/>
  <c r="G22" i="5"/>
  <c r="J79" i="5"/>
  <c r="K79" i="5" s="1"/>
  <c r="L79" i="5" s="1"/>
  <c r="K21" i="5"/>
  <c r="L21" i="5" s="1"/>
  <c r="D83" i="5"/>
  <c r="I83" i="5" s="1"/>
  <c r="C84" i="5"/>
  <c r="H83" i="5"/>
  <c r="D24" i="4"/>
  <c r="I24" i="4"/>
  <c r="H25" i="4" s="1"/>
  <c r="H24" i="4"/>
  <c r="M23" i="4"/>
  <c r="G22" i="4"/>
  <c r="K21" i="4"/>
  <c r="L21" i="4" s="1"/>
  <c r="C90" i="3"/>
  <c r="D89" i="3"/>
  <c r="I89" i="3" s="1"/>
  <c r="C24" i="3"/>
  <c r="D23" i="3"/>
  <c r="I23" i="3" s="1"/>
  <c r="H24" i="3" s="1"/>
  <c r="K85" i="3"/>
  <c r="L85" i="3" s="1"/>
  <c r="J85" i="3"/>
  <c r="J21" i="3"/>
  <c r="K21" i="3" s="1"/>
  <c r="L21" i="3" s="1"/>
  <c r="D34" i="3"/>
  <c r="I34" i="3" s="1"/>
  <c r="C35" i="3"/>
  <c r="H89" i="3"/>
  <c r="I22" i="2"/>
  <c r="C23" i="2"/>
  <c r="I23" i="2" s="1"/>
  <c r="K20" i="2"/>
  <c r="L20" i="2" s="1"/>
  <c r="D22" i="2"/>
  <c r="H22" i="2"/>
  <c r="M25" i="5" l="1"/>
  <c r="M32" i="7"/>
  <c r="G22" i="7"/>
  <c r="H27" i="6"/>
  <c r="J22" i="6"/>
  <c r="D27" i="6"/>
  <c r="H26" i="5"/>
  <c r="D26" i="5"/>
  <c r="I26" i="5" s="1"/>
  <c r="M26" i="5" s="1"/>
  <c r="C27" i="5"/>
  <c r="M83" i="5"/>
  <c r="H84" i="5"/>
  <c r="C85" i="5"/>
  <c r="D84" i="5"/>
  <c r="I84" i="5" s="1"/>
  <c r="H85" i="5" s="1"/>
  <c r="J22" i="5"/>
  <c r="G80" i="5"/>
  <c r="H26" i="4"/>
  <c r="D26" i="4"/>
  <c r="C27" i="4"/>
  <c r="I26" i="4"/>
  <c r="H29" i="4" s="1"/>
  <c r="M29" i="4" s="1"/>
  <c r="J22" i="4"/>
  <c r="M24" i="4"/>
  <c r="M25" i="4"/>
  <c r="H26" i="3"/>
  <c r="H90" i="3"/>
  <c r="G22" i="3"/>
  <c r="M89" i="3"/>
  <c r="D24" i="3"/>
  <c r="I24" i="3" s="1"/>
  <c r="H25" i="3"/>
  <c r="G86" i="3"/>
  <c r="C36" i="3"/>
  <c r="D35" i="3"/>
  <c r="I35" i="3" s="1"/>
  <c r="C91" i="3"/>
  <c r="D90" i="3"/>
  <c r="I90" i="3" s="1"/>
  <c r="C24" i="2"/>
  <c r="D23" i="2"/>
  <c r="H24" i="2"/>
  <c r="H23" i="2"/>
  <c r="J21" i="2"/>
  <c r="H28" i="4" l="1"/>
  <c r="M28" i="4" s="1"/>
  <c r="J22" i="7"/>
  <c r="H31" i="6"/>
  <c r="K22" i="6"/>
  <c r="L22" i="6" s="1"/>
  <c r="C29" i="6"/>
  <c r="D28" i="6"/>
  <c r="H29" i="6"/>
  <c r="H30" i="6"/>
  <c r="H28" i="6"/>
  <c r="H27" i="5"/>
  <c r="C28" i="5"/>
  <c r="D27" i="5"/>
  <c r="I27" i="5" s="1"/>
  <c r="M27" i="5" s="1"/>
  <c r="G23" i="5"/>
  <c r="K22" i="5"/>
  <c r="L22" i="5" s="1"/>
  <c r="D85" i="5"/>
  <c r="I85" i="5" s="1"/>
  <c r="C86" i="5"/>
  <c r="M84" i="5"/>
  <c r="J80" i="5"/>
  <c r="C28" i="4"/>
  <c r="D27" i="4"/>
  <c r="H30" i="4"/>
  <c r="H27" i="4"/>
  <c r="M27" i="4" s="1"/>
  <c r="M26" i="4"/>
  <c r="G23" i="4"/>
  <c r="K22" i="4"/>
  <c r="L22" i="4" s="1"/>
  <c r="H27" i="3"/>
  <c r="H29" i="3"/>
  <c r="J86" i="3"/>
  <c r="J22" i="3"/>
  <c r="K22" i="3" s="1"/>
  <c r="L22" i="3" s="1"/>
  <c r="H28" i="3"/>
  <c r="H92" i="3"/>
  <c r="H91" i="3"/>
  <c r="H30" i="3"/>
  <c r="C37" i="3"/>
  <c r="D37" i="3" s="1"/>
  <c r="D36" i="3"/>
  <c r="I36" i="3" s="1"/>
  <c r="D91" i="3"/>
  <c r="I91" i="3" s="1"/>
  <c r="C92" i="3"/>
  <c r="M90" i="3"/>
  <c r="G22" i="2"/>
  <c r="D24" i="2"/>
  <c r="I24" i="2"/>
  <c r="K21" i="2"/>
  <c r="L21" i="2" s="1"/>
  <c r="G23" i="7" l="1"/>
  <c r="K22" i="7"/>
  <c r="L22" i="7" s="1"/>
  <c r="D29" i="6"/>
  <c r="C30" i="6"/>
  <c r="J23" i="6"/>
  <c r="C29" i="5"/>
  <c r="D28" i="5"/>
  <c r="I28" i="5" s="1"/>
  <c r="H29" i="5" s="1"/>
  <c r="H28" i="5"/>
  <c r="J23" i="5"/>
  <c r="C87" i="5"/>
  <c r="D86" i="5"/>
  <c r="I86" i="5" s="1"/>
  <c r="G81" i="5"/>
  <c r="K80" i="5"/>
  <c r="L80" i="5" s="1"/>
  <c r="M85" i="5"/>
  <c r="H86" i="5"/>
  <c r="D28" i="4"/>
  <c r="C29" i="4"/>
  <c r="J23" i="4"/>
  <c r="K23" i="4" s="1"/>
  <c r="L23" i="4" s="1"/>
  <c r="G23" i="3"/>
  <c r="C93" i="3"/>
  <c r="D92" i="3"/>
  <c r="I92" i="3" s="1"/>
  <c r="H93" i="3" s="1"/>
  <c r="H31" i="3"/>
  <c r="G87" i="3"/>
  <c r="K86" i="3"/>
  <c r="L86" i="3" s="1"/>
  <c r="M91" i="3"/>
  <c r="H30" i="2"/>
  <c r="H28" i="2"/>
  <c r="H27" i="2"/>
  <c r="H25" i="2"/>
  <c r="H26" i="2"/>
  <c r="H29" i="2"/>
  <c r="C27" i="2"/>
  <c r="J22" i="2"/>
  <c r="M28" i="5" l="1"/>
  <c r="J23" i="7"/>
  <c r="H31" i="2"/>
  <c r="K23" i="6"/>
  <c r="L23" i="6" s="1"/>
  <c r="C31" i="6"/>
  <c r="D30" i="6"/>
  <c r="C30" i="5"/>
  <c r="D29" i="5"/>
  <c r="I29" i="5" s="1"/>
  <c r="H30" i="5" s="1"/>
  <c r="J81" i="5"/>
  <c r="K81" i="5" s="1"/>
  <c r="L81" i="5" s="1"/>
  <c r="M86" i="5"/>
  <c r="H87" i="5"/>
  <c r="D87" i="5"/>
  <c r="I87" i="5" s="1"/>
  <c r="C88" i="5"/>
  <c r="G24" i="5"/>
  <c r="K23" i="5"/>
  <c r="L23" i="5" s="1"/>
  <c r="D29" i="4"/>
  <c r="C30" i="4"/>
  <c r="G24" i="4"/>
  <c r="H32" i="3"/>
  <c r="M92" i="3"/>
  <c r="J23" i="3"/>
  <c r="K87" i="3"/>
  <c r="L87" i="3" s="1"/>
  <c r="J87" i="3"/>
  <c r="D93" i="3"/>
  <c r="I93" i="3" s="1"/>
  <c r="C94" i="3"/>
  <c r="F30" i="2"/>
  <c r="F29" i="2"/>
  <c r="F28" i="2"/>
  <c r="F27" i="2"/>
  <c r="C28" i="2"/>
  <c r="C29" i="2" s="1"/>
  <c r="D27" i="2"/>
  <c r="G23" i="2"/>
  <c r="K22" i="2"/>
  <c r="L22" i="2" s="1"/>
  <c r="M29" i="5" l="1"/>
  <c r="M30" i="5"/>
  <c r="G24" i="7"/>
  <c r="K23" i="7"/>
  <c r="L23" i="7" s="1"/>
  <c r="H32" i="2"/>
  <c r="I31" i="6"/>
  <c r="C32" i="6"/>
  <c r="D32" i="6" s="1"/>
  <c r="D31" i="6"/>
  <c r="J25" i="6"/>
  <c r="G26" i="6" s="1"/>
  <c r="D30" i="5"/>
  <c r="I30" i="5" s="1"/>
  <c r="H31" i="5" s="1"/>
  <c r="I31" i="5" s="1"/>
  <c r="M31" i="5" s="1"/>
  <c r="C31" i="5"/>
  <c r="I88" i="5"/>
  <c r="C90" i="5"/>
  <c r="M87" i="5"/>
  <c r="H88" i="5"/>
  <c r="J24" i="5"/>
  <c r="G25" i="5" s="1"/>
  <c r="G82" i="5"/>
  <c r="I30" i="4"/>
  <c r="D30" i="4"/>
  <c r="C31" i="4"/>
  <c r="J24" i="4"/>
  <c r="G25" i="4" s="1"/>
  <c r="C96" i="3"/>
  <c r="I94" i="3"/>
  <c r="G88" i="3"/>
  <c r="G24" i="3"/>
  <c r="K23" i="3"/>
  <c r="L23" i="3" s="1"/>
  <c r="H94" i="3"/>
  <c r="M93" i="3"/>
  <c r="H33" i="3"/>
  <c r="D28" i="2"/>
  <c r="J23" i="2"/>
  <c r="C30" i="2"/>
  <c r="C32" i="2" s="1"/>
  <c r="D29" i="2"/>
  <c r="J24" i="7" l="1"/>
  <c r="G25" i="7" s="1"/>
  <c r="H33" i="2"/>
  <c r="H32" i="6"/>
  <c r="I32" i="6"/>
  <c r="J26" i="6"/>
  <c r="K26" i="6" s="1"/>
  <c r="K25" i="6"/>
  <c r="L25" i="6" s="1"/>
  <c r="D31" i="5"/>
  <c r="K24" i="5"/>
  <c r="L24" i="5" s="1"/>
  <c r="C91" i="5"/>
  <c r="D90" i="5"/>
  <c r="I90" i="5" s="1"/>
  <c r="M88" i="5"/>
  <c r="H89" i="5"/>
  <c r="M89" i="5"/>
  <c r="H90" i="5"/>
  <c r="J25" i="5"/>
  <c r="K25" i="5" s="1"/>
  <c r="J82" i="5"/>
  <c r="G83" i="5" s="1"/>
  <c r="M30" i="4"/>
  <c r="I31" i="4" s="1"/>
  <c r="H31" i="4"/>
  <c r="D31" i="4"/>
  <c r="J25" i="4"/>
  <c r="K25" i="4" s="1"/>
  <c r="K24" i="4"/>
  <c r="L24" i="4" s="1"/>
  <c r="H34" i="3"/>
  <c r="J88" i="3"/>
  <c r="G89" i="3" s="1"/>
  <c r="J24" i="3"/>
  <c r="G25" i="3" s="1"/>
  <c r="M94" i="3"/>
  <c r="M95" i="3"/>
  <c r="H95" i="3"/>
  <c r="H96" i="3"/>
  <c r="C97" i="3"/>
  <c r="D96" i="3"/>
  <c r="I96" i="3" s="1"/>
  <c r="K23" i="2"/>
  <c r="L23" i="2" s="1"/>
  <c r="D32" i="2"/>
  <c r="C33" i="2"/>
  <c r="G24" i="2"/>
  <c r="K24" i="7" l="1"/>
  <c r="L24" i="7" s="1"/>
  <c r="J25" i="7"/>
  <c r="G26" i="7" s="1"/>
  <c r="H34" i="2"/>
  <c r="M32" i="6"/>
  <c r="G27" i="6"/>
  <c r="L26" i="6"/>
  <c r="L25" i="5"/>
  <c r="G26" i="5"/>
  <c r="M90" i="5"/>
  <c r="H91" i="5"/>
  <c r="J83" i="5"/>
  <c r="G84" i="5" s="1"/>
  <c r="K82" i="5"/>
  <c r="L82" i="5" s="1"/>
  <c r="C92" i="5"/>
  <c r="D91" i="5"/>
  <c r="I91" i="5" s="1"/>
  <c r="M31" i="4"/>
  <c r="G26" i="4"/>
  <c r="L25" i="4"/>
  <c r="J25" i="3"/>
  <c r="K25" i="3" s="1"/>
  <c r="K24" i="3"/>
  <c r="L24" i="3" s="1"/>
  <c r="M96" i="3"/>
  <c r="H97" i="3"/>
  <c r="J89" i="3"/>
  <c r="G90" i="3" s="1"/>
  <c r="D97" i="3"/>
  <c r="I97" i="3" s="1"/>
  <c r="C98" i="3"/>
  <c r="K88" i="3"/>
  <c r="L88" i="3" s="1"/>
  <c r="H35" i="3"/>
  <c r="D33" i="2"/>
  <c r="C34" i="2"/>
  <c r="J26" i="7" l="1"/>
  <c r="K26" i="7" s="1"/>
  <c r="K25" i="7"/>
  <c r="L25" i="7" s="1"/>
  <c r="H35" i="2"/>
  <c r="J27" i="6"/>
  <c r="G28" i="6" s="1"/>
  <c r="C93" i="5"/>
  <c r="D92" i="5"/>
  <c r="I92" i="5" s="1"/>
  <c r="K83" i="5"/>
  <c r="L83" i="5" s="1"/>
  <c r="J84" i="5"/>
  <c r="G85" i="5" s="1"/>
  <c r="H92" i="5"/>
  <c r="M91" i="5"/>
  <c r="J26" i="5"/>
  <c r="G27" i="5" s="1"/>
  <c r="J26" i="4"/>
  <c r="G27" i="4" s="1"/>
  <c r="G26" i="3"/>
  <c r="L25" i="3"/>
  <c r="M97" i="3"/>
  <c r="H98" i="3"/>
  <c r="K89" i="3"/>
  <c r="L89" i="3" s="1"/>
  <c r="J90" i="3"/>
  <c r="G91" i="3" s="1"/>
  <c r="H36" i="3"/>
  <c r="C99" i="3"/>
  <c r="D98" i="3"/>
  <c r="I98" i="3" s="1"/>
  <c r="J24" i="2"/>
  <c r="D34" i="2"/>
  <c r="C35" i="2"/>
  <c r="G27" i="7" l="1"/>
  <c r="L26" i="7"/>
  <c r="H36" i="2"/>
  <c r="J28" i="6"/>
  <c r="G29" i="6" s="1"/>
  <c r="K27" i="6"/>
  <c r="L27" i="6" s="1"/>
  <c r="K26" i="5"/>
  <c r="L26" i="5" s="1"/>
  <c r="J27" i="5"/>
  <c r="G28" i="5" s="1"/>
  <c r="J85" i="5"/>
  <c r="G86" i="5" s="1"/>
  <c r="K84" i="5"/>
  <c r="L84" i="5" s="1"/>
  <c r="D93" i="5"/>
  <c r="I93" i="5" s="1"/>
  <c r="C94" i="5"/>
  <c r="M92" i="5"/>
  <c r="H93" i="5"/>
  <c r="J27" i="4"/>
  <c r="G28" i="4" s="1"/>
  <c r="K26" i="4"/>
  <c r="L26" i="4" s="1"/>
  <c r="J91" i="3"/>
  <c r="G92" i="3" s="1"/>
  <c r="K90" i="3"/>
  <c r="L90" i="3" s="1"/>
  <c r="M98" i="3"/>
  <c r="H99" i="3"/>
  <c r="D99" i="3"/>
  <c r="I99" i="3" s="1"/>
  <c r="C100" i="3"/>
  <c r="H37" i="3"/>
  <c r="J26" i="3"/>
  <c r="G27" i="3" s="1"/>
  <c r="K24" i="2"/>
  <c r="J25" i="2"/>
  <c r="C36" i="2"/>
  <c r="C37" i="2" s="1"/>
  <c r="D37" i="2" s="1"/>
  <c r="D35" i="2"/>
  <c r="J27" i="7" l="1"/>
  <c r="G28" i="7" s="1"/>
  <c r="H37" i="2"/>
  <c r="J29" i="6"/>
  <c r="G30" i="6" s="1"/>
  <c r="K28" i="6"/>
  <c r="L28" i="6" s="1"/>
  <c r="C95" i="5"/>
  <c r="D94" i="5"/>
  <c r="I94" i="5" s="1"/>
  <c r="J86" i="5"/>
  <c r="G87" i="5" s="1"/>
  <c r="K85" i="5"/>
  <c r="L85" i="5" s="1"/>
  <c r="M93" i="5"/>
  <c r="H94" i="5"/>
  <c r="J28" i="5"/>
  <c r="G29" i="5" s="1"/>
  <c r="K27" i="5"/>
  <c r="L27" i="5" s="1"/>
  <c r="J28" i="4"/>
  <c r="G29" i="4" s="1"/>
  <c r="K27" i="4"/>
  <c r="L27" i="4" s="1"/>
  <c r="M37" i="3"/>
  <c r="M99" i="3"/>
  <c r="H100" i="3"/>
  <c r="C101" i="3"/>
  <c r="D100" i="3"/>
  <c r="I100" i="3" s="1"/>
  <c r="J27" i="3"/>
  <c r="G28" i="3" s="1"/>
  <c r="K26" i="3"/>
  <c r="L26" i="3" s="1"/>
  <c r="K92" i="3"/>
  <c r="L92" i="3" s="1"/>
  <c r="J92" i="3"/>
  <c r="G93" i="3" s="1"/>
  <c r="K91" i="3"/>
  <c r="L91" i="3" s="1"/>
  <c r="L24" i="2"/>
  <c r="D36" i="2"/>
  <c r="K25" i="2"/>
  <c r="J28" i="7" l="1"/>
  <c r="G29" i="7" s="1"/>
  <c r="K27" i="7"/>
  <c r="L27" i="7" s="1"/>
  <c r="J30" i="6"/>
  <c r="G31" i="6" s="1"/>
  <c r="K29" i="6"/>
  <c r="L29" i="6" s="1"/>
  <c r="K86" i="5"/>
  <c r="L86" i="5" s="1"/>
  <c r="K28" i="5"/>
  <c r="L28" i="5" s="1"/>
  <c r="J87" i="5"/>
  <c r="G88" i="5" s="1"/>
  <c r="H95" i="5"/>
  <c r="M94" i="5"/>
  <c r="J29" i="5"/>
  <c r="G30" i="5" s="1"/>
  <c r="D95" i="5"/>
  <c r="I95" i="5" s="1"/>
  <c r="C96" i="5"/>
  <c r="K28" i="4"/>
  <c r="L28" i="4" s="1"/>
  <c r="J29" i="4"/>
  <c r="G30" i="4" s="1"/>
  <c r="J28" i="3"/>
  <c r="G29" i="3" s="1"/>
  <c r="K27" i="3"/>
  <c r="L27" i="3" s="1"/>
  <c r="M100" i="3"/>
  <c r="H101" i="3"/>
  <c r="D101" i="3"/>
  <c r="I101" i="3" s="1"/>
  <c r="C102" i="3"/>
  <c r="K93" i="3"/>
  <c r="L93" i="3" s="1"/>
  <c r="J93" i="3"/>
  <c r="G94" i="3" s="1"/>
  <c r="L25" i="2"/>
  <c r="G26" i="2"/>
  <c r="J26" i="2" s="1"/>
  <c r="G27" i="2" s="1"/>
  <c r="J27" i="2" s="1"/>
  <c r="G28" i="2" s="1"/>
  <c r="K28" i="7" l="1"/>
  <c r="L28" i="7" s="1"/>
  <c r="J29" i="7"/>
  <c r="G30" i="7" s="1"/>
  <c r="J31" i="6"/>
  <c r="G32" i="6" s="1"/>
  <c r="K30" i="6"/>
  <c r="L30" i="6" s="1"/>
  <c r="K87" i="5"/>
  <c r="L87" i="5" s="1"/>
  <c r="J30" i="5"/>
  <c r="G31" i="5" s="1"/>
  <c r="K29" i="5"/>
  <c r="L29" i="5" s="1"/>
  <c r="J88" i="5"/>
  <c r="G89" i="5" s="1"/>
  <c r="M95" i="5"/>
  <c r="H96" i="5"/>
  <c r="C97" i="5"/>
  <c r="D96" i="5"/>
  <c r="I96" i="5" s="1"/>
  <c r="J30" i="4"/>
  <c r="G31" i="4" s="1"/>
  <c r="K29" i="4"/>
  <c r="L29" i="4" s="1"/>
  <c r="K28" i="3"/>
  <c r="L28" i="3" s="1"/>
  <c r="M101" i="3"/>
  <c r="H102" i="3"/>
  <c r="C103" i="3"/>
  <c r="D102" i="3"/>
  <c r="I102" i="3" s="1"/>
  <c r="J94" i="3"/>
  <c r="G95" i="3" s="1"/>
  <c r="J29" i="3"/>
  <c r="G30" i="3" s="1"/>
  <c r="K26" i="2"/>
  <c r="J30" i="7" l="1"/>
  <c r="G31" i="7" s="1"/>
  <c r="K29" i="7"/>
  <c r="L29" i="7" s="1"/>
  <c r="J32" i="6"/>
  <c r="K32" i="6" s="1"/>
  <c r="L32" i="6" s="1"/>
  <c r="K31" i="6"/>
  <c r="L31" i="6" s="1"/>
  <c r="D97" i="5"/>
  <c r="I97" i="5" s="1"/>
  <c r="C98" i="5"/>
  <c r="J89" i="5"/>
  <c r="G90" i="5" s="1"/>
  <c r="K89" i="5"/>
  <c r="L89" i="5" s="1"/>
  <c r="K88" i="5"/>
  <c r="L88" i="5" s="1"/>
  <c r="J31" i="5"/>
  <c r="M96" i="5"/>
  <c r="H97" i="5"/>
  <c r="K30" i="5"/>
  <c r="L30" i="5" s="1"/>
  <c r="J31" i="4"/>
  <c r="K30" i="4"/>
  <c r="L30" i="4" s="1"/>
  <c r="J95" i="3"/>
  <c r="G96" i="3" s="1"/>
  <c r="J30" i="3"/>
  <c r="G31" i="3" s="1"/>
  <c r="K94" i="3"/>
  <c r="L94" i="3" s="1"/>
  <c r="M102" i="3"/>
  <c r="H103" i="3"/>
  <c r="D103" i="3"/>
  <c r="I103" i="3" s="1"/>
  <c r="C104" i="3"/>
  <c r="K29" i="3"/>
  <c r="L29" i="3" s="1"/>
  <c r="J31" i="7" l="1"/>
  <c r="G32" i="7" s="1"/>
  <c r="K30" i="7"/>
  <c r="L30" i="7" s="1"/>
  <c r="K31" i="5"/>
  <c r="L31" i="5" s="1"/>
  <c r="J90" i="5"/>
  <c r="G91" i="5" s="1"/>
  <c r="C99" i="5"/>
  <c r="D98" i="5"/>
  <c r="I98" i="5" s="1"/>
  <c r="M97" i="5"/>
  <c r="H98" i="5"/>
  <c r="K31" i="4"/>
  <c r="L31" i="4" s="1"/>
  <c r="K30" i="3"/>
  <c r="L30" i="3" s="1"/>
  <c r="H104" i="3"/>
  <c r="M103" i="3"/>
  <c r="J31" i="3"/>
  <c r="G32" i="3" s="1"/>
  <c r="J96" i="3"/>
  <c r="G97" i="3" s="1"/>
  <c r="C105" i="3"/>
  <c r="D104" i="3"/>
  <c r="I104" i="3" s="1"/>
  <c r="K95" i="3"/>
  <c r="L95" i="3" s="1"/>
  <c r="J32" i="7" l="1"/>
  <c r="K32" i="7" s="1"/>
  <c r="L32" i="7" s="1"/>
  <c r="K31" i="7"/>
  <c r="L31" i="7" s="1"/>
  <c r="H99" i="5"/>
  <c r="M98" i="5"/>
  <c r="D99" i="5"/>
  <c r="I99" i="5" s="1"/>
  <c r="C100" i="5"/>
  <c r="J91" i="5"/>
  <c r="G92" i="5" s="1"/>
  <c r="K90" i="5"/>
  <c r="L90" i="5" s="1"/>
  <c r="D105" i="3"/>
  <c r="I105" i="3" s="1"/>
  <c r="C106" i="3"/>
  <c r="K96" i="3"/>
  <c r="L96" i="3" s="1"/>
  <c r="M104" i="3"/>
  <c r="H105" i="3"/>
  <c r="J32" i="3"/>
  <c r="G33" i="3" s="1"/>
  <c r="K31" i="3"/>
  <c r="L31" i="3" s="1"/>
  <c r="J97" i="3"/>
  <c r="G98" i="3" s="1"/>
  <c r="J92" i="5" l="1"/>
  <c r="G93" i="5" s="1"/>
  <c r="K91" i="5"/>
  <c r="L91" i="5" s="1"/>
  <c r="C101" i="5"/>
  <c r="D100" i="5"/>
  <c r="I100" i="5" s="1"/>
  <c r="M99" i="5"/>
  <c r="H100" i="5"/>
  <c r="K32" i="3"/>
  <c r="L32" i="3" s="1"/>
  <c r="J33" i="3"/>
  <c r="G34" i="3" s="1"/>
  <c r="J98" i="3"/>
  <c r="G99" i="3" s="1"/>
  <c r="C107" i="3"/>
  <c r="D106" i="3"/>
  <c r="I106" i="3" s="1"/>
  <c r="K97" i="3"/>
  <c r="L97" i="3" s="1"/>
  <c r="M105" i="3"/>
  <c r="H106" i="3"/>
  <c r="K92" i="5" l="1"/>
  <c r="L92" i="5" s="1"/>
  <c r="D101" i="5"/>
  <c r="I101" i="5" s="1"/>
  <c r="C102" i="5"/>
  <c r="M100" i="5"/>
  <c r="H101" i="5"/>
  <c r="J93" i="5"/>
  <c r="G94" i="5" s="1"/>
  <c r="K33" i="3"/>
  <c r="L33" i="3" s="1"/>
  <c r="D107" i="3"/>
  <c r="I107" i="3" s="1"/>
  <c r="C108" i="3"/>
  <c r="M106" i="3"/>
  <c r="H107" i="3"/>
  <c r="J99" i="3"/>
  <c r="G100" i="3" s="1"/>
  <c r="K98" i="3"/>
  <c r="L98" i="3" s="1"/>
  <c r="J34" i="3"/>
  <c r="G35" i="3" s="1"/>
  <c r="J94" i="5" l="1"/>
  <c r="G95" i="5" s="1"/>
  <c r="K93" i="5"/>
  <c r="L93" i="5" s="1"/>
  <c r="M101" i="5"/>
  <c r="H102" i="5"/>
  <c r="C103" i="5"/>
  <c r="D102" i="5"/>
  <c r="I102" i="5" s="1"/>
  <c r="K34" i="3"/>
  <c r="L34" i="3" s="1"/>
  <c r="J100" i="3"/>
  <c r="G101" i="3" s="1"/>
  <c r="K99" i="3"/>
  <c r="L99" i="3" s="1"/>
  <c r="C109" i="3"/>
  <c r="D108" i="3"/>
  <c r="I108" i="3" s="1"/>
  <c r="J35" i="3"/>
  <c r="G36" i="3" s="1"/>
  <c r="M107" i="3"/>
  <c r="H108" i="3"/>
  <c r="D103" i="5" l="1"/>
  <c r="I103" i="5" s="1"/>
  <c r="C104" i="5"/>
  <c r="J95" i="5"/>
  <c r="G96" i="5" s="1"/>
  <c r="H103" i="5"/>
  <c r="M102" i="5"/>
  <c r="K94" i="5"/>
  <c r="L94" i="5" s="1"/>
  <c r="J36" i="3"/>
  <c r="G37" i="3" s="1"/>
  <c r="K35" i="3"/>
  <c r="L35" i="3" s="1"/>
  <c r="M108" i="3"/>
  <c r="H109" i="3"/>
  <c r="D109" i="3"/>
  <c r="I109" i="3" s="1"/>
  <c r="C110" i="3"/>
  <c r="K101" i="3"/>
  <c r="L101" i="3" s="1"/>
  <c r="J101" i="3"/>
  <c r="G102" i="3" s="1"/>
  <c r="K100" i="3"/>
  <c r="L100" i="3" s="1"/>
  <c r="J96" i="5" l="1"/>
  <c r="G97" i="5" s="1"/>
  <c r="K95" i="5"/>
  <c r="L95" i="5" s="1"/>
  <c r="C105" i="5"/>
  <c r="D104" i="5"/>
  <c r="I104" i="5" s="1"/>
  <c r="M103" i="5"/>
  <c r="H104" i="5"/>
  <c r="M109" i="3"/>
  <c r="H110" i="3"/>
  <c r="C111" i="3"/>
  <c r="D110" i="3"/>
  <c r="I110" i="3" s="1"/>
  <c r="J37" i="3"/>
  <c r="K37" i="3" s="1"/>
  <c r="L37" i="3" s="1"/>
  <c r="J102" i="3"/>
  <c r="G103" i="3" s="1"/>
  <c r="K36" i="3"/>
  <c r="L36" i="3" s="1"/>
  <c r="H105" i="5" l="1"/>
  <c r="M104" i="5"/>
  <c r="J97" i="5"/>
  <c r="G98" i="5" s="1"/>
  <c r="D105" i="5"/>
  <c r="I105" i="5" s="1"/>
  <c r="C106" i="5"/>
  <c r="K96" i="5"/>
  <c r="L96" i="5" s="1"/>
  <c r="K102" i="3"/>
  <c r="L102" i="3" s="1"/>
  <c r="J103" i="3"/>
  <c r="G104" i="3" s="1"/>
  <c r="M110" i="3"/>
  <c r="H111" i="3"/>
  <c r="C112" i="3"/>
  <c r="D111" i="3"/>
  <c r="I111" i="3" s="1"/>
  <c r="C107" i="5" l="1"/>
  <c r="D106" i="5"/>
  <c r="I106" i="5" s="1"/>
  <c r="H106" i="5"/>
  <c r="M105" i="5"/>
  <c r="J98" i="5"/>
  <c r="G99" i="5" s="1"/>
  <c r="K97" i="5"/>
  <c r="L97" i="5" s="1"/>
  <c r="D112" i="3"/>
  <c r="I112" i="3" s="1"/>
  <c r="C113" i="3"/>
  <c r="H112" i="3"/>
  <c r="M111" i="3"/>
  <c r="K103" i="3"/>
  <c r="L103" i="3" s="1"/>
  <c r="J104" i="3"/>
  <c r="G105" i="3" s="1"/>
  <c r="J99" i="5" l="1"/>
  <c r="G100" i="5" s="1"/>
  <c r="K98" i="5"/>
  <c r="L98" i="5" s="1"/>
  <c r="M106" i="5"/>
  <c r="H107" i="5"/>
  <c r="D107" i="5"/>
  <c r="I107" i="5" s="1"/>
  <c r="C108" i="5"/>
  <c r="J105" i="3"/>
  <c r="G106" i="3" s="1"/>
  <c r="K104" i="3"/>
  <c r="L104" i="3" s="1"/>
  <c r="C114" i="3"/>
  <c r="D113" i="3"/>
  <c r="I113" i="3" s="1"/>
  <c r="H113" i="3"/>
  <c r="M112" i="3"/>
  <c r="M107" i="5" l="1"/>
  <c r="H108" i="5"/>
  <c r="C109" i="5"/>
  <c r="D108" i="5"/>
  <c r="I108" i="5" s="1"/>
  <c r="J100" i="5"/>
  <c r="G101" i="5" s="1"/>
  <c r="K99" i="5"/>
  <c r="L99" i="5" s="1"/>
  <c r="M113" i="3"/>
  <c r="H114" i="3"/>
  <c r="D114" i="3"/>
  <c r="I114" i="3" s="1"/>
  <c r="C115" i="3"/>
  <c r="J106" i="3"/>
  <c r="G107" i="3" s="1"/>
  <c r="K105" i="3"/>
  <c r="L105" i="3" s="1"/>
  <c r="J101" i="5" l="1"/>
  <c r="G102" i="5" s="1"/>
  <c r="K100" i="5"/>
  <c r="L100" i="5" s="1"/>
  <c r="M108" i="5"/>
  <c r="H109" i="5"/>
  <c r="D109" i="5"/>
  <c r="I109" i="5" s="1"/>
  <c r="C110" i="5"/>
  <c r="J107" i="3"/>
  <c r="G108" i="3" s="1"/>
  <c r="K106" i="3"/>
  <c r="L106" i="3" s="1"/>
  <c r="C116" i="3"/>
  <c r="D115" i="3"/>
  <c r="I115" i="3" s="1"/>
  <c r="H115" i="3"/>
  <c r="M114" i="3"/>
  <c r="M109" i="5" l="1"/>
  <c r="H110" i="5"/>
  <c r="J102" i="5"/>
  <c r="G103" i="5" s="1"/>
  <c r="C111" i="5"/>
  <c r="D110" i="5"/>
  <c r="I110" i="5" s="1"/>
  <c r="K101" i="5"/>
  <c r="L101" i="5" s="1"/>
  <c r="H116" i="3"/>
  <c r="M115" i="3"/>
  <c r="D116" i="3"/>
  <c r="I116" i="3" s="1"/>
  <c r="C117" i="3"/>
  <c r="J108" i="3"/>
  <c r="G109" i="3" s="1"/>
  <c r="K107" i="3"/>
  <c r="L107" i="3" s="1"/>
  <c r="C112" i="5" l="1"/>
  <c r="D111" i="5"/>
  <c r="I111" i="5" s="1"/>
  <c r="K102" i="5"/>
  <c r="L102" i="5" s="1"/>
  <c r="J103" i="5"/>
  <c r="G104" i="5" s="1"/>
  <c r="M110" i="5"/>
  <c r="H111" i="5"/>
  <c r="J109" i="3"/>
  <c r="G110" i="3" s="1"/>
  <c r="K108" i="3"/>
  <c r="L108" i="3" s="1"/>
  <c r="C118" i="3"/>
  <c r="D117" i="3"/>
  <c r="I117" i="3" s="1"/>
  <c r="M116" i="3"/>
  <c r="H117" i="3"/>
  <c r="J104" i="5" l="1"/>
  <c r="G105" i="5" s="1"/>
  <c r="K103" i="5"/>
  <c r="L103" i="5" s="1"/>
  <c r="H112" i="5"/>
  <c r="M111" i="5"/>
  <c r="D112" i="5"/>
  <c r="I112" i="5" s="1"/>
  <c r="C113" i="5"/>
  <c r="M117" i="3"/>
  <c r="H118" i="3"/>
  <c r="D118" i="3"/>
  <c r="I118" i="3" s="1"/>
  <c r="C119" i="3"/>
  <c r="J110" i="3"/>
  <c r="G111" i="3" s="1"/>
  <c r="K109" i="3"/>
  <c r="L109" i="3" s="1"/>
  <c r="C114" i="5" l="1"/>
  <c r="D113" i="5"/>
  <c r="I113" i="5" s="1"/>
  <c r="J105" i="5"/>
  <c r="G106" i="5" s="1"/>
  <c r="H113" i="5"/>
  <c r="M112" i="5"/>
  <c r="K104" i="5"/>
  <c r="L104" i="5" s="1"/>
  <c r="J111" i="3"/>
  <c r="G112" i="3" s="1"/>
  <c r="K110" i="3"/>
  <c r="L110" i="3" s="1"/>
  <c r="C120" i="3"/>
  <c r="D119" i="3"/>
  <c r="I119" i="3" s="1"/>
  <c r="H119" i="3"/>
  <c r="M118" i="3"/>
  <c r="J106" i="5" l="1"/>
  <c r="G107" i="5" s="1"/>
  <c r="K105" i="5"/>
  <c r="L105" i="5" s="1"/>
  <c r="H114" i="5"/>
  <c r="M113" i="5"/>
  <c r="D114" i="5"/>
  <c r="I114" i="5" s="1"/>
  <c r="C115" i="5"/>
  <c r="M119" i="3"/>
  <c r="H120" i="3"/>
  <c r="D120" i="3"/>
  <c r="I120" i="3" s="1"/>
  <c r="C121" i="3"/>
  <c r="J112" i="3"/>
  <c r="G113" i="3" s="1"/>
  <c r="K111" i="3"/>
  <c r="L111" i="3" s="1"/>
  <c r="C116" i="5" l="1"/>
  <c r="D115" i="5"/>
  <c r="I115" i="5" s="1"/>
  <c r="M114" i="5"/>
  <c r="H115" i="5"/>
  <c r="J107" i="5"/>
  <c r="G108" i="5" s="1"/>
  <c r="K106" i="5"/>
  <c r="L106" i="5" s="1"/>
  <c r="J113" i="3"/>
  <c r="G114" i="3" s="1"/>
  <c r="K112" i="3"/>
  <c r="L112" i="3" s="1"/>
  <c r="C122" i="3"/>
  <c r="D121" i="3"/>
  <c r="I121" i="3" s="1"/>
  <c r="H121" i="3"/>
  <c r="M120" i="3"/>
  <c r="J108" i="5" l="1"/>
  <c r="G109" i="5" s="1"/>
  <c r="K107" i="5"/>
  <c r="L107" i="5" s="1"/>
  <c r="H116" i="5"/>
  <c r="M115" i="5"/>
  <c r="D116" i="5"/>
  <c r="I116" i="5" s="1"/>
  <c r="C117" i="5"/>
  <c r="M121" i="3"/>
  <c r="H122" i="3"/>
  <c r="D122" i="3"/>
  <c r="I122" i="3" s="1"/>
  <c r="C123" i="3"/>
  <c r="J114" i="3"/>
  <c r="G115" i="3" s="1"/>
  <c r="K113" i="3"/>
  <c r="L113" i="3" s="1"/>
  <c r="C118" i="5" l="1"/>
  <c r="D117" i="5"/>
  <c r="I117" i="5" s="1"/>
  <c r="M116" i="5"/>
  <c r="H117" i="5"/>
  <c r="J109" i="5"/>
  <c r="G110" i="5" s="1"/>
  <c r="K108" i="5"/>
  <c r="L108" i="5" s="1"/>
  <c r="J115" i="3"/>
  <c r="G116" i="3" s="1"/>
  <c r="K114" i="3"/>
  <c r="L114" i="3" s="1"/>
  <c r="C124" i="3"/>
  <c r="D123" i="3"/>
  <c r="I123" i="3" s="1"/>
  <c r="H123" i="3"/>
  <c r="M122" i="3"/>
  <c r="J110" i="5" l="1"/>
  <c r="G111" i="5" s="1"/>
  <c r="K109" i="5"/>
  <c r="L109" i="5" s="1"/>
  <c r="M117" i="5"/>
  <c r="H118" i="5"/>
  <c r="D118" i="5"/>
  <c r="I118" i="5" s="1"/>
  <c r="C119" i="5"/>
  <c r="H124" i="3"/>
  <c r="M123" i="3"/>
  <c r="D124" i="3"/>
  <c r="I124" i="3" s="1"/>
  <c r="C125" i="3"/>
  <c r="J116" i="3"/>
  <c r="G117" i="3" s="1"/>
  <c r="K115" i="3"/>
  <c r="L115" i="3" s="1"/>
  <c r="M118" i="5" l="1"/>
  <c r="H119" i="5"/>
  <c r="C120" i="5"/>
  <c r="D119" i="5"/>
  <c r="I119" i="5" s="1"/>
  <c r="J111" i="5"/>
  <c r="G112" i="5" s="1"/>
  <c r="K110" i="5"/>
  <c r="L110" i="5" s="1"/>
  <c r="J117" i="3"/>
  <c r="G118" i="3" s="1"/>
  <c r="K116" i="3"/>
  <c r="L116" i="3" s="1"/>
  <c r="C126" i="3"/>
  <c r="D125" i="3"/>
  <c r="I125" i="3" s="1"/>
  <c r="M124" i="3"/>
  <c r="H125" i="3"/>
  <c r="J112" i="5" l="1"/>
  <c r="G113" i="5" s="1"/>
  <c r="K111" i="5"/>
  <c r="L111" i="5" s="1"/>
  <c r="H120" i="5"/>
  <c r="M119" i="5"/>
  <c r="D120" i="5"/>
  <c r="I120" i="5" s="1"/>
  <c r="C121" i="5"/>
  <c r="M125" i="3"/>
  <c r="H126" i="3"/>
  <c r="D126" i="3"/>
  <c r="I126" i="3" s="1"/>
  <c r="C127" i="3"/>
  <c r="J118" i="3"/>
  <c r="G119" i="3" s="1"/>
  <c r="K117" i="3"/>
  <c r="L117" i="3" s="1"/>
  <c r="M120" i="5" l="1"/>
  <c r="H121" i="5"/>
  <c r="C122" i="5"/>
  <c r="D121" i="5"/>
  <c r="I121" i="5" s="1"/>
  <c r="J113" i="5"/>
  <c r="G114" i="5" s="1"/>
  <c r="K112" i="5"/>
  <c r="L112" i="5" s="1"/>
  <c r="J119" i="3"/>
  <c r="G120" i="3" s="1"/>
  <c r="K118" i="3"/>
  <c r="L118" i="3" s="1"/>
  <c r="C128" i="3"/>
  <c r="D127" i="3"/>
  <c r="I127" i="3" s="1"/>
  <c r="M126" i="3"/>
  <c r="H127" i="3"/>
  <c r="J114" i="5" l="1"/>
  <c r="G115" i="5" s="1"/>
  <c r="K113" i="5"/>
  <c r="L113" i="5" s="1"/>
  <c r="D122" i="5"/>
  <c r="I122" i="5" s="1"/>
  <c r="C123" i="5"/>
  <c r="M121" i="5"/>
  <c r="H122" i="5"/>
  <c r="H128" i="3"/>
  <c r="M127" i="3"/>
  <c r="D128" i="3"/>
  <c r="I128" i="3" s="1"/>
  <c r="C129" i="3"/>
  <c r="J120" i="3"/>
  <c r="G121" i="3" s="1"/>
  <c r="K119" i="3"/>
  <c r="L119" i="3" s="1"/>
  <c r="C124" i="5" l="1"/>
  <c r="D123" i="5"/>
  <c r="I123" i="5" s="1"/>
  <c r="J115" i="5"/>
  <c r="G116" i="5" s="1"/>
  <c r="M122" i="5"/>
  <c r="H123" i="5"/>
  <c r="K114" i="5"/>
  <c r="L114" i="5" s="1"/>
  <c r="J121" i="3"/>
  <c r="G122" i="3" s="1"/>
  <c r="K120" i="3"/>
  <c r="L120" i="3" s="1"/>
  <c r="C130" i="3"/>
  <c r="D129" i="3"/>
  <c r="I129" i="3" s="1"/>
  <c r="M128" i="3"/>
  <c r="H129" i="3"/>
  <c r="J116" i="5" l="1"/>
  <c r="G117" i="5" s="1"/>
  <c r="K115" i="5"/>
  <c r="L115" i="5" s="1"/>
  <c r="H124" i="5"/>
  <c r="M123" i="5"/>
  <c r="D124" i="5"/>
  <c r="I124" i="5" s="1"/>
  <c r="C125" i="5"/>
  <c r="H130" i="3"/>
  <c r="M129" i="3"/>
  <c r="D130" i="3"/>
  <c r="I130" i="3" s="1"/>
  <c r="C131" i="3"/>
  <c r="J122" i="3"/>
  <c r="G123" i="3" s="1"/>
  <c r="K121" i="3"/>
  <c r="L121" i="3" s="1"/>
  <c r="M124" i="5" l="1"/>
  <c r="H125" i="5"/>
  <c r="J117" i="5"/>
  <c r="G118" i="5" s="1"/>
  <c r="C126" i="5"/>
  <c r="D125" i="5"/>
  <c r="I125" i="5" s="1"/>
  <c r="K116" i="5"/>
  <c r="L116" i="5" s="1"/>
  <c r="K122" i="3"/>
  <c r="L122" i="3" s="1"/>
  <c r="C132" i="3"/>
  <c r="D131" i="3"/>
  <c r="I131" i="3" s="1"/>
  <c r="H131" i="3"/>
  <c r="M130" i="3"/>
  <c r="J123" i="3"/>
  <c r="G124" i="3" s="1"/>
  <c r="D126" i="5" l="1"/>
  <c r="I126" i="5" s="1"/>
  <c r="C127" i="5"/>
  <c r="K117" i="5"/>
  <c r="L117" i="5" s="1"/>
  <c r="J118" i="5"/>
  <c r="G119" i="5" s="1"/>
  <c r="M125" i="5"/>
  <c r="H126" i="5"/>
  <c r="J124" i="3"/>
  <c r="G125" i="3" s="1"/>
  <c r="M131" i="3"/>
  <c r="H132" i="3"/>
  <c r="D132" i="3"/>
  <c r="I132" i="3" s="1"/>
  <c r="C133" i="3"/>
  <c r="K123" i="3"/>
  <c r="L123" i="3" s="1"/>
  <c r="K118" i="5" l="1"/>
  <c r="L118" i="5" s="1"/>
  <c r="J119" i="5"/>
  <c r="G120" i="5" s="1"/>
  <c r="C128" i="5"/>
  <c r="D127" i="5"/>
  <c r="I127" i="5" s="1"/>
  <c r="H127" i="5"/>
  <c r="M126" i="5"/>
  <c r="M132" i="3"/>
  <c r="H133" i="3"/>
  <c r="C134" i="3"/>
  <c r="D133" i="3"/>
  <c r="I133" i="3" s="1"/>
  <c r="J125" i="3"/>
  <c r="G126" i="3" s="1"/>
  <c r="K124" i="3"/>
  <c r="L124" i="3" s="1"/>
  <c r="H128" i="5" l="1"/>
  <c r="M127" i="5"/>
  <c r="D128" i="5"/>
  <c r="I128" i="5" s="1"/>
  <c r="C129" i="5"/>
  <c r="K119" i="5"/>
  <c r="L119" i="5" s="1"/>
  <c r="J120" i="5"/>
  <c r="G121" i="5" s="1"/>
  <c r="K125" i="3"/>
  <c r="L125" i="3" s="1"/>
  <c r="H134" i="3"/>
  <c r="M133" i="3"/>
  <c r="J126" i="3"/>
  <c r="G127" i="3" s="1"/>
  <c r="D134" i="3"/>
  <c r="I134" i="3" s="1"/>
  <c r="C135" i="3"/>
  <c r="J121" i="5" l="1"/>
  <c r="G122" i="5" s="1"/>
  <c r="M128" i="5"/>
  <c r="H129" i="5"/>
  <c r="C130" i="5"/>
  <c r="D129" i="5"/>
  <c r="I129" i="5" s="1"/>
  <c r="K120" i="5"/>
  <c r="L120" i="5" s="1"/>
  <c r="J127" i="3"/>
  <c r="G128" i="3" s="1"/>
  <c r="M134" i="3"/>
  <c r="H135" i="3"/>
  <c r="K126" i="3"/>
  <c r="L126" i="3" s="1"/>
  <c r="C136" i="3"/>
  <c r="D135" i="3"/>
  <c r="I135" i="3" s="1"/>
  <c r="M129" i="5" l="1"/>
  <c r="H130" i="5"/>
  <c r="D130" i="5"/>
  <c r="I130" i="5" s="1"/>
  <c r="C131" i="5"/>
  <c r="J122" i="5"/>
  <c r="G123" i="5" s="1"/>
  <c r="K121" i="5"/>
  <c r="L121" i="5" s="1"/>
  <c r="M135" i="3"/>
  <c r="H136" i="3"/>
  <c r="J128" i="3"/>
  <c r="G129" i="3" s="1"/>
  <c r="D136" i="3"/>
  <c r="I136" i="3" s="1"/>
  <c r="C137" i="3"/>
  <c r="K127" i="3"/>
  <c r="L127" i="3" s="1"/>
  <c r="J123" i="5" l="1"/>
  <c r="G124" i="5" s="1"/>
  <c r="K122" i="5"/>
  <c r="L122" i="5" s="1"/>
  <c r="M130" i="5"/>
  <c r="H131" i="5"/>
  <c r="C132" i="5"/>
  <c r="D131" i="5"/>
  <c r="I131" i="5" s="1"/>
  <c r="J129" i="3"/>
  <c r="G130" i="3" s="1"/>
  <c r="K128" i="3"/>
  <c r="L128" i="3" s="1"/>
  <c r="C138" i="3"/>
  <c r="D137" i="3"/>
  <c r="I137" i="3" s="1"/>
  <c r="H137" i="3"/>
  <c r="M136" i="3"/>
  <c r="H132" i="5" l="1"/>
  <c r="M131" i="5"/>
  <c r="J124" i="5"/>
  <c r="G125" i="5" s="1"/>
  <c r="D132" i="5"/>
  <c r="I132" i="5" s="1"/>
  <c r="C133" i="5"/>
  <c r="K123" i="5"/>
  <c r="L123" i="5" s="1"/>
  <c r="D138" i="3"/>
  <c r="I138" i="3" s="1"/>
  <c r="C139" i="3"/>
  <c r="M137" i="3"/>
  <c r="H138" i="3"/>
  <c r="J130" i="3"/>
  <c r="G131" i="3" s="1"/>
  <c r="K129" i="3"/>
  <c r="L129" i="3" s="1"/>
  <c r="C134" i="5" l="1"/>
  <c r="I134" i="5" s="1"/>
  <c r="D133" i="5"/>
  <c r="I133" i="5" s="1"/>
  <c r="M132" i="5"/>
  <c r="H133" i="5"/>
  <c r="J125" i="5"/>
  <c r="G126" i="5" s="1"/>
  <c r="K124" i="5"/>
  <c r="L124" i="5" s="1"/>
  <c r="K130" i="3"/>
  <c r="L130" i="3" s="1"/>
  <c r="J131" i="3"/>
  <c r="G132" i="3" s="1"/>
  <c r="C140" i="3"/>
  <c r="I140" i="3" s="1"/>
  <c r="M140" i="3" s="1"/>
  <c r="D139" i="3"/>
  <c r="I139" i="3" s="1"/>
  <c r="M138" i="3"/>
  <c r="H139" i="3"/>
  <c r="M134" i="5" l="1"/>
  <c r="J126" i="5"/>
  <c r="G127" i="5" s="1"/>
  <c r="K125" i="5"/>
  <c r="L125" i="5" s="1"/>
  <c r="M133" i="5"/>
  <c r="H134" i="5"/>
  <c r="M139" i="3"/>
  <c r="H140" i="3"/>
  <c r="J132" i="3"/>
  <c r="G133" i="3" s="1"/>
  <c r="K131" i="3"/>
  <c r="L131" i="3" s="1"/>
  <c r="J127" i="5" l="1"/>
  <c r="G128" i="5" s="1"/>
  <c r="K126" i="5"/>
  <c r="L126" i="5" s="1"/>
  <c r="J133" i="3"/>
  <c r="G134" i="3" s="1"/>
  <c r="K132" i="3"/>
  <c r="L132" i="3" s="1"/>
  <c r="J128" i="5" l="1"/>
  <c r="G129" i="5" s="1"/>
  <c r="K127" i="5"/>
  <c r="L127" i="5" s="1"/>
  <c r="J134" i="3"/>
  <c r="G135" i="3" s="1"/>
  <c r="K133" i="3"/>
  <c r="L133" i="3" s="1"/>
  <c r="J129" i="5" l="1"/>
  <c r="G130" i="5" s="1"/>
  <c r="K128" i="5"/>
  <c r="L128" i="5" s="1"/>
  <c r="J135" i="3"/>
  <c r="G136" i="3" s="1"/>
  <c r="K134" i="3"/>
  <c r="L134" i="3" s="1"/>
  <c r="J130" i="5" l="1"/>
  <c r="G131" i="5" s="1"/>
  <c r="K129" i="5"/>
  <c r="L129" i="5" s="1"/>
  <c r="J136" i="3"/>
  <c r="G137" i="3" s="1"/>
  <c r="K135" i="3"/>
  <c r="L135" i="3" s="1"/>
  <c r="J131" i="5" l="1"/>
  <c r="G132" i="5" s="1"/>
  <c r="K130" i="5"/>
  <c r="L130" i="5" s="1"/>
  <c r="J137" i="3"/>
  <c r="G138" i="3" s="1"/>
  <c r="K136" i="3"/>
  <c r="L136" i="3" s="1"/>
  <c r="J132" i="5" l="1"/>
  <c r="G133" i="5" s="1"/>
  <c r="K131" i="5"/>
  <c r="L131" i="5" s="1"/>
  <c r="J138" i="3"/>
  <c r="G139" i="3" s="1"/>
  <c r="K137" i="3"/>
  <c r="L137" i="3" s="1"/>
  <c r="J133" i="5" l="1"/>
  <c r="G134" i="5" s="1"/>
  <c r="K132" i="5"/>
  <c r="L132" i="5" s="1"/>
  <c r="J139" i="3"/>
  <c r="G140" i="3" s="1"/>
  <c r="K138" i="3"/>
  <c r="L138" i="3" s="1"/>
  <c r="J134" i="5" l="1"/>
  <c r="K134" i="5" s="1"/>
  <c r="L134" i="5" s="1"/>
  <c r="K133" i="5"/>
  <c r="L133" i="5" s="1"/>
  <c r="J140" i="3"/>
  <c r="K140" i="3" s="1"/>
  <c r="L140" i="3" s="1"/>
  <c r="K139" i="3"/>
  <c r="L139" i="3" s="1"/>
  <c r="L26" i="2" l="1"/>
  <c r="K27" i="2" l="1"/>
  <c r="L27" i="2" s="1"/>
  <c r="J28" i="2" l="1"/>
  <c r="G29" i="2" s="1"/>
  <c r="K28" i="2" l="1"/>
  <c r="L28" i="2" s="1"/>
  <c r="J29" i="2" l="1"/>
  <c r="G30" i="2" s="1"/>
  <c r="K29" i="2" l="1"/>
  <c r="L29" i="2" s="1"/>
  <c r="J30" i="2"/>
  <c r="K30" i="2" l="1"/>
  <c r="L30" i="2" s="1"/>
  <c r="G31" i="2"/>
  <c r="J31" i="2" s="1"/>
  <c r="K31" i="2" s="1"/>
  <c r="L31" i="2" s="1"/>
  <c r="G32" i="2" l="1"/>
  <c r="J32" i="2" s="1"/>
  <c r="K32" i="2" s="1"/>
  <c r="L32" i="2" s="1"/>
  <c r="G33" i="2" l="1"/>
  <c r="J33" i="2" l="1"/>
  <c r="G34" i="2" s="1"/>
  <c r="K33" i="2" l="1"/>
  <c r="L33" i="2" s="1"/>
  <c r="J34" i="2"/>
  <c r="G35" i="2" s="1"/>
  <c r="K34" i="2" l="1"/>
  <c r="L34" i="2" s="1"/>
  <c r="J35" i="2"/>
  <c r="G36" i="2" s="1"/>
  <c r="J36" i="2" l="1"/>
  <c r="K35" i="2"/>
  <c r="L35" i="2" s="1"/>
  <c r="K36" i="2" l="1"/>
  <c r="L36" i="2" s="1"/>
  <c r="G37" i="2"/>
  <c r="J37" i="2" l="1"/>
  <c r="K37" i="2" s="1"/>
  <c r="L37" i="2" s="1"/>
</calcChain>
</file>

<file path=xl/sharedStrings.xml><?xml version="1.0" encoding="utf-8"?>
<sst xmlns="http://schemas.openxmlformats.org/spreadsheetml/2006/main" count="468" uniqueCount="71">
  <si>
    <t>Từ ngày</t>
  </si>
  <si>
    <t>Gỉa sử bắt đầu sử dụng phần mềm</t>
  </si>
  <si>
    <t>ngày</t>
  </si>
  <si>
    <t>Tài sản A</t>
  </si>
  <si>
    <t xml:space="preserve">Mua mới và đưa vào sử dụng: </t>
  </si>
  <si>
    <t>Nguyên giá</t>
  </si>
  <si>
    <t>Thời gian sử dụng (tháng)</t>
  </si>
  <si>
    <t>Nâng cấp tài sản vào ngày</t>
  </si>
  <si>
    <t>Nguyên giá đ/c</t>
  </si>
  <si>
    <t>Thời gian đ/c (tháng)</t>
  </si>
  <si>
    <t>Document type</t>
  </si>
  <si>
    <t>Đến ngày</t>
  </si>
  <si>
    <t>Hao mòn lũy kế</t>
  </si>
  <si>
    <t>Giá trị còn lại</t>
  </si>
  <si>
    <t>Số ngày còn lại</t>
  </si>
  <si>
    <t>Lịch sử tài sản</t>
  </si>
  <si>
    <t>Account Date</t>
  </si>
  <si>
    <t>From Date</t>
  </si>
  <si>
    <t>To Date</t>
  </si>
  <si>
    <t>Loại chứng từ</t>
  </si>
  <si>
    <t>Nguyên giá trước đ/c</t>
  </si>
  <si>
    <t>Nguyên giá  Đ/c</t>
  </si>
  <si>
    <t>Nguyên giá sau đ/c</t>
  </si>
  <si>
    <t>Số tháng KH trước đ/c</t>
  </si>
  <si>
    <t>Số tháng đ/c</t>
  </si>
  <si>
    <t>Só tháng KH  sau đ/c</t>
  </si>
  <si>
    <t>Số ngày KH sau đ/c</t>
  </si>
  <si>
    <t>Thời gian sử dụng theo năm</t>
  </si>
  <si>
    <t>Không hiển thị ở PM</t>
  </si>
  <si>
    <t>Opening</t>
  </si>
  <si>
    <t>Adjustment</t>
  </si>
  <si>
    <t xml:space="preserve">Số ngày tính Phân bổ cho 1 năm Tài chính: </t>
  </si>
  <si>
    <t>Số ngày tính Phân bổ cho 1 tháng:</t>
  </si>
  <si>
    <t>Sử dụng phương pháp Phân bổ đường thẳng</t>
  </si>
  <si>
    <t>Tab Phân bổ</t>
  </si>
  <si>
    <t>Số ngày cần Phân bổ</t>
  </si>
  <si>
    <t>Phân bổ luỹ kế đầu kỳ</t>
  </si>
  <si>
    <t>Số ngày đã Phân bổ</t>
  </si>
  <si>
    <t>Số ngày Phân bổ trong kỳ</t>
  </si>
  <si>
    <t>Giá trị Phân bổ</t>
  </si>
  <si>
    <t>Phân bổ CCDC (không có trên PM)</t>
  </si>
  <si>
    <t>Phân bổ CCDC</t>
  </si>
  <si>
    <t>Số tiền điều chỉnh</t>
  </si>
  <si>
    <t>Phân bổ lũy kế</t>
  </si>
  <si>
    <t xml:space="preserve">Phân bổ luỹ kế </t>
  </si>
  <si>
    <t>Tổng thời gian Phân bổ</t>
  </si>
  <si>
    <t>Số tiền phân bổ</t>
  </si>
  <si>
    <t>Phân bổ CCDC( Nâng cấp lần 1)</t>
  </si>
  <si>
    <t>Đơn vị ngày</t>
  </si>
  <si>
    <t>Tính số ngày điều chỉnh 2 tháng</t>
  </si>
  <si>
    <t>Theo ngày thực tế</t>
  </si>
  <si>
    <t>Nâng cấp tài sản</t>
  </si>
  <si>
    <t xml:space="preserve">Ngày </t>
  </si>
  <si>
    <t>Số tiền tăng</t>
  </si>
  <si>
    <t>11/31/2021</t>
  </si>
  <si>
    <t>Tăng 1 tháng</t>
  </si>
  <si>
    <t>Giảm 2 tháng</t>
  </si>
  <si>
    <t>Ngày</t>
  </si>
  <si>
    <t>Số tiền giảm</t>
  </si>
  <si>
    <t xml:space="preserve">Tạm ngưng ngày </t>
  </si>
  <si>
    <t xml:space="preserve">Tiếp tục ngày </t>
  </si>
  <si>
    <t xml:space="preserve">Thanh lý CCDC </t>
  </si>
  <si>
    <t>Số lượng đang dùng</t>
  </si>
  <si>
    <t xml:space="preserve">thanh lý </t>
  </si>
  <si>
    <t xml:space="preserve">thanh lý ngày </t>
  </si>
  <si>
    <t>số lượng đang dùng</t>
  </si>
  <si>
    <t>số lượng thanh lý</t>
  </si>
  <si>
    <t>Tổng số tiền chưa phân bổ</t>
  </si>
  <si>
    <t>Số tiền còn lại</t>
  </si>
  <si>
    <t>Ngày thanh lý</t>
  </si>
  <si>
    <t>Tổng số tiền còn lại cho 10 ccdc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</si>
</sst>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(* #,##0.000_);_(* \(#,##0.000\);_(* &quot;-&quot;??_);_(@_)"/>
  </numFmts>
  <fonts count="4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1" applyFont="1"/>
    <xf numFmtId="14" fontId="2" fillId="0" borderId="0" xfId="1" applyNumberFormat="1" applyFont="1"/>
    <xf numFmtId="165" fontId="2" fillId="0" borderId="0" xfId="2" applyNumberFormat="1" applyFont="1"/>
    <xf numFmtId="0" fontId="2" fillId="0" borderId="0" xfId="1" applyFont="1" applyAlignment="1">
      <alignment wrapText="1"/>
    </xf>
    <xf numFmtId="0" fontId="2" fillId="0" borderId="0" xfId="1" applyFont="1" applyAlignment="1">
      <alignment horizontal="center" wrapText="1"/>
    </xf>
    <xf numFmtId="165" fontId="2" fillId="0" borderId="0" xfId="1" applyNumberFormat="1" applyFont="1"/>
    <xf numFmtId="165" fontId="2" fillId="0" borderId="0" xfId="1" applyNumberFormat="1" applyFont="1" applyAlignment="1">
      <alignment wrapText="1"/>
    </xf>
    <xf numFmtId="0" fontId="2" fillId="0" borderId="0" xfId="1" applyFont="1" applyBorder="1"/>
    <xf numFmtId="14" fontId="2" fillId="0" borderId="0" xfId="1" applyNumberFormat="1" applyFont="1" applyBorder="1"/>
    <xf numFmtId="165" fontId="2" fillId="0" borderId="0" xfId="2" applyNumberFormat="1" applyFont="1" applyBorder="1"/>
    <xf numFmtId="0" fontId="2" fillId="0" borderId="0" xfId="1" applyFont="1" applyBorder="1" applyAlignment="1">
      <alignment wrapText="1"/>
    </xf>
    <xf numFmtId="0" fontId="2" fillId="0" borderId="1" xfId="1" applyFont="1" applyBorder="1"/>
    <xf numFmtId="165" fontId="2" fillId="0" borderId="1" xfId="2" applyNumberFormat="1" applyFont="1" applyBorder="1"/>
    <xf numFmtId="0" fontId="2" fillId="0" borderId="1" xfId="1" applyFont="1" applyBorder="1" applyAlignment="1">
      <alignment wrapText="1"/>
    </xf>
    <xf numFmtId="0" fontId="3" fillId="0" borderId="1" xfId="1" applyFont="1" applyBorder="1" applyAlignment="1">
      <alignment wrapText="1"/>
    </xf>
    <xf numFmtId="14" fontId="2" fillId="0" borderId="1" xfId="1" applyNumberFormat="1" applyFont="1" applyBorder="1"/>
    <xf numFmtId="14" fontId="2" fillId="0" borderId="1" xfId="1" applyNumberFormat="1" applyFont="1" applyBorder="1" applyAlignment="1">
      <alignment wrapText="1"/>
    </xf>
    <xf numFmtId="165" fontId="2" fillId="0" borderId="1" xfId="1" applyNumberFormat="1" applyFont="1" applyBorder="1"/>
    <xf numFmtId="166" fontId="2" fillId="0" borderId="1" xfId="2" applyNumberFormat="1" applyFont="1" applyBorder="1"/>
    <xf numFmtId="43" fontId="2" fillId="0" borderId="1" xfId="1" applyNumberFormat="1" applyFont="1" applyBorder="1"/>
    <xf numFmtId="165" fontId="2" fillId="0" borderId="0" xfId="1" applyNumberFormat="1" applyFont="1" applyBorder="1"/>
    <xf numFmtId="0" fontId="2" fillId="0" borderId="1" xfId="1" applyFont="1" applyFill="1" applyBorder="1" applyAlignment="1">
      <alignment wrapText="1"/>
    </xf>
    <xf numFmtId="0" fontId="3" fillId="2" borderId="1" xfId="1" applyFont="1" applyFill="1" applyBorder="1" applyProtection="1">
      <protection locked="0"/>
    </xf>
    <xf numFmtId="0" fontId="3" fillId="2" borderId="1" xfId="1" applyFont="1" applyFill="1" applyBorder="1" applyAlignment="1" applyProtection="1">
      <alignment wrapText="1"/>
      <protection locked="0"/>
    </xf>
    <xf numFmtId="0" fontId="2" fillId="0" borderId="0" xfId="1" applyFont="1" applyAlignment="1" applyProtection="1">
      <alignment wrapText="1"/>
      <protection locked="0"/>
    </xf>
    <xf numFmtId="0" fontId="2" fillId="0" borderId="0" xfId="1" applyFont="1" applyProtection="1">
      <protection locked="0"/>
    </xf>
    <xf numFmtId="0" fontId="2" fillId="2" borderId="1" xfId="1" applyFont="1" applyFill="1" applyBorder="1"/>
    <xf numFmtId="0" fontId="2" fillId="2" borderId="1" xfId="1" applyFont="1" applyFill="1" applyBorder="1" applyAlignment="1">
      <alignment wrapText="1"/>
    </xf>
    <xf numFmtId="14" fontId="2" fillId="2" borderId="1" xfId="1" applyNumberFormat="1" applyFont="1" applyFill="1" applyBorder="1"/>
    <xf numFmtId="165" fontId="2" fillId="2" borderId="1" xfId="2" applyNumberFormat="1" applyFont="1" applyFill="1" applyBorder="1"/>
    <xf numFmtId="165" fontId="2" fillId="2" borderId="1" xfId="1" applyNumberFormat="1" applyFont="1" applyFill="1" applyBorder="1"/>
    <xf numFmtId="0" fontId="2" fillId="2" borderId="1" xfId="1" applyNumberFormat="1" applyFont="1" applyFill="1" applyBorder="1"/>
    <xf numFmtId="0" fontId="2" fillId="3" borderId="1" xfId="1" applyFont="1" applyFill="1" applyBorder="1"/>
    <xf numFmtId="0" fontId="2" fillId="3" borderId="1" xfId="1" applyFont="1" applyFill="1" applyBorder="1" applyAlignment="1">
      <alignment wrapText="1"/>
    </xf>
    <xf numFmtId="14" fontId="2" fillId="3" borderId="1" xfId="1" applyNumberFormat="1" applyFont="1" applyFill="1" applyBorder="1"/>
    <xf numFmtId="165" fontId="2" fillId="3" borderId="1" xfId="2" applyNumberFormat="1" applyFont="1" applyFill="1" applyBorder="1"/>
    <xf numFmtId="165" fontId="2" fillId="3" borderId="1" xfId="1" applyNumberFormat="1" applyFont="1" applyFill="1" applyBorder="1"/>
    <xf numFmtId="0" fontId="3" fillId="0" borderId="0" xfId="1" applyFont="1" applyBorder="1" applyAlignment="1" applyProtection="1">
      <alignment wrapText="1"/>
      <protection locked="0"/>
    </xf>
    <xf numFmtId="166" fontId="2" fillId="0" borderId="0" xfId="2" applyNumberFormat="1" applyFont="1" applyBorder="1"/>
    <xf numFmtId="4" fontId="2" fillId="0" borderId="0" xfId="1" applyNumberFormat="1" applyFont="1" applyBorder="1"/>
    <xf numFmtId="14" fontId="2" fillId="0" borderId="0" xfId="2" applyNumberFormat="1" applyFont="1"/>
    <xf numFmtId="37" fontId="2" fillId="0" borderId="0" xfId="2" applyNumberFormat="1" applyFont="1"/>
    <xf numFmtId="14" fontId="2" fillId="0" borderId="0" xfId="2" applyNumberFormat="1" applyFont="1" applyBorder="1"/>
    <xf numFmtId="0" fontId="2" fillId="0" borderId="0" xfId="1" applyNumberFormat="1" applyFont="1"/>
    <xf numFmtId="0" fontId="2" fillId="0" borderId="0" xfId="1" applyFont="1" applyFill="1" applyBorder="1" applyAlignment="1">
      <alignment wrapText="1"/>
    </xf>
    <xf numFmtId="0" fontId="3" fillId="0" borderId="0" xfId="1" applyFont="1" applyBorder="1" applyAlignment="1">
      <alignment wrapText="1"/>
    </xf>
    <xf numFmtId="14" fontId="2" fillId="0" borderId="0" xfId="1" applyNumberFormat="1" applyFont="1" applyBorder="1" applyAlignment="1">
      <alignment wrapText="1"/>
    </xf>
    <xf numFmtId="37" fontId="2" fillId="0" borderId="1" xfId="2" applyNumberFormat="1" applyFont="1" applyBorder="1"/>
    <xf numFmtId="37" fontId="2" fillId="2" borderId="1" xfId="2" applyNumberFormat="1" applyFont="1" applyFill="1" applyBorder="1"/>
    <xf numFmtId="165" fontId="2" fillId="3" borderId="0" xfId="2" applyNumberFormat="1" applyFont="1" applyFill="1"/>
    <xf numFmtId="0" fontId="2" fillId="3" borderId="0" xfId="1" applyFont="1" applyFill="1"/>
    <xf numFmtId="0" fontId="2" fillId="3" borderId="0" xfId="1" applyFont="1" applyFill="1" applyAlignment="1">
      <alignment wrapText="1"/>
    </xf>
    <xf numFmtId="1" fontId="2" fillId="0" borderId="1" xfId="1" applyNumberFormat="1" applyFont="1" applyBorder="1"/>
    <xf numFmtId="37" fontId="2" fillId="3" borderId="1" xfId="2" applyNumberFormat="1" applyFont="1" applyFill="1" applyBorder="1"/>
    <xf numFmtId="37" fontId="2" fillId="3" borderId="1" xfId="1" applyNumberFormat="1" applyFont="1" applyFill="1" applyBorder="1"/>
    <xf numFmtId="0" fontId="2" fillId="0" borderId="0" xfId="1" applyFont="1" applyAlignment="1">
      <alignment horizontal="center" vertical="center"/>
    </xf>
    <xf numFmtId="14" fontId="2" fillId="0" borderId="1" xfId="1" applyNumberFormat="1" applyFont="1" applyBorder="1" applyAlignment="1">
      <alignment horizontal="right"/>
    </xf>
    <xf numFmtId="3" fontId="2" fillId="0" borderId="0" xfId="1" applyNumberFormat="1" applyFont="1" applyBorder="1"/>
    <xf numFmtId="1" fontId="2" fillId="2" borderId="1" xfId="1" applyNumberFormat="1" applyFont="1" applyFill="1" applyBorder="1"/>
    <xf numFmtId="43" fontId="2" fillId="2" borderId="1" xfId="1" applyNumberFormat="1" applyFont="1" applyFill="1" applyBorder="1"/>
    <xf numFmtId="14" fontId="2" fillId="0" borderId="1" xfId="2" applyNumberFormat="1" applyFont="1" applyBorder="1"/>
    <xf numFmtId="43" fontId="2" fillId="0" borderId="0" xfId="2" applyNumberFormat="1" applyFont="1" applyBorder="1"/>
    <xf numFmtId="0" fontId="3" fillId="4" borderId="1" xfId="1" applyFont="1" applyFill="1" applyBorder="1" applyAlignment="1">
      <alignment vertical="center" wrapText="1"/>
    </xf>
    <xf numFmtId="14" fontId="3" fillId="4" borderId="1" xfId="1" applyNumberFormat="1" applyFont="1" applyFill="1" applyBorder="1" applyAlignment="1">
      <alignment vertical="center"/>
    </xf>
    <xf numFmtId="165" fontId="3" fillId="4" borderId="1" xfId="2" applyNumberFormat="1" applyFont="1" applyFill="1" applyBorder="1" applyAlignment="1">
      <alignment vertical="center"/>
    </xf>
    <xf numFmtId="0" fontId="3" fillId="4" borderId="1" xfId="1" applyFont="1" applyFill="1" applyBorder="1" applyAlignment="1">
      <alignment wrapText="1"/>
    </xf>
    <xf numFmtId="165" fontId="2" fillId="0" borderId="0" xfId="2" applyNumberFormat="1" applyFont="1" applyAlignment="1">
      <alignment horizontal="left"/>
    </xf>
    <xf numFmtId="37" fontId="2" fillId="0" borderId="0" xfId="2" applyNumberFormat="1" applyFont="1" applyBorder="1"/>
  </cellXfs>
  <cellStyles count="4">
    <cellStyle name="Comma 2" xfId="2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2"/>
  <sheetViews>
    <sheetView topLeftCell="A14" zoomScale="85" zoomScaleNormal="85" workbookViewId="0">
      <selection activeCell="I32" sqref="I32"/>
    </sheetView>
  </sheetViews>
  <sheetFormatPr defaultRowHeight="16.5" x14ac:dyDescent="0.25"/>
  <cols>
    <col min="1" max="1" width="9.25" style="1" bestFit="1" customWidth="1"/>
    <col min="2" max="2" width="27" style="1" customWidth="1"/>
    <col min="3" max="3" width="17.375" style="1" customWidth="1"/>
    <col min="4" max="4" width="17.25" style="1" customWidth="1"/>
    <col min="5" max="5" width="17.125" style="3" customWidth="1"/>
    <col min="6" max="6" width="13.625" style="3" customWidth="1"/>
    <col min="7" max="7" width="21.5" style="3" customWidth="1"/>
    <col min="8" max="8" width="12.625" style="3" bestFit="1" customWidth="1"/>
    <col min="9" max="9" width="25.625" style="3" customWidth="1"/>
    <col min="10" max="10" width="15.125" style="3" customWidth="1"/>
    <col min="11" max="11" width="15.625" style="3" customWidth="1"/>
    <col min="12" max="12" width="16.5" style="3" customWidth="1"/>
    <col min="13" max="13" width="10.625" style="3" bestFit="1" customWidth="1"/>
    <col min="14" max="14" width="9" style="3"/>
    <col min="15" max="15" width="12.375" style="1" customWidth="1"/>
    <col min="16" max="16" width="10.625" style="1" customWidth="1"/>
    <col min="17" max="17" width="13.75" style="1" customWidth="1"/>
    <col min="18" max="18" width="10.125" style="1" customWidth="1"/>
    <col min="19" max="19" width="9" style="4"/>
    <col min="20" max="22" width="11.5" style="1" bestFit="1" customWidth="1"/>
    <col min="23" max="27" width="9.25" style="1" bestFit="1" customWidth="1"/>
    <col min="28" max="16384" width="9" style="1"/>
  </cols>
  <sheetData>
    <row r="1" spans="1:27" x14ac:dyDescent="0.25">
      <c r="A1" s="1" t="s">
        <v>1</v>
      </c>
      <c r="D1" s="2">
        <v>44562</v>
      </c>
      <c r="G1" s="3" t="s">
        <v>45</v>
      </c>
      <c r="H1" s="3">
        <f>E7+E11+E14</f>
        <v>16</v>
      </c>
    </row>
    <row r="2" spans="1:27" x14ac:dyDescent="0.25">
      <c r="A2" s="1" t="s">
        <v>31</v>
      </c>
      <c r="D2" s="2"/>
      <c r="E2" s="3">
        <f>30*12</f>
        <v>360</v>
      </c>
      <c r="F2" s="3" t="s">
        <v>2</v>
      </c>
      <c r="G2" s="3" t="s">
        <v>46</v>
      </c>
      <c r="H2" s="3">
        <f>E6+E10+E13</f>
        <v>13000000</v>
      </c>
      <c r="P2" s="5"/>
      <c r="Q2" s="5"/>
      <c r="R2" s="5"/>
      <c r="S2" s="5"/>
      <c r="T2" s="5"/>
      <c r="U2" s="5"/>
      <c r="V2" s="5"/>
      <c r="W2" s="5"/>
      <c r="X2" s="5"/>
      <c r="Y2" s="5"/>
    </row>
    <row r="3" spans="1:27" x14ac:dyDescent="0.25">
      <c r="A3" s="1" t="s">
        <v>32</v>
      </c>
      <c r="D3" s="2"/>
      <c r="E3" s="1">
        <v>30</v>
      </c>
      <c r="F3" s="3" t="s">
        <v>2</v>
      </c>
      <c r="P3" s="2"/>
      <c r="Q3" s="2"/>
      <c r="R3" s="6"/>
      <c r="S3" s="7"/>
      <c r="T3" s="6"/>
      <c r="U3" s="6"/>
      <c r="V3" s="6"/>
      <c r="W3" s="6"/>
    </row>
    <row r="4" spans="1:27" x14ac:dyDescent="0.25">
      <c r="A4" s="1" t="s">
        <v>3</v>
      </c>
    </row>
    <row r="5" spans="1:27" x14ac:dyDescent="0.25">
      <c r="A5" s="1">
        <v>1</v>
      </c>
      <c r="B5" s="1" t="s">
        <v>4</v>
      </c>
      <c r="E5" s="2">
        <v>44391</v>
      </c>
      <c r="G5" s="2"/>
    </row>
    <row r="6" spans="1:27" x14ac:dyDescent="0.25">
      <c r="B6" s="1" t="s">
        <v>5</v>
      </c>
      <c r="E6" s="3">
        <v>10000000</v>
      </c>
    </row>
    <row r="7" spans="1:27" x14ac:dyDescent="0.25">
      <c r="B7" s="1" t="s">
        <v>6</v>
      </c>
      <c r="E7" s="1">
        <v>12</v>
      </c>
    </row>
    <row r="8" spans="1:27" x14ac:dyDescent="0.25">
      <c r="B8" s="1" t="s">
        <v>33</v>
      </c>
      <c r="E8" s="1"/>
    </row>
    <row r="9" spans="1:27" x14ac:dyDescent="0.25">
      <c r="A9" s="8">
        <v>2</v>
      </c>
      <c r="B9" s="8" t="s">
        <v>7</v>
      </c>
      <c r="C9" s="8"/>
      <c r="D9" s="8"/>
      <c r="E9" s="9">
        <v>44578</v>
      </c>
    </row>
    <row r="10" spans="1:27" x14ac:dyDescent="0.25">
      <c r="B10" s="1" t="s">
        <v>42</v>
      </c>
      <c r="E10" s="3">
        <v>1000000</v>
      </c>
      <c r="F10" s="3" t="s">
        <v>48</v>
      </c>
    </row>
    <row r="11" spans="1:27" x14ac:dyDescent="0.25">
      <c r="B11" s="1" t="s">
        <v>9</v>
      </c>
      <c r="E11" s="3">
        <v>2</v>
      </c>
      <c r="F11" s="3">
        <f>E11*30</f>
        <v>60</v>
      </c>
    </row>
    <row r="12" spans="1:27" s="8" customFormat="1" x14ac:dyDescent="0.25">
      <c r="A12" s="8">
        <v>3</v>
      </c>
      <c r="B12" s="8" t="s">
        <v>7</v>
      </c>
      <c r="E12" s="9">
        <v>44691</v>
      </c>
      <c r="F12" s="10"/>
      <c r="G12" s="10"/>
      <c r="H12" s="10"/>
      <c r="I12" s="10"/>
      <c r="J12" s="10"/>
      <c r="K12" s="10"/>
      <c r="L12" s="10"/>
      <c r="M12" s="10"/>
      <c r="N12" s="10"/>
      <c r="S12" s="11"/>
    </row>
    <row r="13" spans="1:27" x14ac:dyDescent="0.25">
      <c r="B13" s="1" t="s">
        <v>8</v>
      </c>
      <c r="E13" s="3">
        <v>2000000</v>
      </c>
    </row>
    <row r="14" spans="1:27" x14ac:dyDescent="0.25">
      <c r="B14" s="1" t="s">
        <v>9</v>
      </c>
      <c r="E14" s="3">
        <v>2</v>
      </c>
      <c r="F14" s="3">
        <f>E14*30</f>
        <v>60</v>
      </c>
    </row>
    <row r="15" spans="1:27" x14ac:dyDescent="0.25">
      <c r="A15" s="12" t="s">
        <v>34</v>
      </c>
      <c r="B15" s="12"/>
      <c r="C15" s="12"/>
      <c r="D15" s="12"/>
      <c r="E15" s="13"/>
      <c r="F15" s="13"/>
      <c r="G15" s="13"/>
      <c r="H15" s="13"/>
      <c r="I15" s="13"/>
      <c r="J15" s="13"/>
      <c r="K15" s="13"/>
      <c r="L15" s="13"/>
      <c r="M15" s="13"/>
      <c r="P15" s="8"/>
      <c r="Q15" s="8"/>
      <c r="R15" s="8"/>
      <c r="S15" s="11"/>
      <c r="T15" s="8"/>
      <c r="U15" s="8"/>
      <c r="V15" s="8"/>
      <c r="W15" s="8"/>
      <c r="X15" s="8"/>
      <c r="Y15" s="8"/>
      <c r="Z15" s="8"/>
      <c r="AA15" s="8"/>
    </row>
    <row r="16" spans="1:27" s="26" customFormat="1" ht="33" x14ac:dyDescent="0.25">
      <c r="A16" s="23"/>
      <c r="B16" s="24" t="s">
        <v>10</v>
      </c>
      <c r="C16" s="24" t="s">
        <v>0</v>
      </c>
      <c r="D16" s="24" t="s">
        <v>11</v>
      </c>
      <c r="E16" s="24" t="s">
        <v>5</v>
      </c>
      <c r="F16" s="24" t="s">
        <v>35</v>
      </c>
      <c r="G16" s="24" t="s">
        <v>44</v>
      </c>
      <c r="H16" s="24" t="s">
        <v>37</v>
      </c>
      <c r="I16" s="24" t="s">
        <v>38</v>
      </c>
      <c r="J16" s="24" t="s">
        <v>39</v>
      </c>
      <c r="K16" s="24" t="s">
        <v>43</v>
      </c>
      <c r="L16" s="24" t="s">
        <v>13</v>
      </c>
      <c r="M16" s="24" t="s">
        <v>14</v>
      </c>
      <c r="N16" s="25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1:29" hidden="1" x14ac:dyDescent="0.25">
      <c r="A17" s="12"/>
      <c r="B17" s="12"/>
      <c r="C17" s="14"/>
      <c r="D17" s="14"/>
      <c r="E17" s="13"/>
      <c r="F17" s="13"/>
      <c r="G17" s="13"/>
      <c r="H17" s="13"/>
      <c r="I17" s="14"/>
      <c r="J17" s="12"/>
      <c r="K17" s="13"/>
      <c r="L17" s="13"/>
      <c r="M17" s="13"/>
      <c r="P17" s="9"/>
      <c r="Q17" s="9"/>
      <c r="R17" s="9"/>
      <c r="S17" s="11"/>
      <c r="T17" s="10"/>
      <c r="U17" s="8"/>
      <c r="V17" s="10"/>
      <c r="W17" s="8"/>
      <c r="X17" s="8"/>
      <c r="Y17" s="10"/>
      <c r="Z17" s="10"/>
      <c r="AA17" s="10"/>
    </row>
    <row r="18" spans="1:29" ht="33" x14ac:dyDescent="0.25">
      <c r="A18" s="12"/>
      <c r="B18" s="14" t="s">
        <v>40</v>
      </c>
      <c r="C18" s="17">
        <v>44391</v>
      </c>
      <c r="D18" s="14"/>
      <c r="E18" s="13"/>
      <c r="F18" s="13"/>
      <c r="G18" s="13"/>
      <c r="H18" s="13"/>
      <c r="I18" s="14"/>
      <c r="J18" s="12"/>
      <c r="K18" s="13"/>
      <c r="L18" s="13">
        <v>10000000</v>
      </c>
      <c r="M18" s="13">
        <f>Z17</f>
        <v>0</v>
      </c>
      <c r="P18" s="9"/>
      <c r="Q18" s="9"/>
      <c r="R18" s="9"/>
      <c r="S18" s="11"/>
      <c r="T18" s="10"/>
      <c r="U18" s="10"/>
      <c r="V18" s="10"/>
      <c r="W18" s="8"/>
      <c r="X18" s="21"/>
      <c r="Y18" s="10"/>
      <c r="Z18" s="10"/>
      <c r="AA18" s="8"/>
    </row>
    <row r="19" spans="1:29" ht="33" x14ac:dyDescent="0.25">
      <c r="A19" s="12">
        <v>1</v>
      </c>
      <c r="B19" s="14" t="s">
        <v>40</v>
      </c>
      <c r="C19" s="16">
        <f>E5</f>
        <v>44391</v>
      </c>
      <c r="D19" s="16">
        <f t="shared" ref="D19:D24" si="0">EOMONTH(C19,0)</f>
        <v>44408</v>
      </c>
      <c r="E19" s="13">
        <f>E6</f>
        <v>10000000</v>
      </c>
      <c r="F19" s="13">
        <f>E2</f>
        <v>360</v>
      </c>
      <c r="G19" s="13">
        <f>SUM($J$18:J18)</f>
        <v>0</v>
      </c>
      <c r="H19" s="13">
        <f>SUM($I$18:I18)</f>
        <v>0</v>
      </c>
      <c r="I19" s="13">
        <f t="shared" ref="I19:I24" si="1">30-DAY(C19)+1</f>
        <v>17</v>
      </c>
      <c r="J19" s="18">
        <f>(E19-G19)/(F19-H19)*I19</f>
        <v>472222.22222222219</v>
      </c>
      <c r="K19" s="13">
        <f>G19+J19</f>
        <v>472222.22222222219</v>
      </c>
      <c r="L19" s="13">
        <f>E19-K19</f>
        <v>9527777.777777778</v>
      </c>
      <c r="M19" s="13">
        <f>F19-I19</f>
        <v>343</v>
      </c>
      <c r="P19" s="9"/>
      <c r="Q19" s="9"/>
      <c r="R19" s="9"/>
      <c r="S19" s="11"/>
      <c r="T19" s="10"/>
      <c r="U19" s="10"/>
      <c r="V19" s="10"/>
      <c r="W19" s="10"/>
      <c r="X19" s="10"/>
      <c r="Y19" s="10"/>
      <c r="Z19" s="10"/>
      <c r="AA19" s="39"/>
    </row>
    <row r="20" spans="1:29" ht="33" x14ac:dyDescent="0.25">
      <c r="A20" s="12">
        <f>A19+1</f>
        <v>2</v>
      </c>
      <c r="B20" s="14" t="s">
        <v>40</v>
      </c>
      <c r="C20" s="16">
        <f>D19+1</f>
        <v>44409</v>
      </c>
      <c r="D20" s="16">
        <f t="shared" si="0"/>
        <v>44439</v>
      </c>
      <c r="E20" s="13">
        <f>E6</f>
        <v>10000000</v>
      </c>
      <c r="F20" s="13">
        <f>E2</f>
        <v>360</v>
      </c>
      <c r="G20" s="13">
        <f>SUM($J$18:J19)</f>
        <v>472222.22222222219</v>
      </c>
      <c r="H20" s="13">
        <f>SUM($I$18:I19)</f>
        <v>17</v>
      </c>
      <c r="I20" s="13">
        <f t="shared" si="1"/>
        <v>30</v>
      </c>
      <c r="J20" s="18">
        <f>(E20-G20)/(F20-H20)*I20</f>
        <v>833333.33333333337</v>
      </c>
      <c r="K20" s="13">
        <f t="shared" ref="K20:K36" si="2">G20+J20</f>
        <v>1305555.5555555555</v>
      </c>
      <c r="L20" s="13">
        <f t="shared" ref="L20:L36" si="3">E20-K20</f>
        <v>8694444.444444444</v>
      </c>
      <c r="M20" s="13">
        <f>F20-SUM(I19:I20)</f>
        <v>313</v>
      </c>
      <c r="P20" s="9"/>
      <c r="Q20" s="8"/>
      <c r="R20" s="8"/>
      <c r="S20" s="11"/>
      <c r="T20" s="10"/>
      <c r="U20" s="40"/>
      <c r="V20" s="10"/>
      <c r="W20" s="8"/>
      <c r="X20" s="8"/>
      <c r="Y20" s="8"/>
      <c r="Z20" s="8"/>
      <c r="AA20" s="8"/>
    </row>
    <row r="21" spans="1:29" ht="33" x14ac:dyDescent="0.25">
      <c r="A21" s="12">
        <f t="shared" ref="A21:A37" si="4">A20+1</f>
        <v>3</v>
      </c>
      <c r="B21" s="14" t="s">
        <v>40</v>
      </c>
      <c r="C21" s="16">
        <f>EDATE(C20,1)</f>
        <v>44440</v>
      </c>
      <c r="D21" s="16">
        <f t="shared" si="0"/>
        <v>44469</v>
      </c>
      <c r="E21" s="13">
        <f>E6</f>
        <v>10000000</v>
      </c>
      <c r="F21" s="13">
        <f>E2</f>
        <v>360</v>
      </c>
      <c r="G21" s="13">
        <f>SUM($J$18:J20)</f>
        <v>1305555.5555555555</v>
      </c>
      <c r="H21" s="13">
        <f>SUM($I$18:I20)</f>
        <v>47</v>
      </c>
      <c r="I21" s="13">
        <f t="shared" si="1"/>
        <v>30</v>
      </c>
      <c r="J21" s="18">
        <f t="shared" ref="J21:J36" si="5">(E21-G21)/(F21-H21)*I21</f>
        <v>833333.33333333337</v>
      </c>
      <c r="K21" s="13">
        <f t="shared" si="2"/>
        <v>2138888.888888889</v>
      </c>
      <c r="L21" s="13">
        <f t="shared" si="3"/>
        <v>7861111.111111111</v>
      </c>
      <c r="M21" s="13">
        <f>F21-SUM(I19:I21)</f>
        <v>283</v>
      </c>
    </row>
    <row r="22" spans="1:29" ht="33" x14ac:dyDescent="0.25">
      <c r="A22" s="12">
        <f t="shared" si="4"/>
        <v>4</v>
      </c>
      <c r="B22" s="14" t="s">
        <v>40</v>
      </c>
      <c r="C22" s="16">
        <f t="shared" ref="C22:C37" si="6">EDATE(C21,1)</f>
        <v>44470</v>
      </c>
      <c r="D22" s="16">
        <f t="shared" si="0"/>
        <v>44500</v>
      </c>
      <c r="E22" s="13">
        <f>E6</f>
        <v>10000000</v>
      </c>
      <c r="F22" s="13">
        <f>E2</f>
        <v>360</v>
      </c>
      <c r="G22" s="13">
        <f>SUM($J$18:J21)</f>
        <v>2138888.888888889</v>
      </c>
      <c r="H22" s="13">
        <f>SUM($I$18:I21)</f>
        <v>77</v>
      </c>
      <c r="I22" s="13">
        <f t="shared" si="1"/>
        <v>30</v>
      </c>
      <c r="J22" s="18">
        <f t="shared" si="5"/>
        <v>833333.33333333337</v>
      </c>
      <c r="K22" s="13">
        <f t="shared" si="2"/>
        <v>2972222.2222222225</v>
      </c>
      <c r="L22" s="13">
        <f t="shared" si="3"/>
        <v>7027777.777777778</v>
      </c>
      <c r="M22" s="13">
        <f>F22-SUM(I19:I22)</f>
        <v>253</v>
      </c>
    </row>
    <row r="23" spans="1:29" ht="33" x14ac:dyDescent="0.25">
      <c r="A23" s="12">
        <f t="shared" si="4"/>
        <v>5</v>
      </c>
      <c r="B23" s="14" t="s">
        <v>40</v>
      </c>
      <c r="C23" s="16">
        <f>EDATE(C22,1)</f>
        <v>44501</v>
      </c>
      <c r="D23" s="16">
        <f t="shared" si="0"/>
        <v>44530</v>
      </c>
      <c r="E23" s="13">
        <f>E6</f>
        <v>10000000</v>
      </c>
      <c r="F23" s="13">
        <f>E2</f>
        <v>360</v>
      </c>
      <c r="G23" s="13">
        <f>SUM($J$18:J22)</f>
        <v>2972222.2222222225</v>
      </c>
      <c r="H23" s="13">
        <f>SUM($I$18:I22)</f>
        <v>107</v>
      </c>
      <c r="I23" s="13">
        <f t="shared" si="1"/>
        <v>30</v>
      </c>
      <c r="J23" s="18">
        <f t="shared" si="5"/>
        <v>833333.33333333337</v>
      </c>
      <c r="K23" s="13">
        <f t="shared" si="2"/>
        <v>3805555.555555556</v>
      </c>
      <c r="L23" s="13">
        <f t="shared" si="3"/>
        <v>6194444.444444444</v>
      </c>
      <c r="M23" s="13">
        <f>F23-SUM(I19:I23)</f>
        <v>223</v>
      </c>
    </row>
    <row r="24" spans="1:29" ht="33" x14ac:dyDescent="0.25">
      <c r="A24" s="12">
        <f>A23+1</f>
        <v>6</v>
      </c>
      <c r="B24" s="14" t="s">
        <v>40</v>
      </c>
      <c r="C24" s="16">
        <f t="shared" si="6"/>
        <v>44531</v>
      </c>
      <c r="D24" s="16">
        <f t="shared" si="0"/>
        <v>44561</v>
      </c>
      <c r="E24" s="13">
        <f>E6</f>
        <v>10000000</v>
      </c>
      <c r="F24" s="13">
        <f>E2</f>
        <v>360</v>
      </c>
      <c r="G24" s="13">
        <f>SUM($J$18:J23)</f>
        <v>3805555.555555556</v>
      </c>
      <c r="H24" s="13">
        <f>SUM($I$18:I23)</f>
        <v>137</v>
      </c>
      <c r="I24" s="13">
        <f t="shared" si="1"/>
        <v>30</v>
      </c>
      <c r="J24" s="18">
        <f t="shared" si="5"/>
        <v>833333.33333333337</v>
      </c>
      <c r="K24" s="13">
        <f>G24+J24</f>
        <v>4638888.888888889</v>
      </c>
      <c r="L24" s="13">
        <f t="shared" si="3"/>
        <v>5361111.111111111</v>
      </c>
      <c r="M24" s="13">
        <f>F24-SUM(I19:I24)</f>
        <v>193</v>
      </c>
    </row>
    <row r="25" spans="1:29" ht="45" customHeight="1" x14ac:dyDescent="0.25">
      <c r="A25" s="27">
        <f t="shared" si="4"/>
        <v>7</v>
      </c>
      <c r="B25" s="28" t="s">
        <v>41</v>
      </c>
      <c r="C25" s="29">
        <f>D1</f>
        <v>44562</v>
      </c>
      <c r="D25" s="29">
        <f>E9-1</f>
        <v>44577</v>
      </c>
      <c r="E25" s="30">
        <f>E6</f>
        <v>10000000</v>
      </c>
      <c r="F25" s="30">
        <f>E2</f>
        <v>360</v>
      </c>
      <c r="G25" s="30">
        <f>SUM($J$18:J24)</f>
        <v>4638888.888888889</v>
      </c>
      <c r="H25" s="30">
        <f>SUM($I$18:I24)</f>
        <v>167</v>
      </c>
      <c r="I25" s="30">
        <f>D25-C25+1</f>
        <v>16</v>
      </c>
      <c r="J25" s="31">
        <f>(E25-G25)/(F25-H25)*I25</f>
        <v>444444.44444444444</v>
      </c>
      <c r="K25" s="30">
        <f t="shared" si="2"/>
        <v>5083333.333333333</v>
      </c>
      <c r="L25" s="30">
        <f t="shared" si="3"/>
        <v>4916666.666666667</v>
      </c>
      <c r="M25" s="30">
        <f>F25-SUM(I19:I25)</f>
        <v>177</v>
      </c>
    </row>
    <row r="26" spans="1:29" ht="45" customHeight="1" x14ac:dyDescent="0.25">
      <c r="A26" s="12"/>
      <c r="B26" s="14" t="s">
        <v>47</v>
      </c>
      <c r="C26" s="16">
        <f>E9</f>
        <v>44578</v>
      </c>
      <c r="D26" s="16">
        <f>EOMONTH(C26,0)</f>
        <v>44592</v>
      </c>
      <c r="E26" s="13">
        <f>E6+E10</f>
        <v>11000000</v>
      </c>
      <c r="F26" s="13">
        <f>E2+F11</f>
        <v>420</v>
      </c>
      <c r="G26" s="13">
        <f>K25</f>
        <v>5083333.333333333</v>
      </c>
      <c r="H26" s="13">
        <f>SUM(I19:I25)</f>
        <v>183</v>
      </c>
      <c r="I26" s="13">
        <f>30-DAY(C26)+1</f>
        <v>14</v>
      </c>
      <c r="J26" s="20">
        <f>(E26-G26)/(F26-H26)*I26</f>
        <v>349507.73558368499</v>
      </c>
      <c r="K26" s="13">
        <f>G26+J26</f>
        <v>5432841.0689170184</v>
      </c>
      <c r="L26" s="13">
        <f t="shared" si="3"/>
        <v>5567158.9310829816</v>
      </c>
      <c r="M26" s="13">
        <f>F26-SUM(I19:I26)</f>
        <v>223</v>
      </c>
    </row>
    <row r="27" spans="1:29" ht="45" customHeight="1" x14ac:dyDescent="0.25">
      <c r="A27" s="12">
        <f>A25+1</f>
        <v>8</v>
      </c>
      <c r="B27" s="14" t="s">
        <v>41</v>
      </c>
      <c r="C27" s="16">
        <f>EDATE(C25,1)</f>
        <v>44593</v>
      </c>
      <c r="D27" s="16">
        <f>EOMONTH(C27,0)</f>
        <v>44620</v>
      </c>
      <c r="E27" s="13">
        <f>E6+E10</f>
        <v>11000000</v>
      </c>
      <c r="F27" s="13">
        <f>F26</f>
        <v>420</v>
      </c>
      <c r="G27" s="13">
        <f>SUM(J19:J26)</f>
        <v>5432841.0689170184</v>
      </c>
      <c r="H27" s="13">
        <f>SUM(I19:I26)</f>
        <v>197</v>
      </c>
      <c r="I27" s="12">
        <v>30</v>
      </c>
      <c r="J27" s="18">
        <f>(E27-G27)/(F27-H27)*I27</f>
        <v>748945.14767932484</v>
      </c>
      <c r="K27" s="13">
        <f>G27+J27</f>
        <v>6181786.2165963436</v>
      </c>
      <c r="L27" s="13">
        <f t="shared" si="3"/>
        <v>4818213.7834036564</v>
      </c>
      <c r="M27" s="13">
        <f>F27-SUM(I19:I27)</f>
        <v>193</v>
      </c>
    </row>
    <row r="28" spans="1:29" ht="45" customHeight="1" x14ac:dyDescent="0.25">
      <c r="A28" s="12">
        <f t="shared" si="4"/>
        <v>9</v>
      </c>
      <c r="B28" s="14" t="s">
        <v>41</v>
      </c>
      <c r="C28" s="16">
        <f t="shared" si="6"/>
        <v>44621</v>
      </c>
      <c r="D28" s="16">
        <f t="shared" ref="D28:D36" si="7">EOMONTH(C28,0)</f>
        <v>44651</v>
      </c>
      <c r="E28" s="13">
        <f>E6+E10</f>
        <v>11000000</v>
      </c>
      <c r="F28" s="13">
        <f>F26</f>
        <v>420</v>
      </c>
      <c r="G28" s="13">
        <f>SUM(J19:J27)</f>
        <v>6181786.2165963436</v>
      </c>
      <c r="H28" s="13">
        <f>SUM(I19:I27)</f>
        <v>227</v>
      </c>
      <c r="I28" s="12">
        <v>30</v>
      </c>
      <c r="J28" s="18">
        <f>(E28-G28)/(F28-H28)*I28</f>
        <v>748945.14767932484</v>
      </c>
      <c r="K28" s="13">
        <f t="shared" si="2"/>
        <v>6930731.3642756687</v>
      </c>
      <c r="L28" s="13">
        <f t="shared" si="3"/>
        <v>4069268.6357243313</v>
      </c>
      <c r="M28" s="13">
        <f>F28-SUM(I19:I28)</f>
        <v>163</v>
      </c>
    </row>
    <row r="29" spans="1:29" ht="45" customHeight="1" x14ac:dyDescent="0.25">
      <c r="A29" s="12">
        <f t="shared" si="4"/>
        <v>10</v>
      </c>
      <c r="B29" s="14" t="s">
        <v>41</v>
      </c>
      <c r="C29" s="16">
        <f t="shared" si="6"/>
        <v>44652</v>
      </c>
      <c r="D29" s="16">
        <f t="shared" si="7"/>
        <v>44681</v>
      </c>
      <c r="E29" s="13">
        <f>E6+E10</f>
        <v>11000000</v>
      </c>
      <c r="F29" s="13">
        <f>F26</f>
        <v>420</v>
      </c>
      <c r="G29" s="13">
        <f>SUM(J19:J28)</f>
        <v>6930731.3642756687</v>
      </c>
      <c r="H29" s="13">
        <f>SUM(I19:I28)</f>
        <v>257</v>
      </c>
      <c r="I29" s="12">
        <v>30</v>
      </c>
      <c r="J29" s="18">
        <f t="shared" si="5"/>
        <v>748945.14767932473</v>
      </c>
      <c r="K29" s="13">
        <f t="shared" si="2"/>
        <v>7679676.511954993</v>
      </c>
      <c r="L29" s="13">
        <f>E29-K29</f>
        <v>3320323.488045007</v>
      </c>
      <c r="M29" s="13">
        <f>F29-SUM(I19:I29)</f>
        <v>133</v>
      </c>
    </row>
    <row r="30" spans="1:29" s="3" customFormat="1" ht="45" customHeight="1" x14ac:dyDescent="0.25">
      <c r="A30" s="12">
        <f t="shared" si="4"/>
        <v>11</v>
      </c>
      <c r="B30" s="14" t="s">
        <v>41</v>
      </c>
      <c r="C30" s="16">
        <f t="shared" si="6"/>
        <v>44682</v>
      </c>
      <c r="D30" s="16">
        <f>E12-1</f>
        <v>44690</v>
      </c>
      <c r="E30" s="13">
        <f>E6+E10</f>
        <v>11000000</v>
      </c>
      <c r="F30" s="13">
        <f>F26</f>
        <v>420</v>
      </c>
      <c r="G30" s="13">
        <f>SUM(J19:J29)</f>
        <v>7679676.511954993</v>
      </c>
      <c r="H30" s="13">
        <f>SUM(I19:I29)</f>
        <v>287</v>
      </c>
      <c r="I30" s="53">
        <f>DAY(D30)-DAY(C30)+1</f>
        <v>9</v>
      </c>
      <c r="J30" s="18">
        <f t="shared" si="5"/>
        <v>224683.54430379745</v>
      </c>
      <c r="K30" s="13">
        <f t="shared" si="2"/>
        <v>7904360.0562587902</v>
      </c>
      <c r="L30" s="13">
        <f>E30-K30</f>
        <v>3095639.9437412098</v>
      </c>
      <c r="M30" s="13">
        <f>F30-SUM(I19:I30)</f>
        <v>124</v>
      </c>
      <c r="O30" s="1"/>
      <c r="P30" s="1"/>
      <c r="Q30" s="1"/>
      <c r="R30" s="1"/>
      <c r="S30" s="4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s="3" customFormat="1" ht="45" customHeight="1" x14ac:dyDescent="0.25">
      <c r="A31" s="27">
        <f t="shared" si="4"/>
        <v>12</v>
      </c>
      <c r="B31" s="28" t="s">
        <v>41</v>
      </c>
      <c r="C31" s="29">
        <f>E12</f>
        <v>44691</v>
      </c>
      <c r="D31" s="29">
        <f t="shared" si="7"/>
        <v>44712</v>
      </c>
      <c r="E31" s="30">
        <f>E6+E10+E13</f>
        <v>13000000</v>
      </c>
      <c r="F31" s="30">
        <f>E2+F11+F14</f>
        <v>480</v>
      </c>
      <c r="G31" s="30">
        <f>SUM(J19:J30)</f>
        <v>7904360.0562587902</v>
      </c>
      <c r="H31" s="30">
        <f t="shared" ref="H31:H37" si="8">H30+I30</f>
        <v>296</v>
      </c>
      <c r="I31" s="59">
        <f>30-DAY(C31)+1</f>
        <v>21</v>
      </c>
      <c r="J31" s="31">
        <f>(E31-G31)/(F31-H31)*I31</f>
        <v>581567.60227481206</v>
      </c>
      <c r="K31" s="30">
        <f>G31+J31</f>
        <v>8485927.658533603</v>
      </c>
      <c r="L31" s="30">
        <f>E31-K31</f>
        <v>4514072.341466397</v>
      </c>
      <c r="M31" s="13">
        <f>F31-SUM(I19:I31)</f>
        <v>163</v>
      </c>
      <c r="O31" s="1"/>
      <c r="P31" s="1"/>
      <c r="Q31" s="1"/>
      <c r="R31" s="1"/>
      <c r="S31" s="4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s="3" customFormat="1" ht="45" customHeight="1" x14ac:dyDescent="0.25">
      <c r="A32" s="12">
        <f>A30+1</f>
        <v>12</v>
      </c>
      <c r="B32" s="14" t="s">
        <v>41</v>
      </c>
      <c r="C32" s="16">
        <f>EDATE(C30,1)</f>
        <v>44713</v>
      </c>
      <c r="D32" s="16">
        <f t="shared" si="7"/>
        <v>44742</v>
      </c>
      <c r="E32" s="13">
        <f>E6+E10+E13</f>
        <v>13000000</v>
      </c>
      <c r="F32" s="13">
        <f>E2+F11+F14</f>
        <v>480</v>
      </c>
      <c r="G32" s="13">
        <f>SUM($J$18:J31)</f>
        <v>8485927.658533603</v>
      </c>
      <c r="H32" s="13">
        <f t="shared" si="8"/>
        <v>317</v>
      </c>
      <c r="I32" s="12">
        <v>30</v>
      </c>
      <c r="J32" s="18">
        <f t="shared" si="5"/>
        <v>830810.86039258842</v>
      </c>
      <c r="K32" s="13">
        <f t="shared" si="2"/>
        <v>9316738.5189261921</v>
      </c>
      <c r="L32" s="13">
        <f t="shared" si="3"/>
        <v>3683261.4810738079</v>
      </c>
      <c r="M32" s="13">
        <f>F32-SUM(I19:I32)</f>
        <v>133</v>
      </c>
      <c r="O32" s="1"/>
      <c r="P32" s="1"/>
      <c r="Q32" s="1"/>
      <c r="R32" s="1"/>
      <c r="S32" s="4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s="3" customFormat="1" ht="45" customHeight="1" x14ac:dyDescent="0.25">
      <c r="A33" s="12">
        <f t="shared" si="4"/>
        <v>13</v>
      </c>
      <c r="B33" s="14" t="s">
        <v>41</v>
      </c>
      <c r="C33" s="16">
        <f t="shared" si="6"/>
        <v>44743</v>
      </c>
      <c r="D33" s="16">
        <f t="shared" si="7"/>
        <v>44773</v>
      </c>
      <c r="E33" s="13">
        <f>E6+E10+E13</f>
        <v>13000000</v>
      </c>
      <c r="F33" s="13">
        <f>E2+F11+F14</f>
        <v>480</v>
      </c>
      <c r="G33" s="13">
        <f>SUM($J$18:J32)</f>
        <v>9316738.5189261921</v>
      </c>
      <c r="H33" s="13">
        <f t="shared" si="8"/>
        <v>347</v>
      </c>
      <c r="I33" s="12">
        <v>30</v>
      </c>
      <c r="J33" s="18">
        <f t="shared" si="5"/>
        <v>830810.86039258831</v>
      </c>
      <c r="K33" s="13">
        <f t="shared" si="2"/>
        <v>10147549.379318781</v>
      </c>
      <c r="L33" s="13">
        <f t="shared" si="3"/>
        <v>2852450.6206812188</v>
      </c>
      <c r="M33" s="13">
        <f>F33-SUM(I19:I33)</f>
        <v>103</v>
      </c>
      <c r="O33" s="1"/>
      <c r="P33" s="1"/>
      <c r="Q33" s="1"/>
      <c r="R33" s="1"/>
      <c r="S33" s="4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s="3" customFormat="1" ht="45" customHeight="1" x14ac:dyDescent="0.25">
      <c r="A34" s="12">
        <f t="shared" si="4"/>
        <v>14</v>
      </c>
      <c r="B34" s="14" t="s">
        <v>41</v>
      </c>
      <c r="C34" s="16">
        <f t="shared" si="6"/>
        <v>44774</v>
      </c>
      <c r="D34" s="16">
        <f t="shared" si="7"/>
        <v>44804</v>
      </c>
      <c r="E34" s="13">
        <f>E6+E10+E13</f>
        <v>13000000</v>
      </c>
      <c r="F34" s="13">
        <f>E2+F11+F14</f>
        <v>480</v>
      </c>
      <c r="G34" s="13">
        <f>SUM($J$18:J33)</f>
        <v>10147549.379318781</v>
      </c>
      <c r="H34" s="13">
        <f t="shared" si="8"/>
        <v>377</v>
      </c>
      <c r="I34" s="12">
        <v>30</v>
      </c>
      <c r="J34" s="18">
        <f t="shared" si="5"/>
        <v>830810.86039258807</v>
      </c>
      <c r="K34" s="13">
        <f t="shared" si="2"/>
        <v>10978360.239711368</v>
      </c>
      <c r="L34" s="13">
        <f t="shared" si="3"/>
        <v>2021639.7602886315</v>
      </c>
      <c r="M34" s="13">
        <f>F34-SUM(I10:I34)</f>
        <v>73</v>
      </c>
      <c r="O34" s="1"/>
      <c r="P34" s="1"/>
      <c r="Q34" s="1"/>
      <c r="R34" s="1"/>
      <c r="S34" s="4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s="3" customFormat="1" ht="45" customHeight="1" x14ac:dyDescent="0.25">
      <c r="A35" s="12">
        <f t="shared" si="4"/>
        <v>15</v>
      </c>
      <c r="B35" s="14" t="s">
        <v>41</v>
      </c>
      <c r="C35" s="16">
        <f t="shared" si="6"/>
        <v>44805</v>
      </c>
      <c r="D35" s="16">
        <f t="shared" si="7"/>
        <v>44834</v>
      </c>
      <c r="E35" s="13">
        <f>E6+E10+E13</f>
        <v>13000000</v>
      </c>
      <c r="F35" s="13">
        <f>E2+F11+F14</f>
        <v>480</v>
      </c>
      <c r="G35" s="13">
        <f>SUM($J$18:J34)</f>
        <v>10978360.239711368</v>
      </c>
      <c r="H35" s="13">
        <f t="shared" si="8"/>
        <v>407</v>
      </c>
      <c r="I35" s="12">
        <v>30</v>
      </c>
      <c r="J35" s="18">
        <f t="shared" si="5"/>
        <v>830810.86039258831</v>
      </c>
      <c r="K35" s="13">
        <f t="shared" si="2"/>
        <v>11809171.100103958</v>
      </c>
      <c r="L35" s="13">
        <f t="shared" si="3"/>
        <v>1190828.8998960424</v>
      </c>
      <c r="M35" s="13">
        <f>F35-SUM(I19:I35)</f>
        <v>43</v>
      </c>
      <c r="O35" s="1"/>
      <c r="P35" s="1"/>
      <c r="Q35" s="1"/>
      <c r="R35" s="1"/>
      <c r="S35" s="4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s="3" customFormat="1" ht="45" customHeight="1" x14ac:dyDescent="0.25">
      <c r="A36" s="12">
        <f t="shared" si="4"/>
        <v>16</v>
      </c>
      <c r="B36" s="14" t="s">
        <v>41</v>
      </c>
      <c r="C36" s="16">
        <f t="shared" si="6"/>
        <v>44835</v>
      </c>
      <c r="D36" s="16">
        <f t="shared" si="7"/>
        <v>44865</v>
      </c>
      <c r="E36" s="13">
        <f>E6+E10+E13</f>
        <v>13000000</v>
      </c>
      <c r="F36" s="13">
        <f>E2+F11+F14</f>
        <v>480</v>
      </c>
      <c r="G36" s="13">
        <f>SUM($J$18:J35)</f>
        <v>11809171.100103958</v>
      </c>
      <c r="H36" s="13">
        <f t="shared" si="8"/>
        <v>437</v>
      </c>
      <c r="I36" s="12">
        <v>30</v>
      </c>
      <c r="J36" s="18">
        <f t="shared" si="5"/>
        <v>830810.86039258773</v>
      </c>
      <c r="K36" s="13">
        <f t="shared" si="2"/>
        <v>12639981.960496545</v>
      </c>
      <c r="L36" s="13">
        <f t="shared" si="3"/>
        <v>360018.03950345516</v>
      </c>
      <c r="M36" s="13">
        <f>F36-SUM(I19:I36)</f>
        <v>13</v>
      </c>
      <c r="O36" s="1"/>
      <c r="P36" s="1"/>
      <c r="Q36" s="1"/>
      <c r="R36" s="1"/>
      <c r="S36" s="4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s="3" customFormat="1" ht="45" customHeight="1" x14ac:dyDescent="0.25">
      <c r="A37" s="12">
        <f t="shared" si="4"/>
        <v>17</v>
      </c>
      <c r="B37" s="14" t="s">
        <v>41</v>
      </c>
      <c r="C37" s="16">
        <f t="shared" si="6"/>
        <v>44866</v>
      </c>
      <c r="D37" s="16">
        <f>EOMONTH(C37,0)</f>
        <v>44895</v>
      </c>
      <c r="E37" s="13">
        <f>E6+E10+E13</f>
        <v>13000000</v>
      </c>
      <c r="F37" s="13">
        <f>E2+F11+F14</f>
        <v>480</v>
      </c>
      <c r="G37" s="13">
        <f>SUM($J$18:J36)</f>
        <v>12639981.960496545</v>
      </c>
      <c r="H37" s="13">
        <f t="shared" si="8"/>
        <v>467</v>
      </c>
      <c r="I37" s="18">
        <f>M36</f>
        <v>13</v>
      </c>
      <c r="J37" s="18">
        <f t="shared" ref="J37" si="9">(E37-G37)/(F37-H37)*I37</f>
        <v>360018.03950345516</v>
      </c>
      <c r="K37" s="13">
        <f>G37+J37</f>
        <v>13000000</v>
      </c>
      <c r="L37" s="13">
        <f>E37-K37</f>
        <v>0</v>
      </c>
      <c r="M37" s="13">
        <f>F37-SUM(I19:I37)</f>
        <v>0</v>
      </c>
      <c r="O37" s="1"/>
      <c r="P37" s="1"/>
      <c r="Q37" s="1"/>
      <c r="R37" s="1"/>
      <c r="S37" s="4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s="10" customFormat="1" ht="45" customHeight="1" x14ac:dyDescent="0.25">
      <c r="A38" s="8"/>
      <c r="B38" s="11"/>
      <c r="C38" s="9"/>
      <c r="D38" s="9"/>
      <c r="I38" s="8"/>
      <c r="J38" s="21"/>
      <c r="O38" s="8"/>
      <c r="P38" s="8"/>
      <c r="Q38" s="8"/>
      <c r="R38" s="8"/>
      <c r="S38" s="11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s="10" customFormat="1" ht="45" customHeight="1" x14ac:dyDescent="0.25">
      <c r="A39" s="8"/>
      <c r="B39" s="11"/>
      <c r="C39" s="9"/>
      <c r="D39" s="9"/>
      <c r="I39" s="8"/>
      <c r="J39" s="21"/>
      <c r="O39" s="8"/>
      <c r="P39" s="8"/>
      <c r="Q39" s="8"/>
      <c r="R39" s="8"/>
      <c r="S39" s="11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s="10" customFormat="1" ht="45" customHeight="1" x14ac:dyDescent="0.25">
      <c r="A40" s="8"/>
      <c r="B40" s="11"/>
      <c r="C40" s="9"/>
      <c r="D40" s="9"/>
      <c r="I40" s="8"/>
      <c r="J40" s="21"/>
      <c r="O40" s="8"/>
      <c r="P40" s="8"/>
      <c r="Q40" s="8"/>
      <c r="R40" s="8"/>
      <c r="S40" s="11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s="10" customFormat="1" ht="45" customHeight="1" x14ac:dyDescent="0.25">
      <c r="A41" s="8"/>
      <c r="B41" s="11"/>
      <c r="C41" s="9"/>
      <c r="D41" s="9"/>
      <c r="I41" s="8"/>
      <c r="J41" s="21"/>
      <c r="O41" s="8"/>
      <c r="P41" s="8"/>
      <c r="Q41" s="8"/>
      <c r="R41" s="8"/>
      <c r="S41" s="11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s="10" customFormat="1" ht="45" customHeight="1" x14ac:dyDescent="0.25">
      <c r="A42" s="8"/>
      <c r="B42" s="11"/>
      <c r="C42" s="9"/>
      <c r="D42" s="9"/>
      <c r="I42" s="8"/>
      <c r="J42" s="21"/>
      <c r="O42" s="8"/>
      <c r="P42" s="8"/>
      <c r="Q42" s="8"/>
      <c r="R42" s="8"/>
      <c r="S42" s="11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s="10" customFormat="1" ht="45" customHeight="1" x14ac:dyDescent="0.25">
      <c r="A43" s="8"/>
      <c r="B43" s="11"/>
      <c r="C43" s="9"/>
      <c r="D43" s="9"/>
      <c r="I43" s="8"/>
      <c r="J43" s="21"/>
      <c r="O43" s="8"/>
      <c r="P43" s="8"/>
      <c r="Q43" s="8"/>
      <c r="R43" s="8"/>
      <c r="S43" s="11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s="10" customFormat="1" ht="45" customHeight="1" x14ac:dyDescent="0.25">
      <c r="A44" s="8"/>
      <c r="B44" s="11"/>
      <c r="C44" s="9"/>
      <c r="D44" s="9"/>
      <c r="I44" s="8"/>
      <c r="J44" s="21"/>
      <c r="O44" s="8"/>
      <c r="P44" s="8"/>
      <c r="Q44" s="8"/>
      <c r="R44" s="8"/>
      <c r="S44" s="11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s="10" customFormat="1" ht="45" customHeight="1" x14ac:dyDescent="0.25">
      <c r="A45" s="8"/>
      <c r="B45" s="11"/>
      <c r="C45" s="9"/>
      <c r="D45" s="9"/>
      <c r="I45" s="8"/>
      <c r="J45" s="21"/>
      <c r="O45" s="8"/>
      <c r="P45" s="8"/>
      <c r="Q45" s="8"/>
      <c r="R45" s="8"/>
      <c r="S45" s="11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s="10" customFormat="1" ht="45" customHeight="1" x14ac:dyDescent="0.25">
      <c r="A46" s="8"/>
      <c r="B46" s="11"/>
      <c r="C46" s="9"/>
      <c r="D46" s="9"/>
      <c r="I46" s="8"/>
      <c r="J46" s="21"/>
      <c r="O46" s="8"/>
      <c r="P46" s="8"/>
      <c r="Q46" s="8"/>
      <c r="R46" s="8"/>
      <c r="S46" s="11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s="10" customFormat="1" ht="45" customHeight="1" x14ac:dyDescent="0.25">
      <c r="A47" s="8"/>
      <c r="B47" s="11"/>
      <c r="C47" s="9"/>
      <c r="D47" s="9"/>
      <c r="I47" s="8"/>
      <c r="J47" s="21"/>
      <c r="O47" s="8"/>
      <c r="P47" s="8"/>
      <c r="Q47" s="8"/>
      <c r="R47" s="8"/>
      <c r="S47" s="11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s="10" customFormat="1" ht="45" customHeight="1" x14ac:dyDescent="0.25">
      <c r="A48" s="8"/>
      <c r="B48" s="11"/>
      <c r="C48" s="9"/>
      <c r="D48" s="9"/>
      <c r="I48" s="8"/>
      <c r="J48" s="21"/>
      <c r="O48" s="8"/>
      <c r="P48" s="8"/>
      <c r="Q48" s="8"/>
      <c r="R48" s="8"/>
      <c r="S48" s="11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s="10" customFormat="1" ht="45" customHeight="1" x14ac:dyDescent="0.25">
      <c r="A49" s="8"/>
      <c r="B49" s="11"/>
      <c r="C49" s="9"/>
      <c r="D49" s="9"/>
      <c r="I49" s="8"/>
      <c r="J49" s="21"/>
      <c r="O49" s="8"/>
      <c r="P49" s="8"/>
      <c r="Q49" s="8"/>
      <c r="R49" s="8"/>
      <c r="S49" s="11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s="10" customFormat="1" ht="45" customHeight="1" x14ac:dyDescent="0.25">
      <c r="A50" s="8"/>
      <c r="B50" s="11"/>
      <c r="C50" s="9"/>
      <c r="D50" s="9"/>
      <c r="I50" s="8"/>
      <c r="J50" s="21"/>
      <c r="O50" s="8"/>
      <c r="P50" s="8"/>
      <c r="Q50" s="8"/>
      <c r="R50" s="8"/>
      <c r="S50" s="11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s="10" customFormat="1" ht="45" customHeight="1" x14ac:dyDescent="0.25">
      <c r="A51" s="8"/>
      <c r="B51" s="11"/>
      <c r="C51" s="9"/>
      <c r="D51" s="9"/>
      <c r="I51" s="8"/>
      <c r="J51" s="21"/>
      <c r="O51" s="8"/>
      <c r="P51" s="8"/>
      <c r="Q51" s="8"/>
      <c r="R51" s="8"/>
      <c r="S51" s="11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s="10" customFormat="1" ht="45" customHeight="1" x14ac:dyDescent="0.25">
      <c r="A52" s="8"/>
      <c r="B52" s="11"/>
      <c r="C52" s="9"/>
      <c r="D52" s="9"/>
      <c r="I52" s="8"/>
      <c r="J52" s="21"/>
      <c r="O52" s="8"/>
      <c r="P52" s="8"/>
      <c r="Q52" s="8"/>
      <c r="R52" s="8"/>
      <c r="S52" s="11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s="10" customFormat="1" ht="45" customHeight="1" x14ac:dyDescent="0.25">
      <c r="A53" s="8"/>
      <c r="B53" s="11"/>
      <c r="C53" s="9"/>
      <c r="D53" s="9"/>
      <c r="I53" s="8"/>
      <c r="J53" s="21"/>
      <c r="O53" s="8"/>
      <c r="P53" s="8"/>
      <c r="Q53" s="8"/>
      <c r="R53" s="8"/>
      <c r="S53" s="11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s="10" customFormat="1" ht="45" customHeight="1" x14ac:dyDescent="0.25">
      <c r="A54" s="8"/>
      <c r="B54" s="11"/>
      <c r="C54" s="9"/>
      <c r="D54" s="9"/>
      <c r="I54" s="8"/>
      <c r="J54" s="21"/>
      <c r="O54" s="8"/>
      <c r="P54" s="8"/>
      <c r="Q54" s="8"/>
      <c r="R54" s="8"/>
      <c r="S54" s="11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s="10" customFormat="1" ht="45" customHeight="1" x14ac:dyDescent="0.25">
      <c r="A55" s="8"/>
      <c r="B55" s="11"/>
      <c r="C55" s="9"/>
      <c r="D55" s="9"/>
      <c r="I55" s="8"/>
      <c r="J55" s="21"/>
      <c r="O55" s="8"/>
      <c r="P55" s="8"/>
      <c r="Q55" s="8"/>
      <c r="R55" s="8"/>
      <c r="S55" s="11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s="10" customFormat="1" ht="45" customHeight="1" x14ac:dyDescent="0.25">
      <c r="A56" s="8"/>
      <c r="B56" s="11"/>
      <c r="C56" s="9"/>
      <c r="D56" s="9"/>
      <c r="I56" s="8"/>
      <c r="J56" s="21"/>
      <c r="O56" s="8"/>
      <c r="P56" s="8"/>
      <c r="Q56" s="8"/>
      <c r="R56" s="8"/>
      <c r="S56" s="11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s="10" customFormat="1" ht="45" customHeight="1" x14ac:dyDescent="0.25">
      <c r="A57" s="8"/>
      <c r="B57" s="11"/>
      <c r="C57" s="9"/>
      <c r="D57" s="9"/>
      <c r="I57" s="8"/>
      <c r="J57" s="21"/>
      <c r="O57" s="8"/>
      <c r="P57" s="8"/>
      <c r="Q57" s="8"/>
      <c r="R57" s="8"/>
      <c r="S57" s="11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s="10" customFormat="1" ht="45" customHeight="1" x14ac:dyDescent="0.25">
      <c r="A58" s="8"/>
      <c r="B58" s="11"/>
      <c r="C58" s="9"/>
      <c r="D58" s="9"/>
      <c r="I58" s="8"/>
      <c r="J58" s="21"/>
      <c r="O58" s="8"/>
      <c r="P58" s="8"/>
      <c r="Q58" s="8"/>
      <c r="R58" s="8"/>
      <c r="S58" s="11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s="10" customFormat="1" ht="45" customHeight="1" x14ac:dyDescent="0.25">
      <c r="A59" s="8"/>
      <c r="B59" s="11"/>
      <c r="C59" s="9"/>
      <c r="D59" s="9"/>
      <c r="I59" s="8"/>
      <c r="J59" s="21"/>
      <c r="O59" s="8"/>
      <c r="P59" s="8"/>
      <c r="Q59" s="8"/>
      <c r="R59" s="8"/>
      <c r="S59" s="11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s="10" customFormat="1" ht="45" customHeight="1" x14ac:dyDescent="0.25">
      <c r="A60" s="8"/>
      <c r="B60" s="11"/>
      <c r="C60" s="9"/>
      <c r="D60" s="9"/>
      <c r="I60" s="8"/>
      <c r="J60" s="21"/>
      <c r="O60" s="8"/>
      <c r="P60" s="8"/>
      <c r="Q60" s="8"/>
      <c r="R60" s="8"/>
      <c r="S60" s="11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s="10" customFormat="1" ht="45" customHeight="1" x14ac:dyDescent="0.25">
      <c r="A61" s="8"/>
      <c r="B61" s="11"/>
      <c r="C61" s="9"/>
      <c r="D61" s="9"/>
      <c r="I61" s="8"/>
      <c r="J61" s="21"/>
      <c r="O61" s="8"/>
      <c r="P61" s="8"/>
      <c r="Q61" s="8"/>
      <c r="R61" s="8"/>
      <c r="S61" s="11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s="10" customFormat="1" ht="45" customHeight="1" x14ac:dyDescent="0.25">
      <c r="A62" s="8"/>
      <c r="B62" s="11"/>
      <c r="C62" s="9"/>
      <c r="D62" s="9"/>
      <c r="I62" s="8"/>
      <c r="J62" s="21"/>
      <c r="O62" s="8"/>
      <c r="P62" s="8"/>
      <c r="Q62" s="8"/>
      <c r="R62" s="8"/>
      <c r="S62" s="11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s="10" customFormat="1" ht="45" customHeight="1" x14ac:dyDescent="0.25">
      <c r="A63" s="8"/>
      <c r="B63" s="11"/>
      <c r="C63" s="9"/>
      <c r="D63" s="9"/>
      <c r="I63" s="8"/>
      <c r="J63" s="21"/>
      <c r="O63" s="8"/>
      <c r="P63" s="8"/>
      <c r="Q63" s="8"/>
      <c r="R63" s="8"/>
      <c r="S63" s="11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s="10" customFormat="1" ht="45" customHeight="1" x14ac:dyDescent="0.25">
      <c r="A64" s="8"/>
      <c r="B64" s="11"/>
      <c r="C64" s="9"/>
      <c r="D64" s="9"/>
      <c r="I64" s="8"/>
      <c r="J64" s="21"/>
      <c r="O64" s="8"/>
      <c r="P64" s="8"/>
      <c r="Q64" s="8"/>
      <c r="R64" s="8"/>
      <c r="S64" s="11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s="10" customFormat="1" ht="45" customHeight="1" x14ac:dyDescent="0.25">
      <c r="A65" s="8"/>
      <c r="B65" s="11"/>
      <c r="C65" s="9"/>
      <c r="D65" s="9"/>
      <c r="I65" s="8"/>
      <c r="J65" s="21"/>
      <c r="O65" s="8"/>
      <c r="P65" s="8"/>
      <c r="Q65" s="8"/>
      <c r="R65" s="8"/>
      <c r="S65" s="11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s="10" customFormat="1" ht="45" customHeight="1" x14ac:dyDescent="0.25">
      <c r="A66" s="8"/>
      <c r="B66" s="11"/>
      <c r="C66" s="9"/>
      <c r="D66" s="9"/>
      <c r="I66" s="8"/>
      <c r="J66" s="21"/>
      <c r="O66" s="8"/>
      <c r="P66" s="8"/>
      <c r="Q66" s="8"/>
      <c r="R66" s="8"/>
      <c r="S66" s="11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s="10" customFormat="1" ht="45" customHeight="1" x14ac:dyDescent="0.25">
      <c r="A67" s="8"/>
      <c r="B67" s="11"/>
      <c r="C67" s="9"/>
      <c r="D67" s="9"/>
      <c r="I67" s="8"/>
      <c r="J67" s="21"/>
      <c r="O67" s="8"/>
      <c r="P67" s="8"/>
      <c r="Q67" s="8"/>
      <c r="R67" s="8"/>
      <c r="S67" s="11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s="10" customFormat="1" ht="45" customHeight="1" x14ac:dyDescent="0.25">
      <c r="A68" s="8"/>
      <c r="B68" s="11"/>
      <c r="C68" s="9"/>
      <c r="D68" s="9"/>
      <c r="I68" s="8"/>
      <c r="J68" s="21"/>
      <c r="O68" s="8"/>
      <c r="P68" s="8"/>
      <c r="Q68" s="8"/>
      <c r="R68" s="8"/>
      <c r="S68" s="11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s="10" customFormat="1" ht="45" customHeight="1" x14ac:dyDescent="0.25">
      <c r="A69" s="8"/>
      <c r="B69" s="11"/>
      <c r="C69" s="9"/>
      <c r="D69" s="9"/>
      <c r="I69" s="8"/>
      <c r="J69" s="21"/>
      <c r="O69" s="8"/>
      <c r="P69" s="8"/>
      <c r="Q69" s="8"/>
      <c r="R69" s="8"/>
      <c r="S69" s="11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s="10" customFormat="1" ht="45" customHeight="1" x14ac:dyDescent="0.25">
      <c r="A70" s="8"/>
      <c r="B70" s="11"/>
      <c r="C70" s="9"/>
      <c r="D70" s="9"/>
      <c r="I70" s="8"/>
      <c r="J70" s="21"/>
      <c r="O70" s="8"/>
      <c r="P70" s="8"/>
      <c r="Q70" s="8"/>
      <c r="R70" s="8"/>
      <c r="S70" s="11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s="10" customFormat="1" ht="45" customHeight="1" x14ac:dyDescent="0.25">
      <c r="A71" s="8"/>
      <c r="B71" s="11"/>
      <c r="C71" s="9"/>
      <c r="D71" s="9"/>
      <c r="I71" s="8"/>
      <c r="J71" s="21"/>
      <c r="O71" s="8"/>
      <c r="P71" s="8"/>
      <c r="Q71" s="8"/>
      <c r="R71" s="8"/>
      <c r="S71" s="11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s="10" customFormat="1" ht="45" customHeight="1" x14ac:dyDescent="0.25">
      <c r="A72" s="8"/>
      <c r="B72" s="11"/>
      <c r="C72" s="9"/>
      <c r="D72" s="9"/>
      <c r="I72" s="8"/>
      <c r="J72" s="21"/>
      <c r="O72" s="8"/>
      <c r="P72" s="8"/>
      <c r="Q72" s="8"/>
      <c r="R72" s="8"/>
      <c r="S72" s="11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s="10" customFormat="1" ht="45" customHeight="1" x14ac:dyDescent="0.25">
      <c r="A73" s="8"/>
      <c r="B73" s="11"/>
      <c r="C73" s="9"/>
      <c r="D73" s="9"/>
      <c r="I73" s="8"/>
      <c r="J73" s="21"/>
      <c r="O73" s="8"/>
      <c r="P73" s="8"/>
      <c r="Q73" s="8"/>
      <c r="R73" s="8"/>
      <c r="S73" s="11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s="10" customFormat="1" ht="45" customHeight="1" x14ac:dyDescent="0.25">
      <c r="A74" s="8"/>
      <c r="B74" s="11"/>
      <c r="C74" s="9"/>
      <c r="D74" s="9"/>
      <c r="I74" s="8"/>
      <c r="J74" s="21"/>
      <c r="O74" s="8"/>
      <c r="P74" s="8"/>
      <c r="Q74" s="8"/>
      <c r="R74" s="8"/>
      <c r="S74" s="11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s="10" customFormat="1" ht="45" customHeight="1" x14ac:dyDescent="0.25">
      <c r="A75" s="8"/>
      <c r="B75" s="11"/>
      <c r="C75" s="9"/>
      <c r="D75" s="9"/>
      <c r="I75" s="8"/>
      <c r="J75" s="21"/>
      <c r="O75" s="8"/>
      <c r="P75" s="8"/>
      <c r="Q75" s="8"/>
      <c r="R75" s="8"/>
      <c r="S75" s="11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s="10" customFormat="1" ht="45" customHeight="1" x14ac:dyDescent="0.25">
      <c r="A76" s="8"/>
      <c r="B76" s="11"/>
      <c r="C76" s="9"/>
      <c r="D76" s="9"/>
      <c r="I76" s="8"/>
      <c r="J76" s="21"/>
      <c r="O76" s="8"/>
      <c r="P76" s="8"/>
      <c r="Q76" s="8"/>
      <c r="R76" s="8"/>
      <c r="S76" s="11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9" spans="1:29" s="8" customFormat="1" x14ac:dyDescent="0.25">
      <c r="E79" s="10"/>
      <c r="F79" s="10"/>
      <c r="G79" s="10"/>
      <c r="H79" s="10"/>
      <c r="I79" s="10"/>
      <c r="J79" s="10"/>
      <c r="K79" s="10"/>
      <c r="L79" s="10"/>
      <c r="M79" s="10"/>
      <c r="N79" s="10"/>
      <c r="S79" s="11"/>
    </row>
    <row r="80" spans="1:29" s="8" customFormat="1" x14ac:dyDescent="0.25">
      <c r="B80" s="11"/>
      <c r="C80" s="11"/>
      <c r="D80" s="11"/>
      <c r="E80" s="45"/>
      <c r="F80" s="45"/>
      <c r="G80" s="45"/>
      <c r="H80" s="45"/>
      <c r="I80" s="45"/>
      <c r="J80" s="45"/>
      <c r="K80" s="45"/>
      <c r="L80" s="45"/>
      <c r="M80" s="45"/>
      <c r="N80" s="10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spans="1:29" s="8" customFormat="1" x14ac:dyDescent="0.25">
      <c r="C81" s="11"/>
      <c r="D81" s="11"/>
      <c r="E81" s="10"/>
      <c r="F81" s="10"/>
      <c r="G81" s="10"/>
      <c r="H81" s="10"/>
      <c r="I81" s="11"/>
      <c r="K81" s="10"/>
      <c r="L81" s="10"/>
      <c r="M81" s="10"/>
      <c r="N81" s="10"/>
      <c r="O81" s="9"/>
      <c r="P81" s="9"/>
      <c r="Q81" s="9"/>
      <c r="R81" s="9"/>
      <c r="S81" s="11"/>
      <c r="T81" s="10"/>
      <c r="V81" s="10"/>
      <c r="Y81" s="10"/>
      <c r="Z81" s="10"/>
      <c r="AA81" s="10"/>
    </row>
    <row r="82" spans="1:29" s="8" customFormat="1" x14ac:dyDescent="0.25">
      <c r="B82" s="11"/>
      <c r="C82" s="47"/>
      <c r="D82" s="11"/>
      <c r="E82" s="10"/>
      <c r="F82" s="10"/>
      <c r="G82" s="10"/>
      <c r="H82" s="10"/>
      <c r="I82" s="11"/>
      <c r="K82" s="10"/>
      <c r="L82" s="10"/>
      <c r="M82" s="10"/>
      <c r="N82" s="10"/>
      <c r="O82" s="9"/>
      <c r="P82" s="9"/>
      <c r="Q82" s="9"/>
      <c r="R82" s="9"/>
      <c r="S82" s="11"/>
      <c r="T82" s="10"/>
      <c r="U82" s="10"/>
      <c r="V82" s="10"/>
      <c r="X82" s="21"/>
      <c r="Y82" s="10"/>
      <c r="Z82" s="10"/>
    </row>
    <row r="83" spans="1:29" s="8" customFormat="1" x14ac:dyDescent="0.25">
      <c r="B83" s="11"/>
      <c r="C83" s="9"/>
      <c r="D83" s="9"/>
      <c r="E83" s="10"/>
      <c r="F83" s="10"/>
      <c r="G83" s="10"/>
      <c r="H83" s="10"/>
      <c r="I83" s="10"/>
      <c r="J83" s="21"/>
      <c r="K83" s="10"/>
      <c r="L83" s="10"/>
      <c r="M83" s="10"/>
      <c r="N83" s="10"/>
      <c r="O83" s="9"/>
      <c r="P83" s="9"/>
      <c r="Q83" s="9"/>
      <c r="R83" s="9"/>
      <c r="S83" s="11"/>
      <c r="T83" s="10"/>
      <c r="U83" s="10"/>
      <c r="V83" s="10"/>
      <c r="W83" s="10"/>
      <c r="X83" s="10"/>
      <c r="Y83" s="10"/>
      <c r="Z83" s="10"/>
      <c r="AA83" s="39"/>
    </row>
    <row r="84" spans="1:29" s="8" customFormat="1" x14ac:dyDescent="0.25">
      <c r="B84" s="11"/>
      <c r="C84" s="9"/>
      <c r="D84" s="9"/>
      <c r="E84" s="10"/>
      <c r="F84" s="10"/>
      <c r="G84" s="10"/>
      <c r="H84" s="10"/>
      <c r="I84" s="10"/>
      <c r="J84" s="21"/>
      <c r="K84" s="10"/>
      <c r="L84" s="10"/>
      <c r="M84" s="10"/>
      <c r="N84" s="10"/>
      <c r="P84" s="9"/>
      <c r="S84" s="11"/>
      <c r="T84" s="10"/>
      <c r="V84" s="10"/>
    </row>
    <row r="85" spans="1:29" s="8" customFormat="1" x14ac:dyDescent="0.25">
      <c r="B85" s="11"/>
      <c r="C85" s="9"/>
      <c r="D85" s="9"/>
      <c r="E85" s="10"/>
      <c r="F85" s="10"/>
      <c r="G85" s="10"/>
      <c r="H85" s="10"/>
      <c r="I85" s="10"/>
      <c r="J85" s="21"/>
      <c r="K85" s="10"/>
      <c r="L85" s="10"/>
      <c r="M85" s="10"/>
      <c r="N85" s="10"/>
      <c r="S85" s="11"/>
    </row>
    <row r="86" spans="1:29" s="8" customFormat="1" x14ac:dyDescent="0.25">
      <c r="B86" s="11"/>
      <c r="C86" s="9"/>
      <c r="D86" s="9"/>
      <c r="E86" s="10"/>
      <c r="F86" s="10"/>
      <c r="G86" s="10"/>
      <c r="H86" s="10"/>
      <c r="I86" s="10"/>
      <c r="J86" s="21"/>
      <c r="K86" s="10"/>
      <c r="L86" s="10"/>
      <c r="M86" s="10"/>
      <c r="N86" s="10"/>
      <c r="S86" s="11"/>
    </row>
    <row r="87" spans="1:29" s="8" customFormat="1" x14ac:dyDescent="0.25">
      <c r="B87" s="11"/>
      <c r="C87" s="9"/>
      <c r="D87" s="9"/>
      <c r="E87" s="10"/>
      <c r="F87" s="10"/>
      <c r="G87" s="10"/>
      <c r="H87" s="10"/>
      <c r="I87" s="10"/>
      <c r="J87" s="21"/>
      <c r="K87" s="10"/>
      <c r="L87" s="10"/>
      <c r="M87" s="10"/>
      <c r="N87" s="10"/>
      <c r="S87" s="11"/>
    </row>
    <row r="88" spans="1:29" s="8" customFormat="1" x14ac:dyDescent="0.25">
      <c r="B88" s="11"/>
      <c r="C88" s="9"/>
      <c r="D88" s="9"/>
      <c r="E88" s="10"/>
      <c r="F88" s="10"/>
      <c r="G88" s="10"/>
      <c r="H88" s="10"/>
      <c r="I88" s="10"/>
      <c r="J88" s="21"/>
      <c r="K88" s="10"/>
      <c r="L88" s="10"/>
      <c r="M88" s="10"/>
      <c r="N88" s="10"/>
      <c r="S88" s="11"/>
    </row>
    <row r="89" spans="1:29" s="8" customFormat="1" x14ac:dyDescent="0.25">
      <c r="B89" s="11"/>
      <c r="C89" s="9"/>
      <c r="D89" s="9"/>
      <c r="E89" s="10"/>
      <c r="F89" s="10"/>
      <c r="G89" s="10"/>
      <c r="H89" s="10"/>
      <c r="I89" s="10"/>
      <c r="J89" s="21"/>
      <c r="K89" s="10"/>
      <c r="L89" s="10"/>
      <c r="M89" s="10"/>
      <c r="N89" s="10"/>
      <c r="S89" s="11"/>
    </row>
    <row r="90" spans="1:29" s="8" customFormat="1" x14ac:dyDescent="0.25">
      <c r="B90" s="11"/>
      <c r="C90" s="9"/>
      <c r="D90" s="9"/>
      <c r="E90" s="10"/>
      <c r="F90" s="10"/>
      <c r="G90" s="10"/>
      <c r="H90" s="10"/>
      <c r="I90" s="10"/>
      <c r="J90" s="21"/>
      <c r="K90" s="10"/>
      <c r="L90" s="10"/>
      <c r="M90" s="10"/>
      <c r="N90" s="10"/>
      <c r="S90" s="11"/>
    </row>
    <row r="91" spans="1:29" s="8" customFormat="1" x14ac:dyDescent="0.25">
      <c r="B91" s="11"/>
      <c r="C91" s="9"/>
      <c r="D91" s="9"/>
      <c r="E91" s="10"/>
      <c r="F91" s="10"/>
      <c r="G91" s="10"/>
      <c r="H91" s="10"/>
      <c r="I91" s="10"/>
      <c r="J91" s="21"/>
      <c r="K91" s="10"/>
      <c r="L91" s="10"/>
      <c r="M91" s="10"/>
      <c r="N91" s="10"/>
      <c r="S91" s="11"/>
    </row>
    <row r="92" spans="1:29" s="8" customFormat="1" x14ac:dyDescent="0.25">
      <c r="B92" s="11"/>
      <c r="C92" s="9"/>
      <c r="D92" s="9"/>
      <c r="E92" s="10"/>
      <c r="F92" s="10"/>
      <c r="G92" s="10"/>
      <c r="H92" s="10"/>
      <c r="I92" s="10"/>
      <c r="J92" s="21"/>
      <c r="K92" s="10"/>
      <c r="L92" s="10"/>
      <c r="M92" s="10"/>
      <c r="N92" s="10"/>
      <c r="S92" s="11"/>
    </row>
    <row r="93" spans="1:29" s="8" customFormat="1" x14ac:dyDescent="0.25">
      <c r="B93" s="11"/>
      <c r="C93" s="9"/>
      <c r="D93" s="9"/>
      <c r="E93" s="10"/>
      <c r="F93" s="10"/>
      <c r="G93" s="10"/>
      <c r="H93" s="10"/>
      <c r="I93" s="10"/>
      <c r="J93" s="21"/>
      <c r="K93" s="10"/>
      <c r="L93" s="10"/>
      <c r="M93" s="10"/>
      <c r="N93" s="10"/>
      <c r="S93" s="11"/>
    </row>
    <row r="94" spans="1:29" s="10" customFormat="1" x14ac:dyDescent="0.25">
      <c r="A94" s="8"/>
      <c r="B94" s="11"/>
      <c r="C94" s="9"/>
      <c r="D94" s="9"/>
      <c r="J94" s="21"/>
      <c r="O94" s="8"/>
      <c r="P94" s="8"/>
      <c r="Q94" s="8"/>
      <c r="R94" s="8"/>
      <c r="S94" s="11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s="10" customFormat="1" x14ac:dyDescent="0.25">
      <c r="A95" s="8"/>
      <c r="B95" s="11"/>
      <c r="C95" s="9"/>
      <c r="D95" s="9"/>
      <c r="J95" s="21"/>
      <c r="O95" s="8"/>
      <c r="P95" s="8"/>
      <c r="Q95" s="8"/>
      <c r="R95" s="8"/>
      <c r="S95" s="11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s="10" customFormat="1" x14ac:dyDescent="0.25">
      <c r="A96" s="8"/>
      <c r="B96" s="11"/>
      <c r="C96" s="9"/>
      <c r="D96" s="9"/>
      <c r="J96" s="21"/>
      <c r="O96" s="8"/>
      <c r="P96" s="8"/>
      <c r="Q96" s="8"/>
      <c r="R96" s="8"/>
      <c r="S96" s="11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s="10" customFormat="1" x14ac:dyDescent="0.25">
      <c r="A97" s="8"/>
      <c r="B97" s="11"/>
      <c r="C97" s="9"/>
      <c r="D97" s="9"/>
      <c r="J97" s="21"/>
      <c r="O97" s="8"/>
      <c r="P97" s="8"/>
      <c r="Q97" s="8"/>
      <c r="R97" s="8"/>
      <c r="S97" s="11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s="10" customFormat="1" x14ac:dyDescent="0.25">
      <c r="A98" s="8"/>
      <c r="B98" s="11"/>
      <c r="C98" s="9"/>
      <c r="D98" s="9"/>
      <c r="J98" s="21"/>
      <c r="O98" s="8"/>
      <c r="P98" s="8"/>
      <c r="Q98" s="8"/>
      <c r="R98" s="8"/>
      <c r="S98" s="11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s="10" customFormat="1" x14ac:dyDescent="0.25">
      <c r="A99" s="8"/>
      <c r="B99" s="11"/>
      <c r="C99" s="9"/>
      <c r="D99" s="9"/>
      <c r="J99" s="21"/>
      <c r="O99" s="8"/>
      <c r="P99" s="8"/>
      <c r="Q99" s="8"/>
      <c r="R99" s="8"/>
      <c r="S99" s="11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s="10" customFormat="1" x14ac:dyDescent="0.25">
      <c r="A100" s="8"/>
      <c r="B100" s="11"/>
      <c r="C100" s="9"/>
      <c r="D100" s="9"/>
      <c r="J100" s="21"/>
      <c r="O100" s="8"/>
      <c r="P100" s="8"/>
      <c r="Q100" s="8"/>
      <c r="R100" s="8"/>
      <c r="S100" s="11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s="10" customFormat="1" x14ac:dyDescent="0.25">
      <c r="A101" s="8"/>
      <c r="B101" s="11"/>
      <c r="C101" s="9"/>
      <c r="D101" s="9"/>
      <c r="J101" s="21"/>
      <c r="O101" s="8"/>
      <c r="P101" s="8"/>
      <c r="Q101" s="8"/>
      <c r="R101" s="8"/>
      <c r="S101" s="11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s="10" customFormat="1" x14ac:dyDescent="0.25">
      <c r="A102" s="8"/>
      <c r="B102" s="11"/>
      <c r="C102" s="9"/>
      <c r="D102" s="9"/>
      <c r="J102" s="21"/>
      <c r="O102" s="8"/>
      <c r="P102" s="8"/>
      <c r="Q102" s="8"/>
      <c r="R102" s="8"/>
      <c r="S102" s="11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s="10" customFormat="1" x14ac:dyDescent="0.25">
      <c r="A103" s="8"/>
      <c r="B103" s="11"/>
      <c r="C103" s="9"/>
      <c r="D103" s="9"/>
      <c r="J103" s="21"/>
      <c r="O103" s="8"/>
      <c r="P103" s="8"/>
      <c r="Q103" s="8"/>
      <c r="R103" s="8"/>
      <c r="S103" s="11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s="10" customFormat="1" x14ac:dyDescent="0.25">
      <c r="A104" s="8"/>
      <c r="B104" s="11"/>
      <c r="C104" s="9"/>
      <c r="D104" s="9"/>
      <c r="J104" s="21"/>
      <c r="O104" s="8"/>
      <c r="P104" s="8"/>
      <c r="Q104" s="8"/>
      <c r="R104" s="8"/>
      <c r="S104" s="11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s="10" customFormat="1" x14ac:dyDescent="0.25">
      <c r="A105" s="8"/>
      <c r="B105" s="11"/>
      <c r="C105" s="9"/>
      <c r="D105" s="9"/>
      <c r="J105" s="21"/>
      <c r="O105" s="8"/>
      <c r="P105" s="8"/>
      <c r="Q105" s="8"/>
      <c r="R105" s="8"/>
      <c r="S105" s="11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s="10" customFormat="1" x14ac:dyDescent="0.25">
      <c r="A106" s="8"/>
      <c r="B106" s="11"/>
      <c r="C106" s="9"/>
      <c r="D106" s="9"/>
      <c r="J106" s="21"/>
      <c r="O106" s="8"/>
      <c r="P106" s="8"/>
      <c r="Q106" s="8"/>
      <c r="R106" s="8"/>
      <c r="S106" s="11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s="10" customFormat="1" x14ac:dyDescent="0.25">
      <c r="A107" s="8"/>
      <c r="B107" s="11"/>
      <c r="C107" s="9"/>
      <c r="D107" s="9"/>
      <c r="J107" s="21"/>
      <c r="O107" s="8"/>
      <c r="P107" s="8"/>
      <c r="Q107" s="8"/>
      <c r="R107" s="8"/>
      <c r="S107" s="11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s="10" customFormat="1" x14ac:dyDescent="0.25">
      <c r="A108" s="8"/>
      <c r="B108" s="11"/>
      <c r="C108" s="9"/>
      <c r="D108" s="9"/>
      <c r="J108" s="21"/>
      <c r="O108" s="8"/>
      <c r="P108" s="8"/>
      <c r="Q108" s="8"/>
      <c r="R108" s="8"/>
      <c r="S108" s="11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s="10" customFormat="1" x14ac:dyDescent="0.25">
      <c r="A109" s="8"/>
      <c r="B109" s="11"/>
      <c r="C109" s="9"/>
      <c r="D109" s="9"/>
      <c r="J109" s="21"/>
      <c r="O109" s="8"/>
      <c r="P109" s="8"/>
      <c r="Q109" s="8"/>
      <c r="R109" s="8"/>
      <c r="S109" s="11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s="10" customFormat="1" x14ac:dyDescent="0.25">
      <c r="A110" s="8"/>
      <c r="B110" s="11"/>
      <c r="C110" s="9"/>
      <c r="D110" s="9"/>
      <c r="J110" s="21"/>
      <c r="O110" s="8"/>
      <c r="P110" s="8"/>
      <c r="Q110" s="8"/>
      <c r="R110" s="8"/>
      <c r="S110" s="11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s="10" customFormat="1" x14ac:dyDescent="0.25">
      <c r="A111" s="8"/>
      <c r="B111" s="11"/>
      <c r="C111" s="9"/>
      <c r="D111" s="9"/>
      <c r="J111" s="21"/>
      <c r="O111" s="8"/>
      <c r="P111" s="8"/>
      <c r="Q111" s="8"/>
      <c r="R111" s="8"/>
      <c r="S111" s="11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s="10" customFormat="1" x14ac:dyDescent="0.25">
      <c r="A112" s="8"/>
      <c r="B112" s="11"/>
      <c r="C112" s="9"/>
      <c r="D112" s="9"/>
      <c r="J112" s="21"/>
      <c r="O112" s="8"/>
      <c r="P112" s="8"/>
      <c r="Q112" s="8"/>
      <c r="R112" s="8"/>
      <c r="S112" s="11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s="10" customFormat="1" x14ac:dyDescent="0.25">
      <c r="A113" s="8"/>
      <c r="B113" s="11"/>
      <c r="C113" s="9"/>
      <c r="D113" s="9"/>
      <c r="J113" s="21"/>
      <c r="O113" s="8"/>
      <c r="P113" s="8"/>
      <c r="Q113" s="8"/>
      <c r="R113" s="8"/>
      <c r="S113" s="11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s="10" customFormat="1" x14ac:dyDescent="0.25">
      <c r="A114" s="8"/>
      <c r="B114" s="11"/>
      <c r="C114" s="9"/>
      <c r="D114" s="9"/>
      <c r="J114" s="21"/>
      <c r="O114" s="8"/>
      <c r="P114" s="8"/>
      <c r="Q114" s="8"/>
      <c r="R114" s="8"/>
      <c r="S114" s="11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s="10" customFormat="1" x14ac:dyDescent="0.25">
      <c r="A115" s="8"/>
      <c r="B115" s="11"/>
      <c r="C115" s="9"/>
      <c r="D115" s="9"/>
      <c r="J115" s="21"/>
      <c r="O115" s="8"/>
      <c r="P115" s="8"/>
      <c r="Q115" s="8"/>
      <c r="R115" s="8"/>
      <c r="S115" s="11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s="10" customFormat="1" x14ac:dyDescent="0.25">
      <c r="A116" s="8"/>
      <c r="B116" s="11"/>
      <c r="C116" s="9"/>
      <c r="D116" s="9"/>
      <c r="J116" s="21"/>
      <c r="O116" s="8"/>
      <c r="P116" s="8"/>
      <c r="Q116" s="8"/>
      <c r="R116" s="8"/>
      <c r="S116" s="11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s="10" customFormat="1" x14ac:dyDescent="0.25">
      <c r="A117" s="8"/>
      <c r="B117" s="11"/>
      <c r="C117" s="9"/>
      <c r="D117" s="9"/>
      <c r="J117" s="21"/>
      <c r="O117" s="8"/>
      <c r="P117" s="8"/>
      <c r="Q117" s="8"/>
      <c r="R117" s="8"/>
      <c r="S117" s="11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s="10" customFormat="1" x14ac:dyDescent="0.25">
      <c r="A118" s="8"/>
      <c r="B118" s="11"/>
      <c r="C118" s="9"/>
      <c r="D118" s="9"/>
      <c r="J118" s="21"/>
      <c r="O118" s="8"/>
      <c r="P118" s="8"/>
      <c r="Q118" s="8"/>
      <c r="R118" s="8"/>
      <c r="S118" s="11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s="10" customFormat="1" x14ac:dyDescent="0.25">
      <c r="A119" s="8"/>
      <c r="B119" s="11"/>
      <c r="C119" s="9"/>
      <c r="D119" s="9"/>
      <c r="J119" s="21"/>
      <c r="O119" s="8"/>
      <c r="P119" s="8"/>
      <c r="Q119" s="8"/>
      <c r="R119" s="8"/>
      <c r="S119" s="11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s="10" customFormat="1" x14ac:dyDescent="0.25">
      <c r="A120" s="8"/>
      <c r="B120" s="11"/>
      <c r="C120" s="9"/>
      <c r="D120" s="9"/>
      <c r="J120" s="21"/>
      <c r="O120" s="8"/>
      <c r="P120" s="8"/>
      <c r="Q120" s="8"/>
      <c r="R120" s="8"/>
      <c r="S120" s="11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s="10" customFormat="1" x14ac:dyDescent="0.25">
      <c r="A121" s="8"/>
      <c r="B121" s="11"/>
      <c r="C121" s="9"/>
      <c r="D121" s="9"/>
      <c r="J121" s="21"/>
      <c r="O121" s="8"/>
      <c r="P121" s="8"/>
      <c r="Q121" s="8"/>
      <c r="R121" s="8"/>
      <c r="S121" s="11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s="10" customFormat="1" x14ac:dyDescent="0.25">
      <c r="A122" s="8"/>
      <c r="B122" s="11"/>
      <c r="C122" s="9"/>
      <c r="D122" s="9"/>
      <c r="J122" s="21"/>
      <c r="O122" s="8"/>
      <c r="P122" s="8"/>
      <c r="Q122" s="8"/>
      <c r="R122" s="8"/>
      <c r="S122" s="11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s="10" customFormat="1" x14ac:dyDescent="0.25">
      <c r="A123" s="8"/>
      <c r="B123" s="11"/>
      <c r="C123" s="9"/>
      <c r="D123" s="9"/>
      <c r="J123" s="21"/>
      <c r="O123" s="8"/>
      <c r="P123" s="8"/>
      <c r="Q123" s="8"/>
      <c r="R123" s="8"/>
      <c r="S123" s="11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s="10" customFormat="1" x14ac:dyDescent="0.25">
      <c r="A124" s="8"/>
      <c r="B124" s="11"/>
      <c r="C124" s="9"/>
      <c r="D124" s="9"/>
      <c r="J124" s="21"/>
      <c r="O124" s="8"/>
      <c r="P124" s="8"/>
      <c r="Q124" s="8"/>
      <c r="R124" s="8"/>
      <c r="S124" s="11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s="10" customFormat="1" x14ac:dyDescent="0.25">
      <c r="A125" s="8"/>
      <c r="B125" s="11"/>
      <c r="C125" s="9"/>
      <c r="D125" s="9"/>
      <c r="J125" s="21"/>
      <c r="O125" s="8"/>
      <c r="P125" s="8"/>
      <c r="Q125" s="8"/>
      <c r="R125" s="8"/>
      <c r="S125" s="11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s="10" customFormat="1" x14ac:dyDescent="0.25">
      <c r="A126" s="8"/>
      <c r="B126" s="11"/>
      <c r="C126" s="9"/>
      <c r="D126" s="9"/>
      <c r="J126" s="21"/>
      <c r="O126" s="8"/>
      <c r="P126" s="8"/>
      <c r="Q126" s="8"/>
      <c r="R126" s="8"/>
      <c r="S126" s="11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s="10" customFormat="1" x14ac:dyDescent="0.25">
      <c r="A127" s="8"/>
      <c r="B127" s="11"/>
      <c r="C127" s="9"/>
      <c r="D127" s="9"/>
      <c r="J127" s="21"/>
      <c r="O127" s="8"/>
      <c r="P127" s="8"/>
      <c r="Q127" s="8"/>
      <c r="R127" s="8"/>
      <c r="S127" s="11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s="10" customFormat="1" x14ac:dyDescent="0.25">
      <c r="A128" s="8"/>
      <c r="B128" s="11"/>
      <c r="C128" s="9"/>
      <c r="D128" s="9"/>
      <c r="J128" s="21"/>
      <c r="O128" s="8"/>
      <c r="P128" s="8"/>
      <c r="Q128" s="8"/>
      <c r="R128" s="8"/>
      <c r="S128" s="11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s="10" customFormat="1" x14ac:dyDescent="0.25">
      <c r="A129" s="8"/>
      <c r="B129" s="11"/>
      <c r="C129" s="9"/>
      <c r="D129" s="9"/>
      <c r="J129" s="21"/>
      <c r="O129" s="8"/>
      <c r="P129" s="8"/>
      <c r="Q129" s="8"/>
      <c r="R129" s="8"/>
      <c r="S129" s="11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s="10" customFormat="1" x14ac:dyDescent="0.25">
      <c r="A130" s="8"/>
      <c r="B130" s="11"/>
      <c r="C130" s="9"/>
      <c r="D130" s="9"/>
      <c r="J130" s="21"/>
      <c r="O130" s="8"/>
      <c r="P130" s="8"/>
      <c r="Q130" s="8"/>
      <c r="R130" s="8"/>
      <c r="S130" s="11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s="10" customFormat="1" x14ac:dyDescent="0.25">
      <c r="A131" s="8"/>
      <c r="B131" s="11"/>
      <c r="C131" s="9"/>
      <c r="D131" s="9"/>
      <c r="J131" s="21"/>
      <c r="O131" s="8"/>
      <c r="P131" s="8"/>
      <c r="Q131" s="8"/>
      <c r="R131" s="8"/>
      <c r="S131" s="11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s="10" customFormat="1" x14ac:dyDescent="0.25">
      <c r="A132" s="8"/>
      <c r="B132" s="11"/>
      <c r="C132" s="9"/>
      <c r="D132" s="9"/>
      <c r="J132" s="21"/>
      <c r="O132" s="8"/>
      <c r="P132" s="8"/>
      <c r="Q132" s="8"/>
      <c r="R132" s="8"/>
      <c r="S132" s="11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s="10" customFormat="1" x14ac:dyDescent="0.25">
      <c r="A133" s="8"/>
      <c r="B133" s="11"/>
      <c r="C133" s="9"/>
      <c r="D133" s="9"/>
      <c r="J133" s="21"/>
      <c r="O133" s="8"/>
      <c r="P133" s="8"/>
      <c r="Q133" s="8"/>
      <c r="R133" s="8"/>
      <c r="S133" s="11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s="10" customFormat="1" x14ac:dyDescent="0.25">
      <c r="A134" s="8"/>
      <c r="B134" s="11"/>
      <c r="C134" s="9"/>
      <c r="D134" s="9"/>
      <c r="J134" s="21"/>
      <c r="O134" s="8"/>
      <c r="P134" s="8"/>
      <c r="Q134" s="8"/>
      <c r="R134" s="8"/>
      <c r="S134" s="11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s="10" customFormat="1" x14ac:dyDescent="0.25">
      <c r="A135" s="8"/>
      <c r="B135" s="11"/>
      <c r="C135" s="9"/>
      <c r="D135" s="9"/>
      <c r="J135" s="21"/>
      <c r="O135" s="8"/>
      <c r="P135" s="8"/>
      <c r="Q135" s="8"/>
      <c r="R135" s="8"/>
      <c r="S135" s="11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s="10" customFormat="1" x14ac:dyDescent="0.25">
      <c r="A136" s="8"/>
      <c r="B136" s="11"/>
      <c r="C136" s="9"/>
      <c r="D136" s="9"/>
      <c r="J136" s="21"/>
      <c r="O136" s="8"/>
      <c r="P136" s="8"/>
      <c r="Q136" s="8"/>
      <c r="R136" s="8"/>
      <c r="S136" s="11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s="10" customFormat="1" x14ac:dyDescent="0.25">
      <c r="A137" s="8"/>
      <c r="B137" s="11"/>
      <c r="C137" s="9"/>
      <c r="D137" s="9"/>
      <c r="J137" s="21"/>
      <c r="O137" s="8"/>
      <c r="P137" s="8"/>
      <c r="Q137" s="8"/>
      <c r="R137" s="8"/>
      <c r="S137" s="11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s="10" customFormat="1" x14ac:dyDescent="0.25">
      <c r="A138" s="8"/>
      <c r="B138" s="11"/>
      <c r="C138" s="9"/>
      <c r="D138" s="9"/>
      <c r="J138" s="21"/>
      <c r="O138" s="8"/>
      <c r="P138" s="8"/>
      <c r="Q138" s="8"/>
      <c r="R138" s="8"/>
      <c r="S138" s="11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s="10" customFormat="1" x14ac:dyDescent="0.25">
      <c r="A139" s="8"/>
      <c r="B139" s="11"/>
      <c r="C139" s="9"/>
      <c r="D139" s="9"/>
      <c r="J139" s="21"/>
      <c r="O139" s="8"/>
      <c r="P139" s="8"/>
      <c r="Q139" s="8"/>
      <c r="R139" s="8"/>
      <c r="S139" s="11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s="10" customFormat="1" x14ac:dyDescent="0.25">
      <c r="A140" s="8"/>
      <c r="B140" s="11"/>
      <c r="C140" s="9"/>
      <c r="D140" s="9"/>
      <c r="J140" s="21"/>
      <c r="O140" s="8"/>
      <c r="P140" s="8"/>
      <c r="Q140" s="8"/>
      <c r="R140" s="8"/>
      <c r="S140" s="11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s="8" customFormat="1" x14ac:dyDescent="0.25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S141" s="11"/>
    </row>
    <row r="142" spans="1:29" s="8" customFormat="1" x14ac:dyDescent="0.25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S14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0"/>
  <sheetViews>
    <sheetView topLeftCell="A30" zoomScale="85" zoomScaleNormal="85" workbookViewId="0">
      <selection activeCell="I38" sqref="I38"/>
    </sheetView>
  </sheetViews>
  <sheetFormatPr defaultRowHeight="16.5" x14ac:dyDescent="0.25"/>
  <cols>
    <col min="1" max="1" width="9.25" style="1" bestFit="1" customWidth="1"/>
    <col min="2" max="2" width="27" style="1" customWidth="1"/>
    <col min="3" max="3" width="17.375" style="1" customWidth="1"/>
    <col min="4" max="4" width="17.25" style="1" customWidth="1"/>
    <col min="5" max="5" width="17.125" style="3" customWidth="1"/>
    <col min="6" max="6" width="13.625" style="3" customWidth="1"/>
    <col min="7" max="7" width="21.5" style="3" customWidth="1"/>
    <col min="8" max="8" width="12.625" style="3" bestFit="1" customWidth="1"/>
    <col min="9" max="9" width="25.625" style="3" customWidth="1"/>
    <col min="10" max="10" width="15.125" style="3" customWidth="1"/>
    <col min="11" max="11" width="15.625" style="3" customWidth="1"/>
    <col min="12" max="12" width="16.5" style="3" customWidth="1"/>
    <col min="13" max="13" width="10.625" style="3" bestFit="1" customWidth="1"/>
    <col min="14" max="14" width="9" style="3"/>
    <col min="15" max="15" width="12.375" style="1" customWidth="1"/>
    <col min="16" max="16" width="10.625" style="1" customWidth="1"/>
    <col min="17" max="17" width="13.75" style="1" customWidth="1"/>
    <col min="18" max="18" width="10.125" style="1" customWidth="1"/>
    <col min="19" max="19" width="9" style="4"/>
    <col min="20" max="22" width="11.5" style="1" bestFit="1" customWidth="1"/>
    <col min="23" max="27" width="9.25" style="1" bestFit="1" customWidth="1"/>
    <col min="28" max="16384" width="9" style="1"/>
  </cols>
  <sheetData>
    <row r="1" spans="1:27" x14ac:dyDescent="0.25">
      <c r="A1" s="1" t="s">
        <v>1</v>
      </c>
      <c r="D1" s="2">
        <v>44562</v>
      </c>
      <c r="E1" s="41">
        <v>44756</v>
      </c>
      <c r="G1" s="3" t="s">
        <v>45</v>
      </c>
      <c r="H1" s="3">
        <f>E7+E11+E14</f>
        <v>16</v>
      </c>
    </row>
    <row r="2" spans="1:27" x14ac:dyDescent="0.25">
      <c r="A2" s="1" t="s">
        <v>31</v>
      </c>
      <c r="D2" s="2"/>
      <c r="E2" s="44">
        <f>F5-E5</f>
        <v>365</v>
      </c>
      <c r="F2" s="3" t="s">
        <v>2</v>
      </c>
      <c r="G2" s="3" t="s">
        <v>46</v>
      </c>
      <c r="H2" s="3">
        <f>E6+E10+E13</f>
        <v>13000000</v>
      </c>
      <c r="P2" s="5"/>
      <c r="Q2" s="5"/>
      <c r="R2" s="5"/>
      <c r="S2" s="5"/>
      <c r="T2" s="5"/>
      <c r="U2" s="5"/>
      <c r="V2" s="5"/>
      <c r="W2" s="5"/>
      <c r="X2" s="5"/>
      <c r="Y2" s="5"/>
    </row>
    <row r="3" spans="1:27" x14ac:dyDescent="0.25">
      <c r="A3" s="1" t="s">
        <v>32</v>
      </c>
      <c r="D3" s="2"/>
      <c r="E3" s="1">
        <v>30</v>
      </c>
      <c r="F3" s="3" t="s">
        <v>2</v>
      </c>
      <c r="P3" s="2"/>
      <c r="Q3" s="2"/>
      <c r="R3" s="6"/>
      <c r="S3" s="7"/>
      <c r="T3" s="6"/>
      <c r="U3" s="6"/>
      <c r="V3" s="6"/>
      <c r="W3" s="6"/>
    </row>
    <row r="4" spans="1:27" x14ac:dyDescent="0.25">
      <c r="A4" s="1" t="s">
        <v>3</v>
      </c>
    </row>
    <row r="5" spans="1:27" x14ac:dyDescent="0.25">
      <c r="A5" s="1">
        <v>1</v>
      </c>
      <c r="B5" s="1" t="s">
        <v>4</v>
      </c>
      <c r="E5" s="2">
        <v>44391</v>
      </c>
      <c r="F5" s="41">
        <v>44756</v>
      </c>
      <c r="G5" s="44"/>
    </row>
    <row r="6" spans="1:27" x14ac:dyDescent="0.25">
      <c r="B6" s="1" t="s">
        <v>5</v>
      </c>
      <c r="E6" s="3">
        <v>10000000</v>
      </c>
      <c r="K6" s="41"/>
      <c r="L6" s="41"/>
      <c r="M6" s="42"/>
    </row>
    <row r="7" spans="1:27" x14ac:dyDescent="0.25">
      <c r="B7" s="1" t="s">
        <v>6</v>
      </c>
      <c r="E7" s="1">
        <v>12</v>
      </c>
    </row>
    <row r="8" spans="1:27" x14ac:dyDescent="0.25">
      <c r="B8" s="1" t="s">
        <v>33</v>
      </c>
      <c r="E8" s="1"/>
      <c r="F8" s="67" t="s">
        <v>49</v>
      </c>
      <c r="G8" s="67"/>
    </row>
    <row r="9" spans="1:27" x14ac:dyDescent="0.25">
      <c r="A9" s="8">
        <v>2</v>
      </c>
      <c r="B9" s="8" t="s">
        <v>7</v>
      </c>
      <c r="C9" s="8"/>
      <c r="D9" s="8"/>
      <c r="E9" s="9">
        <v>44578</v>
      </c>
      <c r="F9" s="41">
        <v>44756</v>
      </c>
      <c r="G9" s="41">
        <v>44818</v>
      </c>
    </row>
    <row r="10" spans="1:27" x14ac:dyDescent="0.25">
      <c r="B10" s="1" t="s">
        <v>42</v>
      </c>
      <c r="E10" s="3">
        <v>1000000</v>
      </c>
    </row>
    <row r="11" spans="1:27" x14ac:dyDescent="0.25">
      <c r="B11" s="1" t="s">
        <v>9</v>
      </c>
      <c r="E11" s="3">
        <v>2</v>
      </c>
      <c r="F11" s="3">
        <f>G9-F9</f>
        <v>62</v>
      </c>
    </row>
    <row r="12" spans="1:27" s="8" customFormat="1" x14ac:dyDescent="0.25">
      <c r="A12" s="8">
        <v>3</v>
      </c>
      <c r="B12" s="8" t="s">
        <v>7</v>
      </c>
      <c r="E12" s="9">
        <v>44691</v>
      </c>
      <c r="F12" s="43">
        <v>44818</v>
      </c>
      <c r="G12" s="43">
        <v>44879</v>
      </c>
      <c r="H12" s="10"/>
      <c r="I12" s="10"/>
      <c r="J12" s="10"/>
      <c r="K12" s="10"/>
      <c r="L12" s="10"/>
      <c r="M12" s="10"/>
      <c r="N12" s="10"/>
      <c r="S12" s="11"/>
    </row>
    <row r="13" spans="1:27" x14ac:dyDescent="0.25">
      <c r="B13" s="1" t="s">
        <v>8</v>
      </c>
      <c r="E13" s="3">
        <v>2000000</v>
      </c>
      <c r="F13" s="3">
        <f>G12-F12</f>
        <v>61</v>
      </c>
    </row>
    <row r="14" spans="1:27" x14ac:dyDescent="0.25">
      <c r="B14" s="1" t="s">
        <v>9</v>
      </c>
      <c r="E14" s="3">
        <v>2</v>
      </c>
    </row>
    <row r="15" spans="1:27" x14ac:dyDescent="0.25">
      <c r="A15" s="12" t="s">
        <v>34</v>
      </c>
      <c r="B15" s="12"/>
      <c r="C15" s="12"/>
      <c r="D15" s="12"/>
      <c r="E15" s="13"/>
      <c r="F15" s="13"/>
      <c r="G15" s="13"/>
      <c r="H15" s="13"/>
      <c r="I15" s="13"/>
      <c r="J15" s="13"/>
      <c r="K15" s="13"/>
      <c r="L15" s="13"/>
      <c r="M15" s="13"/>
      <c r="P15" s="8"/>
      <c r="Q15" s="8"/>
      <c r="R15" s="8"/>
      <c r="S15" s="11"/>
      <c r="T15" s="8"/>
      <c r="U15" s="8"/>
      <c r="V15" s="8"/>
      <c r="W15" s="8"/>
      <c r="X15" s="8"/>
      <c r="Y15" s="8"/>
      <c r="Z15" s="8"/>
      <c r="AA15" s="8"/>
    </row>
    <row r="16" spans="1:27" s="26" customFormat="1" ht="33" x14ac:dyDescent="0.25">
      <c r="A16" s="23"/>
      <c r="B16" s="24" t="s">
        <v>10</v>
      </c>
      <c r="C16" s="24" t="s">
        <v>0</v>
      </c>
      <c r="D16" s="24" t="s">
        <v>11</v>
      </c>
      <c r="E16" s="24" t="s">
        <v>5</v>
      </c>
      <c r="F16" s="24" t="s">
        <v>35</v>
      </c>
      <c r="G16" s="24" t="s">
        <v>44</v>
      </c>
      <c r="H16" s="24" t="s">
        <v>37</v>
      </c>
      <c r="I16" s="24" t="s">
        <v>38</v>
      </c>
      <c r="J16" s="24" t="s">
        <v>39</v>
      </c>
      <c r="K16" s="24" t="s">
        <v>43</v>
      </c>
      <c r="L16" s="24" t="s">
        <v>13</v>
      </c>
      <c r="M16" s="24" t="s">
        <v>14</v>
      </c>
      <c r="N16" s="25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1:29" hidden="1" x14ac:dyDescent="0.25">
      <c r="A17" s="12"/>
      <c r="B17" s="12"/>
      <c r="C17" s="14"/>
      <c r="D17" s="14"/>
      <c r="E17" s="13"/>
      <c r="F17" s="13"/>
      <c r="G17" s="13"/>
      <c r="H17" s="13"/>
      <c r="I17" s="14"/>
      <c r="J17" s="12"/>
      <c r="K17" s="13"/>
      <c r="L17" s="13"/>
      <c r="M17" s="13"/>
      <c r="P17" s="9"/>
      <c r="Q17" s="9"/>
      <c r="R17" s="9"/>
      <c r="S17" s="11"/>
      <c r="T17" s="10"/>
      <c r="U17" s="8"/>
      <c r="V17" s="10"/>
      <c r="W17" s="8"/>
      <c r="X17" s="8"/>
      <c r="Y17" s="10"/>
      <c r="Z17" s="10"/>
      <c r="AA17" s="10"/>
    </row>
    <row r="18" spans="1:29" ht="33" x14ac:dyDescent="0.25">
      <c r="A18" s="12"/>
      <c r="B18" s="14" t="s">
        <v>40</v>
      </c>
      <c r="C18" s="17">
        <v>44391</v>
      </c>
      <c r="D18" s="14"/>
      <c r="E18" s="13"/>
      <c r="F18" s="13"/>
      <c r="G18" s="13"/>
      <c r="H18" s="13"/>
      <c r="I18" s="14"/>
      <c r="J18" s="12"/>
      <c r="K18" s="13"/>
      <c r="L18" s="13">
        <v>10000000</v>
      </c>
      <c r="M18" s="13">
        <f>Z17</f>
        <v>0</v>
      </c>
      <c r="P18" s="9"/>
      <c r="Q18" s="9"/>
      <c r="R18" s="9"/>
      <c r="S18" s="11"/>
      <c r="T18" s="10"/>
      <c r="U18" s="10"/>
      <c r="V18" s="10"/>
      <c r="W18" s="8"/>
      <c r="X18" s="21"/>
      <c r="Y18" s="10"/>
      <c r="Z18" s="10"/>
      <c r="AA18" s="8"/>
    </row>
    <row r="19" spans="1:29" ht="33" x14ac:dyDescent="0.25">
      <c r="A19" s="12">
        <v>1</v>
      </c>
      <c r="B19" s="14" t="s">
        <v>40</v>
      </c>
      <c r="C19" s="16">
        <f>E5</f>
        <v>44391</v>
      </c>
      <c r="D19" s="16">
        <f t="shared" ref="D19:D24" si="0">EOMONTH(C19,0)</f>
        <v>44408</v>
      </c>
      <c r="E19" s="13">
        <f>E6</f>
        <v>10000000</v>
      </c>
      <c r="F19" s="13">
        <f>E2</f>
        <v>365</v>
      </c>
      <c r="G19" s="13">
        <f>SUM($J$18:J18)</f>
        <v>0</v>
      </c>
      <c r="H19" s="13">
        <f>SUM($I$18:I18)</f>
        <v>0</v>
      </c>
      <c r="I19" s="13">
        <f>D19-C19+1</f>
        <v>18</v>
      </c>
      <c r="J19" s="18">
        <f>(E19-G19)/(F19-H19)*I19</f>
        <v>493150.68493150687</v>
      </c>
      <c r="K19" s="13">
        <f>G19+J19</f>
        <v>493150.68493150687</v>
      </c>
      <c r="L19" s="13">
        <f>E19-K19</f>
        <v>9506849.3150684927</v>
      </c>
      <c r="M19" s="13">
        <f>F19-I19</f>
        <v>347</v>
      </c>
      <c r="P19" s="9"/>
      <c r="Q19" s="9"/>
      <c r="R19" s="9"/>
      <c r="S19" s="11"/>
      <c r="T19" s="10"/>
      <c r="U19" s="10"/>
      <c r="V19" s="10"/>
      <c r="W19" s="10"/>
      <c r="X19" s="10"/>
      <c r="Y19" s="10"/>
      <c r="Z19" s="10"/>
      <c r="AA19" s="39"/>
    </row>
    <row r="20" spans="1:29" ht="33" x14ac:dyDescent="0.25">
      <c r="A20" s="12">
        <v>2</v>
      </c>
      <c r="B20" s="14" t="s">
        <v>40</v>
      </c>
      <c r="C20" s="16">
        <f>D19+1</f>
        <v>44409</v>
      </c>
      <c r="D20" s="16">
        <f t="shared" si="0"/>
        <v>44439</v>
      </c>
      <c r="E20" s="13">
        <f>E6</f>
        <v>10000000</v>
      </c>
      <c r="F20" s="13">
        <f>E2</f>
        <v>365</v>
      </c>
      <c r="G20" s="13">
        <f>SUM($J$18:J19)</f>
        <v>493150.68493150687</v>
      </c>
      <c r="H20" s="13">
        <f>SUM($I$18:I19)</f>
        <v>18</v>
      </c>
      <c r="I20" s="13">
        <f>D20-C20+1</f>
        <v>31</v>
      </c>
      <c r="J20" s="18">
        <f>(E20-G20)/(F20-H20)*I20</f>
        <v>849315.06849315064</v>
      </c>
      <c r="K20" s="13">
        <f t="shared" ref="K20:K36" si="1">G20+J20</f>
        <v>1342465.7534246575</v>
      </c>
      <c r="L20" s="13">
        <f t="shared" ref="L20:L36" si="2">E20-K20</f>
        <v>8657534.2465753425</v>
      </c>
      <c r="M20" s="13">
        <f>F20-SUM(I19:I20)</f>
        <v>316</v>
      </c>
      <c r="P20" s="9"/>
      <c r="Q20" s="8"/>
      <c r="R20" s="8"/>
      <c r="S20" s="11"/>
      <c r="T20" s="10"/>
      <c r="U20" s="40"/>
      <c r="V20" s="10"/>
      <c r="W20" s="8"/>
      <c r="X20" s="8"/>
      <c r="Y20" s="8"/>
      <c r="Z20" s="8"/>
      <c r="AA20" s="8"/>
    </row>
    <row r="21" spans="1:29" ht="33" x14ac:dyDescent="0.25">
      <c r="A21" s="12">
        <v>3</v>
      </c>
      <c r="B21" s="14" t="s">
        <v>40</v>
      </c>
      <c r="C21" s="16">
        <f>EDATE(C20,1)</f>
        <v>44440</v>
      </c>
      <c r="D21" s="16">
        <f t="shared" si="0"/>
        <v>44469</v>
      </c>
      <c r="E21" s="13">
        <f>E6</f>
        <v>10000000</v>
      </c>
      <c r="F21" s="13">
        <f>E2</f>
        <v>365</v>
      </c>
      <c r="G21" s="13">
        <f>SUM($J$18:J20)</f>
        <v>1342465.7534246575</v>
      </c>
      <c r="H21" s="13">
        <f>SUM($I$18:I20)</f>
        <v>49</v>
      </c>
      <c r="I21" s="13">
        <f>D21-C21+1</f>
        <v>30</v>
      </c>
      <c r="J21" s="18">
        <f t="shared" ref="J21:J37" si="3">(E21-G21)/(F21-H21)*I21</f>
        <v>821917.80821917811</v>
      </c>
      <c r="K21" s="13">
        <f t="shared" si="1"/>
        <v>2164383.5616438356</v>
      </c>
      <c r="L21" s="13">
        <f t="shared" si="2"/>
        <v>7835616.4383561648</v>
      </c>
      <c r="M21" s="13">
        <f>F21-SUM(I19:I21)</f>
        <v>286</v>
      </c>
    </row>
    <row r="22" spans="1:29" ht="33" x14ac:dyDescent="0.25">
      <c r="A22" s="12">
        <v>4</v>
      </c>
      <c r="B22" s="14" t="s">
        <v>40</v>
      </c>
      <c r="C22" s="16">
        <f t="shared" ref="C22:C37" si="4">EDATE(C21,1)</f>
        <v>44470</v>
      </c>
      <c r="D22" s="16">
        <f t="shared" si="0"/>
        <v>44500</v>
      </c>
      <c r="E22" s="13">
        <f>E6</f>
        <v>10000000</v>
      </c>
      <c r="F22" s="13">
        <f>E2</f>
        <v>365</v>
      </c>
      <c r="G22" s="13">
        <f>SUM($J$18:J21)</f>
        <v>2164383.5616438356</v>
      </c>
      <c r="H22" s="13">
        <f>SUM($I$18:I21)</f>
        <v>79</v>
      </c>
      <c r="I22" s="13">
        <f t="shared" ref="I22:I32" si="5">D22-C22+1</f>
        <v>31</v>
      </c>
      <c r="J22" s="18">
        <f t="shared" si="3"/>
        <v>849315.06849315064</v>
      </c>
      <c r="K22" s="13">
        <f t="shared" si="1"/>
        <v>3013698.6301369863</v>
      </c>
      <c r="L22" s="13">
        <f t="shared" si="2"/>
        <v>6986301.3698630137</v>
      </c>
      <c r="M22" s="13">
        <f>F22-SUM(I19:I22)</f>
        <v>255</v>
      </c>
    </row>
    <row r="23" spans="1:29" ht="33" x14ac:dyDescent="0.25">
      <c r="A23" s="12">
        <v>5</v>
      </c>
      <c r="B23" s="14" t="s">
        <v>40</v>
      </c>
      <c r="C23" s="16">
        <f>EDATE(C22,1)</f>
        <v>44501</v>
      </c>
      <c r="D23" s="16">
        <f t="shared" si="0"/>
        <v>44530</v>
      </c>
      <c r="E23" s="13">
        <f>E6</f>
        <v>10000000</v>
      </c>
      <c r="F23" s="13">
        <f>E2</f>
        <v>365</v>
      </c>
      <c r="G23" s="13">
        <f>SUM($J$18:J22)</f>
        <v>3013698.6301369863</v>
      </c>
      <c r="H23" s="13">
        <f>SUM($I$18:I22)</f>
        <v>110</v>
      </c>
      <c r="I23" s="13">
        <f t="shared" si="5"/>
        <v>30</v>
      </c>
      <c r="J23" s="18">
        <f t="shared" si="3"/>
        <v>821917.80821917811</v>
      </c>
      <c r="K23" s="13">
        <f t="shared" si="1"/>
        <v>3835616.4383561644</v>
      </c>
      <c r="L23" s="13">
        <f t="shared" si="2"/>
        <v>6164383.5616438352</v>
      </c>
      <c r="M23" s="13">
        <f>F23-SUM(I19:I23)</f>
        <v>225</v>
      </c>
    </row>
    <row r="24" spans="1:29" ht="33" x14ac:dyDescent="0.25">
      <c r="A24" s="12">
        <v>6</v>
      </c>
      <c r="B24" s="14" t="s">
        <v>40</v>
      </c>
      <c r="C24" s="16">
        <f t="shared" si="4"/>
        <v>44531</v>
      </c>
      <c r="D24" s="16">
        <f t="shared" si="0"/>
        <v>44561</v>
      </c>
      <c r="E24" s="13">
        <f>E6</f>
        <v>10000000</v>
      </c>
      <c r="F24" s="13">
        <f>E2</f>
        <v>365</v>
      </c>
      <c r="G24" s="13">
        <f>SUM($J$18:J23)</f>
        <v>3835616.4383561644</v>
      </c>
      <c r="H24" s="13">
        <f>SUM($I$18:I23)</f>
        <v>140</v>
      </c>
      <c r="I24" s="13">
        <f t="shared" si="5"/>
        <v>31</v>
      </c>
      <c r="J24" s="18">
        <f t="shared" si="3"/>
        <v>849315.06849315052</v>
      </c>
      <c r="K24" s="13">
        <f>G24+J24</f>
        <v>4684931.506849315</v>
      </c>
      <c r="L24" s="13">
        <f t="shared" si="2"/>
        <v>5315068.493150685</v>
      </c>
      <c r="M24" s="48">
        <f>F24-SUM(I19:I24)</f>
        <v>194</v>
      </c>
    </row>
    <row r="25" spans="1:29" ht="45" customHeight="1" x14ac:dyDescent="0.25">
      <c r="A25" s="12">
        <v>7</v>
      </c>
      <c r="B25" s="28" t="s">
        <v>41</v>
      </c>
      <c r="C25" s="29">
        <f>D1</f>
        <v>44562</v>
      </c>
      <c r="D25" s="29">
        <f>E9-1</f>
        <v>44577</v>
      </c>
      <c r="E25" s="30">
        <f>E6</f>
        <v>10000000</v>
      </c>
      <c r="F25" s="30">
        <f>E2</f>
        <v>365</v>
      </c>
      <c r="G25" s="30">
        <f>SUM($J$18:J24)</f>
        <v>4684931.506849315</v>
      </c>
      <c r="H25" s="30">
        <f>SUM($I$18:I24)</f>
        <v>171</v>
      </c>
      <c r="I25" s="30">
        <f>D25-C25+1</f>
        <v>16</v>
      </c>
      <c r="J25" s="31">
        <f>(E25-G25)/(F25-H25)*I25</f>
        <v>438356.16438356164</v>
      </c>
      <c r="K25" s="30">
        <f t="shared" si="1"/>
        <v>5123287.6712328764</v>
      </c>
      <c r="L25" s="30">
        <f t="shared" si="2"/>
        <v>4876712.3287671236</v>
      </c>
      <c r="M25" s="49">
        <f>F25-SUM(I19:I25)</f>
        <v>178</v>
      </c>
    </row>
    <row r="26" spans="1:29" ht="45" customHeight="1" x14ac:dyDescent="0.25">
      <c r="A26" s="12">
        <v>8</v>
      </c>
      <c r="B26" s="14" t="s">
        <v>47</v>
      </c>
      <c r="C26" s="16">
        <f>E9</f>
        <v>44578</v>
      </c>
      <c r="D26" s="16">
        <f>EOMONTH(C26,0)</f>
        <v>44592</v>
      </c>
      <c r="E26" s="13">
        <f>E6+E10</f>
        <v>11000000</v>
      </c>
      <c r="F26" s="13">
        <f>E2+F11</f>
        <v>427</v>
      </c>
      <c r="G26" s="13">
        <f>K25</f>
        <v>5123287.6712328764</v>
      </c>
      <c r="H26" s="13">
        <f>SUM(I19:I25)</f>
        <v>187</v>
      </c>
      <c r="I26" s="13">
        <f>D26-C26+1</f>
        <v>15</v>
      </c>
      <c r="J26" s="20">
        <f>(E26-G26)/(F26-H26)*I26</f>
        <v>367294.52054794523</v>
      </c>
      <c r="K26" s="13">
        <f>G26+J26</f>
        <v>5490582.1917808214</v>
      </c>
      <c r="L26" s="13">
        <f t="shared" si="2"/>
        <v>5509417.8082191786</v>
      </c>
      <c r="M26" s="48">
        <f>F26-SUM(I19:I26)</f>
        <v>225</v>
      </c>
    </row>
    <row r="27" spans="1:29" ht="45" customHeight="1" x14ac:dyDescent="0.25">
      <c r="A27" s="12">
        <v>9</v>
      </c>
      <c r="B27" s="14" t="s">
        <v>41</v>
      </c>
      <c r="C27" s="16">
        <f>EDATE(C25,1)</f>
        <v>44593</v>
      </c>
      <c r="D27" s="16">
        <f>EOMONTH(C27,0)</f>
        <v>44620</v>
      </c>
      <c r="E27" s="13">
        <f>E6+E10</f>
        <v>11000000</v>
      </c>
      <c r="F27" s="13">
        <f>F26</f>
        <v>427</v>
      </c>
      <c r="G27" s="13">
        <f>SUM(J19:J26)</f>
        <v>5490582.1917808214</v>
      </c>
      <c r="H27" s="13">
        <f>SUM(I19:I26)</f>
        <v>202</v>
      </c>
      <c r="I27" s="12">
        <f t="shared" si="5"/>
        <v>28</v>
      </c>
      <c r="J27" s="18">
        <f>(E27-G27)/(F27-H27)*I27</f>
        <v>685616.43835616449</v>
      </c>
      <c r="K27" s="13">
        <f>G27+J27</f>
        <v>6176198.6301369863</v>
      </c>
      <c r="L27" s="13">
        <f t="shared" si="2"/>
        <v>4823801.3698630137</v>
      </c>
      <c r="M27" s="48">
        <f>F27-SUM(I19:I27)</f>
        <v>197</v>
      </c>
    </row>
    <row r="28" spans="1:29" ht="45" customHeight="1" x14ac:dyDescent="0.25">
      <c r="A28" s="12">
        <v>10</v>
      </c>
      <c r="B28" s="14" t="s">
        <v>41</v>
      </c>
      <c r="C28" s="16">
        <f t="shared" si="4"/>
        <v>44621</v>
      </c>
      <c r="D28" s="16">
        <f t="shared" ref="D28:D36" si="6">EOMONTH(C28,0)</f>
        <v>44651</v>
      </c>
      <c r="E28" s="13">
        <f>E6+E10</f>
        <v>11000000</v>
      </c>
      <c r="F28" s="13">
        <f>F26</f>
        <v>427</v>
      </c>
      <c r="G28" s="13">
        <f>SUM(J19:J27)</f>
        <v>6176198.6301369863</v>
      </c>
      <c r="H28" s="13">
        <f>SUM(I19:I27)</f>
        <v>230</v>
      </c>
      <c r="I28" s="12">
        <f t="shared" si="5"/>
        <v>31</v>
      </c>
      <c r="J28" s="18">
        <f>(E28-G28)/(F28-H28)*I28</f>
        <v>759075.34246575343</v>
      </c>
      <c r="K28" s="13">
        <f t="shared" si="1"/>
        <v>6935273.9726027399</v>
      </c>
      <c r="L28" s="13">
        <f t="shared" si="2"/>
        <v>4064726.0273972601</v>
      </c>
      <c r="M28" s="48">
        <f>F28-SUM(I19:I28)</f>
        <v>166</v>
      </c>
    </row>
    <row r="29" spans="1:29" ht="45" customHeight="1" x14ac:dyDescent="0.25">
      <c r="A29" s="12">
        <v>11</v>
      </c>
      <c r="B29" s="14" t="s">
        <v>41</v>
      </c>
      <c r="C29" s="16">
        <f t="shared" si="4"/>
        <v>44652</v>
      </c>
      <c r="D29" s="16">
        <f t="shared" si="6"/>
        <v>44681</v>
      </c>
      <c r="E29" s="13">
        <f>E6+E10</f>
        <v>11000000</v>
      </c>
      <c r="F29" s="13">
        <f>F26</f>
        <v>427</v>
      </c>
      <c r="G29" s="13">
        <f>SUM(J19:J28)</f>
        <v>6935273.9726027399</v>
      </c>
      <c r="H29" s="13">
        <f>SUM(I19:I28)</f>
        <v>261</v>
      </c>
      <c r="I29" s="12">
        <f t="shared" si="5"/>
        <v>30</v>
      </c>
      <c r="J29" s="18">
        <f t="shared" si="3"/>
        <v>734589.04109589034</v>
      </c>
      <c r="K29" s="13">
        <f t="shared" si="1"/>
        <v>7669863.01369863</v>
      </c>
      <c r="L29" s="13">
        <f>E29-K29</f>
        <v>3330136.98630137</v>
      </c>
      <c r="M29" s="48">
        <f>F29-SUM(I19:I29)</f>
        <v>136</v>
      </c>
    </row>
    <row r="30" spans="1:29" s="3" customFormat="1" ht="45" customHeight="1" x14ac:dyDescent="0.25">
      <c r="A30" s="12">
        <v>12</v>
      </c>
      <c r="B30" s="14" t="s">
        <v>41</v>
      </c>
      <c r="C30" s="16">
        <f t="shared" si="4"/>
        <v>44682</v>
      </c>
      <c r="D30" s="16">
        <f>E12-1</f>
        <v>44690</v>
      </c>
      <c r="E30" s="13">
        <f>E6+E10</f>
        <v>11000000</v>
      </c>
      <c r="F30" s="13">
        <f>F26</f>
        <v>427</v>
      </c>
      <c r="G30" s="13">
        <f>SUM(J19:J29)</f>
        <v>7669863.01369863</v>
      </c>
      <c r="H30" s="13">
        <f>SUM(I19:I29)</f>
        <v>291</v>
      </c>
      <c r="I30" s="12">
        <f>D30-C30+1</f>
        <v>9</v>
      </c>
      <c r="J30" s="18">
        <f t="shared" si="3"/>
        <v>220376.71232876711</v>
      </c>
      <c r="K30" s="13">
        <f t="shared" si="1"/>
        <v>7890239.7260273974</v>
      </c>
      <c r="L30" s="13">
        <f>E30-K30</f>
        <v>3109760.2739726026</v>
      </c>
      <c r="M30" s="48">
        <f>F30-SUM(I19:I30)</f>
        <v>127</v>
      </c>
      <c r="O30" s="1"/>
      <c r="P30" s="1"/>
      <c r="Q30" s="1"/>
      <c r="R30" s="1"/>
      <c r="S30" s="4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s="3" customFormat="1" ht="45" customHeight="1" x14ac:dyDescent="0.25">
      <c r="A31" s="12">
        <v>13</v>
      </c>
      <c r="B31" s="28" t="s">
        <v>41</v>
      </c>
      <c r="C31" s="29">
        <f>E12</f>
        <v>44691</v>
      </c>
      <c r="D31" s="29">
        <f>EOMONTH(C31,0)</f>
        <v>44712</v>
      </c>
      <c r="E31" s="30">
        <f>E6+E10+E13</f>
        <v>13000000</v>
      </c>
      <c r="F31" s="30">
        <f>E2+F11+F13</f>
        <v>488</v>
      </c>
      <c r="G31" s="30">
        <f>SUM(J19:J30)</f>
        <v>7890239.7260273974</v>
      </c>
      <c r="H31" s="30">
        <f t="shared" ref="H31:H37" si="7">H30+I30</f>
        <v>300</v>
      </c>
      <c r="I31" s="32">
        <f>D31-C31+1</f>
        <v>22</v>
      </c>
      <c r="J31" s="31">
        <f>(E31-G31)/(F31-H31)*I31</f>
        <v>597950.67035849602</v>
      </c>
      <c r="K31" s="30">
        <f>G31+J31</f>
        <v>8488190.3963858932</v>
      </c>
      <c r="L31" s="30">
        <f>E31-K31</f>
        <v>4511809.6036141068</v>
      </c>
      <c r="M31" s="49">
        <f>F31-SUM(I19:I31)</f>
        <v>166</v>
      </c>
      <c r="O31" s="1"/>
      <c r="P31" s="1"/>
      <c r="Q31" s="1"/>
      <c r="R31" s="1"/>
      <c r="S31" s="4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s="3" customFormat="1" ht="45" customHeight="1" x14ac:dyDescent="0.25">
      <c r="A32" s="12">
        <v>14</v>
      </c>
      <c r="B32" s="14" t="s">
        <v>41</v>
      </c>
      <c r="C32" s="16">
        <f>EDATE(C30,1)</f>
        <v>44713</v>
      </c>
      <c r="D32" s="16">
        <f t="shared" si="6"/>
        <v>44742</v>
      </c>
      <c r="E32" s="13">
        <f>E6+E10+E13</f>
        <v>13000000</v>
      </c>
      <c r="F32" s="13">
        <f>E2+F11+F13</f>
        <v>488</v>
      </c>
      <c r="G32" s="13">
        <f>SUM($J$18:J31)</f>
        <v>8488190.3963858932</v>
      </c>
      <c r="H32" s="13">
        <f t="shared" si="7"/>
        <v>322</v>
      </c>
      <c r="I32" s="12">
        <f t="shared" si="5"/>
        <v>30</v>
      </c>
      <c r="J32" s="18">
        <f t="shared" si="3"/>
        <v>815387.27776158566</v>
      </c>
      <c r="K32" s="13">
        <f t="shared" si="1"/>
        <v>9303577.6741474792</v>
      </c>
      <c r="L32" s="13">
        <f t="shared" si="2"/>
        <v>3696422.3258525208</v>
      </c>
      <c r="M32" s="48">
        <f>F32-SUM(I19:I32)</f>
        <v>136</v>
      </c>
      <c r="O32" s="1"/>
      <c r="P32" s="1"/>
      <c r="Q32" s="1"/>
      <c r="R32" s="1"/>
      <c r="S32" s="4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s="3" customFormat="1" ht="45" customHeight="1" x14ac:dyDescent="0.25">
      <c r="A33" s="12">
        <v>15</v>
      </c>
      <c r="B33" s="14" t="s">
        <v>41</v>
      </c>
      <c r="C33" s="16">
        <f t="shared" si="4"/>
        <v>44743</v>
      </c>
      <c r="D33" s="16">
        <f t="shared" si="6"/>
        <v>44773</v>
      </c>
      <c r="E33" s="13">
        <f>E6+E10+E13</f>
        <v>13000000</v>
      </c>
      <c r="F33" s="13">
        <f>E2+F11+F13</f>
        <v>488</v>
      </c>
      <c r="G33" s="13">
        <f>SUM($J$18:J32)</f>
        <v>9303577.6741474792</v>
      </c>
      <c r="H33" s="13">
        <f t="shared" si="7"/>
        <v>352</v>
      </c>
      <c r="I33" s="12">
        <v>30</v>
      </c>
      <c r="J33" s="18">
        <f t="shared" si="3"/>
        <v>815387.27776158554</v>
      </c>
      <c r="K33" s="13">
        <f t="shared" si="1"/>
        <v>10118964.951909065</v>
      </c>
      <c r="L33" s="13">
        <f t="shared" si="2"/>
        <v>2881035.0480909348</v>
      </c>
      <c r="M33" s="48">
        <f>F33-SUM(I19:I33)</f>
        <v>106</v>
      </c>
      <c r="O33" s="1"/>
      <c r="P33" s="1"/>
      <c r="Q33" s="1"/>
      <c r="R33" s="1"/>
      <c r="S33" s="4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s="3" customFormat="1" ht="45" customHeight="1" x14ac:dyDescent="0.25">
      <c r="A34" s="12">
        <v>16</v>
      </c>
      <c r="B34" s="14" t="s">
        <v>41</v>
      </c>
      <c r="C34" s="16">
        <f t="shared" si="4"/>
        <v>44774</v>
      </c>
      <c r="D34" s="16">
        <f t="shared" si="6"/>
        <v>44804</v>
      </c>
      <c r="E34" s="13">
        <f>E6+E10+E13</f>
        <v>13000000</v>
      </c>
      <c r="F34" s="13">
        <f>E2+F11+F13</f>
        <v>488</v>
      </c>
      <c r="G34" s="13">
        <f>SUM($J$18:J33)</f>
        <v>10118964.951909065</v>
      </c>
      <c r="H34" s="13">
        <f t="shared" si="7"/>
        <v>382</v>
      </c>
      <c r="I34" s="12">
        <f>D34-C34+1</f>
        <v>31</v>
      </c>
      <c r="J34" s="18">
        <f t="shared" si="3"/>
        <v>842566.85368697147</v>
      </c>
      <c r="K34" s="13">
        <f t="shared" si="1"/>
        <v>10961531.805596037</v>
      </c>
      <c r="L34" s="13">
        <f t="shared" si="2"/>
        <v>2038468.1944039632</v>
      </c>
      <c r="M34" s="48">
        <f>F34-SUM(I19:I34)</f>
        <v>75</v>
      </c>
      <c r="O34" s="1"/>
      <c r="P34" s="1"/>
      <c r="Q34" s="1"/>
      <c r="R34" s="1"/>
      <c r="S34" s="4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s="3" customFormat="1" ht="45" customHeight="1" x14ac:dyDescent="0.25">
      <c r="A35" s="12">
        <v>17</v>
      </c>
      <c r="B35" s="14" t="s">
        <v>41</v>
      </c>
      <c r="C35" s="16">
        <f t="shared" si="4"/>
        <v>44805</v>
      </c>
      <c r="D35" s="16">
        <f t="shared" si="6"/>
        <v>44834</v>
      </c>
      <c r="E35" s="13">
        <f>E6+E10+E13</f>
        <v>13000000</v>
      </c>
      <c r="F35" s="13">
        <f>E2+F11+F13</f>
        <v>488</v>
      </c>
      <c r="G35" s="13">
        <f>SUM($J$18:J34)</f>
        <v>10961531.805596037</v>
      </c>
      <c r="H35" s="13">
        <f t="shared" si="7"/>
        <v>413</v>
      </c>
      <c r="I35" s="12">
        <f>D35-C35+1</f>
        <v>30</v>
      </c>
      <c r="J35" s="18">
        <f t="shared" si="3"/>
        <v>815387.27776158531</v>
      </c>
      <c r="K35" s="13">
        <f t="shared" si="1"/>
        <v>11776919.083357623</v>
      </c>
      <c r="L35" s="13">
        <f t="shared" si="2"/>
        <v>1223080.9166423772</v>
      </c>
      <c r="M35" s="48">
        <f>F35-SUM(I19:I35)</f>
        <v>45</v>
      </c>
      <c r="O35" s="1"/>
      <c r="P35" s="1"/>
      <c r="Q35" s="1"/>
      <c r="R35" s="1"/>
      <c r="S35" s="4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s="3" customFormat="1" ht="45" customHeight="1" x14ac:dyDescent="0.25">
      <c r="A36" s="12">
        <v>18</v>
      </c>
      <c r="B36" s="14" t="s">
        <v>41</v>
      </c>
      <c r="C36" s="16">
        <f t="shared" si="4"/>
        <v>44835</v>
      </c>
      <c r="D36" s="16">
        <f t="shared" si="6"/>
        <v>44865</v>
      </c>
      <c r="E36" s="13">
        <f>E6+E10+E13</f>
        <v>13000000</v>
      </c>
      <c r="F36" s="13">
        <f>E2+F11+F13</f>
        <v>488</v>
      </c>
      <c r="G36" s="13">
        <f>SUM($J$18:J35)</f>
        <v>11776919.083357623</v>
      </c>
      <c r="H36" s="13">
        <f t="shared" si="7"/>
        <v>443</v>
      </c>
      <c r="I36" s="12">
        <f>D36-C36+1</f>
        <v>31</v>
      </c>
      <c r="J36" s="18">
        <f t="shared" si="3"/>
        <v>842566.85368697089</v>
      </c>
      <c r="K36" s="13">
        <f t="shared" si="1"/>
        <v>12619485.937044594</v>
      </c>
      <c r="L36" s="13">
        <f t="shared" si="2"/>
        <v>380514.06295540556</v>
      </c>
      <c r="M36" s="48">
        <f>F36-SUM(I19:I36)</f>
        <v>14</v>
      </c>
      <c r="O36" s="1"/>
      <c r="P36" s="1"/>
      <c r="Q36" s="1"/>
      <c r="R36" s="1"/>
      <c r="S36" s="4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s="3" customFormat="1" ht="45" customHeight="1" x14ac:dyDescent="0.25">
      <c r="A37" s="12">
        <v>19</v>
      </c>
      <c r="B37" s="14" t="s">
        <v>41</v>
      </c>
      <c r="C37" s="16">
        <f t="shared" si="4"/>
        <v>44866</v>
      </c>
      <c r="D37" s="16">
        <f>EOMONTH(C37,0)</f>
        <v>44895</v>
      </c>
      <c r="E37" s="13">
        <f>E6+E10+E13</f>
        <v>13000000</v>
      </c>
      <c r="F37" s="13">
        <f>E2+F11+F13</f>
        <v>488</v>
      </c>
      <c r="G37" s="13">
        <f>SUM($J$18:J36)</f>
        <v>12619485.937044594</v>
      </c>
      <c r="H37" s="13">
        <f t="shared" si="7"/>
        <v>474</v>
      </c>
      <c r="I37" s="18">
        <f>M36</f>
        <v>14</v>
      </c>
      <c r="J37" s="18">
        <f t="shared" si="3"/>
        <v>380514.06295540556</v>
      </c>
      <c r="K37" s="13">
        <f>G37+J37</f>
        <v>13000000</v>
      </c>
      <c r="L37" s="13">
        <f>E37-K37</f>
        <v>0</v>
      </c>
      <c r="M37" s="48">
        <f>F37-SUM(H37:I37)</f>
        <v>0</v>
      </c>
      <c r="O37" s="1"/>
      <c r="P37" s="1"/>
      <c r="Q37" s="1"/>
      <c r="R37" s="1"/>
      <c r="S37" s="4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s="10" customFormat="1" ht="45" customHeight="1" x14ac:dyDescent="0.25">
      <c r="A38" s="8"/>
      <c r="B38" s="11"/>
      <c r="C38" s="9"/>
      <c r="D38" s="9"/>
      <c r="I38" s="8"/>
      <c r="J38" s="21"/>
      <c r="O38" s="8"/>
      <c r="P38" s="8"/>
      <c r="Q38" s="8"/>
      <c r="R38" s="8"/>
      <c r="S38" s="11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s="10" customFormat="1" ht="45" customHeight="1" x14ac:dyDescent="0.25">
      <c r="A39" s="8"/>
      <c r="B39" s="11"/>
      <c r="C39" s="9"/>
      <c r="D39" s="9"/>
      <c r="I39" s="8"/>
      <c r="J39" s="21"/>
      <c r="O39" s="8"/>
      <c r="P39" s="8"/>
      <c r="Q39" s="8"/>
      <c r="R39" s="8"/>
      <c r="S39" s="11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s="10" customFormat="1" ht="45" customHeight="1" x14ac:dyDescent="0.25">
      <c r="A40" s="8"/>
      <c r="B40" s="11"/>
      <c r="C40" s="9"/>
      <c r="D40" s="9"/>
      <c r="I40" s="8"/>
      <c r="J40" s="21"/>
      <c r="O40" s="8"/>
      <c r="P40" s="8"/>
      <c r="Q40" s="8"/>
      <c r="R40" s="8"/>
      <c r="S40" s="11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s="10" customFormat="1" ht="45" customHeight="1" x14ac:dyDescent="0.25">
      <c r="A41" s="8"/>
      <c r="B41" s="11"/>
      <c r="C41" s="9"/>
      <c r="D41" s="9"/>
      <c r="I41" s="8"/>
      <c r="J41" s="21"/>
      <c r="O41" s="8"/>
      <c r="P41" s="8"/>
      <c r="Q41" s="8"/>
      <c r="R41" s="8"/>
      <c r="S41" s="11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s="10" customFormat="1" ht="45" customHeight="1" x14ac:dyDescent="0.25">
      <c r="A42" s="8"/>
      <c r="B42" s="11"/>
      <c r="C42" s="9"/>
      <c r="D42" s="9"/>
      <c r="I42" s="8"/>
      <c r="J42" s="21"/>
      <c r="O42" s="8"/>
      <c r="P42" s="8"/>
      <c r="Q42" s="8"/>
      <c r="R42" s="8"/>
      <c r="S42" s="11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s="10" customFormat="1" ht="45" customHeight="1" x14ac:dyDescent="0.25">
      <c r="A43" s="8"/>
      <c r="B43" s="11"/>
      <c r="C43" s="9"/>
      <c r="D43" s="9"/>
      <c r="I43" s="8"/>
      <c r="J43" s="21"/>
      <c r="O43" s="8"/>
      <c r="P43" s="8"/>
      <c r="Q43" s="8"/>
      <c r="R43" s="8"/>
      <c r="S43" s="11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s="10" customFormat="1" ht="45" customHeight="1" x14ac:dyDescent="0.25">
      <c r="A44" s="8"/>
      <c r="B44" s="11"/>
      <c r="C44" s="9"/>
      <c r="D44" s="9"/>
      <c r="I44" s="8"/>
      <c r="J44" s="21"/>
      <c r="O44" s="8"/>
      <c r="P44" s="8"/>
      <c r="Q44" s="8"/>
      <c r="R44" s="8"/>
      <c r="S44" s="11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s="10" customFormat="1" ht="45" customHeight="1" x14ac:dyDescent="0.25">
      <c r="A45" s="8"/>
      <c r="B45" s="11"/>
      <c r="C45" s="9"/>
      <c r="D45" s="9"/>
      <c r="I45" s="8"/>
      <c r="J45" s="21"/>
      <c r="O45" s="8"/>
      <c r="P45" s="8"/>
      <c r="Q45" s="8"/>
      <c r="R45" s="8"/>
      <c r="S45" s="11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s="10" customFormat="1" ht="45" customHeight="1" x14ac:dyDescent="0.25">
      <c r="A46" s="8"/>
      <c r="B46" s="11"/>
      <c r="C46" s="9"/>
      <c r="D46" s="9"/>
      <c r="I46" s="8"/>
      <c r="J46" s="21"/>
      <c r="O46" s="8"/>
      <c r="P46" s="8"/>
      <c r="Q46" s="8"/>
      <c r="R46" s="8"/>
      <c r="S46" s="11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s="10" customFormat="1" ht="45" customHeight="1" x14ac:dyDescent="0.25">
      <c r="A47" s="8"/>
      <c r="B47" s="11"/>
      <c r="C47" s="9"/>
      <c r="D47" s="9"/>
      <c r="I47" s="8"/>
      <c r="J47" s="21"/>
      <c r="O47" s="8"/>
      <c r="P47" s="8"/>
      <c r="Q47" s="8"/>
      <c r="R47" s="8"/>
      <c r="S47" s="11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s="10" customFormat="1" ht="45" customHeight="1" x14ac:dyDescent="0.25">
      <c r="A48" s="8"/>
      <c r="B48" s="11"/>
      <c r="C48" s="9"/>
      <c r="D48" s="9"/>
      <c r="I48" s="8"/>
      <c r="J48" s="21"/>
      <c r="O48" s="8"/>
      <c r="P48" s="8"/>
      <c r="Q48" s="8"/>
      <c r="R48" s="8"/>
      <c r="S48" s="11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s="10" customFormat="1" ht="45" customHeight="1" x14ac:dyDescent="0.25">
      <c r="A49" s="8"/>
      <c r="B49" s="11"/>
      <c r="C49" s="9"/>
      <c r="D49" s="9"/>
      <c r="I49" s="8"/>
      <c r="J49" s="21"/>
      <c r="O49" s="8"/>
      <c r="P49" s="8"/>
      <c r="Q49" s="8"/>
      <c r="R49" s="8"/>
      <c r="S49" s="11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s="10" customFormat="1" ht="45" customHeight="1" x14ac:dyDescent="0.25">
      <c r="A50" s="8"/>
      <c r="B50" s="11"/>
      <c r="C50" s="9"/>
      <c r="D50" s="9"/>
      <c r="I50" s="8"/>
      <c r="J50" s="21"/>
      <c r="O50" s="8"/>
      <c r="P50" s="8"/>
      <c r="Q50" s="8"/>
      <c r="R50" s="8"/>
      <c r="S50" s="11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s="10" customFormat="1" ht="45" customHeight="1" x14ac:dyDescent="0.25">
      <c r="A51" s="8"/>
      <c r="B51" s="11"/>
      <c r="C51" s="9"/>
      <c r="D51" s="9"/>
      <c r="I51" s="8"/>
      <c r="J51" s="21"/>
      <c r="O51" s="8"/>
      <c r="P51" s="8"/>
      <c r="Q51" s="8"/>
      <c r="R51" s="8"/>
      <c r="S51" s="11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s="10" customFormat="1" ht="45" customHeight="1" x14ac:dyDescent="0.25">
      <c r="A52" s="8"/>
      <c r="B52" s="11"/>
      <c r="C52" s="9"/>
      <c r="D52" s="9"/>
      <c r="I52" s="8"/>
      <c r="J52" s="21"/>
      <c r="O52" s="8"/>
      <c r="P52" s="8"/>
      <c r="Q52" s="8"/>
      <c r="R52" s="8"/>
      <c r="S52" s="11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s="10" customFormat="1" ht="45" customHeight="1" x14ac:dyDescent="0.25">
      <c r="A53" s="8"/>
      <c r="B53" s="11"/>
      <c r="C53" s="9"/>
      <c r="D53" s="9"/>
      <c r="I53" s="8"/>
      <c r="J53" s="21"/>
      <c r="O53" s="8"/>
      <c r="P53" s="8"/>
      <c r="Q53" s="8"/>
      <c r="R53" s="8"/>
      <c r="S53" s="11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s="10" customFormat="1" ht="45" customHeight="1" x14ac:dyDescent="0.25">
      <c r="A54" s="8"/>
      <c r="B54" s="11"/>
      <c r="C54" s="9"/>
      <c r="D54" s="9"/>
      <c r="I54" s="8"/>
      <c r="J54" s="21"/>
      <c r="O54" s="8"/>
      <c r="P54" s="8"/>
      <c r="Q54" s="8"/>
      <c r="R54" s="8"/>
      <c r="S54" s="11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s="10" customFormat="1" ht="45" customHeight="1" x14ac:dyDescent="0.25">
      <c r="A55" s="8"/>
      <c r="B55" s="11"/>
      <c r="C55" s="9"/>
      <c r="D55" s="9"/>
      <c r="I55" s="8"/>
      <c r="J55" s="21"/>
      <c r="O55" s="8"/>
      <c r="P55" s="8"/>
      <c r="Q55" s="8"/>
      <c r="R55" s="8"/>
      <c r="S55" s="11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s="10" customFormat="1" ht="45" customHeight="1" x14ac:dyDescent="0.25">
      <c r="A56" s="8"/>
      <c r="B56" s="11"/>
      <c r="C56" s="9"/>
      <c r="D56" s="9"/>
      <c r="I56" s="8"/>
      <c r="J56" s="21"/>
      <c r="O56" s="8"/>
      <c r="P56" s="8"/>
      <c r="Q56" s="8"/>
      <c r="R56" s="8"/>
      <c r="S56" s="11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s="10" customFormat="1" ht="45" customHeight="1" x14ac:dyDescent="0.25">
      <c r="A57" s="8"/>
      <c r="B57" s="11"/>
      <c r="C57" s="9"/>
      <c r="D57" s="9"/>
      <c r="I57" s="8"/>
      <c r="J57" s="21"/>
      <c r="O57" s="8"/>
      <c r="P57" s="8"/>
      <c r="Q57" s="8"/>
      <c r="R57" s="8"/>
      <c r="S57" s="11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s="10" customFormat="1" ht="45" customHeight="1" x14ac:dyDescent="0.25">
      <c r="A58" s="8"/>
      <c r="B58" s="11"/>
      <c r="C58" s="9"/>
      <c r="D58" s="9"/>
      <c r="I58" s="8"/>
      <c r="J58" s="21"/>
      <c r="O58" s="8"/>
      <c r="P58" s="8"/>
      <c r="Q58" s="8"/>
      <c r="R58" s="8"/>
      <c r="S58" s="11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s="10" customFormat="1" ht="45" customHeight="1" x14ac:dyDescent="0.25">
      <c r="A59" s="8"/>
      <c r="B59" s="11"/>
      <c r="C59" s="9"/>
      <c r="D59" s="9"/>
      <c r="I59" s="8"/>
      <c r="J59" s="21"/>
      <c r="O59" s="8"/>
      <c r="P59" s="8"/>
      <c r="Q59" s="8"/>
      <c r="R59" s="8"/>
      <c r="S59" s="11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s="10" customFormat="1" ht="45" customHeight="1" x14ac:dyDescent="0.25">
      <c r="A60" s="8"/>
      <c r="B60" s="11"/>
      <c r="C60" s="9"/>
      <c r="D60" s="9"/>
      <c r="I60" s="8"/>
      <c r="J60" s="21"/>
      <c r="O60" s="8"/>
      <c r="P60" s="8"/>
      <c r="Q60" s="8"/>
      <c r="R60" s="8"/>
      <c r="S60" s="11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s="10" customFormat="1" ht="45" customHeight="1" x14ac:dyDescent="0.25">
      <c r="A61" s="8"/>
      <c r="B61" s="11"/>
      <c r="C61" s="9"/>
      <c r="D61" s="9"/>
      <c r="I61" s="8"/>
      <c r="J61" s="21"/>
      <c r="O61" s="8"/>
      <c r="P61" s="8"/>
      <c r="Q61" s="8"/>
      <c r="R61" s="8"/>
      <c r="S61" s="11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s="10" customFormat="1" ht="45" customHeight="1" x14ac:dyDescent="0.25">
      <c r="A62" s="8"/>
      <c r="B62" s="11"/>
      <c r="C62" s="9"/>
      <c r="D62" s="9"/>
      <c r="I62" s="8"/>
      <c r="J62" s="21"/>
      <c r="O62" s="8"/>
      <c r="P62" s="8"/>
      <c r="Q62" s="8"/>
      <c r="R62" s="8"/>
      <c r="S62" s="11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s="10" customFormat="1" ht="45" customHeight="1" x14ac:dyDescent="0.25">
      <c r="A63" s="8"/>
      <c r="B63" s="11"/>
      <c r="C63" s="9"/>
      <c r="D63" s="9"/>
      <c r="I63" s="8"/>
      <c r="J63" s="21"/>
      <c r="O63" s="8"/>
      <c r="P63" s="8"/>
      <c r="Q63" s="8"/>
      <c r="R63" s="8"/>
      <c r="S63" s="11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s="10" customFormat="1" ht="45" customHeight="1" x14ac:dyDescent="0.25">
      <c r="A64" s="8"/>
      <c r="B64" s="11"/>
      <c r="C64" s="9"/>
      <c r="D64" s="9"/>
      <c r="I64" s="8"/>
      <c r="J64" s="21"/>
      <c r="O64" s="8"/>
      <c r="P64" s="8"/>
      <c r="Q64" s="8"/>
      <c r="R64" s="8"/>
      <c r="S64" s="11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s="10" customFormat="1" ht="45" customHeight="1" x14ac:dyDescent="0.25">
      <c r="A65" s="8"/>
      <c r="B65" s="11"/>
      <c r="C65" s="9"/>
      <c r="D65" s="9"/>
      <c r="I65" s="8"/>
      <c r="J65" s="21"/>
      <c r="O65" s="8"/>
      <c r="P65" s="8"/>
      <c r="Q65" s="8"/>
      <c r="R65" s="8"/>
      <c r="S65" s="11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s="10" customFormat="1" ht="45" customHeight="1" x14ac:dyDescent="0.25">
      <c r="A66" s="8"/>
      <c r="B66" s="11"/>
      <c r="C66" s="9"/>
      <c r="D66" s="9"/>
      <c r="I66" s="8"/>
      <c r="J66" s="21"/>
      <c r="O66" s="8"/>
      <c r="P66" s="8"/>
      <c r="Q66" s="8"/>
      <c r="R66" s="8"/>
      <c r="S66" s="11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s="10" customFormat="1" ht="45" customHeight="1" x14ac:dyDescent="0.25">
      <c r="A67" s="8"/>
      <c r="B67" s="11"/>
      <c r="C67" s="9"/>
      <c r="D67" s="9"/>
      <c r="I67" s="8"/>
      <c r="J67" s="21"/>
      <c r="O67" s="8"/>
      <c r="P67" s="8"/>
      <c r="Q67" s="8"/>
      <c r="R67" s="8"/>
      <c r="S67" s="11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s="10" customFormat="1" ht="45" customHeight="1" x14ac:dyDescent="0.25">
      <c r="A68" s="8"/>
      <c r="B68" s="11"/>
      <c r="C68" s="9"/>
      <c r="D68" s="9"/>
      <c r="I68" s="8"/>
      <c r="J68" s="21"/>
      <c r="O68" s="8"/>
      <c r="P68" s="8"/>
      <c r="Q68" s="8"/>
      <c r="R68" s="8"/>
      <c r="S68" s="11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s="10" customFormat="1" ht="45" customHeight="1" x14ac:dyDescent="0.25">
      <c r="A69" s="8"/>
      <c r="B69" s="11"/>
      <c r="C69" s="9"/>
      <c r="D69" s="9"/>
      <c r="I69" s="8"/>
      <c r="J69" s="21"/>
      <c r="O69" s="8"/>
      <c r="P69" s="8"/>
      <c r="Q69" s="8"/>
      <c r="R69" s="8"/>
      <c r="S69" s="11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s="10" customFormat="1" ht="45" customHeight="1" x14ac:dyDescent="0.25">
      <c r="A70" s="8"/>
      <c r="B70" s="11"/>
      <c r="C70" s="9"/>
      <c r="D70" s="9"/>
      <c r="I70" s="8"/>
      <c r="J70" s="21"/>
      <c r="O70" s="8"/>
      <c r="P70" s="8"/>
      <c r="Q70" s="8"/>
      <c r="R70" s="8"/>
      <c r="S70" s="11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s="10" customFormat="1" ht="45" customHeight="1" x14ac:dyDescent="0.25">
      <c r="A71" s="8"/>
      <c r="B71" s="11"/>
      <c r="C71" s="9"/>
      <c r="D71" s="9"/>
      <c r="I71" s="8"/>
      <c r="J71" s="21"/>
      <c r="O71" s="8"/>
      <c r="P71" s="8"/>
      <c r="Q71" s="8"/>
      <c r="R71" s="8"/>
      <c r="S71" s="11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s="10" customFormat="1" ht="45" customHeight="1" x14ac:dyDescent="0.25">
      <c r="A72" s="8"/>
      <c r="B72" s="11"/>
      <c r="C72" s="9"/>
      <c r="D72" s="9"/>
      <c r="I72" s="8"/>
      <c r="J72" s="21"/>
      <c r="O72" s="8"/>
      <c r="P72" s="8"/>
      <c r="Q72" s="8"/>
      <c r="R72" s="8"/>
      <c r="S72" s="11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s="10" customFormat="1" ht="45" customHeight="1" x14ac:dyDescent="0.25">
      <c r="A73" s="8"/>
      <c r="B73" s="11"/>
      <c r="C73" s="9"/>
      <c r="D73" s="9"/>
      <c r="I73" s="8"/>
      <c r="J73" s="21"/>
      <c r="O73" s="8"/>
      <c r="P73" s="8"/>
      <c r="Q73" s="8"/>
      <c r="R73" s="8"/>
      <c r="S73" s="11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s="10" customFormat="1" ht="45" customHeight="1" x14ac:dyDescent="0.25">
      <c r="A74" s="8"/>
      <c r="B74" s="11"/>
      <c r="C74" s="9"/>
      <c r="D74" s="9"/>
      <c r="I74" s="8"/>
      <c r="J74" s="21"/>
      <c r="O74" s="8"/>
      <c r="P74" s="8"/>
      <c r="Q74" s="8"/>
      <c r="R74" s="8"/>
      <c r="S74" s="11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s="10" customFormat="1" ht="45" customHeight="1" x14ac:dyDescent="0.25">
      <c r="A75" s="8"/>
      <c r="B75" s="11"/>
      <c r="C75" s="9"/>
      <c r="D75" s="9"/>
      <c r="I75" s="8"/>
      <c r="J75" s="21"/>
      <c r="O75" s="8"/>
      <c r="P75" s="8"/>
      <c r="Q75" s="8"/>
      <c r="R75" s="8"/>
      <c r="S75" s="11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s="10" customFormat="1" ht="45" customHeight="1" x14ac:dyDescent="0.25">
      <c r="A76" s="8"/>
      <c r="B76" s="11"/>
      <c r="C76" s="9"/>
      <c r="D76" s="9"/>
      <c r="I76" s="8"/>
      <c r="J76" s="21"/>
      <c r="O76" s="8"/>
      <c r="P76" s="8"/>
      <c r="Q76" s="8"/>
      <c r="R76" s="8"/>
      <c r="S76" s="11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9" spans="1:29" x14ac:dyDescent="0.25">
      <c r="A79" s="12" t="s">
        <v>34</v>
      </c>
      <c r="B79" s="12"/>
      <c r="C79" s="12"/>
      <c r="D79" s="12"/>
      <c r="E79" s="13"/>
      <c r="F79" s="13"/>
      <c r="G79" s="13"/>
      <c r="H79" s="13"/>
      <c r="I79" s="13"/>
      <c r="J79" s="13"/>
      <c r="K79" s="13"/>
      <c r="L79" s="13"/>
      <c r="M79" s="13"/>
      <c r="P79" s="12" t="s">
        <v>15</v>
      </c>
      <c r="Q79" s="12"/>
      <c r="R79" s="12"/>
      <c r="S79" s="14"/>
      <c r="T79" s="12"/>
      <c r="U79" s="12"/>
      <c r="V79" s="12"/>
      <c r="W79" s="12"/>
      <c r="X79" s="12"/>
      <c r="Y79" s="12"/>
      <c r="Z79" s="12"/>
      <c r="AA79" s="12"/>
    </row>
    <row r="80" spans="1:29" ht="82.5" x14ac:dyDescent="0.25">
      <c r="A80" s="12"/>
      <c r="B80" s="14" t="s">
        <v>10</v>
      </c>
      <c r="C80" s="14" t="s">
        <v>0</v>
      </c>
      <c r="D80" s="14" t="s">
        <v>11</v>
      </c>
      <c r="E80" s="22" t="s">
        <v>5</v>
      </c>
      <c r="F80" s="22" t="s">
        <v>35</v>
      </c>
      <c r="G80" s="22" t="s">
        <v>36</v>
      </c>
      <c r="H80" s="22" t="s">
        <v>37</v>
      </c>
      <c r="I80" s="22" t="s">
        <v>38</v>
      </c>
      <c r="J80" s="22" t="s">
        <v>39</v>
      </c>
      <c r="K80" s="22" t="s">
        <v>12</v>
      </c>
      <c r="L80" s="22" t="s">
        <v>13</v>
      </c>
      <c r="M80" s="22" t="s">
        <v>14</v>
      </c>
      <c r="P80" s="15" t="s">
        <v>16</v>
      </c>
      <c r="Q80" s="15" t="s">
        <v>17</v>
      </c>
      <c r="R80" s="15" t="s">
        <v>18</v>
      </c>
      <c r="S80" s="15" t="s">
        <v>19</v>
      </c>
      <c r="T80" s="15" t="s">
        <v>20</v>
      </c>
      <c r="U80" s="15" t="s">
        <v>21</v>
      </c>
      <c r="V80" s="15" t="s">
        <v>22</v>
      </c>
      <c r="W80" s="15" t="s">
        <v>23</v>
      </c>
      <c r="X80" s="15" t="s">
        <v>24</v>
      </c>
      <c r="Y80" s="15" t="s">
        <v>25</v>
      </c>
      <c r="Z80" s="15" t="s">
        <v>26</v>
      </c>
      <c r="AA80" s="15" t="s">
        <v>27</v>
      </c>
    </row>
    <row r="81" spans="1:29" x14ac:dyDescent="0.25">
      <c r="A81" s="12"/>
      <c r="B81" s="12"/>
      <c r="C81" s="14"/>
      <c r="D81" s="14"/>
      <c r="E81" s="13"/>
      <c r="F81" s="13"/>
      <c r="G81" s="13"/>
      <c r="H81" s="13"/>
      <c r="I81" s="14"/>
      <c r="J81" s="12"/>
      <c r="K81" s="13"/>
      <c r="L81" s="13"/>
      <c r="M81" s="13"/>
      <c r="O81" s="2">
        <v>45120</v>
      </c>
      <c r="P81" s="16">
        <v>43295</v>
      </c>
      <c r="Q81" s="16">
        <f>P81</f>
        <v>43295</v>
      </c>
      <c r="R81" s="16">
        <v>43421</v>
      </c>
      <c r="S81" s="14"/>
      <c r="T81" s="13">
        <v>180000</v>
      </c>
      <c r="U81" s="12"/>
      <c r="V81" s="13">
        <v>180000</v>
      </c>
      <c r="W81" s="12">
        <v>60</v>
      </c>
      <c r="X81" s="12"/>
      <c r="Y81" s="13">
        <f>W81+X81</f>
        <v>60</v>
      </c>
      <c r="Z81" s="13">
        <f>O81-P81+1</f>
        <v>1826</v>
      </c>
      <c r="AA81" s="13">
        <f>Y81/12</f>
        <v>5</v>
      </c>
      <c r="AB81" s="1" t="s">
        <v>28</v>
      </c>
    </row>
    <row r="82" spans="1:29" ht="33" x14ac:dyDescent="0.25">
      <c r="A82" s="12"/>
      <c r="B82" s="14" t="s">
        <v>40</v>
      </c>
      <c r="C82" s="17">
        <v>43295</v>
      </c>
      <c r="D82" s="14"/>
      <c r="E82" s="13"/>
      <c r="F82" s="13"/>
      <c r="G82" s="13"/>
      <c r="H82" s="13"/>
      <c r="I82" s="14"/>
      <c r="J82" s="12"/>
      <c r="K82" s="13"/>
      <c r="L82" s="13">
        <v>180000</v>
      </c>
      <c r="M82" s="13">
        <f>Z81</f>
        <v>1826</v>
      </c>
      <c r="O82" s="2">
        <v>45273</v>
      </c>
      <c r="P82" s="16">
        <v>43421</v>
      </c>
      <c r="Q82" s="16">
        <f>P82</f>
        <v>43421</v>
      </c>
      <c r="R82" s="16">
        <v>43595</v>
      </c>
      <c r="S82" s="14" t="s">
        <v>29</v>
      </c>
      <c r="T82" s="13">
        <f>V81</f>
        <v>180000</v>
      </c>
      <c r="U82" s="13">
        <f>E10</f>
        <v>1000000</v>
      </c>
      <c r="V82" s="13">
        <f>T82+U82</f>
        <v>1180000</v>
      </c>
      <c r="W82" s="12">
        <v>60</v>
      </c>
      <c r="X82" s="18">
        <v>5</v>
      </c>
      <c r="Y82" s="13">
        <f>W82+X82</f>
        <v>65</v>
      </c>
      <c r="Z82" s="13">
        <f>O82-$P$81+1</f>
        <v>1979</v>
      </c>
      <c r="AA82" s="12"/>
      <c r="AB82" s="1" t="s">
        <v>28</v>
      </c>
    </row>
    <row r="83" spans="1:29" ht="33" x14ac:dyDescent="0.25">
      <c r="A83" s="12">
        <v>1</v>
      </c>
      <c r="B83" s="14" t="s">
        <v>40</v>
      </c>
      <c r="C83" s="16">
        <f>P17</f>
        <v>0</v>
      </c>
      <c r="D83" s="16">
        <f t="shared" ref="D83" si="8">EOMONTH(C83,0)</f>
        <v>31</v>
      </c>
      <c r="E83" s="13">
        <f>$V$17</f>
        <v>0</v>
      </c>
      <c r="F83" s="13">
        <f>$Z$81</f>
        <v>1826</v>
      </c>
      <c r="G83" s="13">
        <f>SUM($J$82:J82)</f>
        <v>0</v>
      </c>
      <c r="H83" s="13">
        <f>SUM($I$82:I82)</f>
        <v>0</v>
      </c>
      <c r="I83" s="13">
        <f>D83-C83+1</f>
        <v>32</v>
      </c>
      <c r="J83" s="18">
        <f>(E83-G83)/(F83-H83)*I83</f>
        <v>0</v>
      </c>
      <c r="K83" s="13">
        <f>G83+J83</f>
        <v>0</v>
      </c>
      <c r="L83" s="13">
        <f>E83-K83</f>
        <v>0</v>
      </c>
      <c r="M83" s="13">
        <f>M82-I83</f>
        <v>1794</v>
      </c>
      <c r="O83" s="2">
        <v>44970</v>
      </c>
      <c r="P83" s="16">
        <v>43595</v>
      </c>
      <c r="Q83" s="16">
        <v>43595</v>
      </c>
      <c r="R83" s="16"/>
      <c r="S83" s="14" t="s">
        <v>30</v>
      </c>
      <c r="T83" s="13">
        <f>V82</f>
        <v>1180000</v>
      </c>
      <c r="U83" s="13">
        <f>E13</f>
        <v>2000000</v>
      </c>
      <c r="V83" s="13">
        <f>T83+U83</f>
        <v>3180000</v>
      </c>
      <c r="W83" s="13">
        <v>65</v>
      </c>
      <c r="X83" s="13">
        <v>-10</v>
      </c>
      <c r="Y83" s="13">
        <f>W83+X83</f>
        <v>55</v>
      </c>
      <c r="Z83" s="13">
        <f>O83-$P$81+1</f>
        <v>1676</v>
      </c>
      <c r="AA83" s="19">
        <f>Y83/12</f>
        <v>4.583333333333333</v>
      </c>
    </row>
    <row r="84" spans="1:29" ht="33" x14ac:dyDescent="0.25">
      <c r="A84" s="12">
        <f>A83+1</f>
        <v>2</v>
      </c>
      <c r="B84" s="14" t="s">
        <v>40</v>
      </c>
      <c r="C84" s="16">
        <f>D83+1</f>
        <v>32</v>
      </c>
      <c r="D84" s="16">
        <f>EOMONTH(C84,0)</f>
        <v>59</v>
      </c>
      <c r="E84" s="13">
        <f>$V$17</f>
        <v>0</v>
      </c>
      <c r="F84" s="13">
        <f t="shared" ref="F84:F87" si="9">$Z$81</f>
        <v>1826</v>
      </c>
      <c r="G84" s="13">
        <f>SUM($J$82:J83)</f>
        <v>0</v>
      </c>
      <c r="H84" s="13">
        <f>SUM($I$82:I83)</f>
        <v>32</v>
      </c>
      <c r="I84" s="13">
        <f t="shared" ref="I84:I140" si="10">D84-C84+1</f>
        <v>28</v>
      </c>
      <c r="J84" s="18">
        <f t="shared" ref="J84:J91" si="11">(E84-G84)/(F84-H84)*I84</f>
        <v>0</v>
      </c>
      <c r="K84" s="13">
        <f t="shared" ref="K84:K88" si="12">G84+J84</f>
        <v>0</v>
      </c>
      <c r="L84" s="13">
        <f t="shared" ref="L84:L140" si="13">E84-K84</f>
        <v>0</v>
      </c>
      <c r="M84" s="13">
        <f t="shared" ref="M84:M87" si="14">M83-I84</f>
        <v>1766</v>
      </c>
      <c r="P84" s="2">
        <v>43678</v>
      </c>
      <c r="T84" s="13">
        <f>V83</f>
        <v>3180000</v>
      </c>
      <c r="U84" s="1">
        <v>3000</v>
      </c>
      <c r="V84" s="13">
        <f>T84+U84</f>
        <v>3183000</v>
      </c>
    </row>
    <row r="85" spans="1:29" ht="33" x14ac:dyDescent="0.25">
      <c r="A85" s="12">
        <f t="shared" ref="A85:A140" si="15">A84+1</f>
        <v>3</v>
      </c>
      <c r="B85" s="14" t="s">
        <v>40</v>
      </c>
      <c r="C85" s="16">
        <f>EDATE(C84,1)</f>
        <v>61</v>
      </c>
      <c r="D85" s="16">
        <f>EOMONTH(C85,0)</f>
        <v>91</v>
      </c>
      <c r="E85" s="13">
        <f>$V$17</f>
        <v>0</v>
      </c>
      <c r="F85" s="13">
        <f t="shared" si="9"/>
        <v>1826</v>
      </c>
      <c r="G85" s="13">
        <f>SUM($J$82:J84)</f>
        <v>0</v>
      </c>
      <c r="H85" s="13">
        <f>SUM($I$82:I84)</f>
        <v>60</v>
      </c>
      <c r="I85" s="13">
        <f t="shared" si="10"/>
        <v>31</v>
      </c>
      <c r="J85" s="18">
        <f t="shared" si="11"/>
        <v>0</v>
      </c>
      <c r="K85" s="13">
        <f t="shared" si="12"/>
        <v>0</v>
      </c>
      <c r="L85" s="13">
        <f t="shared" si="13"/>
        <v>0</v>
      </c>
      <c r="M85" s="13">
        <f t="shared" si="14"/>
        <v>1735</v>
      </c>
    </row>
    <row r="86" spans="1:29" ht="33" x14ac:dyDescent="0.25">
      <c r="A86" s="12">
        <f t="shared" si="15"/>
        <v>4</v>
      </c>
      <c r="B86" s="14" t="s">
        <v>40</v>
      </c>
      <c r="C86" s="16">
        <f t="shared" ref="C86:C140" si="16">EDATE(C85,1)</f>
        <v>92</v>
      </c>
      <c r="D86" s="16">
        <f t="shared" ref="D86" si="17">EOMONTH(C86,0)</f>
        <v>121</v>
      </c>
      <c r="E86" s="13">
        <f>$V$17</f>
        <v>0</v>
      </c>
      <c r="F86" s="13">
        <f t="shared" si="9"/>
        <v>1826</v>
      </c>
      <c r="G86" s="13">
        <f>SUM($J$82:J85)</f>
        <v>0</v>
      </c>
      <c r="H86" s="13">
        <f>SUM($I$82:I85)</f>
        <v>91</v>
      </c>
      <c r="I86" s="13">
        <f t="shared" si="10"/>
        <v>30</v>
      </c>
      <c r="J86" s="18">
        <f t="shared" si="11"/>
        <v>0</v>
      </c>
      <c r="K86" s="13">
        <f t="shared" si="12"/>
        <v>0</v>
      </c>
      <c r="L86" s="13">
        <f t="shared" si="13"/>
        <v>0</v>
      </c>
      <c r="M86" s="13">
        <f t="shared" si="14"/>
        <v>1705</v>
      </c>
    </row>
    <row r="87" spans="1:29" ht="33" x14ac:dyDescent="0.25">
      <c r="A87" s="12">
        <f t="shared" si="15"/>
        <v>5</v>
      </c>
      <c r="B87" s="14" t="s">
        <v>40</v>
      </c>
      <c r="C87" s="16">
        <f t="shared" si="16"/>
        <v>122</v>
      </c>
      <c r="D87" s="16">
        <v>43420</v>
      </c>
      <c r="E87" s="13">
        <f>$V$17</f>
        <v>0</v>
      </c>
      <c r="F87" s="13">
        <f t="shared" si="9"/>
        <v>1826</v>
      </c>
      <c r="G87" s="13">
        <f>SUM($J$82:J86)</f>
        <v>0</v>
      </c>
      <c r="H87" s="13">
        <f>SUM($I$82:I86)</f>
        <v>121</v>
      </c>
      <c r="I87" s="13">
        <f t="shared" si="10"/>
        <v>43299</v>
      </c>
      <c r="J87" s="18">
        <f t="shared" si="11"/>
        <v>0</v>
      </c>
      <c r="K87" s="13">
        <f t="shared" si="12"/>
        <v>0</v>
      </c>
      <c r="L87" s="13">
        <f t="shared" si="13"/>
        <v>0</v>
      </c>
      <c r="M87" s="13">
        <f t="shared" si="14"/>
        <v>-41594</v>
      </c>
    </row>
    <row r="88" spans="1:29" ht="33" x14ac:dyDescent="0.25">
      <c r="A88" s="12">
        <v>5</v>
      </c>
      <c r="B88" s="14" t="s">
        <v>40</v>
      </c>
      <c r="C88" s="16">
        <v>43421</v>
      </c>
      <c r="D88" s="16">
        <v>43434</v>
      </c>
      <c r="E88" s="13">
        <f t="shared" ref="E88:E94" si="18">$V$18</f>
        <v>0</v>
      </c>
      <c r="F88" s="13">
        <f>$Z$82</f>
        <v>1979</v>
      </c>
      <c r="G88" s="13">
        <f>SUM($J$82:J87)</f>
        <v>0</v>
      </c>
      <c r="H88" s="13">
        <f>SUM($I$82:I87)</f>
        <v>43420</v>
      </c>
      <c r="I88" s="13">
        <f t="shared" si="10"/>
        <v>14</v>
      </c>
      <c r="J88" s="18">
        <f t="shared" si="11"/>
        <v>0</v>
      </c>
      <c r="K88" s="13">
        <f t="shared" si="12"/>
        <v>0</v>
      </c>
      <c r="L88" s="13">
        <f t="shared" si="13"/>
        <v>0</v>
      </c>
      <c r="M88" s="13">
        <f>$Z$82-SUM($I$83:I88)</f>
        <v>-41455</v>
      </c>
    </row>
    <row r="89" spans="1:29" ht="33" x14ac:dyDescent="0.25">
      <c r="A89" s="12">
        <f>A87+1</f>
        <v>6</v>
      </c>
      <c r="B89" s="14" t="s">
        <v>40</v>
      </c>
      <c r="C89" s="16">
        <f>EDATE(C87,1)</f>
        <v>153</v>
      </c>
      <c r="D89" s="16">
        <f t="shared" ref="D89:D93" si="19">EOMONTH(C89,0)</f>
        <v>182</v>
      </c>
      <c r="E89" s="13">
        <f t="shared" si="18"/>
        <v>0</v>
      </c>
      <c r="F89" s="13">
        <f t="shared" ref="F89:F94" si="20">$Z$82</f>
        <v>1979</v>
      </c>
      <c r="G89" s="13">
        <f>SUM($J$82:J88)</f>
        <v>0</v>
      </c>
      <c r="H89" s="13">
        <f>SUM($I$82:I88)</f>
        <v>43434</v>
      </c>
      <c r="I89" s="13">
        <f t="shared" si="10"/>
        <v>30</v>
      </c>
      <c r="J89" s="18">
        <f t="shared" si="11"/>
        <v>0</v>
      </c>
      <c r="K89" s="13">
        <f>G89+J89</f>
        <v>0</v>
      </c>
      <c r="L89" s="13">
        <f t="shared" si="13"/>
        <v>0</v>
      </c>
      <c r="M89" s="13">
        <f>$Z$82-SUM($I$83:I89)</f>
        <v>-41485</v>
      </c>
    </row>
    <row r="90" spans="1:29" x14ac:dyDescent="0.25">
      <c r="A90" s="12">
        <f t="shared" si="15"/>
        <v>7</v>
      </c>
      <c r="B90" s="14" t="s">
        <v>41</v>
      </c>
      <c r="C90" s="16">
        <f t="shared" si="16"/>
        <v>183</v>
      </c>
      <c r="D90" s="16">
        <f t="shared" si="19"/>
        <v>213</v>
      </c>
      <c r="E90" s="13">
        <f t="shared" si="18"/>
        <v>0</v>
      </c>
      <c r="F90" s="13">
        <f t="shared" si="20"/>
        <v>1979</v>
      </c>
      <c r="G90" s="13">
        <f>SUM($J$82:J89)</f>
        <v>0</v>
      </c>
      <c r="H90" s="13">
        <f>SUM($I$82:I89)</f>
        <v>43464</v>
      </c>
      <c r="I90" s="13">
        <f t="shared" si="10"/>
        <v>31</v>
      </c>
      <c r="J90" s="18">
        <f>(E90-G90)/(F90-H90)*I90</f>
        <v>0</v>
      </c>
      <c r="K90" s="13">
        <f t="shared" ref="K90:K140" si="21">G90+J90</f>
        <v>0</v>
      </c>
      <c r="L90" s="13">
        <f t="shared" si="13"/>
        <v>0</v>
      </c>
      <c r="M90" s="13">
        <f>$Z$82-SUM($I$83:I90)</f>
        <v>-41516</v>
      </c>
    </row>
    <row r="91" spans="1:29" x14ac:dyDescent="0.25">
      <c r="A91" s="12">
        <f t="shared" si="15"/>
        <v>8</v>
      </c>
      <c r="B91" s="14" t="s">
        <v>41</v>
      </c>
      <c r="C91" s="16">
        <f t="shared" si="16"/>
        <v>214</v>
      </c>
      <c r="D91" s="16">
        <f t="shared" si="19"/>
        <v>244</v>
      </c>
      <c r="E91" s="13">
        <f t="shared" si="18"/>
        <v>0</v>
      </c>
      <c r="F91" s="13">
        <f t="shared" si="20"/>
        <v>1979</v>
      </c>
      <c r="G91" s="13">
        <f>SUM($J$82:J90)</f>
        <v>0</v>
      </c>
      <c r="H91" s="13">
        <f>SUM($I$82:I90)</f>
        <v>43495</v>
      </c>
      <c r="I91" s="13">
        <f t="shared" si="10"/>
        <v>31</v>
      </c>
      <c r="J91" s="18">
        <f t="shared" si="11"/>
        <v>0</v>
      </c>
      <c r="K91" s="13">
        <f t="shared" si="21"/>
        <v>0</v>
      </c>
      <c r="L91" s="13">
        <f t="shared" si="13"/>
        <v>0</v>
      </c>
      <c r="M91" s="13">
        <f>$Z$82-SUM($I$83:I91)</f>
        <v>-41547</v>
      </c>
    </row>
    <row r="92" spans="1:29" x14ac:dyDescent="0.25">
      <c r="A92" s="12">
        <f t="shared" si="15"/>
        <v>9</v>
      </c>
      <c r="B92" s="14" t="s">
        <v>41</v>
      </c>
      <c r="C92" s="16">
        <f t="shared" si="16"/>
        <v>245</v>
      </c>
      <c r="D92" s="16">
        <f t="shared" si="19"/>
        <v>274</v>
      </c>
      <c r="E92" s="13">
        <f t="shared" si="18"/>
        <v>0</v>
      </c>
      <c r="F92" s="13">
        <f t="shared" si="20"/>
        <v>1979</v>
      </c>
      <c r="G92" s="13">
        <f>SUM($J$82:J91)</f>
        <v>0</v>
      </c>
      <c r="H92" s="13">
        <f>SUM($I$82:I91)</f>
        <v>43526</v>
      </c>
      <c r="I92" s="13">
        <f t="shared" si="10"/>
        <v>30</v>
      </c>
      <c r="J92" s="18">
        <f>(E92-G92)/(F92-H92)*I92</f>
        <v>0</v>
      </c>
      <c r="K92" s="13">
        <f t="shared" si="21"/>
        <v>0</v>
      </c>
      <c r="L92" s="13">
        <f t="shared" si="13"/>
        <v>0</v>
      </c>
      <c r="M92" s="13">
        <f>$Z$82-SUM($I$83:I92)</f>
        <v>-41577</v>
      </c>
    </row>
    <row r="93" spans="1:29" x14ac:dyDescent="0.25">
      <c r="A93" s="12">
        <f t="shared" si="15"/>
        <v>10</v>
      </c>
      <c r="B93" s="14" t="s">
        <v>41</v>
      </c>
      <c r="C93" s="16">
        <f t="shared" si="16"/>
        <v>275</v>
      </c>
      <c r="D93" s="16">
        <f t="shared" si="19"/>
        <v>305</v>
      </c>
      <c r="E93" s="13">
        <f t="shared" si="18"/>
        <v>0</v>
      </c>
      <c r="F93" s="13">
        <f t="shared" si="20"/>
        <v>1979</v>
      </c>
      <c r="G93" s="13">
        <f>SUM($J$82:J92)</f>
        <v>0</v>
      </c>
      <c r="H93" s="13">
        <f>SUM($I$82:I92)</f>
        <v>43556</v>
      </c>
      <c r="I93" s="13">
        <f t="shared" si="10"/>
        <v>31</v>
      </c>
      <c r="J93" s="18">
        <f t="shared" ref="J93:J140" si="22">(E93-G93)/(F93-H93)*I93</f>
        <v>0</v>
      </c>
      <c r="K93" s="13">
        <f t="shared" si="21"/>
        <v>0</v>
      </c>
      <c r="L93" s="13">
        <f t="shared" si="13"/>
        <v>0</v>
      </c>
      <c r="M93" s="13">
        <f>$Z$82-SUM($I$83:I93)</f>
        <v>-41608</v>
      </c>
    </row>
    <row r="94" spans="1:29" s="3" customFormat="1" x14ac:dyDescent="0.25">
      <c r="A94" s="12">
        <f t="shared" si="15"/>
        <v>11</v>
      </c>
      <c r="B94" s="14" t="s">
        <v>41</v>
      </c>
      <c r="C94" s="16">
        <f t="shared" si="16"/>
        <v>306</v>
      </c>
      <c r="D94" s="16">
        <f>P83-1</f>
        <v>43594</v>
      </c>
      <c r="E94" s="13">
        <f t="shared" si="18"/>
        <v>0</v>
      </c>
      <c r="F94" s="13">
        <f t="shared" si="20"/>
        <v>1979</v>
      </c>
      <c r="G94" s="13">
        <f>SUM($J$82:J93)</f>
        <v>0</v>
      </c>
      <c r="H94" s="13">
        <f>SUM($I$82:I93)</f>
        <v>43587</v>
      </c>
      <c r="I94" s="13">
        <f>D94-C94+1</f>
        <v>43289</v>
      </c>
      <c r="J94" s="18">
        <f t="shared" si="22"/>
        <v>0</v>
      </c>
      <c r="K94" s="13">
        <f t="shared" si="21"/>
        <v>0</v>
      </c>
      <c r="L94" s="13">
        <f t="shared" si="13"/>
        <v>0</v>
      </c>
      <c r="M94" s="13">
        <f>$Z$82-SUM($I$83:I94)</f>
        <v>-84897</v>
      </c>
      <c r="O94" s="1"/>
      <c r="P94" s="1"/>
      <c r="Q94" s="1"/>
      <c r="R94" s="1"/>
      <c r="S94" s="4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s="3" customFormat="1" x14ac:dyDescent="0.25">
      <c r="A95" s="12">
        <f t="shared" si="15"/>
        <v>12</v>
      </c>
      <c r="B95" s="14" t="s">
        <v>41</v>
      </c>
      <c r="C95" s="16">
        <v>43595</v>
      </c>
      <c r="D95" s="16">
        <v>43616</v>
      </c>
      <c r="E95" s="13">
        <f>$V$19</f>
        <v>0</v>
      </c>
      <c r="F95" s="13">
        <f>$Z$83</f>
        <v>1676</v>
      </c>
      <c r="G95" s="13">
        <f>SUM($J$82:J94)</f>
        <v>0</v>
      </c>
      <c r="H95" s="13">
        <f>SUM($I$82:I94)</f>
        <v>86876</v>
      </c>
      <c r="I95" s="13">
        <f t="shared" si="10"/>
        <v>22</v>
      </c>
      <c r="J95" s="18">
        <f t="shared" si="22"/>
        <v>0</v>
      </c>
      <c r="K95" s="13">
        <f t="shared" si="21"/>
        <v>0</v>
      </c>
      <c r="L95" s="13">
        <f t="shared" si="13"/>
        <v>0</v>
      </c>
      <c r="M95" s="13">
        <f>$Z$83-SUM($I$83:I95)</f>
        <v>-85222</v>
      </c>
      <c r="O95" s="1"/>
      <c r="P95" s="1"/>
      <c r="Q95" s="1"/>
      <c r="R95" s="1"/>
      <c r="S95" s="4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s="3" customFormat="1" x14ac:dyDescent="0.25">
      <c r="A96" s="12">
        <f>A94+1</f>
        <v>12</v>
      </c>
      <c r="B96" s="14" t="s">
        <v>41</v>
      </c>
      <c r="C96" s="16">
        <f>EDATE(C94,1)</f>
        <v>336</v>
      </c>
      <c r="D96" s="16">
        <f t="shared" ref="D96:D139" si="23">EOMONTH(C96,0)</f>
        <v>366</v>
      </c>
      <c r="E96" s="13">
        <f t="shared" ref="E96:E140" si="24">$V$19</f>
        <v>0</v>
      </c>
      <c r="F96" s="13">
        <f t="shared" ref="F96:F140" si="25">$Z$83</f>
        <v>1676</v>
      </c>
      <c r="G96" s="13">
        <f>SUM($J$82:J95)</f>
        <v>0</v>
      </c>
      <c r="H96" s="13">
        <f>SUM($I$82:I95)</f>
        <v>86898</v>
      </c>
      <c r="I96" s="13">
        <f t="shared" si="10"/>
        <v>31</v>
      </c>
      <c r="J96" s="18">
        <f t="shared" si="22"/>
        <v>0</v>
      </c>
      <c r="K96" s="13">
        <f t="shared" si="21"/>
        <v>0</v>
      </c>
      <c r="L96" s="13">
        <f t="shared" si="13"/>
        <v>0</v>
      </c>
      <c r="M96" s="13">
        <f>$Z$83-SUM($I$83:I96)</f>
        <v>-85253</v>
      </c>
      <c r="O96" s="1"/>
      <c r="P96" s="1"/>
      <c r="Q96" s="1"/>
      <c r="R96" s="1"/>
      <c r="S96" s="4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s="3" customFormat="1" x14ac:dyDescent="0.25">
      <c r="A97" s="12">
        <f t="shared" si="15"/>
        <v>13</v>
      </c>
      <c r="B97" s="14" t="s">
        <v>41</v>
      </c>
      <c r="C97" s="16">
        <f t="shared" si="16"/>
        <v>367</v>
      </c>
      <c r="D97" s="16">
        <f t="shared" si="23"/>
        <v>397</v>
      </c>
      <c r="E97" s="13">
        <f t="shared" si="24"/>
        <v>0</v>
      </c>
      <c r="F97" s="13">
        <f t="shared" si="25"/>
        <v>1676</v>
      </c>
      <c r="G97" s="13">
        <f>SUM($J$82:J96)</f>
        <v>0</v>
      </c>
      <c r="H97" s="13">
        <f>SUM($I$82:I96)</f>
        <v>86929</v>
      </c>
      <c r="I97" s="13">
        <f t="shared" si="10"/>
        <v>31</v>
      </c>
      <c r="J97" s="18">
        <f t="shared" si="22"/>
        <v>0</v>
      </c>
      <c r="K97" s="13">
        <f t="shared" si="21"/>
        <v>0</v>
      </c>
      <c r="L97" s="13">
        <f t="shared" si="13"/>
        <v>0</v>
      </c>
      <c r="M97" s="13">
        <f>$Z$83-SUM($I$83:I97)</f>
        <v>-85284</v>
      </c>
      <c r="O97" s="1"/>
      <c r="P97" s="1"/>
      <c r="Q97" s="1"/>
      <c r="R97" s="1"/>
      <c r="S97" s="4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s="3" customFormat="1" x14ac:dyDescent="0.25">
      <c r="A98" s="12">
        <f t="shared" si="15"/>
        <v>14</v>
      </c>
      <c r="B98" s="14" t="s">
        <v>41</v>
      </c>
      <c r="C98" s="16">
        <f t="shared" si="16"/>
        <v>398</v>
      </c>
      <c r="D98" s="16">
        <f t="shared" si="23"/>
        <v>425</v>
      </c>
      <c r="E98" s="13">
        <f t="shared" si="24"/>
        <v>0</v>
      </c>
      <c r="F98" s="13">
        <f t="shared" si="25"/>
        <v>1676</v>
      </c>
      <c r="G98" s="13">
        <f>SUM($J$82:J97)</f>
        <v>0</v>
      </c>
      <c r="H98" s="13">
        <f>SUM($I$82:I97)</f>
        <v>86960</v>
      </c>
      <c r="I98" s="13">
        <f t="shared" si="10"/>
        <v>28</v>
      </c>
      <c r="J98" s="18">
        <f t="shared" si="22"/>
        <v>0</v>
      </c>
      <c r="K98" s="13">
        <f t="shared" si="21"/>
        <v>0</v>
      </c>
      <c r="L98" s="13">
        <f t="shared" si="13"/>
        <v>0</v>
      </c>
      <c r="M98" s="13">
        <f>$Z$83-SUM($I$83:I98)</f>
        <v>-85312</v>
      </c>
      <c r="O98" s="1"/>
      <c r="P98" s="1"/>
      <c r="Q98" s="1"/>
      <c r="R98" s="1"/>
      <c r="S98" s="4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s="3" customFormat="1" x14ac:dyDescent="0.25">
      <c r="A99" s="12">
        <f t="shared" si="15"/>
        <v>15</v>
      </c>
      <c r="B99" s="14" t="s">
        <v>41</v>
      </c>
      <c r="C99" s="16">
        <f t="shared" si="16"/>
        <v>426</v>
      </c>
      <c r="D99" s="16">
        <f t="shared" si="23"/>
        <v>456</v>
      </c>
      <c r="E99" s="13">
        <f t="shared" si="24"/>
        <v>0</v>
      </c>
      <c r="F99" s="13">
        <f t="shared" si="25"/>
        <v>1676</v>
      </c>
      <c r="G99" s="13">
        <f>SUM($J$82:J98)</f>
        <v>0</v>
      </c>
      <c r="H99" s="13">
        <f>SUM($I$82:I98)</f>
        <v>86988</v>
      </c>
      <c r="I99" s="13">
        <f t="shared" si="10"/>
        <v>31</v>
      </c>
      <c r="J99" s="18">
        <f t="shared" si="22"/>
        <v>0</v>
      </c>
      <c r="K99" s="13">
        <f t="shared" si="21"/>
        <v>0</v>
      </c>
      <c r="L99" s="13">
        <f t="shared" si="13"/>
        <v>0</v>
      </c>
      <c r="M99" s="13">
        <f>$Z$83-SUM($I$83:I99)</f>
        <v>-85343</v>
      </c>
      <c r="O99" s="1"/>
      <c r="P99" s="1"/>
      <c r="Q99" s="1"/>
      <c r="R99" s="1"/>
      <c r="S99" s="4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s="3" customFormat="1" x14ac:dyDescent="0.25">
      <c r="A100" s="12">
        <f t="shared" si="15"/>
        <v>16</v>
      </c>
      <c r="B100" s="14" t="s">
        <v>41</v>
      </c>
      <c r="C100" s="16">
        <f t="shared" si="16"/>
        <v>457</v>
      </c>
      <c r="D100" s="16">
        <f t="shared" si="23"/>
        <v>486</v>
      </c>
      <c r="E100" s="13">
        <f t="shared" si="24"/>
        <v>0</v>
      </c>
      <c r="F100" s="13">
        <f t="shared" si="25"/>
        <v>1676</v>
      </c>
      <c r="G100" s="13">
        <f>SUM($J$82:J99)</f>
        <v>0</v>
      </c>
      <c r="H100" s="13">
        <f>SUM($I$82:I99)</f>
        <v>87019</v>
      </c>
      <c r="I100" s="13">
        <f t="shared" si="10"/>
        <v>30</v>
      </c>
      <c r="J100" s="18">
        <f t="shared" si="22"/>
        <v>0</v>
      </c>
      <c r="K100" s="13">
        <f t="shared" si="21"/>
        <v>0</v>
      </c>
      <c r="L100" s="13">
        <f t="shared" si="13"/>
        <v>0</v>
      </c>
      <c r="M100" s="13">
        <f>$Z$83-SUM($I$83:I100)</f>
        <v>-85373</v>
      </c>
      <c r="O100" s="1"/>
      <c r="P100" s="1"/>
      <c r="Q100" s="1"/>
      <c r="R100" s="1"/>
      <c r="S100" s="4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s="3" customFormat="1" x14ac:dyDescent="0.25">
      <c r="A101" s="12">
        <f t="shared" si="15"/>
        <v>17</v>
      </c>
      <c r="B101" s="14" t="s">
        <v>41</v>
      </c>
      <c r="C101" s="16">
        <f t="shared" si="16"/>
        <v>487</v>
      </c>
      <c r="D101" s="16">
        <f t="shared" si="23"/>
        <v>517</v>
      </c>
      <c r="E101" s="13">
        <f t="shared" si="24"/>
        <v>0</v>
      </c>
      <c r="F101" s="13">
        <f t="shared" si="25"/>
        <v>1676</v>
      </c>
      <c r="G101" s="13">
        <f>SUM($J$82:J100)</f>
        <v>0</v>
      </c>
      <c r="H101" s="13">
        <f>SUM($I$82:I100)</f>
        <v>87049</v>
      </c>
      <c r="I101" s="13">
        <f t="shared" si="10"/>
        <v>31</v>
      </c>
      <c r="J101" s="18">
        <f t="shared" si="22"/>
        <v>0</v>
      </c>
      <c r="K101" s="13">
        <f t="shared" si="21"/>
        <v>0</v>
      </c>
      <c r="L101" s="13">
        <f t="shared" si="13"/>
        <v>0</v>
      </c>
      <c r="M101" s="13">
        <f>$Z$83-SUM($I$83:I101)</f>
        <v>-85404</v>
      </c>
      <c r="O101" s="1"/>
      <c r="P101" s="1"/>
      <c r="Q101" s="1"/>
      <c r="R101" s="1"/>
      <c r="S101" s="4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s="3" customFormat="1" x14ac:dyDescent="0.25">
      <c r="A102" s="12">
        <f t="shared" si="15"/>
        <v>18</v>
      </c>
      <c r="B102" s="14" t="s">
        <v>41</v>
      </c>
      <c r="C102" s="16">
        <f t="shared" si="16"/>
        <v>518</v>
      </c>
      <c r="D102" s="16">
        <f t="shared" si="23"/>
        <v>547</v>
      </c>
      <c r="E102" s="13">
        <f t="shared" si="24"/>
        <v>0</v>
      </c>
      <c r="F102" s="13">
        <f t="shared" si="25"/>
        <v>1676</v>
      </c>
      <c r="G102" s="13">
        <f>SUM($J$82:J101)</f>
        <v>0</v>
      </c>
      <c r="H102" s="13">
        <f>SUM($I$82:I101)</f>
        <v>87080</v>
      </c>
      <c r="I102" s="13">
        <f t="shared" si="10"/>
        <v>30</v>
      </c>
      <c r="J102" s="18">
        <f t="shared" si="22"/>
        <v>0</v>
      </c>
      <c r="K102" s="13">
        <f t="shared" si="21"/>
        <v>0</v>
      </c>
      <c r="L102" s="13">
        <f t="shared" si="13"/>
        <v>0</v>
      </c>
      <c r="M102" s="13">
        <f>$Z$83-SUM($I$83:I102)</f>
        <v>-85434</v>
      </c>
      <c r="O102" s="1"/>
      <c r="P102" s="1"/>
      <c r="Q102" s="1"/>
      <c r="R102" s="1"/>
      <c r="S102" s="4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3" customFormat="1" x14ac:dyDescent="0.25">
      <c r="A103" s="12">
        <f t="shared" si="15"/>
        <v>19</v>
      </c>
      <c r="B103" s="14" t="s">
        <v>41</v>
      </c>
      <c r="C103" s="16">
        <f t="shared" si="16"/>
        <v>548</v>
      </c>
      <c r="D103" s="16">
        <f t="shared" si="23"/>
        <v>578</v>
      </c>
      <c r="E103" s="13">
        <f t="shared" si="24"/>
        <v>0</v>
      </c>
      <c r="F103" s="13">
        <f t="shared" si="25"/>
        <v>1676</v>
      </c>
      <c r="G103" s="13">
        <f>SUM($J$82:J102)</f>
        <v>0</v>
      </c>
      <c r="H103" s="13">
        <f>SUM($I$82:I102)</f>
        <v>87110</v>
      </c>
      <c r="I103" s="13">
        <f t="shared" si="10"/>
        <v>31</v>
      </c>
      <c r="J103" s="18">
        <f t="shared" si="22"/>
        <v>0</v>
      </c>
      <c r="K103" s="13">
        <f t="shared" si="21"/>
        <v>0</v>
      </c>
      <c r="L103" s="13">
        <f t="shared" si="13"/>
        <v>0</v>
      </c>
      <c r="M103" s="13">
        <f>$Z$83-SUM($I$83:I103)</f>
        <v>-85465</v>
      </c>
      <c r="O103" s="1"/>
      <c r="P103" s="1"/>
      <c r="Q103" s="1"/>
      <c r="R103" s="1"/>
      <c r="S103" s="4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s="3" customFormat="1" x14ac:dyDescent="0.25">
      <c r="A104" s="12">
        <f t="shared" si="15"/>
        <v>20</v>
      </c>
      <c r="B104" s="14" t="s">
        <v>41</v>
      </c>
      <c r="C104" s="16">
        <f t="shared" si="16"/>
        <v>579</v>
      </c>
      <c r="D104" s="16">
        <f t="shared" si="23"/>
        <v>609</v>
      </c>
      <c r="E104" s="13">
        <f t="shared" si="24"/>
        <v>0</v>
      </c>
      <c r="F104" s="13">
        <f t="shared" si="25"/>
        <v>1676</v>
      </c>
      <c r="G104" s="13">
        <f>SUM($J$82:J103)</f>
        <v>0</v>
      </c>
      <c r="H104" s="13">
        <f>SUM($I$82:I103)</f>
        <v>87141</v>
      </c>
      <c r="I104" s="13">
        <f t="shared" si="10"/>
        <v>31</v>
      </c>
      <c r="J104" s="18">
        <f t="shared" si="22"/>
        <v>0</v>
      </c>
      <c r="K104" s="13">
        <f t="shared" si="21"/>
        <v>0</v>
      </c>
      <c r="L104" s="13">
        <f t="shared" si="13"/>
        <v>0</v>
      </c>
      <c r="M104" s="13">
        <f>$Z$83-SUM($I$83:I104)</f>
        <v>-85496</v>
      </c>
      <c r="O104" s="1"/>
      <c r="P104" s="1"/>
      <c r="Q104" s="1"/>
      <c r="R104" s="1"/>
      <c r="S104" s="4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s="3" customFormat="1" x14ac:dyDescent="0.25">
      <c r="A105" s="12">
        <f t="shared" si="15"/>
        <v>21</v>
      </c>
      <c r="B105" s="14" t="s">
        <v>41</v>
      </c>
      <c r="C105" s="16">
        <f t="shared" si="16"/>
        <v>610</v>
      </c>
      <c r="D105" s="16">
        <f t="shared" si="23"/>
        <v>639</v>
      </c>
      <c r="E105" s="13">
        <f t="shared" si="24"/>
        <v>0</v>
      </c>
      <c r="F105" s="13">
        <f t="shared" si="25"/>
        <v>1676</v>
      </c>
      <c r="G105" s="13">
        <f>SUM($J$82:J104)</f>
        <v>0</v>
      </c>
      <c r="H105" s="13">
        <f>SUM($I$82:I104)</f>
        <v>87172</v>
      </c>
      <c r="I105" s="13">
        <f t="shared" si="10"/>
        <v>30</v>
      </c>
      <c r="J105" s="18">
        <f t="shared" si="22"/>
        <v>0</v>
      </c>
      <c r="K105" s="13">
        <f t="shared" si="21"/>
        <v>0</v>
      </c>
      <c r="L105" s="13">
        <f t="shared" si="13"/>
        <v>0</v>
      </c>
      <c r="M105" s="13">
        <f>$Z$83-SUM($I$83:I105)</f>
        <v>-85526</v>
      </c>
      <c r="O105" s="1"/>
      <c r="P105" s="1"/>
      <c r="Q105" s="1"/>
      <c r="R105" s="1"/>
      <c r="S105" s="4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s="3" customFormat="1" x14ac:dyDescent="0.25">
      <c r="A106" s="12">
        <f t="shared" si="15"/>
        <v>22</v>
      </c>
      <c r="B106" s="14" t="s">
        <v>41</v>
      </c>
      <c r="C106" s="16">
        <f t="shared" si="16"/>
        <v>640</v>
      </c>
      <c r="D106" s="16">
        <f t="shared" si="23"/>
        <v>670</v>
      </c>
      <c r="E106" s="13">
        <f t="shared" si="24"/>
        <v>0</v>
      </c>
      <c r="F106" s="13">
        <f t="shared" si="25"/>
        <v>1676</v>
      </c>
      <c r="G106" s="13">
        <f>SUM($J$82:J105)</f>
        <v>0</v>
      </c>
      <c r="H106" s="13">
        <f>SUM($I$82:I105)</f>
        <v>87202</v>
      </c>
      <c r="I106" s="13">
        <f t="shared" si="10"/>
        <v>31</v>
      </c>
      <c r="J106" s="18">
        <f t="shared" si="22"/>
        <v>0</v>
      </c>
      <c r="K106" s="13">
        <f t="shared" si="21"/>
        <v>0</v>
      </c>
      <c r="L106" s="13">
        <f t="shared" si="13"/>
        <v>0</v>
      </c>
      <c r="M106" s="13">
        <f>$Z$83-SUM($I$83:I106)</f>
        <v>-85557</v>
      </c>
      <c r="O106" s="1"/>
      <c r="P106" s="1"/>
      <c r="Q106" s="1"/>
      <c r="R106" s="1"/>
      <c r="S106" s="4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s="3" customFormat="1" x14ac:dyDescent="0.25">
      <c r="A107" s="12">
        <f t="shared" si="15"/>
        <v>23</v>
      </c>
      <c r="B107" s="14" t="s">
        <v>41</v>
      </c>
      <c r="C107" s="16">
        <f t="shared" si="16"/>
        <v>671</v>
      </c>
      <c r="D107" s="16">
        <f t="shared" si="23"/>
        <v>700</v>
      </c>
      <c r="E107" s="13">
        <f t="shared" si="24"/>
        <v>0</v>
      </c>
      <c r="F107" s="13">
        <f t="shared" si="25"/>
        <v>1676</v>
      </c>
      <c r="G107" s="13">
        <f>SUM($J$82:J106)</f>
        <v>0</v>
      </c>
      <c r="H107" s="13">
        <f>SUM($I$82:I106)</f>
        <v>87233</v>
      </c>
      <c r="I107" s="13">
        <f t="shared" si="10"/>
        <v>30</v>
      </c>
      <c r="J107" s="18">
        <f t="shared" si="22"/>
        <v>0</v>
      </c>
      <c r="K107" s="13">
        <f t="shared" si="21"/>
        <v>0</v>
      </c>
      <c r="L107" s="13">
        <f t="shared" si="13"/>
        <v>0</v>
      </c>
      <c r="M107" s="13">
        <f>$Z$83-SUM($I$83:I107)</f>
        <v>-85587</v>
      </c>
      <c r="O107" s="1"/>
      <c r="P107" s="1"/>
      <c r="Q107" s="1"/>
      <c r="R107" s="1"/>
      <c r="S107" s="4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s="3" customFormat="1" x14ac:dyDescent="0.25">
      <c r="A108" s="12">
        <f t="shared" si="15"/>
        <v>24</v>
      </c>
      <c r="B108" s="14" t="s">
        <v>41</v>
      </c>
      <c r="C108" s="16">
        <f t="shared" si="16"/>
        <v>701</v>
      </c>
      <c r="D108" s="16">
        <f t="shared" si="23"/>
        <v>731</v>
      </c>
      <c r="E108" s="13">
        <f t="shared" si="24"/>
        <v>0</v>
      </c>
      <c r="F108" s="13">
        <f t="shared" si="25"/>
        <v>1676</v>
      </c>
      <c r="G108" s="13">
        <f>SUM($J$82:J107)</f>
        <v>0</v>
      </c>
      <c r="H108" s="13">
        <f>SUM($I$82:I107)</f>
        <v>87263</v>
      </c>
      <c r="I108" s="13">
        <f t="shared" si="10"/>
        <v>31</v>
      </c>
      <c r="J108" s="18">
        <f t="shared" si="22"/>
        <v>0</v>
      </c>
      <c r="K108" s="13">
        <f t="shared" si="21"/>
        <v>0</v>
      </c>
      <c r="L108" s="13">
        <f t="shared" si="13"/>
        <v>0</v>
      </c>
      <c r="M108" s="13">
        <f>$Z$83-SUM($I$83:I108)</f>
        <v>-85618</v>
      </c>
      <c r="O108" s="1"/>
      <c r="P108" s="1"/>
      <c r="Q108" s="1"/>
      <c r="R108" s="1"/>
      <c r="S108" s="4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s="3" customFormat="1" x14ac:dyDescent="0.25">
      <c r="A109" s="12">
        <f t="shared" si="15"/>
        <v>25</v>
      </c>
      <c r="B109" s="14" t="s">
        <v>41</v>
      </c>
      <c r="C109" s="16">
        <f t="shared" si="16"/>
        <v>732</v>
      </c>
      <c r="D109" s="16">
        <f t="shared" si="23"/>
        <v>762</v>
      </c>
      <c r="E109" s="13">
        <f t="shared" si="24"/>
        <v>0</v>
      </c>
      <c r="F109" s="13">
        <f t="shared" si="25"/>
        <v>1676</v>
      </c>
      <c r="G109" s="13">
        <f>SUM($J$82:J108)</f>
        <v>0</v>
      </c>
      <c r="H109" s="13">
        <f>SUM($I$82:I108)</f>
        <v>87294</v>
      </c>
      <c r="I109" s="13">
        <f t="shared" si="10"/>
        <v>31</v>
      </c>
      <c r="J109" s="18">
        <f t="shared" si="22"/>
        <v>0</v>
      </c>
      <c r="K109" s="13">
        <f t="shared" si="21"/>
        <v>0</v>
      </c>
      <c r="L109" s="13">
        <f t="shared" si="13"/>
        <v>0</v>
      </c>
      <c r="M109" s="13">
        <f>$Z$83-SUM($I$83:I109)</f>
        <v>-85649</v>
      </c>
      <c r="O109" s="1"/>
      <c r="P109" s="1"/>
      <c r="Q109" s="1"/>
      <c r="R109" s="1"/>
      <c r="S109" s="4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s="3" customFormat="1" x14ac:dyDescent="0.25">
      <c r="A110" s="12">
        <f t="shared" si="15"/>
        <v>26</v>
      </c>
      <c r="B110" s="14" t="s">
        <v>41</v>
      </c>
      <c r="C110" s="16">
        <f t="shared" si="16"/>
        <v>763</v>
      </c>
      <c r="D110" s="16">
        <f t="shared" si="23"/>
        <v>790</v>
      </c>
      <c r="E110" s="13">
        <f t="shared" si="24"/>
        <v>0</v>
      </c>
      <c r="F110" s="13">
        <f t="shared" si="25"/>
        <v>1676</v>
      </c>
      <c r="G110" s="13">
        <f>SUM($J$82:J109)</f>
        <v>0</v>
      </c>
      <c r="H110" s="13">
        <f>SUM($I$82:I109)</f>
        <v>87325</v>
      </c>
      <c r="I110" s="13">
        <f t="shared" si="10"/>
        <v>28</v>
      </c>
      <c r="J110" s="18">
        <f t="shared" si="22"/>
        <v>0</v>
      </c>
      <c r="K110" s="13">
        <f t="shared" si="21"/>
        <v>0</v>
      </c>
      <c r="L110" s="13">
        <f t="shared" si="13"/>
        <v>0</v>
      </c>
      <c r="M110" s="13">
        <f>$Z$83-SUM($I$83:I110)</f>
        <v>-85677</v>
      </c>
      <c r="O110" s="1"/>
      <c r="P110" s="1"/>
      <c r="Q110" s="1"/>
      <c r="R110" s="1"/>
      <c r="S110" s="4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s="3" customFormat="1" x14ac:dyDescent="0.25">
      <c r="A111" s="12">
        <f t="shared" si="15"/>
        <v>27</v>
      </c>
      <c r="B111" s="14" t="s">
        <v>41</v>
      </c>
      <c r="C111" s="16">
        <f t="shared" si="16"/>
        <v>791</v>
      </c>
      <c r="D111" s="16">
        <f t="shared" si="23"/>
        <v>821</v>
      </c>
      <c r="E111" s="13">
        <f t="shared" si="24"/>
        <v>0</v>
      </c>
      <c r="F111" s="13">
        <f t="shared" si="25"/>
        <v>1676</v>
      </c>
      <c r="G111" s="13">
        <f>SUM($J$82:J110)</f>
        <v>0</v>
      </c>
      <c r="H111" s="13">
        <f>SUM($I$82:I110)</f>
        <v>87353</v>
      </c>
      <c r="I111" s="13">
        <f t="shared" si="10"/>
        <v>31</v>
      </c>
      <c r="J111" s="18">
        <f t="shared" si="22"/>
        <v>0</v>
      </c>
      <c r="K111" s="13">
        <f t="shared" si="21"/>
        <v>0</v>
      </c>
      <c r="L111" s="13">
        <f t="shared" si="13"/>
        <v>0</v>
      </c>
      <c r="M111" s="13">
        <f>$Z$83-SUM($I$83:I111)</f>
        <v>-85708</v>
      </c>
      <c r="O111" s="1"/>
      <c r="P111" s="1"/>
      <c r="Q111" s="1"/>
      <c r="R111" s="1"/>
      <c r="S111" s="4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s="3" customFormat="1" x14ac:dyDescent="0.25">
      <c r="A112" s="12">
        <f t="shared" si="15"/>
        <v>28</v>
      </c>
      <c r="B112" s="14" t="s">
        <v>41</v>
      </c>
      <c r="C112" s="16">
        <f t="shared" si="16"/>
        <v>822</v>
      </c>
      <c r="D112" s="16">
        <f t="shared" si="23"/>
        <v>851</v>
      </c>
      <c r="E112" s="13">
        <f t="shared" si="24"/>
        <v>0</v>
      </c>
      <c r="F112" s="13">
        <f t="shared" si="25"/>
        <v>1676</v>
      </c>
      <c r="G112" s="13">
        <f>SUM($J$82:J111)</f>
        <v>0</v>
      </c>
      <c r="H112" s="13">
        <f>SUM($I$82:I111)</f>
        <v>87384</v>
      </c>
      <c r="I112" s="13">
        <f t="shared" si="10"/>
        <v>30</v>
      </c>
      <c r="J112" s="18">
        <f t="shared" si="22"/>
        <v>0</v>
      </c>
      <c r="K112" s="13">
        <f t="shared" si="21"/>
        <v>0</v>
      </c>
      <c r="L112" s="13">
        <f t="shared" si="13"/>
        <v>0</v>
      </c>
      <c r="M112" s="13">
        <f>$Z$83-SUM($I$83:I112)</f>
        <v>-85738</v>
      </c>
      <c r="O112" s="1"/>
      <c r="P112" s="1"/>
      <c r="Q112" s="1"/>
      <c r="R112" s="1"/>
      <c r="S112" s="4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s="3" customFormat="1" x14ac:dyDescent="0.25">
      <c r="A113" s="12">
        <f t="shared" si="15"/>
        <v>29</v>
      </c>
      <c r="B113" s="14" t="s">
        <v>41</v>
      </c>
      <c r="C113" s="16">
        <f t="shared" si="16"/>
        <v>852</v>
      </c>
      <c r="D113" s="16">
        <f t="shared" si="23"/>
        <v>882</v>
      </c>
      <c r="E113" s="13">
        <f t="shared" si="24"/>
        <v>0</v>
      </c>
      <c r="F113" s="13">
        <f t="shared" si="25"/>
        <v>1676</v>
      </c>
      <c r="G113" s="13">
        <f>SUM($J$82:J112)</f>
        <v>0</v>
      </c>
      <c r="H113" s="13">
        <f>SUM($I$82:I112)</f>
        <v>87414</v>
      </c>
      <c r="I113" s="13">
        <f t="shared" si="10"/>
        <v>31</v>
      </c>
      <c r="J113" s="18">
        <f t="shared" si="22"/>
        <v>0</v>
      </c>
      <c r="K113" s="13">
        <f t="shared" si="21"/>
        <v>0</v>
      </c>
      <c r="L113" s="13">
        <f t="shared" si="13"/>
        <v>0</v>
      </c>
      <c r="M113" s="13">
        <f>$Z$83-SUM($I$83:I113)</f>
        <v>-85769</v>
      </c>
      <c r="O113" s="1"/>
      <c r="P113" s="1"/>
      <c r="Q113" s="1"/>
      <c r="R113" s="1"/>
      <c r="S113" s="4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s="3" customFormat="1" x14ac:dyDescent="0.25">
      <c r="A114" s="12">
        <f t="shared" si="15"/>
        <v>30</v>
      </c>
      <c r="B114" s="14" t="s">
        <v>41</v>
      </c>
      <c r="C114" s="16">
        <f t="shared" si="16"/>
        <v>883</v>
      </c>
      <c r="D114" s="16">
        <f t="shared" si="23"/>
        <v>912</v>
      </c>
      <c r="E114" s="13">
        <f t="shared" si="24"/>
        <v>0</v>
      </c>
      <c r="F114" s="13">
        <f t="shared" si="25"/>
        <v>1676</v>
      </c>
      <c r="G114" s="13">
        <f>SUM($J$82:J113)</f>
        <v>0</v>
      </c>
      <c r="H114" s="13">
        <f>SUM($I$82:I113)</f>
        <v>87445</v>
      </c>
      <c r="I114" s="13">
        <f t="shared" si="10"/>
        <v>30</v>
      </c>
      <c r="J114" s="18">
        <f t="shared" si="22"/>
        <v>0</v>
      </c>
      <c r="K114" s="13">
        <f t="shared" si="21"/>
        <v>0</v>
      </c>
      <c r="L114" s="13">
        <f t="shared" si="13"/>
        <v>0</v>
      </c>
      <c r="M114" s="13">
        <f>$Z$83-SUM($I$83:I114)</f>
        <v>-85799</v>
      </c>
      <c r="O114" s="1"/>
      <c r="P114" s="1"/>
      <c r="Q114" s="1"/>
      <c r="R114" s="1"/>
      <c r="S114" s="4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s="3" customFormat="1" x14ac:dyDescent="0.25">
      <c r="A115" s="12">
        <f t="shared" si="15"/>
        <v>31</v>
      </c>
      <c r="B115" s="14" t="s">
        <v>41</v>
      </c>
      <c r="C115" s="16">
        <f t="shared" si="16"/>
        <v>913</v>
      </c>
      <c r="D115" s="16">
        <f t="shared" si="23"/>
        <v>943</v>
      </c>
      <c r="E115" s="13">
        <f t="shared" si="24"/>
        <v>0</v>
      </c>
      <c r="F115" s="13">
        <f t="shared" si="25"/>
        <v>1676</v>
      </c>
      <c r="G115" s="13">
        <f>SUM($J$82:J114)</f>
        <v>0</v>
      </c>
      <c r="H115" s="13">
        <f>SUM($I$82:I114)</f>
        <v>87475</v>
      </c>
      <c r="I115" s="13">
        <f t="shared" si="10"/>
        <v>31</v>
      </c>
      <c r="J115" s="18">
        <f t="shared" si="22"/>
        <v>0</v>
      </c>
      <c r="K115" s="13">
        <f t="shared" si="21"/>
        <v>0</v>
      </c>
      <c r="L115" s="13">
        <f t="shared" si="13"/>
        <v>0</v>
      </c>
      <c r="M115" s="13">
        <f>$Z$83-SUM($I$83:I115)</f>
        <v>-85830</v>
      </c>
      <c r="O115" s="1"/>
      <c r="P115" s="1"/>
      <c r="Q115" s="1"/>
      <c r="R115" s="1"/>
      <c r="S115" s="4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s="3" customFormat="1" x14ac:dyDescent="0.25">
      <c r="A116" s="12">
        <f t="shared" si="15"/>
        <v>32</v>
      </c>
      <c r="B116" s="14" t="s">
        <v>41</v>
      </c>
      <c r="C116" s="16">
        <f t="shared" si="16"/>
        <v>944</v>
      </c>
      <c r="D116" s="16">
        <f t="shared" si="23"/>
        <v>974</v>
      </c>
      <c r="E116" s="13">
        <f t="shared" si="24"/>
        <v>0</v>
      </c>
      <c r="F116" s="13">
        <f t="shared" si="25"/>
        <v>1676</v>
      </c>
      <c r="G116" s="13">
        <f>SUM($J$82:J115)</f>
        <v>0</v>
      </c>
      <c r="H116" s="13">
        <f>SUM($I$82:I115)</f>
        <v>87506</v>
      </c>
      <c r="I116" s="13">
        <f t="shared" si="10"/>
        <v>31</v>
      </c>
      <c r="J116" s="18">
        <f t="shared" si="22"/>
        <v>0</v>
      </c>
      <c r="K116" s="13">
        <f t="shared" si="21"/>
        <v>0</v>
      </c>
      <c r="L116" s="13">
        <f t="shared" si="13"/>
        <v>0</v>
      </c>
      <c r="M116" s="13">
        <f>$Z$83-SUM($I$83:I116)</f>
        <v>-85861</v>
      </c>
      <c r="O116" s="1"/>
      <c r="P116" s="1"/>
      <c r="Q116" s="1"/>
      <c r="R116" s="1"/>
      <c r="S116" s="4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s="3" customFormat="1" x14ac:dyDescent="0.25">
      <c r="A117" s="12">
        <f t="shared" si="15"/>
        <v>33</v>
      </c>
      <c r="B117" s="14" t="s">
        <v>41</v>
      </c>
      <c r="C117" s="16">
        <f t="shared" si="16"/>
        <v>975</v>
      </c>
      <c r="D117" s="16">
        <f t="shared" si="23"/>
        <v>1004</v>
      </c>
      <c r="E117" s="13">
        <f t="shared" si="24"/>
        <v>0</v>
      </c>
      <c r="F117" s="13">
        <f t="shared" si="25"/>
        <v>1676</v>
      </c>
      <c r="G117" s="13">
        <f>SUM($J$82:J116)</f>
        <v>0</v>
      </c>
      <c r="H117" s="13">
        <f>SUM($I$82:I116)</f>
        <v>87537</v>
      </c>
      <c r="I117" s="13">
        <f t="shared" si="10"/>
        <v>30</v>
      </c>
      <c r="J117" s="18">
        <f t="shared" si="22"/>
        <v>0</v>
      </c>
      <c r="K117" s="13">
        <f t="shared" si="21"/>
        <v>0</v>
      </c>
      <c r="L117" s="13">
        <f t="shared" si="13"/>
        <v>0</v>
      </c>
      <c r="M117" s="13">
        <f>$Z$83-SUM($I$83:I117)</f>
        <v>-85891</v>
      </c>
      <c r="O117" s="1"/>
      <c r="P117" s="1"/>
      <c r="Q117" s="1"/>
      <c r="R117" s="1"/>
      <c r="S117" s="4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s="3" customFormat="1" x14ac:dyDescent="0.25">
      <c r="A118" s="12">
        <f t="shared" si="15"/>
        <v>34</v>
      </c>
      <c r="B118" s="14" t="s">
        <v>41</v>
      </c>
      <c r="C118" s="16">
        <f t="shared" si="16"/>
        <v>1005</v>
      </c>
      <c r="D118" s="16">
        <f t="shared" si="23"/>
        <v>1035</v>
      </c>
      <c r="E118" s="13">
        <f t="shared" si="24"/>
        <v>0</v>
      </c>
      <c r="F118" s="13">
        <f t="shared" si="25"/>
        <v>1676</v>
      </c>
      <c r="G118" s="13">
        <f>SUM($J$82:J117)</f>
        <v>0</v>
      </c>
      <c r="H118" s="13">
        <f>SUM($I$82:I117)</f>
        <v>87567</v>
      </c>
      <c r="I118" s="13">
        <f t="shared" si="10"/>
        <v>31</v>
      </c>
      <c r="J118" s="18">
        <f t="shared" si="22"/>
        <v>0</v>
      </c>
      <c r="K118" s="13">
        <f t="shared" si="21"/>
        <v>0</v>
      </c>
      <c r="L118" s="13">
        <f t="shared" si="13"/>
        <v>0</v>
      </c>
      <c r="M118" s="13">
        <f>$Z$83-SUM($I$83:I118)</f>
        <v>-85922</v>
      </c>
      <c r="O118" s="1"/>
      <c r="P118" s="1"/>
      <c r="Q118" s="1"/>
      <c r="R118" s="1"/>
      <c r="S118" s="4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s="3" customFormat="1" x14ac:dyDescent="0.25">
      <c r="A119" s="12">
        <f t="shared" si="15"/>
        <v>35</v>
      </c>
      <c r="B119" s="14" t="s">
        <v>41</v>
      </c>
      <c r="C119" s="16">
        <f t="shared" si="16"/>
        <v>1036</v>
      </c>
      <c r="D119" s="16">
        <f t="shared" si="23"/>
        <v>1065</v>
      </c>
      <c r="E119" s="13">
        <f t="shared" si="24"/>
        <v>0</v>
      </c>
      <c r="F119" s="13">
        <f t="shared" si="25"/>
        <v>1676</v>
      </c>
      <c r="G119" s="13">
        <f>SUM($J$82:J118)</f>
        <v>0</v>
      </c>
      <c r="H119" s="13">
        <f>SUM($I$82:I118)</f>
        <v>87598</v>
      </c>
      <c r="I119" s="13">
        <f t="shared" si="10"/>
        <v>30</v>
      </c>
      <c r="J119" s="18">
        <f t="shared" si="22"/>
        <v>0</v>
      </c>
      <c r="K119" s="13">
        <f t="shared" si="21"/>
        <v>0</v>
      </c>
      <c r="L119" s="13">
        <f t="shared" si="13"/>
        <v>0</v>
      </c>
      <c r="M119" s="13">
        <f>$Z$83-SUM($I$83:I119)</f>
        <v>-85952</v>
      </c>
      <c r="O119" s="1"/>
      <c r="P119" s="1"/>
      <c r="Q119" s="1"/>
      <c r="R119" s="1"/>
      <c r="S119" s="4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s="3" customFormat="1" x14ac:dyDescent="0.25">
      <c r="A120" s="12">
        <f t="shared" si="15"/>
        <v>36</v>
      </c>
      <c r="B120" s="14" t="s">
        <v>41</v>
      </c>
      <c r="C120" s="16">
        <f t="shared" si="16"/>
        <v>1066</v>
      </c>
      <c r="D120" s="16">
        <f t="shared" si="23"/>
        <v>1096</v>
      </c>
      <c r="E120" s="13">
        <f t="shared" si="24"/>
        <v>0</v>
      </c>
      <c r="F120" s="13">
        <f t="shared" si="25"/>
        <v>1676</v>
      </c>
      <c r="G120" s="13">
        <f>SUM($J$82:J119)</f>
        <v>0</v>
      </c>
      <c r="H120" s="13">
        <f>SUM($I$82:I119)</f>
        <v>87628</v>
      </c>
      <c r="I120" s="13">
        <f t="shared" si="10"/>
        <v>31</v>
      </c>
      <c r="J120" s="18">
        <f t="shared" si="22"/>
        <v>0</v>
      </c>
      <c r="K120" s="13">
        <f t="shared" si="21"/>
        <v>0</v>
      </c>
      <c r="L120" s="13">
        <f t="shared" si="13"/>
        <v>0</v>
      </c>
      <c r="M120" s="13">
        <f>$Z$83-SUM($I$83:I120)</f>
        <v>-85983</v>
      </c>
      <c r="O120" s="1"/>
      <c r="P120" s="1"/>
      <c r="Q120" s="1"/>
      <c r="R120" s="1"/>
      <c r="S120" s="4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s="3" customFormat="1" x14ac:dyDescent="0.25">
      <c r="A121" s="12">
        <f t="shared" si="15"/>
        <v>37</v>
      </c>
      <c r="B121" s="14" t="s">
        <v>41</v>
      </c>
      <c r="C121" s="16">
        <f t="shared" si="16"/>
        <v>1097</v>
      </c>
      <c r="D121" s="16">
        <f t="shared" si="23"/>
        <v>1127</v>
      </c>
      <c r="E121" s="13">
        <f t="shared" si="24"/>
        <v>0</v>
      </c>
      <c r="F121" s="13">
        <f t="shared" si="25"/>
        <v>1676</v>
      </c>
      <c r="G121" s="13">
        <f>SUM($J$82:J120)</f>
        <v>0</v>
      </c>
      <c r="H121" s="13">
        <f>SUM($I$82:I120)</f>
        <v>87659</v>
      </c>
      <c r="I121" s="13">
        <f t="shared" si="10"/>
        <v>31</v>
      </c>
      <c r="J121" s="18">
        <f t="shared" si="22"/>
        <v>0</v>
      </c>
      <c r="K121" s="13">
        <f t="shared" si="21"/>
        <v>0</v>
      </c>
      <c r="L121" s="13">
        <f t="shared" si="13"/>
        <v>0</v>
      </c>
      <c r="M121" s="13">
        <f>$Z$83-SUM($I$83:I121)</f>
        <v>-86014</v>
      </c>
      <c r="O121" s="1"/>
      <c r="P121" s="1"/>
      <c r="Q121" s="1"/>
      <c r="R121" s="1"/>
      <c r="S121" s="4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s="3" customFormat="1" x14ac:dyDescent="0.25">
      <c r="A122" s="12">
        <f t="shared" si="15"/>
        <v>38</v>
      </c>
      <c r="B122" s="14" t="s">
        <v>41</v>
      </c>
      <c r="C122" s="16">
        <f t="shared" si="16"/>
        <v>1128</v>
      </c>
      <c r="D122" s="16">
        <f t="shared" si="23"/>
        <v>1155</v>
      </c>
      <c r="E122" s="13">
        <f t="shared" si="24"/>
        <v>0</v>
      </c>
      <c r="F122" s="13">
        <f t="shared" si="25"/>
        <v>1676</v>
      </c>
      <c r="G122" s="13">
        <f>SUM($J$82:J121)</f>
        <v>0</v>
      </c>
      <c r="H122" s="13">
        <f>SUM($I$82:I121)</f>
        <v>87690</v>
      </c>
      <c r="I122" s="13">
        <f t="shared" si="10"/>
        <v>28</v>
      </c>
      <c r="J122" s="18">
        <f t="shared" si="22"/>
        <v>0</v>
      </c>
      <c r="K122" s="13">
        <f t="shared" si="21"/>
        <v>0</v>
      </c>
      <c r="L122" s="13">
        <f t="shared" si="13"/>
        <v>0</v>
      </c>
      <c r="M122" s="13">
        <f>$Z$83-SUM($I$83:I122)</f>
        <v>-86042</v>
      </c>
      <c r="O122" s="1"/>
      <c r="P122" s="1"/>
      <c r="Q122" s="1"/>
      <c r="R122" s="1"/>
      <c r="S122" s="4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s="3" customFormat="1" x14ac:dyDescent="0.25">
      <c r="A123" s="12">
        <f t="shared" si="15"/>
        <v>39</v>
      </c>
      <c r="B123" s="14" t="s">
        <v>41</v>
      </c>
      <c r="C123" s="16">
        <f t="shared" si="16"/>
        <v>1156</v>
      </c>
      <c r="D123" s="16">
        <f t="shared" si="23"/>
        <v>1186</v>
      </c>
      <c r="E123" s="13">
        <f t="shared" si="24"/>
        <v>0</v>
      </c>
      <c r="F123" s="13">
        <f t="shared" si="25"/>
        <v>1676</v>
      </c>
      <c r="G123" s="13">
        <f>SUM($J$82:J122)</f>
        <v>0</v>
      </c>
      <c r="H123" s="13">
        <f>SUM($I$82:I122)</f>
        <v>87718</v>
      </c>
      <c r="I123" s="13">
        <f t="shared" si="10"/>
        <v>31</v>
      </c>
      <c r="J123" s="18">
        <f t="shared" si="22"/>
        <v>0</v>
      </c>
      <c r="K123" s="13">
        <f t="shared" si="21"/>
        <v>0</v>
      </c>
      <c r="L123" s="13">
        <f t="shared" si="13"/>
        <v>0</v>
      </c>
      <c r="M123" s="13">
        <f>$Z$83-SUM($I$83:I123)</f>
        <v>-86073</v>
      </c>
      <c r="O123" s="1"/>
      <c r="P123" s="1"/>
      <c r="Q123" s="1"/>
      <c r="R123" s="1"/>
      <c r="S123" s="4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s="3" customFormat="1" x14ac:dyDescent="0.25">
      <c r="A124" s="12">
        <f t="shared" si="15"/>
        <v>40</v>
      </c>
      <c r="B124" s="14" t="s">
        <v>41</v>
      </c>
      <c r="C124" s="16">
        <f t="shared" si="16"/>
        <v>1187</v>
      </c>
      <c r="D124" s="16">
        <f t="shared" si="23"/>
        <v>1216</v>
      </c>
      <c r="E124" s="13">
        <f t="shared" si="24"/>
        <v>0</v>
      </c>
      <c r="F124" s="13">
        <f t="shared" si="25"/>
        <v>1676</v>
      </c>
      <c r="G124" s="13">
        <f>SUM($J$82:J123)</f>
        <v>0</v>
      </c>
      <c r="H124" s="13">
        <f>SUM($I$82:I123)</f>
        <v>87749</v>
      </c>
      <c r="I124" s="13">
        <f t="shared" si="10"/>
        <v>30</v>
      </c>
      <c r="J124" s="18">
        <f t="shared" si="22"/>
        <v>0</v>
      </c>
      <c r="K124" s="13">
        <f t="shared" si="21"/>
        <v>0</v>
      </c>
      <c r="L124" s="13">
        <f t="shared" si="13"/>
        <v>0</v>
      </c>
      <c r="M124" s="13">
        <f>$Z$83-SUM($I$83:I124)</f>
        <v>-86103</v>
      </c>
      <c r="O124" s="1"/>
      <c r="P124" s="1"/>
      <c r="Q124" s="1"/>
      <c r="R124" s="1"/>
      <c r="S124" s="4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s="3" customFormat="1" x14ac:dyDescent="0.25">
      <c r="A125" s="12">
        <f t="shared" si="15"/>
        <v>41</v>
      </c>
      <c r="B125" s="14" t="s">
        <v>41</v>
      </c>
      <c r="C125" s="16">
        <f t="shared" si="16"/>
        <v>1217</v>
      </c>
      <c r="D125" s="16">
        <f t="shared" si="23"/>
        <v>1247</v>
      </c>
      <c r="E125" s="13">
        <f t="shared" si="24"/>
        <v>0</v>
      </c>
      <c r="F125" s="13">
        <f t="shared" si="25"/>
        <v>1676</v>
      </c>
      <c r="G125" s="13">
        <f>SUM($J$82:J124)</f>
        <v>0</v>
      </c>
      <c r="H125" s="13">
        <f>SUM($I$82:I124)</f>
        <v>87779</v>
      </c>
      <c r="I125" s="13">
        <f t="shared" si="10"/>
        <v>31</v>
      </c>
      <c r="J125" s="18">
        <f t="shared" si="22"/>
        <v>0</v>
      </c>
      <c r="K125" s="13">
        <f t="shared" si="21"/>
        <v>0</v>
      </c>
      <c r="L125" s="13">
        <f t="shared" si="13"/>
        <v>0</v>
      </c>
      <c r="M125" s="13">
        <f>$Z$83-SUM($I$83:I125)</f>
        <v>-86134</v>
      </c>
      <c r="O125" s="1"/>
      <c r="P125" s="1"/>
      <c r="Q125" s="1"/>
      <c r="R125" s="1"/>
      <c r="S125" s="4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s="3" customFormat="1" x14ac:dyDescent="0.25">
      <c r="A126" s="12">
        <f t="shared" si="15"/>
        <v>42</v>
      </c>
      <c r="B126" s="14" t="s">
        <v>41</v>
      </c>
      <c r="C126" s="16">
        <f t="shared" si="16"/>
        <v>1248</v>
      </c>
      <c r="D126" s="16">
        <f t="shared" si="23"/>
        <v>1277</v>
      </c>
      <c r="E126" s="13">
        <f t="shared" si="24"/>
        <v>0</v>
      </c>
      <c r="F126" s="13">
        <f t="shared" si="25"/>
        <v>1676</v>
      </c>
      <c r="G126" s="13">
        <f>SUM($J$82:J125)</f>
        <v>0</v>
      </c>
      <c r="H126" s="13">
        <f>SUM($I$82:I125)</f>
        <v>87810</v>
      </c>
      <c r="I126" s="13">
        <f t="shared" si="10"/>
        <v>30</v>
      </c>
      <c r="J126" s="18">
        <f t="shared" si="22"/>
        <v>0</v>
      </c>
      <c r="K126" s="13">
        <f t="shared" si="21"/>
        <v>0</v>
      </c>
      <c r="L126" s="13">
        <f t="shared" si="13"/>
        <v>0</v>
      </c>
      <c r="M126" s="13">
        <f>$Z$83-SUM($I$83:I126)</f>
        <v>-86164</v>
      </c>
      <c r="O126" s="1"/>
      <c r="P126" s="1"/>
      <c r="Q126" s="1"/>
      <c r="R126" s="1"/>
      <c r="S126" s="4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s="3" customFormat="1" x14ac:dyDescent="0.25">
      <c r="A127" s="12">
        <f t="shared" si="15"/>
        <v>43</v>
      </c>
      <c r="B127" s="14" t="s">
        <v>41</v>
      </c>
      <c r="C127" s="16">
        <f t="shared" si="16"/>
        <v>1278</v>
      </c>
      <c r="D127" s="16">
        <f t="shared" si="23"/>
        <v>1308</v>
      </c>
      <c r="E127" s="13">
        <f t="shared" si="24"/>
        <v>0</v>
      </c>
      <c r="F127" s="13">
        <f t="shared" si="25"/>
        <v>1676</v>
      </c>
      <c r="G127" s="13">
        <f>SUM($J$82:J126)</f>
        <v>0</v>
      </c>
      <c r="H127" s="13">
        <f>SUM($I$82:I126)</f>
        <v>87840</v>
      </c>
      <c r="I127" s="13">
        <f t="shared" si="10"/>
        <v>31</v>
      </c>
      <c r="J127" s="18">
        <f t="shared" si="22"/>
        <v>0</v>
      </c>
      <c r="K127" s="13">
        <f t="shared" si="21"/>
        <v>0</v>
      </c>
      <c r="L127" s="13">
        <f t="shared" si="13"/>
        <v>0</v>
      </c>
      <c r="M127" s="13">
        <f>$Z$83-SUM($I$83:I127)</f>
        <v>-86195</v>
      </c>
      <c r="O127" s="1"/>
      <c r="P127" s="1"/>
      <c r="Q127" s="1"/>
      <c r="R127" s="1"/>
      <c r="S127" s="4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s="3" customFormat="1" x14ac:dyDescent="0.25">
      <c r="A128" s="12">
        <f t="shared" si="15"/>
        <v>44</v>
      </c>
      <c r="B128" s="14" t="s">
        <v>41</v>
      </c>
      <c r="C128" s="16">
        <f t="shared" si="16"/>
        <v>1309</v>
      </c>
      <c r="D128" s="16">
        <f t="shared" si="23"/>
        <v>1339</v>
      </c>
      <c r="E128" s="13">
        <f t="shared" si="24"/>
        <v>0</v>
      </c>
      <c r="F128" s="13">
        <f t="shared" si="25"/>
        <v>1676</v>
      </c>
      <c r="G128" s="13">
        <f>SUM($J$82:J127)</f>
        <v>0</v>
      </c>
      <c r="H128" s="13">
        <f>SUM($I$82:I127)</f>
        <v>87871</v>
      </c>
      <c r="I128" s="13">
        <f t="shared" si="10"/>
        <v>31</v>
      </c>
      <c r="J128" s="18">
        <f t="shared" si="22"/>
        <v>0</v>
      </c>
      <c r="K128" s="13">
        <f t="shared" si="21"/>
        <v>0</v>
      </c>
      <c r="L128" s="13">
        <f t="shared" si="13"/>
        <v>0</v>
      </c>
      <c r="M128" s="13">
        <f>$Z$83-SUM($I$83:I128)</f>
        <v>-86226</v>
      </c>
      <c r="O128" s="1"/>
      <c r="P128" s="1"/>
      <c r="Q128" s="1"/>
      <c r="R128" s="1"/>
      <c r="S128" s="4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s="3" customFormat="1" x14ac:dyDescent="0.25">
      <c r="A129" s="12">
        <f t="shared" si="15"/>
        <v>45</v>
      </c>
      <c r="B129" s="14" t="s">
        <v>41</v>
      </c>
      <c r="C129" s="16">
        <f t="shared" si="16"/>
        <v>1340</v>
      </c>
      <c r="D129" s="16">
        <f t="shared" si="23"/>
        <v>1369</v>
      </c>
      <c r="E129" s="13">
        <f t="shared" si="24"/>
        <v>0</v>
      </c>
      <c r="F129" s="13">
        <f t="shared" si="25"/>
        <v>1676</v>
      </c>
      <c r="G129" s="13">
        <f>SUM($J$82:J128)</f>
        <v>0</v>
      </c>
      <c r="H129" s="13">
        <f>SUM($I$82:I128)</f>
        <v>87902</v>
      </c>
      <c r="I129" s="13">
        <f t="shared" si="10"/>
        <v>30</v>
      </c>
      <c r="J129" s="18">
        <f t="shared" si="22"/>
        <v>0</v>
      </c>
      <c r="K129" s="13">
        <f t="shared" si="21"/>
        <v>0</v>
      </c>
      <c r="L129" s="13">
        <f t="shared" si="13"/>
        <v>0</v>
      </c>
      <c r="M129" s="13">
        <f>$Z$83-SUM($I$83:I129)</f>
        <v>-86256</v>
      </c>
      <c r="O129" s="1"/>
      <c r="P129" s="1"/>
      <c r="Q129" s="1"/>
      <c r="R129" s="1"/>
      <c r="S129" s="4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s="3" customFormat="1" x14ac:dyDescent="0.25">
      <c r="A130" s="12">
        <f t="shared" si="15"/>
        <v>46</v>
      </c>
      <c r="B130" s="14" t="s">
        <v>41</v>
      </c>
      <c r="C130" s="16">
        <f t="shared" si="16"/>
        <v>1370</v>
      </c>
      <c r="D130" s="16">
        <f t="shared" si="23"/>
        <v>1400</v>
      </c>
      <c r="E130" s="13">
        <f t="shared" si="24"/>
        <v>0</v>
      </c>
      <c r="F130" s="13">
        <f t="shared" si="25"/>
        <v>1676</v>
      </c>
      <c r="G130" s="13">
        <f>SUM($J$82:J129)</f>
        <v>0</v>
      </c>
      <c r="H130" s="13">
        <f>SUM($I$82:I129)</f>
        <v>87932</v>
      </c>
      <c r="I130" s="13">
        <f t="shared" si="10"/>
        <v>31</v>
      </c>
      <c r="J130" s="18">
        <f t="shared" si="22"/>
        <v>0</v>
      </c>
      <c r="K130" s="13">
        <f t="shared" si="21"/>
        <v>0</v>
      </c>
      <c r="L130" s="13">
        <f t="shared" si="13"/>
        <v>0</v>
      </c>
      <c r="M130" s="13">
        <f>$Z$83-SUM($I$83:I130)</f>
        <v>-86287</v>
      </c>
      <c r="O130" s="1"/>
      <c r="P130" s="1"/>
      <c r="Q130" s="1"/>
      <c r="R130" s="1"/>
      <c r="S130" s="4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s="3" customFormat="1" x14ac:dyDescent="0.25">
      <c r="A131" s="12">
        <f t="shared" si="15"/>
        <v>47</v>
      </c>
      <c r="B131" s="14" t="s">
        <v>41</v>
      </c>
      <c r="C131" s="16">
        <f t="shared" si="16"/>
        <v>1401</v>
      </c>
      <c r="D131" s="16">
        <f t="shared" si="23"/>
        <v>1430</v>
      </c>
      <c r="E131" s="13">
        <f t="shared" si="24"/>
        <v>0</v>
      </c>
      <c r="F131" s="13">
        <f t="shared" si="25"/>
        <v>1676</v>
      </c>
      <c r="G131" s="13">
        <f>SUM($J$82:J130)</f>
        <v>0</v>
      </c>
      <c r="H131" s="13">
        <f>SUM($I$82:I130)</f>
        <v>87963</v>
      </c>
      <c r="I131" s="13">
        <f t="shared" si="10"/>
        <v>30</v>
      </c>
      <c r="J131" s="18">
        <f t="shared" si="22"/>
        <v>0</v>
      </c>
      <c r="K131" s="13">
        <f t="shared" si="21"/>
        <v>0</v>
      </c>
      <c r="L131" s="13">
        <f t="shared" si="13"/>
        <v>0</v>
      </c>
      <c r="M131" s="13">
        <f>$Z$83-SUM($I$83:I131)</f>
        <v>-86317</v>
      </c>
      <c r="O131" s="1"/>
      <c r="P131" s="1"/>
      <c r="Q131" s="1"/>
      <c r="R131" s="1"/>
      <c r="S131" s="4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s="3" customFormat="1" x14ac:dyDescent="0.25">
      <c r="A132" s="12">
        <f t="shared" si="15"/>
        <v>48</v>
      </c>
      <c r="B132" s="14" t="s">
        <v>41</v>
      </c>
      <c r="C132" s="16">
        <f t="shared" si="16"/>
        <v>1431</v>
      </c>
      <c r="D132" s="16">
        <f t="shared" si="23"/>
        <v>1461</v>
      </c>
      <c r="E132" s="13">
        <f t="shared" si="24"/>
        <v>0</v>
      </c>
      <c r="F132" s="13">
        <f t="shared" si="25"/>
        <v>1676</v>
      </c>
      <c r="G132" s="13">
        <f>SUM($J$82:J131)</f>
        <v>0</v>
      </c>
      <c r="H132" s="13">
        <f>SUM($I$82:I131)</f>
        <v>87993</v>
      </c>
      <c r="I132" s="13">
        <f t="shared" si="10"/>
        <v>31</v>
      </c>
      <c r="J132" s="18">
        <f t="shared" si="22"/>
        <v>0</v>
      </c>
      <c r="K132" s="13">
        <f t="shared" si="21"/>
        <v>0</v>
      </c>
      <c r="L132" s="13">
        <f t="shared" si="13"/>
        <v>0</v>
      </c>
      <c r="M132" s="13">
        <f>$Z$83-SUM($I$83:I132)</f>
        <v>-86348</v>
      </c>
      <c r="O132" s="1"/>
      <c r="P132" s="1"/>
      <c r="Q132" s="1"/>
      <c r="R132" s="1"/>
      <c r="S132" s="4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s="3" customFormat="1" x14ac:dyDescent="0.25">
      <c r="A133" s="12">
        <f t="shared" si="15"/>
        <v>49</v>
      </c>
      <c r="B133" s="14" t="s">
        <v>41</v>
      </c>
      <c r="C133" s="16">
        <f t="shared" si="16"/>
        <v>1462</v>
      </c>
      <c r="D133" s="16">
        <f t="shared" si="23"/>
        <v>1492</v>
      </c>
      <c r="E133" s="13">
        <f t="shared" si="24"/>
        <v>0</v>
      </c>
      <c r="F133" s="13">
        <f t="shared" si="25"/>
        <v>1676</v>
      </c>
      <c r="G133" s="13">
        <f>SUM($J$82:J132)</f>
        <v>0</v>
      </c>
      <c r="H133" s="13">
        <f>SUM($I$82:I132)</f>
        <v>88024</v>
      </c>
      <c r="I133" s="13">
        <f t="shared" si="10"/>
        <v>31</v>
      </c>
      <c r="J133" s="18">
        <f t="shared" si="22"/>
        <v>0</v>
      </c>
      <c r="K133" s="13">
        <f t="shared" si="21"/>
        <v>0</v>
      </c>
      <c r="L133" s="13">
        <f t="shared" si="13"/>
        <v>0</v>
      </c>
      <c r="M133" s="13">
        <f>$Z$83-SUM($I$83:I133)</f>
        <v>-86379</v>
      </c>
      <c r="O133" s="1"/>
      <c r="P133" s="1"/>
      <c r="Q133" s="1"/>
      <c r="R133" s="1"/>
      <c r="S133" s="4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s="3" customFormat="1" x14ac:dyDescent="0.25">
      <c r="A134" s="12">
        <f t="shared" si="15"/>
        <v>50</v>
      </c>
      <c r="B134" s="14" t="s">
        <v>41</v>
      </c>
      <c r="C134" s="16">
        <f t="shared" si="16"/>
        <v>1493</v>
      </c>
      <c r="D134" s="16">
        <f t="shared" si="23"/>
        <v>1521</v>
      </c>
      <c r="E134" s="13">
        <f t="shared" si="24"/>
        <v>0</v>
      </c>
      <c r="F134" s="13">
        <f t="shared" si="25"/>
        <v>1676</v>
      </c>
      <c r="G134" s="13">
        <f>SUM($J$82:J133)</f>
        <v>0</v>
      </c>
      <c r="H134" s="13">
        <f>SUM($I$82:I133)</f>
        <v>88055</v>
      </c>
      <c r="I134" s="13">
        <f t="shared" si="10"/>
        <v>29</v>
      </c>
      <c r="J134" s="18">
        <f t="shared" si="22"/>
        <v>0</v>
      </c>
      <c r="K134" s="13">
        <f t="shared" si="21"/>
        <v>0</v>
      </c>
      <c r="L134" s="13">
        <f t="shared" si="13"/>
        <v>0</v>
      </c>
      <c r="M134" s="13">
        <f>$Z$83-SUM($I$83:I134)</f>
        <v>-86408</v>
      </c>
      <c r="O134" s="1"/>
      <c r="P134" s="1"/>
      <c r="Q134" s="1"/>
      <c r="R134" s="1"/>
      <c r="S134" s="4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s="3" customFormat="1" x14ac:dyDescent="0.25">
      <c r="A135" s="12">
        <f t="shared" si="15"/>
        <v>51</v>
      </c>
      <c r="B135" s="14" t="s">
        <v>41</v>
      </c>
      <c r="C135" s="16">
        <f t="shared" si="16"/>
        <v>1522</v>
      </c>
      <c r="D135" s="16">
        <f t="shared" si="23"/>
        <v>1552</v>
      </c>
      <c r="E135" s="13">
        <f t="shared" si="24"/>
        <v>0</v>
      </c>
      <c r="F135" s="13">
        <f t="shared" si="25"/>
        <v>1676</v>
      </c>
      <c r="G135" s="13">
        <f>SUM($J$82:J134)</f>
        <v>0</v>
      </c>
      <c r="H135" s="13">
        <f>SUM($I$82:I134)</f>
        <v>88084</v>
      </c>
      <c r="I135" s="13">
        <f t="shared" si="10"/>
        <v>31</v>
      </c>
      <c r="J135" s="18">
        <f t="shared" si="22"/>
        <v>0</v>
      </c>
      <c r="K135" s="13">
        <f t="shared" si="21"/>
        <v>0</v>
      </c>
      <c r="L135" s="13">
        <f t="shared" si="13"/>
        <v>0</v>
      </c>
      <c r="M135" s="13">
        <f>$Z$83-SUM($I$83:I135)</f>
        <v>-86439</v>
      </c>
      <c r="O135" s="1"/>
      <c r="P135" s="1"/>
      <c r="Q135" s="1"/>
      <c r="R135" s="1"/>
      <c r="S135" s="4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s="3" customFormat="1" x14ac:dyDescent="0.25">
      <c r="A136" s="12">
        <f t="shared" si="15"/>
        <v>52</v>
      </c>
      <c r="B136" s="14" t="s">
        <v>41</v>
      </c>
      <c r="C136" s="16">
        <f t="shared" si="16"/>
        <v>1553</v>
      </c>
      <c r="D136" s="16">
        <f t="shared" si="23"/>
        <v>1582</v>
      </c>
      <c r="E136" s="13">
        <f t="shared" si="24"/>
        <v>0</v>
      </c>
      <c r="F136" s="13">
        <f t="shared" si="25"/>
        <v>1676</v>
      </c>
      <c r="G136" s="13">
        <f>SUM($J$82:J135)</f>
        <v>0</v>
      </c>
      <c r="H136" s="13">
        <f>SUM($I$82:I135)</f>
        <v>88115</v>
      </c>
      <c r="I136" s="13">
        <f t="shared" si="10"/>
        <v>30</v>
      </c>
      <c r="J136" s="18">
        <f t="shared" si="22"/>
        <v>0</v>
      </c>
      <c r="K136" s="13">
        <f t="shared" si="21"/>
        <v>0</v>
      </c>
      <c r="L136" s="13">
        <f t="shared" si="13"/>
        <v>0</v>
      </c>
      <c r="M136" s="13">
        <f>$Z$83-SUM($I$83:I136)</f>
        <v>-86469</v>
      </c>
      <c r="O136" s="1"/>
      <c r="P136" s="1"/>
      <c r="Q136" s="1"/>
      <c r="R136" s="1"/>
      <c r="S136" s="4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s="3" customFormat="1" x14ac:dyDescent="0.25">
      <c r="A137" s="12">
        <f t="shared" si="15"/>
        <v>53</v>
      </c>
      <c r="B137" s="14" t="s">
        <v>41</v>
      </c>
      <c r="C137" s="16">
        <f t="shared" si="16"/>
        <v>1583</v>
      </c>
      <c r="D137" s="16">
        <f t="shared" si="23"/>
        <v>1613</v>
      </c>
      <c r="E137" s="13">
        <f t="shared" si="24"/>
        <v>0</v>
      </c>
      <c r="F137" s="13">
        <f t="shared" si="25"/>
        <v>1676</v>
      </c>
      <c r="G137" s="13">
        <f>SUM($J$82:J136)</f>
        <v>0</v>
      </c>
      <c r="H137" s="13">
        <f>SUM($I$82:I136)</f>
        <v>88145</v>
      </c>
      <c r="I137" s="13">
        <f t="shared" si="10"/>
        <v>31</v>
      </c>
      <c r="J137" s="18">
        <f t="shared" si="22"/>
        <v>0</v>
      </c>
      <c r="K137" s="13">
        <f t="shared" si="21"/>
        <v>0</v>
      </c>
      <c r="L137" s="13">
        <f t="shared" si="13"/>
        <v>0</v>
      </c>
      <c r="M137" s="13">
        <f>$Z$83-SUM($I$83:I137)</f>
        <v>-86500</v>
      </c>
      <c r="O137" s="1"/>
      <c r="P137" s="1"/>
      <c r="Q137" s="1"/>
      <c r="R137" s="1"/>
      <c r="S137" s="4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s="3" customFormat="1" x14ac:dyDescent="0.25">
      <c r="A138" s="12">
        <f t="shared" si="15"/>
        <v>54</v>
      </c>
      <c r="B138" s="14" t="s">
        <v>41</v>
      </c>
      <c r="C138" s="16">
        <f t="shared" si="16"/>
        <v>1614</v>
      </c>
      <c r="D138" s="16">
        <f t="shared" si="23"/>
        <v>1643</v>
      </c>
      <c r="E138" s="13">
        <f t="shared" si="24"/>
        <v>0</v>
      </c>
      <c r="F138" s="13">
        <f t="shared" si="25"/>
        <v>1676</v>
      </c>
      <c r="G138" s="13">
        <f>SUM($J$82:J137)</f>
        <v>0</v>
      </c>
      <c r="H138" s="13">
        <f>SUM($I$82:I137)</f>
        <v>88176</v>
      </c>
      <c r="I138" s="13">
        <f t="shared" si="10"/>
        <v>30</v>
      </c>
      <c r="J138" s="18">
        <f t="shared" si="22"/>
        <v>0</v>
      </c>
      <c r="K138" s="13">
        <f t="shared" si="21"/>
        <v>0</v>
      </c>
      <c r="L138" s="13">
        <f t="shared" si="13"/>
        <v>0</v>
      </c>
      <c r="M138" s="13">
        <f>$Z$83-SUM($I$83:I138)</f>
        <v>-86530</v>
      </c>
      <c r="O138" s="1"/>
      <c r="P138" s="1"/>
      <c r="Q138" s="1"/>
      <c r="R138" s="1"/>
      <c r="S138" s="4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s="3" customFormat="1" x14ac:dyDescent="0.25">
      <c r="A139" s="12">
        <f t="shared" si="15"/>
        <v>55</v>
      </c>
      <c r="B139" s="14" t="s">
        <v>41</v>
      </c>
      <c r="C139" s="16">
        <f t="shared" si="16"/>
        <v>1644</v>
      </c>
      <c r="D139" s="16">
        <f t="shared" si="23"/>
        <v>1674</v>
      </c>
      <c r="E139" s="13">
        <f t="shared" si="24"/>
        <v>0</v>
      </c>
      <c r="F139" s="13">
        <f t="shared" si="25"/>
        <v>1676</v>
      </c>
      <c r="G139" s="13">
        <f>SUM($J$82:J138)</f>
        <v>0</v>
      </c>
      <c r="H139" s="13">
        <f>SUM($I$82:I138)</f>
        <v>88206</v>
      </c>
      <c r="I139" s="13">
        <f t="shared" si="10"/>
        <v>31</v>
      </c>
      <c r="J139" s="18">
        <f t="shared" si="22"/>
        <v>0</v>
      </c>
      <c r="K139" s="13">
        <f t="shared" si="21"/>
        <v>0</v>
      </c>
      <c r="L139" s="13">
        <f t="shared" si="13"/>
        <v>0</v>
      </c>
      <c r="M139" s="13">
        <f>$Z$83-SUM($I$83:I139)</f>
        <v>-86561</v>
      </c>
      <c r="O139" s="1"/>
      <c r="P139" s="1"/>
      <c r="Q139" s="1"/>
      <c r="R139" s="1"/>
      <c r="S139" s="4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s="3" customFormat="1" x14ac:dyDescent="0.25">
      <c r="A140" s="12">
        <f t="shared" si="15"/>
        <v>56</v>
      </c>
      <c r="B140" s="14" t="s">
        <v>41</v>
      </c>
      <c r="C140" s="16">
        <f t="shared" si="16"/>
        <v>1675</v>
      </c>
      <c r="D140" s="16">
        <v>44970</v>
      </c>
      <c r="E140" s="13">
        <f t="shared" si="24"/>
        <v>0</v>
      </c>
      <c r="F140" s="13">
        <f t="shared" si="25"/>
        <v>1676</v>
      </c>
      <c r="G140" s="13">
        <f>SUM($J$82:J139)</f>
        <v>0</v>
      </c>
      <c r="H140" s="13">
        <f>SUM($I$82:I139)</f>
        <v>88237</v>
      </c>
      <c r="I140" s="13">
        <f t="shared" si="10"/>
        <v>43296</v>
      </c>
      <c r="J140" s="18">
        <f t="shared" si="22"/>
        <v>0</v>
      </c>
      <c r="K140" s="13">
        <f t="shared" si="21"/>
        <v>0</v>
      </c>
      <c r="L140" s="13">
        <f t="shared" si="13"/>
        <v>0</v>
      </c>
      <c r="M140" s="13">
        <f>$Z$83-SUM($I$83:I140)</f>
        <v>-129857</v>
      </c>
      <c r="O140" s="1"/>
      <c r="P140" s="1"/>
      <c r="Q140" s="1"/>
      <c r="R140" s="1"/>
      <c r="S140" s="4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</sheetData>
  <mergeCells count="1">
    <mergeCell ref="F8:G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4"/>
  <sheetViews>
    <sheetView tabSelected="1" topLeftCell="A30" zoomScale="85" zoomScaleNormal="85" workbookViewId="0">
      <selection activeCell="G36" sqref="G36"/>
    </sheetView>
  </sheetViews>
  <sheetFormatPr defaultRowHeight="16.5" x14ac:dyDescent="0.25"/>
  <cols>
    <col min="1" max="1" width="9.25" style="1" bestFit="1" customWidth="1"/>
    <col min="2" max="2" width="27" style="1" customWidth="1"/>
    <col min="3" max="3" width="17.375" style="1" customWidth="1"/>
    <col min="4" max="4" width="32.375" style="1" customWidth="1"/>
    <col min="5" max="5" width="17.125" style="3" customWidth="1"/>
    <col min="6" max="6" width="20.375" style="3" customWidth="1"/>
    <col min="7" max="7" width="21.5" style="3" customWidth="1"/>
    <col min="8" max="8" width="12.625" style="3" bestFit="1" customWidth="1"/>
    <col min="9" max="9" width="25.625" style="3" customWidth="1"/>
    <col min="10" max="10" width="15.125" style="3" customWidth="1"/>
    <col min="11" max="11" width="15.625" style="3" customWidth="1"/>
    <col min="12" max="12" width="16.5" style="3" customWidth="1"/>
    <col min="13" max="13" width="10.625" style="3" bestFit="1" customWidth="1"/>
    <col min="14" max="14" width="9" style="3"/>
    <col min="15" max="15" width="12.375" style="1" customWidth="1"/>
    <col min="16" max="16" width="10.625" style="1" customWidth="1"/>
    <col min="17" max="17" width="13.75" style="1" customWidth="1"/>
    <col min="18" max="18" width="10.125" style="1" customWidth="1"/>
    <col min="19" max="19" width="9" style="4"/>
    <col min="20" max="22" width="11.5" style="1" bestFit="1" customWidth="1"/>
    <col min="23" max="27" width="9.25" style="1" bestFit="1" customWidth="1"/>
    <col min="28" max="16384" width="9" style="1"/>
  </cols>
  <sheetData>
    <row r="1" spans="1:27" x14ac:dyDescent="0.25">
      <c r="A1" s="1" t="s">
        <v>1</v>
      </c>
      <c r="D1" s="2">
        <v>44391</v>
      </c>
      <c r="G1" s="3" t="s">
        <v>45</v>
      </c>
      <c r="H1" s="3">
        <f>E7+E11+E14</f>
        <v>12</v>
      </c>
    </row>
    <row r="2" spans="1:27" x14ac:dyDescent="0.25">
      <c r="A2" s="1" t="s">
        <v>31</v>
      </c>
      <c r="D2" s="2"/>
      <c r="E2" s="3">
        <f>30*12</f>
        <v>360</v>
      </c>
      <c r="F2" s="3" t="s">
        <v>2</v>
      </c>
      <c r="G2" s="3" t="s">
        <v>46</v>
      </c>
      <c r="H2" s="3">
        <f>E6+E10+E13</f>
        <v>10000000</v>
      </c>
      <c r="P2" s="5"/>
      <c r="Q2" s="5"/>
      <c r="R2" s="5"/>
      <c r="S2" s="5"/>
      <c r="T2" s="5"/>
      <c r="U2" s="5"/>
      <c r="V2" s="5"/>
      <c r="W2" s="5"/>
      <c r="X2" s="5"/>
      <c r="Y2" s="5"/>
    </row>
    <row r="3" spans="1:27" x14ac:dyDescent="0.25">
      <c r="A3" s="1" t="s">
        <v>32</v>
      </c>
      <c r="D3" s="2"/>
      <c r="E3" s="1">
        <v>30</v>
      </c>
      <c r="F3" s="3" t="s">
        <v>2</v>
      </c>
      <c r="P3" s="2"/>
      <c r="Q3" s="2"/>
      <c r="R3" s="6"/>
      <c r="S3" s="7"/>
      <c r="T3" s="6"/>
      <c r="U3" s="6"/>
      <c r="V3" s="6"/>
      <c r="W3" s="6"/>
    </row>
    <row r="4" spans="1:27" x14ac:dyDescent="0.25">
      <c r="A4" s="1" t="s">
        <v>3</v>
      </c>
    </row>
    <row r="5" spans="1:27" x14ac:dyDescent="0.25">
      <c r="A5" s="1">
        <v>1</v>
      </c>
      <c r="B5" s="1" t="s">
        <v>4</v>
      </c>
      <c r="E5" s="2">
        <v>44391</v>
      </c>
      <c r="G5" s="2"/>
    </row>
    <row r="6" spans="1:27" x14ac:dyDescent="0.25">
      <c r="B6" s="1" t="s">
        <v>5</v>
      </c>
      <c r="E6" s="3">
        <v>10000000</v>
      </c>
    </row>
    <row r="7" spans="1:27" x14ac:dyDescent="0.25">
      <c r="B7" s="1" t="s">
        <v>6</v>
      </c>
      <c r="E7" s="1">
        <v>12</v>
      </c>
    </row>
    <row r="8" spans="1:27" x14ac:dyDescent="0.25">
      <c r="B8" s="1" t="s">
        <v>33</v>
      </c>
      <c r="E8" s="1"/>
    </row>
    <row r="9" spans="1:27" x14ac:dyDescent="0.25">
      <c r="A9" s="8"/>
      <c r="B9" s="8" t="s">
        <v>59</v>
      </c>
      <c r="C9" s="9">
        <v>44575</v>
      </c>
      <c r="D9" s="8"/>
      <c r="E9" s="9"/>
    </row>
    <row r="10" spans="1:27" x14ac:dyDescent="0.25">
      <c r="B10" s="1" t="s">
        <v>60</v>
      </c>
      <c r="C10" s="2">
        <v>44621</v>
      </c>
    </row>
    <row r="12" spans="1:27" s="8" customFormat="1" x14ac:dyDescent="0.25">
      <c r="E12" s="9"/>
      <c r="F12" s="10"/>
      <c r="G12" s="10"/>
      <c r="H12" s="10"/>
      <c r="I12" s="10"/>
      <c r="J12" s="10"/>
      <c r="K12" s="10"/>
      <c r="L12" s="10"/>
      <c r="M12" s="10"/>
      <c r="N12" s="10"/>
      <c r="S12" s="11"/>
    </row>
    <row r="15" spans="1:27" x14ac:dyDescent="0.25">
      <c r="A15" s="12" t="s">
        <v>34</v>
      </c>
      <c r="B15" s="12"/>
      <c r="C15" s="12"/>
      <c r="D15" s="12"/>
      <c r="E15" s="13"/>
      <c r="F15" s="13"/>
      <c r="G15" s="13"/>
      <c r="H15" s="13"/>
      <c r="I15" s="13"/>
      <c r="J15" s="13"/>
      <c r="K15" s="13"/>
      <c r="L15" s="13"/>
      <c r="M15" s="13"/>
      <c r="P15" s="8"/>
      <c r="Q15" s="8"/>
      <c r="R15" s="8"/>
      <c r="S15" s="11"/>
      <c r="T15" s="8"/>
      <c r="U15" s="8"/>
      <c r="V15" s="8"/>
      <c r="W15" s="8"/>
      <c r="X15" s="8"/>
      <c r="Y15" s="8"/>
      <c r="Z15" s="8"/>
      <c r="AA15" s="8"/>
    </row>
    <row r="16" spans="1:27" s="26" customFormat="1" ht="33" x14ac:dyDescent="0.25">
      <c r="A16" s="23"/>
      <c r="B16" s="24" t="s">
        <v>10</v>
      </c>
      <c r="C16" s="24" t="s">
        <v>0</v>
      </c>
      <c r="D16" s="24" t="s">
        <v>11</v>
      </c>
      <c r="E16" s="24" t="s">
        <v>5</v>
      </c>
      <c r="F16" s="24" t="s">
        <v>35</v>
      </c>
      <c r="G16" s="24" t="s">
        <v>44</v>
      </c>
      <c r="H16" s="24" t="s">
        <v>37</v>
      </c>
      <c r="I16" s="24" t="s">
        <v>38</v>
      </c>
      <c r="J16" s="24" t="s">
        <v>39</v>
      </c>
      <c r="K16" s="24" t="s">
        <v>43</v>
      </c>
      <c r="L16" s="24" t="s">
        <v>13</v>
      </c>
      <c r="M16" s="24" t="s">
        <v>14</v>
      </c>
      <c r="N16" s="25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1:29" hidden="1" x14ac:dyDescent="0.25">
      <c r="A17" s="12"/>
      <c r="B17" s="12"/>
      <c r="C17" s="14"/>
      <c r="D17" s="14"/>
      <c r="E17" s="13"/>
      <c r="F17" s="13"/>
      <c r="G17" s="13"/>
      <c r="H17" s="13"/>
      <c r="I17" s="14"/>
      <c r="J17" s="12"/>
      <c r="K17" s="13"/>
      <c r="L17" s="13"/>
      <c r="M17" s="13"/>
      <c r="P17" s="9"/>
      <c r="Q17" s="9"/>
      <c r="R17" s="9"/>
      <c r="S17" s="11"/>
      <c r="T17" s="10"/>
      <c r="U17" s="8"/>
      <c r="V17" s="10"/>
      <c r="W17" s="8"/>
      <c r="X17" s="8"/>
      <c r="Y17" s="10"/>
      <c r="Z17" s="10"/>
      <c r="AA17" s="10"/>
    </row>
    <row r="18" spans="1:29" x14ac:dyDescent="0.25">
      <c r="A18" s="12"/>
      <c r="B18" s="34" t="s">
        <v>41</v>
      </c>
      <c r="C18" s="17">
        <v>44391</v>
      </c>
      <c r="D18" s="14"/>
      <c r="E18" s="13"/>
      <c r="F18" s="13"/>
      <c r="G18" s="13"/>
      <c r="H18" s="13"/>
      <c r="I18" s="14"/>
      <c r="J18" s="12"/>
      <c r="K18" s="13"/>
      <c r="L18" s="13">
        <v>10000000</v>
      </c>
      <c r="M18" s="13">
        <f>Z17</f>
        <v>0</v>
      </c>
      <c r="P18" s="9"/>
      <c r="Q18" s="9"/>
      <c r="R18" s="9"/>
      <c r="S18" s="11"/>
      <c r="T18" s="10"/>
      <c r="U18" s="10"/>
      <c r="V18" s="10"/>
      <c r="W18" s="8"/>
      <c r="X18" s="21"/>
      <c r="Y18" s="10"/>
      <c r="Z18" s="10"/>
      <c r="AA18" s="8"/>
    </row>
    <row r="19" spans="1:29" ht="50.25" customHeight="1" x14ac:dyDescent="0.25">
      <c r="A19" s="12">
        <v>1</v>
      </c>
      <c r="B19" s="34" t="s">
        <v>41</v>
      </c>
      <c r="C19" s="16">
        <f>E5</f>
        <v>44391</v>
      </c>
      <c r="D19" s="16">
        <f t="shared" ref="D19:D31" si="0">EOMONTH(C19,0)</f>
        <v>44408</v>
      </c>
      <c r="E19" s="13">
        <f>E6</f>
        <v>10000000</v>
      </c>
      <c r="F19" s="13">
        <f>E2</f>
        <v>360</v>
      </c>
      <c r="G19" s="13">
        <f>SUM($J$18:J18)</f>
        <v>0</v>
      </c>
      <c r="H19" s="13">
        <f>SUM($I$18:I18)</f>
        <v>0</v>
      </c>
      <c r="I19" s="13">
        <f>30-DAY(C19)+1</f>
        <v>17</v>
      </c>
      <c r="J19" s="18">
        <f>(E19-G19)/(F19-H19)*I19</f>
        <v>472222.22222222219</v>
      </c>
      <c r="K19" s="13">
        <f>G19+J19</f>
        <v>472222.22222222219</v>
      </c>
      <c r="L19" s="13">
        <f>E19-K19</f>
        <v>9527777.777777778</v>
      </c>
      <c r="M19" s="13">
        <f>M18-I19</f>
        <v>-17</v>
      </c>
      <c r="P19" s="9"/>
      <c r="Q19" s="9"/>
      <c r="R19" s="9"/>
      <c r="S19" s="11"/>
      <c r="T19" s="10"/>
      <c r="U19" s="10"/>
      <c r="V19" s="10"/>
      <c r="W19" s="10"/>
      <c r="X19" s="10"/>
      <c r="Y19" s="10"/>
      <c r="Z19" s="10"/>
      <c r="AA19" s="39"/>
    </row>
    <row r="20" spans="1:29" ht="50.25" customHeight="1" x14ac:dyDescent="0.25">
      <c r="A20" s="12">
        <v>2</v>
      </c>
      <c r="B20" s="34" t="s">
        <v>41</v>
      </c>
      <c r="C20" s="16">
        <f>D19+1</f>
        <v>44409</v>
      </c>
      <c r="D20" s="16">
        <f t="shared" si="0"/>
        <v>44439</v>
      </c>
      <c r="E20" s="13">
        <f>E6</f>
        <v>10000000</v>
      </c>
      <c r="F20" s="13">
        <f>E2</f>
        <v>360</v>
      </c>
      <c r="G20" s="13">
        <f>SUM($J$18:J19)</f>
        <v>472222.22222222219</v>
      </c>
      <c r="H20" s="13">
        <f>SUM($I$18:I19)</f>
        <v>17</v>
      </c>
      <c r="I20" s="13">
        <f t="shared" ref="I20:I24" si="1">30-DAY(C20)+1</f>
        <v>30</v>
      </c>
      <c r="J20" s="18">
        <f>(E20-G20)/(F20-H20)*I20</f>
        <v>833333.33333333337</v>
      </c>
      <c r="K20" s="13">
        <f t="shared" ref="K20:K30" si="2">G20+J20</f>
        <v>1305555.5555555555</v>
      </c>
      <c r="L20" s="13">
        <f t="shared" ref="L20:L28" si="3">E20-K20</f>
        <v>8694444.444444444</v>
      </c>
      <c r="M20" s="13">
        <f t="shared" ref="M20:M23" si="4">M19-I20</f>
        <v>-47</v>
      </c>
      <c r="P20" s="9"/>
      <c r="Q20" s="8"/>
      <c r="R20" s="8"/>
      <c r="S20" s="11"/>
      <c r="T20" s="10"/>
      <c r="U20" s="40"/>
      <c r="V20" s="10"/>
      <c r="W20" s="8"/>
      <c r="X20" s="8"/>
      <c r="Y20" s="8"/>
      <c r="Z20" s="8"/>
      <c r="AA20" s="8"/>
    </row>
    <row r="21" spans="1:29" ht="50.25" customHeight="1" x14ac:dyDescent="0.25">
      <c r="A21" s="12">
        <v>3</v>
      </c>
      <c r="B21" s="34" t="s">
        <v>41</v>
      </c>
      <c r="C21" s="16">
        <f>EDATE(C20,1)</f>
        <v>44440</v>
      </c>
      <c r="D21" s="16">
        <f t="shared" si="0"/>
        <v>44469</v>
      </c>
      <c r="E21" s="13">
        <f>E6</f>
        <v>10000000</v>
      </c>
      <c r="F21" s="13">
        <f>E2</f>
        <v>360</v>
      </c>
      <c r="G21" s="13">
        <f>SUM($J$18:J20)</f>
        <v>1305555.5555555555</v>
      </c>
      <c r="H21" s="13">
        <f>SUM($I$18:I20)</f>
        <v>47</v>
      </c>
      <c r="I21" s="13">
        <f t="shared" si="1"/>
        <v>30</v>
      </c>
      <c r="J21" s="18">
        <f t="shared" ref="J21:J30" si="5">(E21-G21)/(F21-H21)*I21</f>
        <v>833333.33333333337</v>
      </c>
      <c r="K21" s="13">
        <f t="shared" si="2"/>
        <v>2138888.888888889</v>
      </c>
      <c r="L21" s="13">
        <f t="shared" si="3"/>
        <v>7861111.111111111</v>
      </c>
      <c r="M21" s="13">
        <f t="shared" si="4"/>
        <v>-77</v>
      </c>
    </row>
    <row r="22" spans="1:29" ht="50.25" customHeight="1" x14ac:dyDescent="0.25">
      <c r="A22" s="12">
        <v>4</v>
      </c>
      <c r="B22" s="34" t="s">
        <v>41</v>
      </c>
      <c r="C22" s="16">
        <f t="shared" ref="C22:C31" si="6">EDATE(C21,1)</f>
        <v>44470</v>
      </c>
      <c r="D22" s="16">
        <f t="shared" si="0"/>
        <v>44500</v>
      </c>
      <c r="E22" s="13">
        <f>E6</f>
        <v>10000000</v>
      </c>
      <c r="F22" s="13">
        <f>E2</f>
        <v>360</v>
      </c>
      <c r="G22" s="13">
        <f>SUM($J$18:J21)</f>
        <v>2138888.888888889</v>
      </c>
      <c r="H22" s="13">
        <f>SUM($I$18:I21)</f>
        <v>77</v>
      </c>
      <c r="I22" s="13">
        <f t="shared" si="1"/>
        <v>30</v>
      </c>
      <c r="J22" s="18">
        <f t="shared" si="5"/>
        <v>833333.33333333337</v>
      </c>
      <c r="K22" s="13">
        <f t="shared" si="2"/>
        <v>2972222.2222222225</v>
      </c>
      <c r="L22" s="13">
        <f t="shared" si="3"/>
        <v>7027777.777777778</v>
      </c>
      <c r="M22" s="13">
        <f t="shared" si="4"/>
        <v>-107</v>
      </c>
    </row>
    <row r="23" spans="1:29" ht="50.25" customHeight="1" x14ac:dyDescent="0.25">
      <c r="A23" s="12">
        <v>5</v>
      </c>
      <c r="B23" s="34" t="s">
        <v>41</v>
      </c>
      <c r="C23" s="16">
        <f>EDATE(C22,1)</f>
        <v>44501</v>
      </c>
      <c r="D23" s="16">
        <f t="shared" si="0"/>
        <v>44530</v>
      </c>
      <c r="E23" s="13">
        <f>E6</f>
        <v>10000000</v>
      </c>
      <c r="F23" s="13">
        <f>E2</f>
        <v>360</v>
      </c>
      <c r="G23" s="13">
        <f>SUM($J$18:J22)</f>
        <v>2972222.2222222225</v>
      </c>
      <c r="H23" s="13">
        <f>SUM($I$18:I22)</f>
        <v>107</v>
      </c>
      <c r="I23" s="13">
        <f t="shared" si="1"/>
        <v>30</v>
      </c>
      <c r="J23" s="18">
        <f t="shared" si="5"/>
        <v>833333.33333333337</v>
      </c>
      <c r="K23" s="13">
        <f t="shared" si="2"/>
        <v>3805555.555555556</v>
      </c>
      <c r="L23" s="13">
        <f t="shared" si="3"/>
        <v>6194444.444444444</v>
      </c>
      <c r="M23" s="13">
        <f t="shared" si="4"/>
        <v>-137</v>
      </c>
    </row>
    <row r="24" spans="1:29" ht="50.25" customHeight="1" x14ac:dyDescent="0.25">
      <c r="A24" s="12">
        <v>6</v>
      </c>
      <c r="B24" s="34" t="s">
        <v>41</v>
      </c>
      <c r="C24" s="16">
        <f t="shared" si="6"/>
        <v>44531</v>
      </c>
      <c r="D24" s="16">
        <f t="shared" si="0"/>
        <v>44561</v>
      </c>
      <c r="E24" s="13">
        <f>E6</f>
        <v>10000000</v>
      </c>
      <c r="F24" s="13">
        <f>E2</f>
        <v>360</v>
      </c>
      <c r="G24" s="13">
        <f>SUM($J$18:J23)</f>
        <v>3805555.555555556</v>
      </c>
      <c r="H24" s="13">
        <f>SUM($I$18:I23)</f>
        <v>137</v>
      </c>
      <c r="I24" s="13">
        <f t="shared" si="1"/>
        <v>30</v>
      </c>
      <c r="J24" s="18">
        <f t="shared" si="5"/>
        <v>833333.33333333337</v>
      </c>
      <c r="K24" s="13">
        <f>G24+J24</f>
        <v>4638888.888888889</v>
      </c>
      <c r="L24" s="13">
        <f t="shared" si="3"/>
        <v>5361111.111111111</v>
      </c>
      <c r="M24" s="13">
        <f>F24-SUM($I$19:I24)</f>
        <v>193</v>
      </c>
    </row>
    <row r="25" spans="1:29" ht="50.25" customHeight="1" x14ac:dyDescent="0.25">
      <c r="A25" s="12">
        <v>7</v>
      </c>
      <c r="B25" s="28" t="s">
        <v>41</v>
      </c>
      <c r="C25" s="29">
        <f t="shared" si="6"/>
        <v>44562</v>
      </c>
      <c r="D25" s="29">
        <f>C9-1</f>
        <v>44574</v>
      </c>
      <c r="E25" s="30">
        <f>E6</f>
        <v>10000000</v>
      </c>
      <c r="F25" s="30">
        <f>E2</f>
        <v>360</v>
      </c>
      <c r="G25" s="30">
        <f>SUM($J$18:J24)</f>
        <v>4638888.888888889</v>
      </c>
      <c r="H25" s="30">
        <f>SUM($I$18:I24)</f>
        <v>167</v>
      </c>
      <c r="I25" s="49">
        <f>D25-C25+1</f>
        <v>13</v>
      </c>
      <c r="J25" s="31">
        <f>(E25-G25)/(F25-H25)*I25</f>
        <v>361111.11111111112</v>
      </c>
      <c r="K25" s="30">
        <f t="shared" si="2"/>
        <v>5000000</v>
      </c>
      <c r="L25" s="30">
        <f t="shared" si="3"/>
        <v>5000000</v>
      </c>
      <c r="M25" s="30">
        <f>F25-SUM($I$19:I25)</f>
        <v>180</v>
      </c>
    </row>
    <row r="26" spans="1:29" ht="50.25" customHeight="1" x14ac:dyDescent="0.25">
      <c r="A26" s="12">
        <v>8</v>
      </c>
      <c r="B26" s="28" t="s">
        <v>41</v>
      </c>
      <c r="C26" s="29">
        <f>C10</f>
        <v>44621</v>
      </c>
      <c r="D26" s="29">
        <f t="shared" si="0"/>
        <v>44651</v>
      </c>
      <c r="E26" s="30">
        <f>E6+E10</f>
        <v>10000000</v>
      </c>
      <c r="F26" s="30">
        <f>E2+F11</f>
        <v>360</v>
      </c>
      <c r="G26" s="30">
        <f>K25</f>
        <v>5000000</v>
      </c>
      <c r="H26" s="30">
        <f>SUM(I19:I25)</f>
        <v>180</v>
      </c>
      <c r="I26" s="30">
        <f>30-DAY(C26)+1</f>
        <v>30</v>
      </c>
      <c r="J26" s="60">
        <f>(E26-G26)/(F26-H26)*I26</f>
        <v>833333.33333333337</v>
      </c>
      <c r="K26" s="30">
        <f>G26+J26</f>
        <v>5833333.333333333</v>
      </c>
      <c r="L26" s="30">
        <f t="shared" si="3"/>
        <v>4166666.666666667</v>
      </c>
      <c r="M26" s="30">
        <f>F26-I26-H26</f>
        <v>150</v>
      </c>
    </row>
    <row r="27" spans="1:29" ht="50.25" customHeight="1" x14ac:dyDescent="0.25">
      <c r="A27" s="12">
        <v>9</v>
      </c>
      <c r="B27" s="34" t="s">
        <v>41</v>
      </c>
      <c r="C27" s="16">
        <f t="shared" si="6"/>
        <v>44652</v>
      </c>
      <c r="D27" s="16">
        <f t="shared" si="0"/>
        <v>44681</v>
      </c>
      <c r="E27" s="13">
        <f>E6+E10</f>
        <v>10000000</v>
      </c>
      <c r="F27" s="13">
        <f>F26</f>
        <v>360</v>
      </c>
      <c r="G27" s="13">
        <f>SUM(J19:J26)</f>
        <v>5833333.333333333</v>
      </c>
      <c r="H27" s="13">
        <f>SUM(I19:I26)</f>
        <v>210</v>
      </c>
      <c r="I27" s="12">
        <v>30</v>
      </c>
      <c r="J27" s="18">
        <f>(E27-G27)/(F27-H27)*I27</f>
        <v>833333.33333333349</v>
      </c>
      <c r="K27" s="13">
        <f>G27+J27</f>
        <v>6666666.666666666</v>
      </c>
      <c r="L27" s="13">
        <f t="shared" si="3"/>
        <v>3333333.333333334</v>
      </c>
      <c r="M27" s="13">
        <f t="shared" ref="M27:M31" si="7">F27-SUM(H27:I27)</f>
        <v>120</v>
      </c>
    </row>
    <row r="28" spans="1:29" ht="50.25" customHeight="1" x14ac:dyDescent="0.25">
      <c r="A28" s="12">
        <v>10</v>
      </c>
      <c r="B28" s="34" t="s">
        <v>41</v>
      </c>
      <c r="C28" s="16">
        <f t="shared" si="6"/>
        <v>44682</v>
      </c>
      <c r="D28" s="16">
        <f t="shared" si="0"/>
        <v>44712</v>
      </c>
      <c r="E28" s="13">
        <f>E6+E10</f>
        <v>10000000</v>
      </c>
      <c r="F28" s="13">
        <f>F26</f>
        <v>360</v>
      </c>
      <c r="G28" s="13">
        <f>SUM(J19:J27)</f>
        <v>6666666.666666666</v>
      </c>
      <c r="H28" s="13">
        <f>SUM(I19:I27)</f>
        <v>240</v>
      </c>
      <c r="I28" s="12">
        <v>30</v>
      </c>
      <c r="J28" s="18">
        <f>(E28-G28)/(F28-H28)*I28</f>
        <v>833333.33333333349</v>
      </c>
      <c r="K28" s="13">
        <f t="shared" si="2"/>
        <v>7500000</v>
      </c>
      <c r="L28" s="13">
        <f t="shared" si="3"/>
        <v>2500000</v>
      </c>
      <c r="M28" s="13">
        <f t="shared" si="7"/>
        <v>90</v>
      </c>
    </row>
    <row r="29" spans="1:29" ht="50.25" customHeight="1" x14ac:dyDescent="0.25">
      <c r="A29" s="12">
        <v>11</v>
      </c>
      <c r="B29" s="34" t="s">
        <v>41</v>
      </c>
      <c r="C29" s="16">
        <f t="shared" si="6"/>
        <v>44713</v>
      </c>
      <c r="D29" s="16">
        <f t="shared" si="0"/>
        <v>44742</v>
      </c>
      <c r="E29" s="13">
        <f>E6+E10</f>
        <v>10000000</v>
      </c>
      <c r="F29" s="13">
        <f>F26</f>
        <v>360</v>
      </c>
      <c r="G29" s="13">
        <f>SUM(J19:J28)</f>
        <v>7500000</v>
      </c>
      <c r="H29" s="13">
        <f>SUM(I19:I28)</f>
        <v>270</v>
      </c>
      <c r="I29" s="12">
        <v>30</v>
      </c>
      <c r="J29" s="18">
        <f t="shared" si="5"/>
        <v>833333.33333333337</v>
      </c>
      <c r="K29" s="13">
        <f t="shared" si="2"/>
        <v>8333333.333333333</v>
      </c>
      <c r="L29" s="13">
        <f>E29-K29</f>
        <v>1666666.666666667</v>
      </c>
      <c r="M29" s="13">
        <f t="shared" si="7"/>
        <v>60</v>
      </c>
    </row>
    <row r="30" spans="1:29" s="3" customFormat="1" ht="50.25" customHeight="1" x14ac:dyDescent="0.25">
      <c r="A30" s="12">
        <v>12</v>
      </c>
      <c r="B30" s="34" t="s">
        <v>41</v>
      </c>
      <c r="C30" s="16">
        <f t="shared" si="6"/>
        <v>44743</v>
      </c>
      <c r="D30" s="16">
        <f>EOMONTH(C30,0)</f>
        <v>44773</v>
      </c>
      <c r="E30" s="13">
        <f>E6+E10</f>
        <v>10000000</v>
      </c>
      <c r="F30" s="13">
        <f>F26</f>
        <v>360</v>
      </c>
      <c r="G30" s="13">
        <f>SUM(J19:J29)</f>
        <v>8333333.333333333</v>
      </c>
      <c r="H30" s="13">
        <f>SUM(I19:I29)</f>
        <v>300</v>
      </c>
      <c r="I30" s="53">
        <f>30- DAY(C30)+1</f>
        <v>30</v>
      </c>
      <c r="J30" s="18">
        <f t="shared" si="5"/>
        <v>833333.33333333349</v>
      </c>
      <c r="K30" s="13">
        <f t="shared" si="2"/>
        <v>9166666.666666666</v>
      </c>
      <c r="L30" s="13">
        <f>E30-K30</f>
        <v>833333.33333333395</v>
      </c>
      <c r="M30" s="13">
        <f t="shared" si="7"/>
        <v>30</v>
      </c>
      <c r="O30" s="1"/>
      <c r="P30" s="1"/>
      <c r="Q30" s="1"/>
      <c r="R30" s="1"/>
      <c r="S30" s="4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s="50" customFormat="1" ht="45" customHeight="1" x14ac:dyDescent="0.25">
      <c r="A31" s="12">
        <v>13</v>
      </c>
      <c r="B31" s="34" t="s">
        <v>41</v>
      </c>
      <c r="C31" s="35">
        <f t="shared" si="6"/>
        <v>44774</v>
      </c>
      <c r="D31" s="35">
        <f t="shared" si="0"/>
        <v>44804</v>
      </c>
      <c r="E31" s="36">
        <f>E6+E10+E13</f>
        <v>10000000</v>
      </c>
      <c r="F31" s="36">
        <f>E2+F11+F14</f>
        <v>360</v>
      </c>
      <c r="G31" s="36">
        <f>SUM(J19:J30)</f>
        <v>9166666.666666666</v>
      </c>
      <c r="H31" s="36">
        <f t="shared" ref="H31" si="8">H30+I30</f>
        <v>330</v>
      </c>
      <c r="I31" s="37">
        <f>M30</f>
        <v>30</v>
      </c>
      <c r="J31" s="37">
        <f>(E31-G31)/(F31-H31)*I31</f>
        <v>833333.33333333395</v>
      </c>
      <c r="K31" s="36">
        <f>G31+J31</f>
        <v>10000000</v>
      </c>
      <c r="L31" s="36">
        <f>E31-K31</f>
        <v>0</v>
      </c>
      <c r="M31" s="36">
        <f t="shared" si="7"/>
        <v>0</v>
      </c>
      <c r="O31" s="51"/>
      <c r="P31" s="51"/>
      <c r="Q31" s="51"/>
      <c r="R31" s="51"/>
      <c r="S31" s="52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29" s="10" customFormat="1" ht="45" customHeight="1" x14ac:dyDescent="0.25">
      <c r="A32" s="8"/>
      <c r="B32" s="11"/>
      <c r="C32" s="9"/>
      <c r="D32" s="9"/>
      <c r="I32" s="8"/>
      <c r="J32" s="21"/>
      <c r="O32" s="8"/>
      <c r="P32" s="8"/>
      <c r="Q32" s="8"/>
      <c r="R32" s="8"/>
      <c r="S32" s="11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s="10" customFormat="1" ht="45" customHeight="1" x14ac:dyDescent="0.25">
      <c r="A33" s="8"/>
      <c r="B33" s="11"/>
      <c r="C33" s="9"/>
      <c r="D33" s="9"/>
      <c r="I33" s="8"/>
      <c r="J33" s="21"/>
      <c r="O33" s="8"/>
      <c r="P33" s="8"/>
      <c r="Q33" s="8"/>
      <c r="R33" s="8"/>
      <c r="S33" s="11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s="10" customFormat="1" ht="45" customHeight="1" x14ac:dyDescent="0.25">
      <c r="A34" s="8"/>
      <c r="B34" s="66" t="s">
        <v>61</v>
      </c>
      <c r="C34" s="16"/>
      <c r="D34" s="9"/>
      <c r="I34" s="8"/>
      <c r="J34" s="21"/>
      <c r="O34" s="8"/>
      <c r="P34" s="8"/>
      <c r="Q34" s="8"/>
      <c r="R34" s="8"/>
      <c r="S34" s="11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s="10" customFormat="1" ht="45" customHeight="1" x14ac:dyDescent="0.25">
      <c r="A35" s="8"/>
      <c r="B35" s="14" t="s">
        <v>62</v>
      </c>
      <c r="C35" s="53">
        <v>10</v>
      </c>
      <c r="D35" s="9"/>
      <c r="F35" s="62">
        <f>J29/30</f>
        <v>27777.777777777777</v>
      </c>
      <c r="G35" s="10">
        <f>F35*16</f>
        <v>444444.44444444444</v>
      </c>
      <c r="I35" s="8"/>
      <c r="J35" s="21"/>
      <c r="O35" s="8"/>
      <c r="P35" s="8"/>
      <c r="Q35" s="8"/>
      <c r="R35" s="8"/>
      <c r="S35" s="11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s="10" customFormat="1" ht="45" customHeight="1" x14ac:dyDescent="0.25">
      <c r="A36" s="8"/>
      <c r="B36" s="14" t="s">
        <v>63</v>
      </c>
      <c r="C36" s="53">
        <v>2</v>
      </c>
      <c r="D36" s="9"/>
      <c r="F36" s="10" t="s">
        <v>70</v>
      </c>
      <c r="G36" s="10">
        <f>G35+J30+J31</f>
        <v>2111111.1111111119</v>
      </c>
      <c r="I36" s="8"/>
      <c r="J36" s="21"/>
      <c r="O36" s="8"/>
      <c r="P36" s="8"/>
      <c r="Q36" s="8"/>
      <c r="R36" s="8"/>
      <c r="S36" s="11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s="10" customFormat="1" ht="45" customHeight="1" x14ac:dyDescent="0.25">
      <c r="A37" s="8"/>
      <c r="B37" s="14" t="s">
        <v>64</v>
      </c>
      <c r="C37" s="16">
        <v>44727</v>
      </c>
      <c r="D37" s="9"/>
      <c r="F37" s="62"/>
      <c r="G37" s="68"/>
      <c r="I37" s="8"/>
      <c r="J37" s="21"/>
      <c r="O37" s="8"/>
      <c r="P37" s="8"/>
      <c r="Q37" s="8"/>
      <c r="R37" s="8"/>
      <c r="S37" s="11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s="10" customFormat="1" ht="45" customHeight="1" x14ac:dyDescent="0.25">
      <c r="A38" s="8"/>
      <c r="B38" s="11"/>
      <c r="C38" s="9"/>
      <c r="D38" s="9"/>
      <c r="I38" s="8"/>
      <c r="J38" s="21"/>
      <c r="O38" s="8"/>
      <c r="P38" s="8"/>
      <c r="Q38" s="8"/>
      <c r="R38" s="8"/>
      <c r="S38" s="11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s="10" customFormat="1" ht="45" customHeight="1" x14ac:dyDescent="0.25">
      <c r="A39" s="8"/>
      <c r="B39" s="63" t="s">
        <v>65</v>
      </c>
      <c r="C39" s="64" t="s">
        <v>66</v>
      </c>
      <c r="D39" s="64" t="s">
        <v>67</v>
      </c>
      <c r="E39" s="65" t="s">
        <v>68</v>
      </c>
      <c r="F39" s="65" t="s">
        <v>69</v>
      </c>
      <c r="I39" s="8"/>
      <c r="J39" s="21"/>
      <c r="O39" s="8"/>
      <c r="P39" s="8"/>
      <c r="Q39" s="8"/>
      <c r="R39" s="8"/>
      <c r="S39" s="11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s="10" customFormat="1" ht="45" customHeight="1" x14ac:dyDescent="0.25">
      <c r="A40" s="8"/>
      <c r="B40" s="14">
        <v>10</v>
      </c>
      <c r="C40" s="53">
        <v>2</v>
      </c>
      <c r="D40" s="18">
        <f>SUM(J29:J31)</f>
        <v>2500000.0000000009</v>
      </c>
      <c r="E40" s="10">
        <f>G36*(1/5)</f>
        <v>422222.22222222242</v>
      </c>
      <c r="F40" s="61">
        <f>C37</f>
        <v>44727</v>
      </c>
      <c r="I40" s="8"/>
      <c r="J40" s="21"/>
      <c r="O40" s="8"/>
      <c r="P40" s="8"/>
      <c r="Q40" s="8"/>
      <c r="R40" s="8"/>
      <c r="S40" s="11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s="10" customFormat="1" ht="45" customHeight="1" x14ac:dyDescent="0.25">
      <c r="A41" s="8"/>
      <c r="B41" s="11"/>
      <c r="C41" s="9"/>
      <c r="D41" s="9"/>
      <c r="I41" s="8"/>
      <c r="J41" s="21"/>
      <c r="O41" s="8"/>
      <c r="P41" s="8"/>
      <c r="Q41" s="8"/>
      <c r="R41" s="8"/>
      <c r="S41" s="11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s="10" customFormat="1" ht="45" customHeight="1" x14ac:dyDescent="0.25">
      <c r="A42" s="8"/>
      <c r="B42" s="11"/>
      <c r="C42" s="9"/>
      <c r="D42" s="9"/>
      <c r="I42" s="8"/>
      <c r="J42" s="21"/>
      <c r="O42" s="8"/>
      <c r="P42" s="8"/>
      <c r="Q42" s="8"/>
      <c r="R42" s="8"/>
      <c r="S42" s="11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s="10" customFormat="1" ht="45" customHeight="1" x14ac:dyDescent="0.25">
      <c r="A43" s="8"/>
      <c r="B43" s="11"/>
      <c r="C43" s="9"/>
      <c r="D43" s="9"/>
      <c r="I43" s="8"/>
      <c r="J43" s="21"/>
      <c r="O43" s="8"/>
      <c r="P43" s="8"/>
      <c r="Q43" s="8"/>
      <c r="R43" s="8"/>
      <c r="S43" s="11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s="10" customFormat="1" ht="45" customHeight="1" x14ac:dyDescent="0.25">
      <c r="A44" s="8"/>
      <c r="B44" s="11"/>
      <c r="C44" s="9"/>
      <c r="D44" s="9"/>
      <c r="I44" s="8"/>
      <c r="J44" s="21"/>
      <c r="O44" s="8"/>
      <c r="P44" s="8"/>
      <c r="Q44" s="8"/>
      <c r="R44" s="8"/>
      <c r="S44" s="11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s="10" customFormat="1" ht="45" customHeight="1" x14ac:dyDescent="0.25">
      <c r="A45" s="8"/>
      <c r="B45" s="11"/>
      <c r="C45" s="9"/>
      <c r="D45" s="9"/>
      <c r="I45" s="8"/>
      <c r="J45" s="21"/>
      <c r="O45" s="8"/>
      <c r="P45" s="8"/>
      <c r="Q45" s="8"/>
      <c r="R45" s="8"/>
      <c r="S45" s="11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s="10" customFormat="1" ht="45" customHeight="1" x14ac:dyDescent="0.25">
      <c r="A46" s="8"/>
      <c r="B46" s="11"/>
      <c r="C46" s="9"/>
      <c r="D46" s="9"/>
      <c r="I46" s="8"/>
      <c r="J46" s="21"/>
      <c r="O46" s="8"/>
      <c r="P46" s="8"/>
      <c r="Q46" s="8"/>
      <c r="R46" s="8"/>
      <c r="S46" s="11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s="10" customFormat="1" ht="45" customHeight="1" x14ac:dyDescent="0.25">
      <c r="A47" s="8"/>
      <c r="B47" s="11"/>
      <c r="C47" s="9"/>
      <c r="D47" s="9"/>
      <c r="I47" s="8"/>
      <c r="J47" s="21"/>
      <c r="O47" s="8"/>
      <c r="P47" s="8"/>
      <c r="Q47" s="8"/>
      <c r="R47" s="8"/>
      <c r="S47" s="11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s="10" customFormat="1" ht="45" customHeight="1" x14ac:dyDescent="0.25">
      <c r="A48" s="8"/>
      <c r="B48" s="11"/>
      <c r="C48" s="9"/>
      <c r="D48" s="9"/>
      <c r="I48" s="8"/>
      <c r="J48" s="21"/>
      <c r="O48" s="8"/>
      <c r="P48" s="8"/>
      <c r="Q48" s="8"/>
      <c r="R48" s="8"/>
      <c r="S48" s="11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s="10" customFormat="1" ht="45" customHeight="1" x14ac:dyDescent="0.25">
      <c r="A49" s="8"/>
      <c r="B49" s="11"/>
      <c r="C49" s="9"/>
      <c r="D49" s="9"/>
      <c r="I49" s="8"/>
      <c r="J49" s="21"/>
      <c r="O49" s="8"/>
      <c r="P49" s="8"/>
      <c r="Q49" s="8"/>
      <c r="R49" s="8"/>
      <c r="S49" s="11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s="10" customFormat="1" ht="45" customHeight="1" x14ac:dyDescent="0.25">
      <c r="A50" s="8"/>
      <c r="B50" s="11"/>
      <c r="C50" s="9"/>
      <c r="D50" s="9"/>
      <c r="I50" s="8"/>
      <c r="J50" s="21"/>
      <c r="O50" s="8"/>
      <c r="P50" s="8"/>
      <c r="Q50" s="8"/>
      <c r="R50" s="8"/>
      <c r="S50" s="11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s="10" customFormat="1" ht="45" customHeight="1" x14ac:dyDescent="0.25">
      <c r="A51" s="8"/>
      <c r="B51" s="11"/>
      <c r="C51" s="9"/>
      <c r="D51" s="9"/>
      <c r="I51" s="8"/>
      <c r="J51" s="21"/>
      <c r="O51" s="8"/>
      <c r="P51" s="8"/>
      <c r="Q51" s="8"/>
      <c r="R51" s="8"/>
      <c r="S51" s="11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s="10" customFormat="1" ht="45" customHeight="1" x14ac:dyDescent="0.25">
      <c r="A52" s="8"/>
      <c r="B52" s="11"/>
      <c r="C52" s="9"/>
      <c r="D52" s="9"/>
      <c r="I52" s="8"/>
      <c r="J52" s="21"/>
      <c r="O52" s="8"/>
      <c r="P52" s="8"/>
      <c r="Q52" s="8"/>
      <c r="R52" s="8"/>
      <c r="S52" s="11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s="10" customFormat="1" ht="45" customHeight="1" x14ac:dyDescent="0.25">
      <c r="A53" s="8"/>
      <c r="B53" s="11"/>
      <c r="C53" s="9"/>
      <c r="D53" s="9"/>
      <c r="I53" s="8"/>
      <c r="J53" s="21"/>
      <c r="O53" s="8"/>
      <c r="P53" s="8"/>
      <c r="Q53" s="8"/>
      <c r="R53" s="8"/>
      <c r="S53" s="11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s="10" customFormat="1" ht="45" customHeight="1" x14ac:dyDescent="0.25">
      <c r="A54" s="8"/>
      <c r="B54" s="11"/>
      <c r="C54" s="9"/>
      <c r="D54" s="9"/>
      <c r="I54" s="8"/>
      <c r="J54" s="21"/>
      <c r="O54" s="8"/>
      <c r="P54" s="8"/>
      <c r="Q54" s="8"/>
      <c r="R54" s="8"/>
      <c r="S54" s="11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s="10" customFormat="1" ht="45" customHeight="1" x14ac:dyDescent="0.25">
      <c r="A55" s="8"/>
      <c r="B55" s="11"/>
      <c r="C55" s="9"/>
      <c r="D55" s="9"/>
      <c r="I55" s="8"/>
      <c r="J55" s="21"/>
      <c r="O55" s="8"/>
      <c r="P55" s="8"/>
      <c r="Q55" s="8"/>
      <c r="R55" s="8"/>
      <c r="S55" s="11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s="10" customFormat="1" ht="45" customHeight="1" x14ac:dyDescent="0.25">
      <c r="A56" s="8"/>
      <c r="B56" s="11"/>
      <c r="C56" s="9"/>
      <c r="D56" s="9"/>
      <c r="I56" s="8"/>
      <c r="J56" s="21"/>
      <c r="O56" s="8"/>
      <c r="P56" s="8"/>
      <c r="Q56" s="8"/>
      <c r="R56" s="8"/>
      <c r="S56" s="11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s="10" customFormat="1" ht="45" customHeight="1" x14ac:dyDescent="0.25">
      <c r="A57" s="8"/>
      <c r="B57" s="11"/>
      <c r="C57" s="9"/>
      <c r="D57" s="9"/>
      <c r="I57" s="8"/>
      <c r="J57" s="21"/>
      <c r="O57" s="8"/>
      <c r="P57" s="8"/>
      <c r="Q57" s="8"/>
      <c r="R57" s="8"/>
      <c r="S57" s="11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s="10" customFormat="1" ht="45" customHeight="1" x14ac:dyDescent="0.25">
      <c r="A58" s="8"/>
      <c r="B58" s="11"/>
      <c r="C58" s="9"/>
      <c r="D58" s="9"/>
      <c r="I58" s="8"/>
      <c r="J58" s="21"/>
      <c r="O58" s="8"/>
      <c r="P58" s="8"/>
      <c r="Q58" s="8"/>
      <c r="R58" s="8"/>
      <c r="S58" s="11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s="10" customFormat="1" ht="45" customHeight="1" x14ac:dyDescent="0.25">
      <c r="A59" s="8"/>
      <c r="B59" s="11"/>
      <c r="C59" s="9"/>
      <c r="D59" s="9"/>
      <c r="I59" s="8"/>
      <c r="J59" s="21"/>
      <c r="O59" s="8"/>
      <c r="P59" s="8"/>
      <c r="Q59" s="8"/>
      <c r="R59" s="8"/>
      <c r="S59" s="11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s="10" customFormat="1" ht="45" customHeight="1" x14ac:dyDescent="0.25">
      <c r="A60" s="8"/>
      <c r="B60" s="11"/>
      <c r="C60" s="9"/>
      <c r="D60" s="9"/>
      <c r="I60" s="8"/>
      <c r="J60" s="21"/>
      <c r="O60" s="8"/>
      <c r="P60" s="8"/>
      <c r="Q60" s="8"/>
      <c r="R60" s="8"/>
      <c r="S60" s="11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s="10" customFormat="1" ht="45" customHeight="1" x14ac:dyDescent="0.25">
      <c r="A61" s="8"/>
      <c r="B61" s="11"/>
      <c r="C61" s="9"/>
      <c r="D61" s="9"/>
      <c r="I61" s="8"/>
      <c r="J61" s="21"/>
      <c r="O61" s="8"/>
      <c r="P61" s="8"/>
      <c r="Q61" s="8"/>
      <c r="R61" s="8"/>
      <c r="S61" s="11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s="10" customFormat="1" ht="45" customHeight="1" x14ac:dyDescent="0.25">
      <c r="A62" s="8"/>
      <c r="B62" s="11"/>
      <c r="C62" s="9"/>
      <c r="D62" s="9"/>
      <c r="I62" s="8"/>
      <c r="J62" s="21"/>
      <c r="O62" s="8"/>
      <c r="P62" s="8"/>
      <c r="Q62" s="8"/>
      <c r="R62" s="8"/>
      <c r="S62" s="11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s="10" customFormat="1" ht="45" customHeight="1" x14ac:dyDescent="0.25">
      <c r="A63" s="8"/>
      <c r="B63" s="11"/>
      <c r="C63" s="9"/>
      <c r="D63" s="9"/>
      <c r="I63" s="8"/>
      <c r="J63" s="21"/>
      <c r="O63" s="8"/>
      <c r="P63" s="8"/>
      <c r="Q63" s="8"/>
      <c r="R63" s="8"/>
      <c r="S63" s="11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s="10" customFormat="1" ht="45" customHeight="1" x14ac:dyDescent="0.25">
      <c r="A64" s="8"/>
      <c r="B64" s="11"/>
      <c r="C64" s="9"/>
      <c r="D64" s="9"/>
      <c r="I64" s="8"/>
      <c r="J64" s="21"/>
      <c r="O64" s="8"/>
      <c r="P64" s="8"/>
      <c r="Q64" s="8"/>
      <c r="R64" s="8"/>
      <c r="S64" s="11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s="10" customFormat="1" ht="45" customHeight="1" x14ac:dyDescent="0.25">
      <c r="A65" s="8"/>
      <c r="B65" s="11"/>
      <c r="C65" s="9"/>
      <c r="D65" s="9"/>
      <c r="I65" s="8"/>
      <c r="J65" s="21"/>
      <c r="O65" s="8"/>
      <c r="P65" s="8"/>
      <c r="Q65" s="8"/>
      <c r="R65" s="8"/>
      <c r="S65" s="11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s="10" customFormat="1" ht="45" customHeight="1" x14ac:dyDescent="0.25">
      <c r="A66" s="8"/>
      <c r="B66" s="11"/>
      <c r="C66" s="9"/>
      <c r="D66" s="9"/>
      <c r="I66" s="8"/>
      <c r="J66" s="21"/>
      <c r="O66" s="8"/>
      <c r="P66" s="8"/>
      <c r="Q66" s="8"/>
      <c r="R66" s="8"/>
      <c r="S66" s="11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s="10" customFormat="1" ht="45" customHeight="1" x14ac:dyDescent="0.25">
      <c r="A67" s="8"/>
      <c r="B67" s="11"/>
      <c r="C67" s="9"/>
      <c r="D67" s="9"/>
      <c r="I67" s="8"/>
      <c r="J67" s="21"/>
      <c r="O67" s="8"/>
      <c r="P67" s="8"/>
      <c r="Q67" s="8"/>
      <c r="R67" s="8"/>
      <c r="S67" s="11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s="10" customFormat="1" ht="45" customHeight="1" x14ac:dyDescent="0.25">
      <c r="A68" s="8"/>
      <c r="B68" s="11"/>
      <c r="C68" s="9"/>
      <c r="D68" s="9"/>
      <c r="I68" s="8"/>
      <c r="J68" s="21"/>
      <c r="O68" s="8"/>
      <c r="P68" s="8"/>
      <c r="Q68" s="8"/>
      <c r="R68" s="8"/>
      <c r="S68" s="11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71" spans="1:29" s="8" customFormat="1" x14ac:dyDescent="0.25">
      <c r="E71" s="10"/>
      <c r="F71" s="10"/>
      <c r="G71" s="10"/>
      <c r="H71" s="10"/>
      <c r="I71" s="10"/>
      <c r="J71" s="10"/>
      <c r="K71" s="10"/>
      <c r="L71" s="10"/>
      <c r="M71" s="10"/>
      <c r="N71" s="10"/>
      <c r="S71" s="11"/>
    </row>
    <row r="72" spans="1:29" s="8" customFormat="1" x14ac:dyDescent="0.25">
      <c r="B72" s="11"/>
      <c r="C72" s="11"/>
      <c r="D72" s="11"/>
      <c r="E72" s="45"/>
      <c r="F72" s="45"/>
      <c r="G72" s="45"/>
      <c r="H72" s="45"/>
      <c r="I72" s="45"/>
      <c r="J72" s="45"/>
      <c r="K72" s="45"/>
      <c r="L72" s="45"/>
      <c r="M72" s="45"/>
      <c r="N72" s="10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spans="1:29" s="8" customFormat="1" x14ac:dyDescent="0.25">
      <c r="C73" s="11"/>
      <c r="D73" s="11"/>
      <c r="E73" s="10"/>
      <c r="F73" s="10"/>
      <c r="G73" s="10"/>
      <c r="H73" s="10"/>
      <c r="I73" s="11"/>
      <c r="K73" s="10"/>
      <c r="L73" s="10"/>
      <c r="M73" s="10"/>
      <c r="N73" s="10"/>
      <c r="O73" s="9"/>
      <c r="P73" s="9"/>
      <c r="Q73" s="9"/>
      <c r="R73" s="9"/>
      <c r="S73" s="11"/>
      <c r="T73" s="10"/>
      <c r="V73" s="10"/>
      <c r="Y73" s="10"/>
      <c r="Z73" s="10"/>
      <c r="AA73" s="10"/>
    </row>
    <row r="74" spans="1:29" s="8" customFormat="1" x14ac:dyDescent="0.25">
      <c r="B74" s="11"/>
      <c r="C74" s="47"/>
      <c r="D74" s="11"/>
      <c r="E74" s="10"/>
      <c r="F74" s="10"/>
      <c r="G74" s="10"/>
      <c r="H74" s="10"/>
      <c r="I74" s="11"/>
      <c r="K74" s="10"/>
      <c r="L74" s="10"/>
      <c r="M74" s="10"/>
      <c r="N74" s="10"/>
      <c r="O74" s="9"/>
      <c r="P74" s="9"/>
      <c r="Q74" s="9"/>
      <c r="R74" s="9"/>
      <c r="S74" s="11"/>
      <c r="T74" s="10"/>
      <c r="U74" s="10"/>
      <c r="V74" s="10"/>
      <c r="X74" s="21"/>
      <c r="Y74" s="10"/>
      <c r="Z74" s="10"/>
    </row>
    <row r="75" spans="1:29" s="8" customFormat="1" x14ac:dyDescent="0.25">
      <c r="B75" s="11"/>
      <c r="C75" s="9"/>
      <c r="D75" s="9"/>
      <c r="E75" s="10"/>
      <c r="F75" s="10"/>
      <c r="G75" s="10"/>
      <c r="H75" s="10"/>
      <c r="I75" s="10"/>
      <c r="J75" s="21"/>
      <c r="K75" s="10"/>
      <c r="L75" s="10"/>
      <c r="M75" s="10"/>
      <c r="N75" s="10"/>
      <c r="O75" s="9"/>
      <c r="P75" s="9"/>
      <c r="Q75" s="9"/>
      <c r="R75" s="9"/>
      <c r="S75" s="11"/>
      <c r="T75" s="10"/>
      <c r="U75" s="10"/>
      <c r="V75" s="10"/>
      <c r="W75" s="10"/>
      <c r="X75" s="10"/>
      <c r="Y75" s="10"/>
      <c r="Z75" s="10"/>
      <c r="AA75" s="39"/>
    </row>
    <row r="76" spans="1:29" s="8" customFormat="1" x14ac:dyDescent="0.25">
      <c r="B76" s="11"/>
      <c r="C76" s="9"/>
      <c r="D76" s="9"/>
      <c r="E76" s="10"/>
      <c r="F76" s="10"/>
      <c r="G76" s="10"/>
      <c r="H76" s="10"/>
      <c r="I76" s="10"/>
      <c r="J76" s="21"/>
      <c r="K76" s="10"/>
      <c r="L76" s="10"/>
      <c r="M76" s="10"/>
      <c r="N76" s="10"/>
      <c r="P76" s="9"/>
      <c r="S76" s="11"/>
      <c r="T76" s="10"/>
      <c r="V76" s="10"/>
    </row>
    <row r="77" spans="1:29" s="8" customFormat="1" x14ac:dyDescent="0.25">
      <c r="B77" s="11"/>
      <c r="C77" s="9"/>
      <c r="D77" s="9"/>
      <c r="E77" s="10"/>
      <c r="F77" s="10"/>
      <c r="G77" s="10"/>
      <c r="H77" s="10"/>
      <c r="I77" s="10"/>
      <c r="J77" s="21"/>
      <c r="K77" s="10"/>
      <c r="L77" s="10"/>
      <c r="M77" s="10"/>
      <c r="N77" s="10"/>
      <c r="S77" s="11"/>
    </row>
    <row r="78" spans="1:29" s="8" customFormat="1" x14ac:dyDescent="0.25">
      <c r="B78" s="11"/>
      <c r="C78" s="9"/>
      <c r="D78" s="9"/>
      <c r="E78" s="10"/>
      <c r="F78" s="10"/>
      <c r="G78" s="10"/>
      <c r="H78" s="10"/>
      <c r="I78" s="10"/>
      <c r="J78" s="21"/>
      <c r="K78" s="10"/>
      <c r="L78" s="10"/>
      <c r="M78" s="10"/>
      <c r="N78" s="10"/>
      <c r="S78" s="11"/>
    </row>
    <row r="79" spans="1:29" s="8" customFormat="1" x14ac:dyDescent="0.25">
      <c r="B79" s="11"/>
      <c r="C79" s="9"/>
      <c r="D79" s="9"/>
      <c r="E79" s="10"/>
      <c r="F79" s="10"/>
      <c r="G79" s="10"/>
      <c r="H79" s="10"/>
      <c r="I79" s="10"/>
      <c r="J79" s="21"/>
      <c r="K79" s="10"/>
      <c r="L79" s="10"/>
      <c r="M79" s="10"/>
      <c r="N79" s="10"/>
      <c r="S79" s="11"/>
    </row>
    <row r="80" spans="1:29" s="8" customFormat="1" x14ac:dyDescent="0.25">
      <c r="B80" s="11"/>
      <c r="C80" s="9"/>
      <c r="D80" s="9"/>
      <c r="E80" s="10"/>
      <c r="F80" s="10"/>
      <c r="G80" s="10"/>
      <c r="H80" s="10"/>
      <c r="I80" s="10"/>
      <c r="J80" s="21"/>
      <c r="K80" s="10"/>
      <c r="L80" s="10"/>
      <c r="M80" s="10"/>
      <c r="N80" s="10"/>
      <c r="S80" s="11"/>
    </row>
    <row r="81" spans="1:29" s="8" customFormat="1" x14ac:dyDescent="0.25">
      <c r="B81" s="11"/>
      <c r="C81" s="9"/>
      <c r="D81" s="9"/>
      <c r="E81" s="10"/>
      <c r="F81" s="10"/>
      <c r="G81" s="10"/>
      <c r="H81" s="10"/>
      <c r="I81" s="10"/>
      <c r="J81" s="21"/>
      <c r="K81" s="10"/>
      <c r="L81" s="10"/>
      <c r="M81" s="10"/>
      <c r="N81" s="10"/>
      <c r="S81" s="11"/>
    </row>
    <row r="82" spans="1:29" s="8" customFormat="1" x14ac:dyDescent="0.25">
      <c r="B82" s="11"/>
      <c r="C82" s="9"/>
      <c r="D82" s="9"/>
      <c r="E82" s="10"/>
      <c r="F82" s="10"/>
      <c r="G82" s="10"/>
      <c r="H82" s="10"/>
      <c r="I82" s="10"/>
      <c r="J82" s="21"/>
      <c r="K82" s="10"/>
      <c r="L82" s="10"/>
      <c r="M82" s="10"/>
      <c r="N82" s="10"/>
      <c r="S82" s="11"/>
    </row>
    <row r="83" spans="1:29" s="8" customFormat="1" x14ac:dyDescent="0.25">
      <c r="B83" s="11"/>
      <c r="C83" s="9"/>
      <c r="D83" s="9"/>
      <c r="E83" s="10"/>
      <c r="F83" s="10"/>
      <c r="G83" s="10"/>
      <c r="H83" s="10"/>
      <c r="I83" s="10"/>
      <c r="J83" s="21"/>
      <c r="K83" s="10"/>
      <c r="L83" s="10"/>
      <c r="M83" s="10"/>
      <c r="N83" s="10"/>
      <c r="S83" s="11"/>
    </row>
    <row r="84" spans="1:29" s="8" customFormat="1" x14ac:dyDescent="0.25">
      <c r="B84" s="11"/>
      <c r="C84" s="9"/>
      <c r="D84" s="9"/>
      <c r="E84" s="10"/>
      <c r="F84" s="10"/>
      <c r="G84" s="10"/>
      <c r="H84" s="10"/>
      <c r="I84" s="10"/>
      <c r="J84" s="21"/>
      <c r="K84" s="10"/>
      <c r="L84" s="10"/>
      <c r="M84" s="10"/>
      <c r="N84" s="10"/>
      <c r="S84" s="11"/>
    </row>
    <row r="85" spans="1:29" s="8" customFormat="1" x14ac:dyDescent="0.25">
      <c r="B85" s="11"/>
      <c r="C85" s="9"/>
      <c r="D85" s="9"/>
      <c r="E85" s="10"/>
      <c r="F85" s="10"/>
      <c r="G85" s="10"/>
      <c r="H85" s="10"/>
      <c r="I85" s="10"/>
      <c r="J85" s="21"/>
      <c r="K85" s="10"/>
      <c r="L85" s="10"/>
      <c r="M85" s="10"/>
      <c r="N85" s="10"/>
      <c r="S85" s="11"/>
    </row>
    <row r="86" spans="1:29" s="10" customFormat="1" x14ac:dyDescent="0.25">
      <c r="A86" s="8"/>
      <c r="B86" s="11"/>
      <c r="C86" s="9"/>
      <c r="D86" s="9"/>
      <c r="J86" s="21"/>
      <c r="O86" s="8"/>
      <c r="P86" s="8"/>
      <c r="Q86" s="8"/>
      <c r="R86" s="8"/>
      <c r="S86" s="11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s="10" customFormat="1" x14ac:dyDescent="0.25">
      <c r="A87" s="8"/>
      <c r="B87" s="11"/>
      <c r="C87" s="9"/>
      <c r="D87" s="9"/>
      <c r="J87" s="21"/>
      <c r="O87" s="8"/>
      <c r="P87" s="8"/>
      <c r="Q87" s="8"/>
      <c r="R87" s="8"/>
      <c r="S87" s="11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s="10" customFormat="1" x14ac:dyDescent="0.25">
      <c r="A88" s="8"/>
      <c r="B88" s="11"/>
      <c r="C88" s="9"/>
      <c r="D88" s="9"/>
      <c r="J88" s="21"/>
      <c r="O88" s="8"/>
      <c r="P88" s="8"/>
      <c r="Q88" s="8"/>
      <c r="R88" s="8"/>
      <c r="S88" s="11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s="10" customFormat="1" x14ac:dyDescent="0.25">
      <c r="A89" s="8"/>
      <c r="B89" s="11"/>
      <c r="C89" s="9"/>
      <c r="D89" s="9"/>
      <c r="J89" s="21"/>
      <c r="O89" s="8"/>
      <c r="P89" s="8"/>
      <c r="Q89" s="8"/>
      <c r="R89" s="8"/>
      <c r="S89" s="11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s="10" customFormat="1" x14ac:dyDescent="0.25">
      <c r="A90" s="8"/>
      <c r="B90" s="11"/>
      <c r="C90" s="9"/>
      <c r="D90" s="9"/>
      <c r="J90" s="21"/>
      <c r="O90" s="8"/>
      <c r="P90" s="8"/>
      <c r="Q90" s="8"/>
      <c r="R90" s="8"/>
      <c r="S90" s="11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s="10" customFormat="1" x14ac:dyDescent="0.25">
      <c r="A91" s="8"/>
      <c r="B91" s="11"/>
      <c r="C91" s="9"/>
      <c r="D91" s="9"/>
      <c r="J91" s="21"/>
      <c r="O91" s="8"/>
      <c r="P91" s="8"/>
      <c r="Q91" s="8"/>
      <c r="R91" s="8"/>
      <c r="S91" s="11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s="10" customFormat="1" x14ac:dyDescent="0.25">
      <c r="A92" s="8"/>
      <c r="B92" s="11"/>
      <c r="C92" s="9"/>
      <c r="D92" s="9"/>
      <c r="J92" s="21"/>
      <c r="O92" s="8"/>
      <c r="P92" s="8"/>
      <c r="Q92" s="8"/>
      <c r="R92" s="8"/>
      <c r="S92" s="11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s="10" customFormat="1" x14ac:dyDescent="0.25">
      <c r="A93" s="8"/>
      <c r="B93" s="11"/>
      <c r="C93" s="9"/>
      <c r="D93" s="9"/>
      <c r="J93" s="21"/>
      <c r="O93" s="8"/>
      <c r="P93" s="8"/>
      <c r="Q93" s="8"/>
      <c r="R93" s="8"/>
      <c r="S93" s="11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s="10" customFormat="1" x14ac:dyDescent="0.25">
      <c r="A94" s="8"/>
      <c r="B94" s="11"/>
      <c r="C94" s="9"/>
      <c r="D94" s="9"/>
      <c r="J94" s="21"/>
      <c r="O94" s="8"/>
      <c r="P94" s="8"/>
      <c r="Q94" s="8"/>
      <c r="R94" s="8"/>
      <c r="S94" s="11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s="10" customFormat="1" x14ac:dyDescent="0.25">
      <c r="A95" s="8"/>
      <c r="B95" s="11"/>
      <c r="C95" s="9"/>
      <c r="D95" s="9"/>
      <c r="J95" s="21"/>
      <c r="O95" s="8"/>
      <c r="P95" s="8"/>
      <c r="Q95" s="8"/>
      <c r="R95" s="8"/>
      <c r="S95" s="11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s="10" customFormat="1" x14ac:dyDescent="0.25">
      <c r="A96" s="8"/>
      <c r="B96" s="11"/>
      <c r="C96" s="9"/>
      <c r="D96" s="9"/>
      <c r="J96" s="21"/>
      <c r="O96" s="8"/>
      <c r="P96" s="8"/>
      <c r="Q96" s="8"/>
      <c r="R96" s="8"/>
      <c r="S96" s="11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s="10" customFormat="1" x14ac:dyDescent="0.25">
      <c r="A97" s="8"/>
      <c r="B97" s="11"/>
      <c r="C97" s="9"/>
      <c r="D97" s="9"/>
      <c r="J97" s="21"/>
      <c r="O97" s="8"/>
      <c r="P97" s="8"/>
      <c r="Q97" s="8"/>
      <c r="R97" s="8"/>
      <c r="S97" s="11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s="10" customFormat="1" x14ac:dyDescent="0.25">
      <c r="A98" s="8"/>
      <c r="B98" s="11"/>
      <c r="C98" s="9"/>
      <c r="D98" s="9"/>
      <c r="J98" s="21"/>
      <c r="O98" s="8"/>
      <c r="P98" s="8"/>
      <c r="Q98" s="8"/>
      <c r="R98" s="8"/>
      <c r="S98" s="11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s="10" customFormat="1" x14ac:dyDescent="0.25">
      <c r="A99" s="8"/>
      <c r="B99" s="11"/>
      <c r="C99" s="9"/>
      <c r="D99" s="9"/>
      <c r="J99" s="21"/>
      <c r="O99" s="8"/>
      <c r="P99" s="8"/>
      <c r="Q99" s="8"/>
      <c r="R99" s="8"/>
      <c r="S99" s="11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s="10" customFormat="1" x14ac:dyDescent="0.25">
      <c r="A100" s="8"/>
      <c r="B100" s="11"/>
      <c r="C100" s="9"/>
      <c r="D100" s="9"/>
      <c r="J100" s="21"/>
      <c r="O100" s="8"/>
      <c r="P100" s="8"/>
      <c r="Q100" s="8"/>
      <c r="R100" s="8"/>
      <c r="S100" s="11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s="10" customFormat="1" x14ac:dyDescent="0.25">
      <c r="A101" s="8"/>
      <c r="B101" s="11"/>
      <c r="C101" s="9"/>
      <c r="D101" s="9"/>
      <c r="J101" s="21"/>
      <c r="O101" s="8"/>
      <c r="P101" s="8"/>
      <c r="Q101" s="8"/>
      <c r="R101" s="8"/>
      <c r="S101" s="11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s="10" customFormat="1" x14ac:dyDescent="0.25">
      <c r="A102" s="8"/>
      <c r="B102" s="11"/>
      <c r="C102" s="9"/>
      <c r="D102" s="9"/>
      <c r="J102" s="21"/>
      <c r="O102" s="8"/>
      <c r="P102" s="8"/>
      <c r="Q102" s="8"/>
      <c r="R102" s="8"/>
      <c r="S102" s="11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s="10" customFormat="1" x14ac:dyDescent="0.25">
      <c r="A103" s="8"/>
      <c r="B103" s="11"/>
      <c r="C103" s="9"/>
      <c r="D103" s="9"/>
      <c r="J103" s="21"/>
      <c r="O103" s="8"/>
      <c r="P103" s="8"/>
      <c r="Q103" s="8"/>
      <c r="R103" s="8"/>
      <c r="S103" s="11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s="10" customFormat="1" x14ac:dyDescent="0.25">
      <c r="A104" s="8"/>
      <c r="B104" s="11"/>
      <c r="C104" s="9"/>
      <c r="D104" s="9"/>
      <c r="J104" s="21"/>
      <c r="O104" s="8"/>
      <c r="P104" s="8"/>
      <c r="Q104" s="8"/>
      <c r="R104" s="8"/>
      <c r="S104" s="11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s="10" customFormat="1" x14ac:dyDescent="0.25">
      <c r="A105" s="8"/>
      <c r="B105" s="11"/>
      <c r="C105" s="9"/>
      <c r="D105" s="9"/>
      <c r="J105" s="21"/>
      <c r="O105" s="8"/>
      <c r="P105" s="8"/>
      <c r="Q105" s="8"/>
      <c r="R105" s="8"/>
      <c r="S105" s="11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s="10" customFormat="1" x14ac:dyDescent="0.25">
      <c r="A106" s="8"/>
      <c r="B106" s="11"/>
      <c r="C106" s="9"/>
      <c r="D106" s="9"/>
      <c r="J106" s="21"/>
      <c r="O106" s="8"/>
      <c r="P106" s="8"/>
      <c r="Q106" s="8"/>
      <c r="R106" s="8"/>
      <c r="S106" s="11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s="10" customFormat="1" x14ac:dyDescent="0.25">
      <c r="A107" s="8"/>
      <c r="B107" s="11"/>
      <c r="C107" s="9"/>
      <c r="D107" s="9"/>
      <c r="J107" s="21"/>
      <c r="O107" s="8"/>
      <c r="P107" s="8"/>
      <c r="Q107" s="8"/>
      <c r="R107" s="8"/>
      <c r="S107" s="11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s="10" customFormat="1" x14ac:dyDescent="0.25">
      <c r="A108" s="8"/>
      <c r="B108" s="11"/>
      <c r="C108" s="9"/>
      <c r="D108" s="9"/>
      <c r="J108" s="21"/>
      <c r="O108" s="8"/>
      <c r="P108" s="8"/>
      <c r="Q108" s="8"/>
      <c r="R108" s="8"/>
      <c r="S108" s="11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s="10" customFormat="1" x14ac:dyDescent="0.25">
      <c r="A109" s="8"/>
      <c r="B109" s="11"/>
      <c r="C109" s="9"/>
      <c r="D109" s="9"/>
      <c r="J109" s="21"/>
      <c r="O109" s="8"/>
      <c r="P109" s="8"/>
      <c r="Q109" s="8"/>
      <c r="R109" s="8"/>
      <c r="S109" s="11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s="10" customFormat="1" x14ac:dyDescent="0.25">
      <c r="A110" s="8"/>
      <c r="B110" s="11"/>
      <c r="C110" s="9"/>
      <c r="D110" s="9"/>
      <c r="J110" s="21"/>
      <c r="O110" s="8"/>
      <c r="P110" s="8"/>
      <c r="Q110" s="8"/>
      <c r="R110" s="8"/>
      <c r="S110" s="11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s="10" customFormat="1" x14ac:dyDescent="0.25">
      <c r="A111" s="8"/>
      <c r="B111" s="11"/>
      <c r="C111" s="9"/>
      <c r="D111" s="9"/>
      <c r="J111" s="21"/>
      <c r="O111" s="8"/>
      <c r="P111" s="8"/>
      <c r="Q111" s="8"/>
      <c r="R111" s="8"/>
      <c r="S111" s="11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s="10" customFormat="1" x14ac:dyDescent="0.25">
      <c r="A112" s="8"/>
      <c r="B112" s="11"/>
      <c r="C112" s="9"/>
      <c r="D112" s="9"/>
      <c r="J112" s="21"/>
      <c r="O112" s="8"/>
      <c r="P112" s="8"/>
      <c r="Q112" s="8"/>
      <c r="R112" s="8"/>
      <c r="S112" s="11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s="10" customFormat="1" x14ac:dyDescent="0.25">
      <c r="A113" s="8"/>
      <c r="B113" s="11"/>
      <c r="C113" s="9"/>
      <c r="D113" s="9"/>
      <c r="J113" s="21"/>
      <c r="O113" s="8"/>
      <c r="P113" s="8"/>
      <c r="Q113" s="8"/>
      <c r="R113" s="8"/>
      <c r="S113" s="11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s="10" customFormat="1" x14ac:dyDescent="0.25">
      <c r="A114" s="8"/>
      <c r="B114" s="11"/>
      <c r="C114" s="9"/>
      <c r="D114" s="9"/>
      <c r="J114" s="21"/>
      <c r="O114" s="8"/>
      <c r="P114" s="8"/>
      <c r="Q114" s="8"/>
      <c r="R114" s="8"/>
      <c r="S114" s="11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s="10" customFormat="1" x14ac:dyDescent="0.25">
      <c r="A115" s="8"/>
      <c r="B115" s="11"/>
      <c r="C115" s="9"/>
      <c r="D115" s="9"/>
      <c r="J115" s="21"/>
      <c r="O115" s="8"/>
      <c r="P115" s="8"/>
      <c r="Q115" s="8"/>
      <c r="R115" s="8"/>
      <c r="S115" s="11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s="10" customFormat="1" x14ac:dyDescent="0.25">
      <c r="A116" s="8"/>
      <c r="B116" s="11"/>
      <c r="C116" s="9"/>
      <c r="D116" s="9"/>
      <c r="J116" s="21"/>
      <c r="O116" s="8"/>
      <c r="P116" s="8"/>
      <c r="Q116" s="8"/>
      <c r="R116" s="8"/>
      <c r="S116" s="11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s="10" customFormat="1" x14ac:dyDescent="0.25">
      <c r="A117" s="8"/>
      <c r="B117" s="11"/>
      <c r="C117" s="9"/>
      <c r="D117" s="9"/>
      <c r="J117" s="21"/>
      <c r="O117" s="8"/>
      <c r="P117" s="8"/>
      <c r="Q117" s="8"/>
      <c r="R117" s="8"/>
      <c r="S117" s="11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s="10" customFormat="1" x14ac:dyDescent="0.25">
      <c r="A118" s="8"/>
      <c r="B118" s="11"/>
      <c r="C118" s="9"/>
      <c r="D118" s="9"/>
      <c r="J118" s="21"/>
      <c r="O118" s="8"/>
      <c r="P118" s="8"/>
      <c r="Q118" s="8"/>
      <c r="R118" s="8"/>
      <c r="S118" s="11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s="10" customFormat="1" x14ac:dyDescent="0.25">
      <c r="A119" s="8"/>
      <c r="B119" s="11"/>
      <c r="C119" s="9"/>
      <c r="D119" s="9"/>
      <c r="J119" s="21"/>
      <c r="O119" s="8"/>
      <c r="P119" s="8"/>
      <c r="Q119" s="8"/>
      <c r="R119" s="8"/>
      <c r="S119" s="11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s="10" customFormat="1" x14ac:dyDescent="0.25">
      <c r="A120" s="8"/>
      <c r="B120" s="11"/>
      <c r="C120" s="9"/>
      <c r="D120" s="9"/>
      <c r="J120" s="21"/>
      <c r="O120" s="8"/>
      <c r="P120" s="8"/>
      <c r="Q120" s="8"/>
      <c r="R120" s="8"/>
      <c r="S120" s="11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s="10" customFormat="1" x14ac:dyDescent="0.25">
      <c r="A121" s="8"/>
      <c r="B121" s="11"/>
      <c r="C121" s="9"/>
      <c r="D121" s="9"/>
      <c r="J121" s="21"/>
      <c r="O121" s="8"/>
      <c r="P121" s="8"/>
      <c r="Q121" s="8"/>
      <c r="R121" s="8"/>
      <c r="S121" s="11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s="10" customFormat="1" x14ac:dyDescent="0.25">
      <c r="A122" s="8"/>
      <c r="B122" s="11"/>
      <c r="C122" s="9"/>
      <c r="D122" s="9"/>
      <c r="J122" s="21"/>
      <c r="O122" s="8"/>
      <c r="P122" s="8"/>
      <c r="Q122" s="8"/>
      <c r="R122" s="8"/>
      <c r="S122" s="11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s="10" customFormat="1" x14ac:dyDescent="0.25">
      <c r="A123" s="8"/>
      <c r="B123" s="11"/>
      <c r="C123" s="9"/>
      <c r="D123" s="9"/>
      <c r="J123" s="21"/>
      <c r="O123" s="8"/>
      <c r="P123" s="8"/>
      <c r="Q123" s="8"/>
      <c r="R123" s="8"/>
      <c r="S123" s="11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s="10" customFormat="1" x14ac:dyDescent="0.25">
      <c r="A124" s="8"/>
      <c r="B124" s="11"/>
      <c r="C124" s="9"/>
      <c r="D124" s="9"/>
      <c r="J124" s="21"/>
      <c r="O124" s="8"/>
      <c r="P124" s="8"/>
      <c r="Q124" s="8"/>
      <c r="R124" s="8"/>
      <c r="S124" s="11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s="10" customFormat="1" x14ac:dyDescent="0.25">
      <c r="A125" s="8"/>
      <c r="B125" s="11"/>
      <c r="C125" s="9"/>
      <c r="D125" s="9"/>
      <c r="J125" s="21"/>
      <c r="O125" s="8"/>
      <c r="P125" s="8"/>
      <c r="Q125" s="8"/>
      <c r="R125" s="8"/>
      <c r="S125" s="11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s="10" customFormat="1" x14ac:dyDescent="0.25">
      <c r="A126" s="8"/>
      <c r="B126" s="11"/>
      <c r="C126" s="9"/>
      <c r="D126" s="9"/>
      <c r="J126" s="21"/>
      <c r="O126" s="8"/>
      <c r="P126" s="8"/>
      <c r="Q126" s="8"/>
      <c r="R126" s="8"/>
      <c r="S126" s="11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s="10" customFormat="1" x14ac:dyDescent="0.25">
      <c r="A127" s="8"/>
      <c r="B127" s="11"/>
      <c r="C127" s="9"/>
      <c r="D127" s="9"/>
      <c r="J127" s="21"/>
      <c r="O127" s="8"/>
      <c r="P127" s="8"/>
      <c r="Q127" s="8"/>
      <c r="R127" s="8"/>
      <c r="S127" s="11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s="10" customFormat="1" x14ac:dyDescent="0.25">
      <c r="A128" s="8"/>
      <c r="B128" s="11"/>
      <c r="C128" s="9"/>
      <c r="D128" s="9"/>
      <c r="J128" s="21"/>
      <c r="O128" s="8"/>
      <c r="P128" s="8"/>
      <c r="Q128" s="8"/>
      <c r="R128" s="8"/>
      <c r="S128" s="11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s="10" customFormat="1" x14ac:dyDescent="0.25">
      <c r="A129" s="8"/>
      <c r="B129" s="11"/>
      <c r="C129" s="9"/>
      <c r="D129" s="9"/>
      <c r="J129" s="21"/>
      <c r="O129" s="8"/>
      <c r="P129" s="8"/>
      <c r="Q129" s="8"/>
      <c r="R129" s="8"/>
      <c r="S129" s="11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s="10" customFormat="1" x14ac:dyDescent="0.25">
      <c r="A130" s="8"/>
      <c r="B130" s="11"/>
      <c r="C130" s="9"/>
      <c r="D130" s="9"/>
      <c r="J130" s="21"/>
      <c r="O130" s="8"/>
      <c r="P130" s="8"/>
      <c r="Q130" s="8"/>
      <c r="R130" s="8"/>
      <c r="S130" s="11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s="10" customFormat="1" x14ac:dyDescent="0.25">
      <c r="A131" s="8"/>
      <c r="B131" s="11"/>
      <c r="C131" s="9"/>
      <c r="D131" s="9"/>
      <c r="J131" s="21"/>
      <c r="O131" s="8"/>
      <c r="P131" s="8"/>
      <c r="Q131" s="8"/>
      <c r="R131" s="8"/>
      <c r="S131" s="11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s="10" customFormat="1" x14ac:dyDescent="0.25">
      <c r="A132" s="8"/>
      <c r="B132" s="11"/>
      <c r="C132" s="9"/>
      <c r="D132" s="9"/>
      <c r="J132" s="21"/>
      <c r="O132" s="8"/>
      <c r="P132" s="8"/>
      <c r="Q132" s="8"/>
      <c r="R132" s="8"/>
      <c r="S132" s="11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s="8" customFormat="1" x14ac:dyDescent="0.25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S133" s="11"/>
    </row>
    <row r="134" spans="1:29" s="8" customFormat="1" x14ac:dyDescent="0.25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S134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4"/>
  <sheetViews>
    <sheetView topLeftCell="A28" zoomScale="85" zoomScaleNormal="85" workbookViewId="0">
      <selection activeCell="I26" sqref="I26"/>
    </sheetView>
  </sheetViews>
  <sheetFormatPr defaultRowHeight="16.5" x14ac:dyDescent="0.25"/>
  <cols>
    <col min="1" max="1" width="9.25" style="1" bestFit="1" customWidth="1"/>
    <col min="2" max="2" width="27" style="1" customWidth="1"/>
    <col min="3" max="3" width="17.375" style="1" customWidth="1"/>
    <col min="4" max="4" width="17.25" style="1" customWidth="1"/>
    <col min="5" max="5" width="17.125" style="3" customWidth="1"/>
    <col min="6" max="6" width="13.625" style="3" customWidth="1"/>
    <col min="7" max="7" width="21.5" style="3" customWidth="1"/>
    <col min="8" max="8" width="12.625" style="3" bestFit="1" customWidth="1"/>
    <col min="9" max="9" width="25.625" style="3" customWidth="1"/>
    <col min="10" max="10" width="15.125" style="3" customWidth="1"/>
    <col min="11" max="11" width="15.625" style="3" customWidth="1"/>
    <col min="12" max="12" width="16.5" style="3" customWidth="1"/>
    <col min="13" max="13" width="10.625" style="3" bestFit="1" customWidth="1"/>
    <col min="14" max="14" width="9" style="3"/>
    <col min="15" max="15" width="12.375" style="1" customWidth="1"/>
    <col min="16" max="16" width="10.625" style="1" customWidth="1"/>
    <col min="17" max="17" width="13.75" style="1" customWidth="1"/>
    <col min="18" max="18" width="10.125" style="1" customWidth="1"/>
    <col min="19" max="19" width="9" style="4"/>
    <col min="20" max="22" width="11.5" style="1" bestFit="1" customWidth="1"/>
    <col min="23" max="27" width="9.25" style="1" bestFit="1" customWidth="1"/>
    <col min="28" max="16384" width="9" style="1"/>
  </cols>
  <sheetData>
    <row r="1" spans="1:27" x14ac:dyDescent="0.25">
      <c r="A1" s="1" t="s">
        <v>1</v>
      </c>
      <c r="D1" s="2">
        <v>44562</v>
      </c>
      <c r="E1" s="41">
        <v>44756</v>
      </c>
      <c r="G1" s="3" t="s">
        <v>45</v>
      </c>
      <c r="H1" s="3">
        <f>E7+E11+E14</f>
        <v>12</v>
      </c>
    </row>
    <row r="2" spans="1:27" x14ac:dyDescent="0.25">
      <c r="A2" s="1" t="s">
        <v>31</v>
      </c>
      <c r="D2" s="2"/>
      <c r="E2" s="44">
        <f>F5-E5</f>
        <v>365</v>
      </c>
      <c r="F2" s="3" t="s">
        <v>2</v>
      </c>
      <c r="G2" s="3" t="s">
        <v>46</v>
      </c>
      <c r="H2" s="3">
        <f>E6+E10+E13</f>
        <v>10000000</v>
      </c>
      <c r="P2" s="5"/>
      <c r="Q2" s="5"/>
      <c r="R2" s="5"/>
      <c r="S2" s="5"/>
      <c r="T2" s="5"/>
      <c r="U2" s="5"/>
      <c r="V2" s="5"/>
      <c r="W2" s="5"/>
      <c r="X2" s="5"/>
      <c r="Y2" s="5"/>
    </row>
    <row r="3" spans="1:27" x14ac:dyDescent="0.25">
      <c r="A3" s="1" t="s">
        <v>32</v>
      </c>
      <c r="D3" s="2"/>
      <c r="E3" s="1"/>
      <c r="F3" s="3" t="s">
        <v>50</v>
      </c>
      <c r="P3" s="2"/>
      <c r="Q3" s="2"/>
      <c r="R3" s="6"/>
      <c r="S3" s="7"/>
      <c r="T3" s="6"/>
      <c r="U3" s="6"/>
      <c r="V3" s="6"/>
      <c r="W3" s="6"/>
    </row>
    <row r="4" spans="1:27" x14ac:dyDescent="0.25">
      <c r="A4" s="1" t="s">
        <v>3</v>
      </c>
    </row>
    <row r="5" spans="1:27" x14ac:dyDescent="0.25">
      <c r="A5" s="1">
        <v>1</v>
      </c>
      <c r="B5" s="1" t="s">
        <v>4</v>
      </c>
      <c r="E5" s="2">
        <v>44391</v>
      </c>
      <c r="F5" s="41">
        <v>44756</v>
      </c>
      <c r="G5" s="44"/>
    </row>
    <row r="6" spans="1:27" x14ac:dyDescent="0.25">
      <c r="B6" s="1" t="s">
        <v>5</v>
      </c>
      <c r="E6" s="3">
        <v>10000000</v>
      </c>
      <c r="K6" s="41"/>
      <c r="L6" s="41"/>
      <c r="M6" s="42"/>
    </row>
    <row r="7" spans="1:27" x14ac:dyDescent="0.25">
      <c r="B7" s="1" t="s">
        <v>6</v>
      </c>
      <c r="E7" s="1">
        <v>12</v>
      </c>
    </row>
    <row r="8" spans="1:27" x14ac:dyDescent="0.25">
      <c r="B8" s="8" t="s">
        <v>59</v>
      </c>
      <c r="C8" s="9">
        <v>44575</v>
      </c>
      <c r="E8" s="1"/>
      <c r="F8" s="67"/>
      <c r="G8" s="67"/>
    </row>
    <row r="9" spans="1:27" x14ac:dyDescent="0.25">
      <c r="A9" s="8"/>
      <c r="B9" s="1" t="s">
        <v>60</v>
      </c>
      <c r="C9" s="2">
        <v>44621</v>
      </c>
      <c r="D9" s="8"/>
      <c r="E9" s="9"/>
      <c r="F9" s="41"/>
      <c r="G9" s="41"/>
    </row>
    <row r="12" spans="1:27" s="8" customFormat="1" x14ac:dyDescent="0.25">
      <c r="E12" s="9"/>
      <c r="F12" s="43"/>
      <c r="G12" s="43"/>
      <c r="H12" s="10"/>
      <c r="I12" s="10"/>
      <c r="J12" s="10"/>
      <c r="K12" s="10"/>
      <c r="L12" s="10"/>
      <c r="M12" s="10"/>
      <c r="N12" s="10"/>
      <c r="S12" s="11"/>
    </row>
    <row r="15" spans="1:27" x14ac:dyDescent="0.25">
      <c r="A15" s="12" t="s">
        <v>34</v>
      </c>
      <c r="B15" s="12"/>
      <c r="C15" s="12"/>
      <c r="D15" s="12"/>
      <c r="E15" s="13"/>
      <c r="F15" s="13"/>
      <c r="G15" s="13"/>
      <c r="H15" s="13"/>
      <c r="I15" s="13"/>
      <c r="J15" s="13"/>
      <c r="K15" s="13"/>
      <c r="L15" s="13"/>
      <c r="M15" s="13"/>
      <c r="P15" s="8"/>
      <c r="Q15" s="8"/>
      <c r="R15" s="8"/>
      <c r="S15" s="11"/>
      <c r="T15" s="8"/>
      <c r="U15" s="8"/>
      <c r="V15" s="8"/>
      <c r="W15" s="8"/>
      <c r="X15" s="8"/>
      <c r="Y15" s="8"/>
      <c r="Z15" s="8"/>
      <c r="AA15" s="8"/>
    </row>
    <row r="16" spans="1:27" s="26" customFormat="1" ht="33" x14ac:dyDescent="0.25">
      <c r="A16" s="23"/>
      <c r="B16" s="24" t="s">
        <v>10</v>
      </c>
      <c r="C16" s="24" t="s">
        <v>0</v>
      </c>
      <c r="D16" s="24" t="s">
        <v>11</v>
      </c>
      <c r="E16" s="24" t="s">
        <v>5</v>
      </c>
      <c r="F16" s="24" t="s">
        <v>35</v>
      </c>
      <c r="G16" s="24" t="s">
        <v>44</v>
      </c>
      <c r="H16" s="24" t="s">
        <v>37</v>
      </c>
      <c r="I16" s="24" t="s">
        <v>38</v>
      </c>
      <c r="J16" s="24" t="s">
        <v>39</v>
      </c>
      <c r="K16" s="24" t="s">
        <v>43</v>
      </c>
      <c r="L16" s="24" t="s">
        <v>13</v>
      </c>
      <c r="M16" s="24" t="s">
        <v>14</v>
      </c>
      <c r="N16" s="25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1:29" hidden="1" x14ac:dyDescent="0.25">
      <c r="A17" s="12"/>
      <c r="B17" s="12"/>
      <c r="C17" s="14"/>
      <c r="D17" s="14"/>
      <c r="E17" s="13"/>
      <c r="F17" s="13"/>
      <c r="G17" s="13"/>
      <c r="H17" s="13"/>
      <c r="I17" s="14"/>
      <c r="J17" s="12"/>
      <c r="K17" s="13"/>
      <c r="L17" s="13"/>
      <c r="M17" s="13"/>
      <c r="P17" s="9"/>
      <c r="Q17" s="9"/>
      <c r="R17" s="9"/>
      <c r="S17" s="11"/>
      <c r="T17" s="10"/>
      <c r="U17" s="8"/>
      <c r="V17" s="10"/>
      <c r="W17" s="8"/>
      <c r="X17" s="8"/>
      <c r="Y17" s="10"/>
      <c r="Z17" s="10"/>
      <c r="AA17" s="10"/>
    </row>
    <row r="18" spans="1:29" ht="28.5" customHeight="1" x14ac:dyDescent="0.25">
      <c r="A18" s="12"/>
      <c r="B18" s="34" t="s">
        <v>41</v>
      </c>
      <c r="C18" s="17">
        <v>44391</v>
      </c>
      <c r="D18" s="14"/>
      <c r="E18" s="13"/>
      <c r="F18" s="13"/>
      <c r="G18" s="13"/>
      <c r="H18" s="13"/>
      <c r="I18" s="14"/>
      <c r="J18" s="12"/>
      <c r="K18" s="13"/>
      <c r="L18" s="13">
        <v>10000000</v>
      </c>
      <c r="M18" s="13">
        <f>Z17</f>
        <v>0</v>
      </c>
      <c r="P18" s="9"/>
      <c r="Q18" s="9"/>
      <c r="R18" s="9"/>
      <c r="S18" s="11"/>
      <c r="T18" s="10"/>
      <c r="U18" s="10"/>
      <c r="V18" s="10"/>
      <c r="W18" s="8"/>
      <c r="X18" s="21"/>
      <c r="Y18" s="10"/>
      <c r="Z18" s="10"/>
      <c r="AA18" s="8"/>
    </row>
    <row r="19" spans="1:29" ht="28.5" customHeight="1" x14ac:dyDescent="0.25">
      <c r="A19" s="12">
        <v>1</v>
      </c>
      <c r="B19" s="34" t="s">
        <v>41</v>
      </c>
      <c r="C19" s="16">
        <f>E5</f>
        <v>44391</v>
      </c>
      <c r="D19" s="16">
        <f t="shared" ref="D19:D31" si="0">EOMONTH(C19,0)</f>
        <v>44408</v>
      </c>
      <c r="E19" s="13">
        <f>E6</f>
        <v>10000000</v>
      </c>
      <c r="F19" s="48">
        <f>E2</f>
        <v>365</v>
      </c>
      <c r="G19" s="13">
        <f>SUM($J$18:J18)</f>
        <v>0</v>
      </c>
      <c r="H19" s="13">
        <f>SUM($I$18:I18)</f>
        <v>0</v>
      </c>
      <c r="I19" s="48">
        <f>D19-C19+1</f>
        <v>18</v>
      </c>
      <c r="J19" s="18">
        <f>(E19-G19)/(F19-H19)*I19</f>
        <v>493150.68493150687</v>
      </c>
      <c r="K19" s="13">
        <f>G19+J19</f>
        <v>493150.68493150687</v>
      </c>
      <c r="L19" s="13">
        <f>E19-K19</f>
        <v>9506849.3150684927</v>
      </c>
      <c r="M19" s="13">
        <f>F19-I19</f>
        <v>347</v>
      </c>
      <c r="P19" s="9"/>
      <c r="Q19" s="9"/>
      <c r="R19" s="9"/>
      <c r="S19" s="11"/>
      <c r="T19" s="10"/>
      <c r="U19" s="10"/>
      <c r="V19" s="10"/>
      <c r="W19" s="10"/>
      <c r="X19" s="10"/>
      <c r="Y19" s="10"/>
      <c r="Z19" s="10"/>
      <c r="AA19" s="39"/>
    </row>
    <row r="20" spans="1:29" ht="28.5" customHeight="1" x14ac:dyDescent="0.25">
      <c r="A20" s="12">
        <v>2</v>
      </c>
      <c r="B20" s="34" t="s">
        <v>41</v>
      </c>
      <c r="C20" s="16">
        <f>D19+1</f>
        <v>44409</v>
      </c>
      <c r="D20" s="16">
        <f t="shared" si="0"/>
        <v>44439</v>
      </c>
      <c r="E20" s="13">
        <f>E6</f>
        <v>10000000</v>
      </c>
      <c r="F20" s="48">
        <f>E2</f>
        <v>365</v>
      </c>
      <c r="G20" s="13">
        <f>SUM($J$18:J19)</f>
        <v>493150.68493150687</v>
      </c>
      <c r="H20" s="13">
        <f>SUM($I$18:I19)</f>
        <v>18</v>
      </c>
      <c r="I20" s="13">
        <f t="shared" ref="I20:I30" si="1">D20-C20+1</f>
        <v>31</v>
      </c>
      <c r="J20" s="18">
        <f>(E20-G20)/(F20-H20)*I20</f>
        <v>849315.06849315064</v>
      </c>
      <c r="K20" s="13">
        <f t="shared" ref="K20:K30" si="2">G20+J20</f>
        <v>1342465.7534246575</v>
      </c>
      <c r="L20" s="13">
        <f t="shared" ref="L20:L28" si="3">E20-K20</f>
        <v>8657534.2465753425</v>
      </c>
      <c r="M20" s="13">
        <f>F20-SUM(I19:I20)</f>
        <v>316</v>
      </c>
      <c r="P20" s="9"/>
      <c r="Q20" s="8"/>
      <c r="R20" s="8"/>
      <c r="S20" s="11"/>
      <c r="T20" s="10"/>
      <c r="U20" s="40"/>
      <c r="V20" s="10"/>
      <c r="W20" s="8"/>
      <c r="X20" s="8"/>
      <c r="Y20" s="8"/>
      <c r="Z20" s="8"/>
      <c r="AA20" s="8"/>
    </row>
    <row r="21" spans="1:29" ht="28.5" customHeight="1" x14ac:dyDescent="0.25">
      <c r="A21" s="12">
        <v>3</v>
      </c>
      <c r="B21" s="34" t="s">
        <v>41</v>
      </c>
      <c r="C21" s="16">
        <f>EDATE(C20,1)</f>
        <v>44440</v>
      </c>
      <c r="D21" s="16">
        <f t="shared" si="0"/>
        <v>44469</v>
      </c>
      <c r="E21" s="13">
        <f>E6</f>
        <v>10000000</v>
      </c>
      <c r="F21" s="48">
        <f>E2</f>
        <v>365</v>
      </c>
      <c r="G21" s="13">
        <f>SUM($J$18:J20)</f>
        <v>1342465.7534246575</v>
      </c>
      <c r="H21" s="13">
        <f>SUM($I$18:I20)</f>
        <v>49</v>
      </c>
      <c r="I21" s="13">
        <f t="shared" si="1"/>
        <v>30</v>
      </c>
      <c r="J21" s="18">
        <f t="shared" ref="J21:J30" si="4">(E21-G21)/(F21-H21)*I21</f>
        <v>821917.80821917811</v>
      </c>
      <c r="K21" s="13">
        <f t="shared" si="2"/>
        <v>2164383.5616438356</v>
      </c>
      <c r="L21" s="13">
        <f t="shared" si="3"/>
        <v>7835616.4383561648</v>
      </c>
      <c r="M21" s="13">
        <f>F21-SUM(I19:I21)</f>
        <v>286</v>
      </c>
    </row>
    <row r="22" spans="1:29" ht="28.5" customHeight="1" x14ac:dyDescent="0.25">
      <c r="A22" s="12">
        <v>4</v>
      </c>
      <c r="B22" s="34" t="s">
        <v>41</v>
      </c>
      <c r="C22" s="16">
        <f t="shared" ref="C22:C31" si="5">EDATE(C21,1)</f>
        <v>44470</v>
      </c>
      <c r="D22" s="16">
        <f t="shared" si="0"/>
        <v>44500</v>
      </c>
      <c r="E22" s="13">
        <f>E6</f>
        <v>10000000</v>
      </c>
      <c r="F22" s="48">
        <f>E2</f>
        <v>365</v>
      </c>
      <c r="G22" s="13">
        <f>SUM($J$18:J21)</f>
        <v>2164383.5616438356</v>
      </c>
      <c r="H22" s="13">
        <f>SUM($I$18:I21)</f>
        <v>79</v>
      </c>
      <c r="I22" s="13">
        <f t="shared" si="1"/>
        <v>31</v>
      </c>
      <c r="J22" s="18">
        <f t="shared" si="4"/>
        <v>849315.06849315064</v>
      </c>
      <c r="K22" s="13">
        <f t="shared" si="2"/>
        <v>3013698.6301369863</v>
      </c>
      <c r="L22" s="13">
        <f t="shared" si="3"/>
        <v>6986301.3698630137</v>
      </c>
      <c r="M22" s="13">
        <f>F22-SUM(I19:I22)</f>
        <v>255</v>
      </c>
    </row>
    <row r="23" spans="1:29" ht="28.5" customHeight="1" x14ac:dyDescent="0.25">
      <c r="A23" s="12">
        <v>5</v>
      </c>
      <c r="B23" s="34" t="s">
        <v>41</v>
      </c>
      <c r="C23" s="16">
        <f>EDATE(C22,1)</f>
        <v>44501</v>
      </c>
      <c r="D23" s="16">
        <f t="shared" si="0"/>
        <v>44530</v>
      </c>
      <c r="E23" s="13">
        <f>E6</f>
        <v>10000000</v>
      </c>
      <c r="F23" s="48">
        <f>E2</f>
        <v>365</v>
      </c>
      <c r="G23" s="13">
        <f>SUM($J$18:J22)</f>
        <v>3013698.6301369863</v>
      </c>
      <c r="H23" s="13">
        <f>SUM($I$18:I22)</f>
        <v>110</v>
      </c>
      <c r="I23" s="13">
        <f t="shared" si="1"/>
        <v>30</v>
      </c>
      <c r="J23" s="18">
        <f t="shared" si="4"/>
        <v>821917.80821917811</v>
      </c>
      <c r="K23" s="13">
        <f t="shared" si="2"/>
        <v>3835616.4383561644</v>
      </c>
      <c r="L23" s="13">
        <f t="shared" si="3"/>
        <v>6164383.5616438352</v>
      </c>
      <c r="M23" s="13">
        <f>F23-SUM(I19:I23)</f>
        <v>225</v>
      </c>
    </row>
    <row r="24" spans="1:29" ht="28.5" customHeight="1" x14ac:dyDescent="0.25">
      <c r="A24" s="12">
        <v>6</v>
      </c>
      <c r="B24" s="34" t="s">
        <v>41</v>
      </c>
      <c r="C24" s="16">
        <f t="shared" si="5"/>
        <v>44531</v>
      </c>
      <c r="D24" s="16">
        <f t="shared" si="0"/>
        <v>44561</v>
      </c>
      <c r="E24" s="13">
        <f>E6</f>
        <v>10000000</v>
      </c>
      <c r="F24" s="48">
        <f>E2</f>
        <v>365</v>
      </c>
      <c r="G24" s="13">
        <f>SUM($J$18:J23)</f>
        <v>3835616.4383561644</v>
      </c>
      <c r="H24" s="13">
        <f>SUM($I$18:I23)</f>
        <v>140</v>
      </c>
      <c r="I24" s="13">
        <f t="shared" si="1"/>
        <v>31</v>
      </c>
      <c r="J24" s="18">
        <f t="shared" si="4"/>
        <v>849315.06849315052</v>
      </c>
      <c r="K24" s="13">
        <f>G24+J24</f>
        <v>4684931.506849315</v>
      </c>
      <c r="L24" s="13">
        <f t="shared" si="3"/>
        <v>5315068.493150685</v>
      </c>
      <c r="M24" s="13">
        <f>F24-SUM(I19:I24)</f>
        <v>194</v>
      </c>
    </row>
    <row r="25" spans="1:29" s="51" customFormat="1" ht="45" customHeight="1" x14ac:dyDescent="0.25">
      <c r="A25" s="27">
        <v>7</v>
      </c>
      <c r="B25" s="28" t="s">
        <v>41</v>
      </c>
      <c r="C25" s="29">
        <f t="shared" si="5"/>
        <v>44562</v>
      </c>
      <c r="D25" s="29">
        <f>C8-1</f>
        <v>44574</v>
      </c>
      <c r="E25" s="30">
        <f>E6</f>
        <v>10000000</v>
      </c>
      <c r="F25" s="49">
        <f>E2</f>
        <v>365</v>
      </c>
      <c r="G25" s="30">
        <f>SUM($J$18:J24)</f>
        <v>4684931.506849315</v>
      </c>
      <c r="H25" s="30">
        <f>SUM($I$18:I24)</f>
        <v>171</v>
      </c>
      <c r="I25" s="30">
        <f>D25-C25+1</f>
        <v>13</v>
      </c>
      <c r="J25" s="31">
        <f>(E25-G25)/(F25-H25)*I25</f>
        <v>356164.38356164383</v>
      </c>
      <c r="K25" s="30">
        <f t="shared" si="2"/>
        <v>5041095.8904109588</v>
      </c>
      <c r="L25" s="30">
        <f t="shared" si="3"/>
        <v>4958904.1095890412</v>
      </c>
      <c r="M25" s="30">
        <f>F25-SUM(I19:I25)</f>
        <v>181</v>
      </c>
      <c r="N25" s="50"/>
      <c r="S25" s="52"/>
    </row>
    <row r="26" spans="1:29" s="51" customFormat="1" ht="45" customHeight="1" x14ac:dyDescent="0.25">
      <c r="A26" s="27">
        <v>8</v>
      </c>
      <c r="B26" s="28" t="s">
        <v>41</v>
      </c>
      <c r="C26" s="29">
        <f>C9</f>
        <v>44621</v>
      </c>
      <c r="D26" s="29">
        <f t="shared" si="0"/>
        <v>44651</v>
      </c>
      <c r="E26" s="30">
        <f>E6+E10</f>
        <v>10000000</v>
      </c>
      <c r="F26" s="49">
        <f>E2+F11</f>
        <v>365</v>
      </c>
      <c r="G26" s="30">
        <f>K25</f>
        <v>5041095.8904109588</v>
      </c>
      <c r="H26" s="30">
        <f>SUM(I19:I25)</f>
        <v>184</v>
      </c>
      <c r="I26" s="30">
        <f t="shared" si="1"/>
        <v>31</v>
      </c>
      <c r="J26" s="60">
        <f>(E26-G26)/(F26-H26)*I26</f>
        <v>849315.06849315064</v>
      </c>
      <c r="K26" s="30">
        <f>G26+J26</f>
        <v>5890410.9589041099</v>
      </c>
      <c r="L26" s="30">
        <f t="shared" si="3"/>
        <v>4109589.0410958901</v>
      </c>
      <c r="M26" s="30">
        <f>F26-SUM(I19:I26)</f>
        <v>150</v>
      </c>
      <c r="N26" s="50"/>
      <c r="S26" s="52"/>
    </row>
    <row r="27" spans="1:29" s="51" customFormat="1" ht="45" customHeight="1" x14ac:dyDescent="0.25">
      <c r="A27" s="33">
        <v>9</v>
      </c>
      <c r="B27" s="34" t="s">
        <v>41</v>
      </c>
      <c r="C27" s="35">
        <f t="shared" si="5"/>
        <v>44652</v>
      </c>
      <c r="D27" s="35">
        <f t="shared" si="0"/>
        <v>44681</v>
      </c>
      <c r="E27" s="36">
        <f>E6+E10</f>
        <v>10000000</v>
      </c>
      <c r="F27" s="54">
        <f>F26</f>
        <v>365</v>
      </c>
      <c r="G27" s="36">
        <f>SUM(J19:J26)</f>
        <v>5890410.9589041099</v>
      </c>
      <c r="H27" s="36">
        <f>SUM(I19:I26)</f>
        <v>215</v>
      </c>
      <c r="I27" s="33">
        <f t="shared" si="1"/>
        <v>30</v>
      </c>
      <c r="J27" s="37">
        <f>(E27-G27)/(F27-H27)*I27</f>
        <v>821917.808219178</v>
      </c>
      <c r="K27" s="36">
        <f>G27+J27</f>
        <v>6712328.7671232875</v>
      </c>
      <c r="L27" s="36">
        <f t="shared" si="3"/>
        <v>3287671.2328767125</v>
      </c>
      <c r="M27" s="13">
        <f>F27-SUM(I19:I27)</f>
        <v>120</v>
      </c>
      <c r="N27" s="50"/>
      <c r="S27" s="52"/>
    </row>
    <row r="28" spans="1:29" s="51" customFormat="1" ht="45" customHeight="1" x14ac:dyDescent="0.25">
      <c r="A28" s="33">
        <v>10</v>
      </c>
      <c r="B28" s="34" t="s">
        <v>41</v>
      </c>
      <c r="C28" s="35">
        <f t="shared" si="5"/>
        <v>44682</v>
      </c>
      <c r="D28" s="35">
        <f t="shared" si="0"/>
        <v>44712</v>
      </c>
      <c r="E28" s="36">
        <f>E6+E10</f>
        <v>10000000</v>
      </c>
      <c r="F28" s="54">
        <f>F26</f>
        <v>365</v>
      </c>
      <c r="G28" s="36">
        <f>SUM(J19:J27)</f>
        <v>6712328.7671232875</v>
      </c>
      <c r="H28" s="36">
        <f>SUM(I19:I27)</f>
        <v>245</v>
      </c>
      <c r="I28" s="33">
        <f t="shared" si="1"/>
        <v>31</v>
      </c>
      <c r="J28" s="37">
        <f>(E28-G28)/(F28-H28)*I28</f>
        <v>849315.06849315064</v>
      </c>
      <c r="K28" s="36">
        <f t="shared" si="2"/>
        <v>7561643.8356164377</v>
      </c>
      <c r="L28" s="36">
        <f t="shared" si="3"/>
        <v>2438356.1643835623</v>
      </c>
      <c r="M28" s="13">
        <f>F28-SUM(I19:I28)</f>
        <v>89</v>
      </c>
      <c r="N28" s="50"/>
      <c r="S28" s="52"/>
    </row>
    <row r="29" spans="1:29" s="51" customFormat="1" ht="45" customHeight="1" x14ac:dyDescent="0.25">
      <c r="A29" s="33">
        <v>11</v>
      </c>
      <c r="B29" s="34" t="s">
        <v>41</v>
      </c>
      <c r="C29" s="35">
        <f t="shared" si="5"/>
        <v>44713</v>
      </c>
      <c r="D29" s="35">
        <f t="shared" si="0"/>
        <v>44742</v>
      </c>
      <c r="E29" s="36">
        <f>E6+E10</f>
        <v>10000000</v>
      </c>
      <c r="F29" s="54">
        <f>F26</f>
        <v>365</v>
      </c>
      <c r="G29" s="36">
        <f>SUM(J19:J28)</f>
        <v>7561643.8356164377</v>
      </c>
      <c r="H29" s="36">
        <f>SUM(I19:I28)</f>
        <v>276</v>
      </c>
      <c r="I29" s="33">
        <f t="shared" si="1"/>
        <v>30</v>
      </c>
      <c r="J29" s="37">
        <f t="shared" si="4"/>
        <v>821917.80821917835</v>
      </c>
      <c r="K29" s="36">
        <f t="shared" si="2"/>
        <v>8383561.6438356163</v>
      </c>
      <c r="L29" s="36">
        <f>E29-K29</f>
        <v>1616438.3561643837</v>
      </c>
      <c r="M29" s="13">
        <f>F29-SUM(I19:I29)</f>
        <v>59</v>
      </c>
      <c r="N29" s="50"/>
      <c r="S29" s="52"/>
    </row>
    <row r="30" spans="1:29" s="50" customFormat="1" ht="45" customHeight="1" x14ac:dyDescent="0.25">
      <c r="A30" s="33">
        <v>12</v>
      </c>
      <c r="B30" s="34" t="s">
        <v>41</v>
      </c>
      <c r="C30" s="35">
        <f t="shared" si="5"/>
        <v>44743</v>
      </c>
      <c r="D30" s="35">
        <f t="shared" si="0"/>
        <v>44773</v>
      </c>
      <c r="E30" s="36">
        <f>E6+E10</f>
        <v>10000000</v>
      </c>
      <c r="F30" s="54">
        <f>F26</f>
        <v>365</v>
      </c>
      <c r="G30" s="36">
        <f>SUM(J19:J29)</f>
        <v>8383561.6438356163</v>
      </c>
      <c r="H30" s="36">
        <f>SUM(I19:I29)</f>
        <v>306</v>
      </c>
      <c r="I30" s="33">
        <f t="shared" si="1"/>
        <v>31</v>
      </c>
      <c r="J30" s="37">
        <f t="shared" si="4"/>
        <v>849315.06849315076</v>
      </c>
      <c r="K30" s="36">
        <f t="shared" si="2"/>
        <v>9232876.7123287674</v>
      </c>
      <c r="L30" s="36">
        <f>E30-K30</f>
        <v>767123.2876712326</v>
      </c>
      <c r="M30" s="13">
        <f>F30-SUM(I19:I30)</f>
        <v>28</v>
      </c>
      <c r="O30" s="51"/>
      <c r="P30" s="51"/>
      <c r="Q30" s="51"/>
      <c r="R30" s="51"/>
      <c r="S30" s="52"/>
      <c r="T30" s="51"/>
      <c r="U30" s="51"/>
      <c r="V30" s="51"/>
      <c r="W30" s="51"/>
      <c r="X30" s="51"/>
      <c r="Y30" s="51"/>
      <c r="Z30" s="51"/>
      <c r="AA30" s="51"/>
      <c r="AB30" s="51"/>
      <c r="AC30" s="51"/>
    </row>
    <row r="31" spans="1:29" s="50" customFormat="1" ht="45" customHeight="1" x14ac:dyDescent="0.25">
      <c r="A31" s="33">
        <v>13</v>
      </c>
      <c r="B31" s="34" t="s">
        <v>41</v>
      </c>
      <c r="C31" s="35">
        <f t="shared" si="5"/>
        <v>44774</v>
      </c>
      <c r="D31" s="35">
        <f t="shared" si="0"/>
        <v>44804</v>
      </c>
      <c r="E31" s="36">
        <f>E6+E10+E13</f>
        <v>10000000</v>
      </c>
      <c r="F31" s="54">
        <f>E2+F11+F13</f>
        <v>365</v>
      </c>
      <c r="G31" s="36">
        <f>SUM(J19:J30)</f>
        <v>9232876.7123287674</v>
      </c>
      <c r="H31" s="36">
        <f>SUM(I19:I30)</f>
        <v>337</v>
      </c>
      <c r="I31" s="55">
        <f>F31-H31</f>
        <v>28</v>
      </c>
      <c r="J31" s="37">
        <f>(E31-G31)/(F31-H31)*I31</f>
        <v>767123.2876712326</v>
      </c>
      <c r="K31" s="36">
        <f>G31+J31</f>
        <v>10000000</v>
      </c>
      <c r="L31" s="36">
        <f>E31-K31</f>
        <v>0</v>
      </c>
      <c r="M31" s="13">
        <f>F31-SUM(I19:I31)</f>
        <v>0</v>
      </c>
      <c r="O31" s="51"/>
      <c r="P31" s="51"/>
      <c r="Q31" s="51"/>
      <c r="R31" s="51"/>
      <c r="S31" s="52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29" s="10" customFormat="1" ht="45" customHeight="1" x14ac:dyDescent="0.25">
      <c r="A32" s="8"/>
      <c r="B32" s="11"/>
      <c r="C32" s="9"/>
      <c r="D32" s="9"/>
      <c r="I32" s="8"/>
      <c r="J32" s="21"/>
      <c r="O32" s="8"/>
      <c r="P32" s="8"/>
      <c r="Q32" s="8"/>
      <c r="R32" s="8"/>
      <c r="S32" s="11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s="10" customFormat="1" ht="45" customHeight="1" x14ac:dyDescent="0.25">
      <c r="A33" s="8"/>
      <c r="B33" s="11"/>
      <c r="C33" s="9"/>
      <c r="D33" s="9"/>
      <c r="I33" s="8"/>
      <c r="J33" s="21"/>
      <c r="O33" s="8"/>
      <c r="P33" s="8"/>
      <c r="Q33" s="8"/>
      <c r="R33" s="8"/>
      <c r="S33" s="11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s="10" customFormat="1" ht="45" customHeight="1" x14ac:dyDescent="0.25">
      <c r="A34" s="8"/>
      <c r="B34" s="11"/>
      <c r="C34" s="9"/>
      <c r="D34" s="9"/>
      <c r="I34" s="8"/>
      <c r="J34" s="21"/>
      <c r="O34" s="8"/>
      <c r="P34" s="8"/>
      <c r="Q34" s="8"/>
      <c r="R34" s="8"/>
      <c r="S34" s="11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s="10" customFormat="1" ht="45" customHeight="1" x14ac:dyDescent="0.25">
      <c r="A35" s="8"/>
      <c r="B35" s="11"/>
      <c r="C35" s="9"/>
      <c r="D35" s="9"/>
      <c r="I35" s="8"/>
      <c r="J35" s="21"/>
      <c r="O35" s="8"/>
      <c r="P35" s="8"/>
      <c r="Q35" s="8"/>
      <c r="R35" s="8"/>
      <c r="S35" s="11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s="10" customFormat="1" ht="45" customHeight="1" x14ac:dyDescent="0.25">
      <c r="A36" s="8"/>
      <c r="B36" s="11"/>
      <c r="C36" s="9"/>
      <c r="D36" s="9"/>
      <c r="I36" s="8"/>
      <c r="J36" s="21"/>
      <c r="O36" s="8"/>
      <c r="P36" s="8"/>
      <c r="Q36" s="8"/>
      <c r="R36" s="8"/>
      <c r="S36" s="11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s="10" customFormat="1" ht="45" customHeight="1" x14ac:dyDescent="0.25">
      <c r="A37" s="8"/>
      <c r="B37" s="11"/>
      <c r="C37" s="9"/>
      <c r="D37" s="9"/>
      <c r="I37" s="8"/>
      <c r="J37" s="21"/>
      <c r="O37" s="8"/>
      <c r="P37" s="8"/>
      <c r="Q37" s="8"/>
      <c r="R37" s="8"/>
      <c r="S37" s="11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s="10" customFormat="1" ht="45" customHeight="1" x14ac:dyDescent="0.25">
      <c r="A38" s="8"/>
      <c r="B38" s="11"/>
      <c r="C38" s="9"/>
      <c r="D38" s="9"/>
      <c r="I38" s="8"/>
      <c r="J38" s="21"/>
      <c r="O38" s="8"/>
      <c r="P38" s="8"/>
      <c r="Q38" s="8"/>
      <c r="R38" s="8"/>
      <c r="S38" s="11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s="10" customFormat="1" ht="45" customHeight="1" x14ac:dyDescent="0.25">
      <c r="A39" s="8"/>
      <c r="B39" s="11"/>
      <c r="C39" s="9"/>
      <c r="D39" s="9"/>
      <c r="I39" s="8"/>
      <c r="J39" s="21"/>
      <c r="O39" s="8"/>
      <c r="P39" s="8"/>
      <c r="Q39" s="8"/>
      <c r="R39" s="8"/>
      <c r="S39" s="11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s="10" customFormat="1" ht="45" customHeight="1" x14ac:dyDescent="0.25">
      <c r="A40" s="8"/>
      <c r="B40" s="11"/>
      <c r="C40" s="9"/>
      <c r="D40" s="9"/>
      <c r="I40" s="8"/>
      <c r="J40" s="21"/>
      <c r="O40" s="8"/>
      <c r="P40" s="8"/>
      <c r="Q40" s="8"/>
      <c r="R40" s="8"/>
      <c r="S40" s="11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s="10" customFormat="1" ht="45" customHeight="1" x14ac:dyDescent="0.25">
      <c r="A41" s="8"/>
      <c r="B41" s="11"/>
      <c r="C41" s="9"/>
      <c r="D41" s="9"/>
      <c r="I41" s="8"/>
      <c r="J41" s="21"/>
      <c r="O41" s="8"/>
      <c r="P41" s="8"/>
      <c r="Q41" s="8"/>
      <c r="R41" s="8"/>
      <c r="S41" s="11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s="10" customFormat="1" ht="45" customHeight="1" x14ac:dyDescent="0.25">
      <c r="A42" s="8"/>
      <c r="B42" s="11"/>
      <c r="C42" s="9"/>
      <c r="D42" s="9"/>
      <c r="I42" s="8"/>
      <c r="J42" s="21"/>
      <c r="O42" s="8"/>
      <c r="P42" s="8"/>
      <c r="Q42" s="8"/>
      <c r="R42" s="8"/>
      <c r="S42" s="11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s="10" customFormat="1" ht="45" customHeight="1" x14ac:dyDescent="0.25">
      <c r="A43" s="8"/>
      <c r="B43" s="11"/>
      <c r="C43" s="9"/>
      <c r="D43" s="9"/>
      <c r="I43" s="8"/>
      <c r="J43" s="21"/>
      <c r="O43" s="8"/>
      <c r="P43" s="8"/>
      <c r="Q43" s="8"/>
      <c r="R43" s="8"/>
      <c r="S43" s="11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s="10" customFormat="1" ht="45" customHeight="1" x14ac:dyDescent="0.25">
      <c r="A44" s="8"/>
      <c r="B44" s="11"/>
      <c r="C44" s="9"/>
      <c r="D44" s="9"/>
      <c r="I44" s="8"/>
      <c r="J44" s="21"/>
      <c r="O44" s="8"/>
      <c r="P44" s="8"/>
      <c r="Q44" s="8"/>
      <c r="R44" s="8"/>
      <c r="S44" s="11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s="10" customFormat="1" ht="45" customHeight="1" x14ac:dyDescent="0.25">
      <c r="A45" s="8"/>
      <c r="B45" s="11"/>
      <c r="C45" s="9"/>
      <c r="D45" s="9"/>
      <c r="I45" s="8"/>
      <c r="J45" s="21"/>
      <c r="O45" s="8"/>
      <c r="P45" s="8"/>
      <c r="Q45" s="8"/>
      <c r="R45" s="8"/>
      <c r="S45" s="11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s="10" customFormat="1" ht="45" customHeight="1" x14ac:dyDescent="0.25">
      <c r="A46" s="8"/>
      <c r="B46" s="11"/>
      <c r="C46" s="9"/>
      <c r="D46" s="9"/>
      <c r="I46" s="8"/>
      <c r="J46" s="21"/>
      <c r="O46" s="8"/>
      <c r="P46" s="8"/>
      <c r="Q46" s="8"/>
      <c r="R46" s="8"/>
      <c r="S46" s="11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s="10" customFormat="1" ht="45" customHeight="1" x14ac:dyDescent="0.25">
      <c r="A47" s="8"/>
      <c r="B47" s="11"/>
      <c r="C47" s="9"/>
      <c r="D47" s="9"/>
      <c r="I47" s="8"/>
      <c r="J47" s="21"/>
      <c r="O47" s="8"/>
      <c r="P47" s="8"/>
      <c r="Q47" s="8"/>
      <c r="R47" s="8"/>
      <c r="S47" s="11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s="10" customFormat="1" ht="45" customHeight="1" x14ac:dyDescent="0.25">
      <c r="A48" s="8"/>
      <c r="B48" s="11"/>
      <c r="C48" s="9"/>
      <c r="D48" s="9"/>
      <c r="I48" s="8"/>
      <c r="J48" s="21"/>
      <c r="O48" s="8"/>
      <c r="P48" s="8"/>
      <c r="Q48" s="8"/>
      <c r="R48" s="8"/>
      <c r="S48" s="11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s="10" customFormat="1" ht="45" customHeight="1" x14ac:dyDescent="0.25">
      <c r="A49" s="8"/>
      <c r="B49" s="11"/>
      <c r="C49" s="9"/>
      <c r="D49" s="9"/>
      <c r="I49" s="8"/>
      <c r="J49" s="21"/>
      <c r="O49" s="8"/>
      <c r="P49" s="8"/>
      <c r="Q49" s="8"/>
      <c r="R49" s="8"/>
      <c r="S49" s="11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s="10" customFormat="1" ht="45" customHeight="1" x14ac:dyDescent="0.25">
      <c r="A50" s="8"/>
      <c r="B50" s="11"/>
      <c r="C50" s="9"/>
      <c r="D50" s="9"/>
      <c r="I50" s="8"/>
      <c r="J50" s="21"/>
      <c r="O50" s="8"/>
      <c r="P50" s="8"/>
      <c r="Q50" s="8"/>
      <c r="R50" s="8"/>
      <c r="S50" s="11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s="10" customFormat="1" ht="45" customHeight="1" x14ac:dyDescent="0.25">
      <c r="A51" s="8"/>
      <c r="B51" s="11"/>
      <c r="C51" s="9"/>
      <c r="D51" s="9"/>
      <c r="I51" s="8"/>
      <c r="J51" s="21"/>
      <c r="O51" s="8"/>
      <c r="P51" s="8"/>
      <c r="Q51" s="8"/>
      <c r="R51" s="8"/>
      <c r="S51" s="11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s="10" customFormat="1" ht="45" customHeight="1" x14ac:dyDescent="0.25">
      <c r="A52" s="8"/>
      <c r="B52" s="11"/>
      <c r="C52" s="9"/>
      <c r="D52" s="9"/>
      <c r="I52" s="8"/>
      <c r="J52" s="21"/>
      <c r="O52" s="8"/>
      <c r="P52" s="8"/>
      <c r="Q52" s="8"/>
      <c r="R52" s="8"/>
      <c r="S52" s="11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s="10" customFormat="1" ht="45" customHeight="1" x14ac:dyDescent="0.25">
      <c r="A53" s="8"/>
      <c r="B53" s="11"/>
      <c r="C53" s="9"/>
      <c r="D53" s="9"/>
      <c r="I53" s="8"/>
      <c r="J53" s="21"/>
      <c r="O53" s="8"/>
      <c r="P53" s="8"/>
      <c r="Q53" s="8"/>
      <c r="R53" s="8"/>
      <c r="S53" s="11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s="10" customFormat="1" ht="45" customHeight="1" x14ac:dyDescent="0.25">
      <c r="A54" s="8"/>
      <c r="B54" s="11"/>
      <c r="C54" s="9"/>
      <c r="D54" s="9"/>
      <c r="I54" s="8"/>
      <c r="J54" s="21"/>
      <c r="O54" s="8"/>
      <c r="P54" s="8"/>
      <c r="Q54" s="8"/>
      <c r="R54" s="8"/>
      <c r="S54" s="11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s="10" customFormat="1" ht="45" customHeight="1" x14ac:dyDescent="0.25">
      <c r="A55" s="8"/>
      <c r="B55" s="11"/>
      <c r="C55" s="9"/>
      <c r="D55" s="9"/>
      <c r="I55" s="8"/>
      <c r="J55" s="21"/>
      <c r="O55" s="8"/>
      <c r="P55" s="8"/>
      <c r="Q55" s="8"/>
      <c r="R55" s="8"/>
      <c r="S55" s="11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s="10" customFormat="1" ht="45" customHeight="1" x14ac:dyDescent="0.25">
      <c r="A56" s="8"/>
      <c r="B56" s="11"/>
      <c r="C56" s="9"/>
      <c r="D56" s="9"/>
      <c r="I56" s="8"/>
      <c r="J56" s="21"/>
      <c r="O56" s="8"/>
      <c r="P56" s="8"/>
      <c r="Q56" s="8"/>
      <c r="R56" s="8"/>
      <c r="S56" s="11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s="10" customFormat="1" ht="45" customHeight="1" x14ac:dyDescent="0.25">
      <c r="A57" s="8"/>
      <c r="B57" s="11"/>
      <c r="C57" s="9"/>
      <c r="D57" s="9"/>
      <c r="I57" s="8"/>
      <c r="J57" s="21"/>
      <c r="O57" s="8"/>
      <c r="P57" s="8"/>
      <c r="Q57" s="8"/>
      <c r="R57" s="8"/>
      <c r="S57" s="11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s="10" customFormat="1" ht="45" customHeight="1" x14ac:dyDescent="0.25">
      <c r="A58" s="8"/>
      <c r="B58" s="11"/>
      <c r="C58" s="9"/>
      <c r="D58" s="9"/>
      <c r="I58" s="8"/>
      <c r="J58" s="21"/>
      <c r="O58" s="8"/>
      <c r="P58" s="8"/>
      <c r="Q58" s="8"/>
      <c r="R58" s="8"/>
      <c r="S58" s="11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s="10" customFormat="1" ht="45" customHeight="1" x14ac:dyDescent="0.25">
      <c r="A59" s="8"/>
      <c r="B59" s="11"/>
      <c r="C59" s="9"/>
      <c r="D59" s="9"/>
      <c r="I59" s="8"/>
      <c r="J59" s="21"/>
      <c r="O59" s="8"/>
      <c r="P59" s="8"/>
      <c r="Q59" s="8"/>
      <c r="R59" s="8"/>
      <c r="S59" s="11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s="10" customFormat="1" ht="45" customHeight="1" x14ac:dyDescent="0.25">
      <c r="A60" s="8"/>
      <c r="B60" s="11"/>
      <c r="C60" s="9"/>
      <c r="D60" s="9"/>
      <c r="I60" s="8"/>
      <c r="J60" s="21"/>
      <c r="O60" s="8"/>
      <c r="P60" s="8"/>
      <c r="Q60" s="8"/>
      <c r="R60" s="8"/>
      <c r="S60" s="11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s="10" customFormat="1" ht="45" customHeight="1" x14ac:dyDescent="0.25">
      <c r="A61" s="8"/>
      <c r="B61" s="11"/>
      <c r="C61" s="9"/>
      <c r="D61" s="9"/>
      <c r="I61" s="8"/>
      <c r="J61" s="21"/>
      <c r="O61" s="8"/>
      <c r="P61" s="8"/>
      <c r="Q61" s="8"/>
      <c r="R61" s="8"/>
      <c r="S61" s="11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s="10" customFormat="1" ht="45" customHeight="1" x14ac:dyDescent="0.25">
      <c r="A62" s="8"/>
      <c r="B62" s="11"/>
      <c r="C62" s="9"/>
      <c r="D62" s="9"/>
      <c r="I62" s="8"/>
      <c r="J62" s="21"/>
      <c r="O62" s="8"/>
      <c r="P62" s="8"/>
      <c r="Q62" s="8"/>
      <c r="R62" s="8"/>
      <c r="S62" s="11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s="10" customFormat="1" ht="45" customHeight="1" x14ac:dyDescent="0.25">
      <c r="A63" s="8"/>
      <c r="B63" s="11"/>
      <c r="C63" s="9"/>
      <c r="D63" s="9"/>
      <c r="I63" s="8"/>
      <c r="J63" s="21"/>
      <c r="O63" s="8"/>
      <c r="P63" s="8"/>
      <c r="Q63" s="8"/>
      <c r="R63" s="8"/>
      <c r="S63" s="11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s="10" customFormat="1" ht="45" customHeight="1" x14ac:dyDescent="0.25">
      <c r="A64" s="8"/>
      <c r="B64" s="11"/>
      <c r="C64" s="9"/>
      <c r="D64" s="9"/>
      <c r="I64" s="8"/>
      <c r="J64" s="21"/>
      <c r="O64" s="8"/>
      <c r="P64" s="8"/>
      <c r="Q64" s="8"/>
      <c r="R64" s="8"/>
      <c r="S64" s="11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s="10" customFormat="1" ht="45" customHeight="1" x14ac:dyDescent="0.25">
      <c r="A65" s="8"/>
      <c r="B65" s="11"/>
      <c r="C65" s="9"/>
      <c r="D65" s="9"/>
      <c r="I65" s="8"/>
      <c r="J65" s="21"/>
      <c r="O65" s="8"/>
      <c r="P65" s="8"/>
      <c r="Q65" s="8"/>
      <c r="R65" s="8"/>
      <c r="S65" s="11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s="10" customFormat="1" ht="45" customHeight="1" x14ac:dyDescent="0.25">
      <c r="A66" s="8"/>
      <c r="B66" s="11"/>
      <c r="C66" s="9"/>
      <c r="D66" s="9"/>
      <c r="I66" s="8"/>
      <c r="J66" s="21"/>
      <c r="O66" s="8"/>
      <c r="P66" s="8"/>
      <c r="Q66" s="8"/>
      <c r="R66" s="8"/>
      <c r="S66" s="11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s="10" customFormat="1" ht="45" customHeight="1" x14ac:dyDescent="0.25">
      <c r="A67" s="8"/>
      <c r="B67" s="11"/>
      <c r="C67" s="9"/>
      <c r="D67" s="9"/>
      <c r="I67" s="8"/>
      <c r="J67" s="21"/>
      <c r="O67" s="8"/>
      <c r="P67" s="8"/>
      <c r="Q67" s="8"/>
      <c r="R67" s="8"/>
      <c r="S67" s="11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s="10" customFormat="1" ht="45" customHeight="1" x14ac:dyDescent="0.25">
      <c r="A68" s="8"/>
      <c r="B68" s="11"/>
      <c r="C68" s="9"/>
      <c r="D68" s="9"/>
      <c r="I68" s="8"/>
      <c r="J68" s="21"/>
      <c r="O68" s="8"/>
      <c r="P68" s="8"/>
      <c r="Q68" s="8"/>
      <c r="R68" s="8"/>
      <c r="S68" s="11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s="10" customFormat="1" ht="45" customHeight="1" x14ac:dyDescent="0.25">
      <c r="A69" s="8"/>
      <c r="B69" s="11"/>
      <c r="C69" s="9"/>
      <c r="D69" s="9"/>
      <c r="I69" s="8"/>
      <c r="J69" s="21"/>
      <c r="O69" s="8"/>
      <c r="P69" s="8"/>
      <c r="Q69" s="8"/>
      <c r="R69" s="8"/>
      <c r="S69" s="11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s="10" customFormat="1" ht="45" customHeight="1" x14ac:dyDescent="0.25">
      <c r="A70" s="8"/>
      <c r="B70" s="11"/>
      <c r="C70" s="9"/>
      <c r="D70" s="9"/>
      <c r="I70" s="8"/>
      <c r="J70" s="21"/>
      <c r="O70" s="8"/>
      <c r="P70" s="8"/>
      <c r="Q70" s="8"/>
      <c r="R70" s="8"/>
      <c r="S70" s="11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3" spans="1:29" x14ac:dyDescent="0.25">
      <c r="A73" s="12" t="s">
        <v>34</v>
      </c>
      <c r="B73" s="12"/>
      <c r="C73" s="12"/>
      <c r="D73" s="12"/>
      <c r="E73" s="13"/>
      <c r="F73" s="13"/>
      <c r="G73" s="13"/>
      <c r="H73" s="13"/>
      <c r="I73" s="13"/>
      <c r="J73" s="13"/>
      <c r="K73" s="13"/>
      <c r="L73" s="13"/>
      <c r="M73" s="13"/>
      <c r="P73" s="12" t="s">
        <v>15</v>
      </c>
      <c r="Q73" s="12"/>
      <c r="R73" s="12"/>
      <c r="S73" s="14"/>
      <c r="T73" s="12"/>
      <c r="U73" s="12"/>
      <c r="V73" s="12"/>
      <c r="W73" s="12"/>
      <c r="X73" s="12"/>
      <c r="Y73" s="12"/>
      <c r="Z73" s="12"/>
      <c r="AA73" s="12"/>
    </row>
    <row r="74" spans="1:29" ht="82.5" x14ac:dyDescent="0.25">
      <c r="A74" s="12"/>
      <c r="B74" s="14" t="s">
        <v>10</v>
      </c>
      <c r="C74" s="14" t="s">
        <v>0</v>
      </c>
      <c r="D74" s="14" t="s">
        <v>11</v>
      </c>
      <c r="E74" s="22" t="s">
        <v>5</v>
      </c>
      <c r="F74" s="22" t="s">
        <v>35</v>
      </c>
      <c r="G74" s="22" t="s">
        <v>36</v>
      </c>
      <c r="H74" s="22" t="s">
        <v>37</v>
      </c>
      <c r="I74" s="22" t="s">
        <v>38</v>
      </c>
      <c r="J74" s="22" t="s">
        <v>39</v>
      </c>
      <c r="K74" s="22" t="s">
        <v>12</v>
      </c>
      <c r="L74" s="22" t="s">
        <v>13</v>
      </c>
      <c r="M74" s="22" t="s">
        <v>14</v>
      </c>
      <c r="P74" s="15" t="s">
        <v>16</v>
      </c>
      <c r="Q74" s="15" t="s">
        <v>17</v>
      </c>
      <c r="R74" s="15" t="s">
        <v>18</v>
      </c>
      <c r="S74" s="15" t="s">
        <v>19</v>
      </c>
      <c r="T74" s="15" t="s">
        <v>20</v>
      </c>
      <c r="U74" s="15" t="s">
        <v>21</v>
      </c>
      <c r="V74" s="15" t="s">
        <v>22</v>
      </c>
      <c r="W74" s="15" t="s">
        <v>23</v>
      </c>
      <c r="X74" s="15" t="s">
        <v>24</v>
      </c>
      <c r="Y74" s="15" t="s">
        <v>25</v>
      </c>
      <c r="Z74" s="15" t="s">
        <v>26</v>
      </c>
      <c r="AA74" s="15" t="s">
        <v>27</v>
      </c>
    </row>
    <row r="75" spans="1:29" x14ac:dyDescent="0.25">
      <c r="A75" s="12"/>
      <c r="B75" s="12"/>
      <c r="C75" s="14"/>
      <c r="D75" s="14"/>
      <c r="E75" s="13"/>
      <c r="F75" s="13"/>
      <c r="G75" s="13"/>
      <c r="H75" s="13"/>
      <c r="I75" s="14"/>
      <c r="J75" s="12"/>
      <c r="K75" s="13"/>
      <c r="L75" s="13"/>
      <c r="M75" s="13"/>
      <c r="O75" s="2">
        <v>45120</v>
      </c>
      <c r="P75" s="16">
        <v>43295</v>
      </c>
      <c r="Q75" s="16">
        <f>P75</f>
        <v>43295</v>
      </c>
      <c r="R75" s="16">
        <v>43421</v>
      </c>
      <c r="S75" s="14"/>
      <c r="T75" s="13">
        <v>180000</v>
      </c>
      <c r="U75" s="12"/>
      <c r="V75" s="13">
        <v>180000</v>
      </c>
      <c r="W75" s="12">
        <v>60</v>
      </c>
      <c r="X75" s="12"/>
      <c r="Y75" s="13">
        <f>W75+X75</f>
        <v>60</v>
      </c>
      <c r="Z75" s="13">
        <f>O75-P75+1</f>
        <v>1826</v>
      </c>
      <c r="AA75" s="13">
        <f>Y75/12</f>
        <v>5</v>
      </c>
      <c r="AB75" s="1" t="s">
        <v>28</v>
      </c>
    </row>
    <row r="76" spans="1:29" ht="33" x14ac:dyDescent="0.25">
      <c r="A76" s="12"/>
      <c r="B76" s="14" t="s">
        <v>40</v>
      </c>
      <c r="C76" s="17">
        <v>43295</v>
      </c>
      <c r="D76" s="14"/>
      <c r="E76" s="13"/>
      <c r="F76" s="13"/>
      <c r="G76" s="13"/>
      <c r="H76" s="13"/>
      <c r="I76" s="14"/>
      <c r="J76" s="12"/>
      <c r="K76" s="13"/>
      <c r="L76" s="13">
        <v>180000</v>
      </c>
      <c r="M76" s="13">
        <f>Z75</f>
        <v>1826</v>
      </c>
      <c r="O76" s="2">
        <v>45273</v>
      </c>
      <c r="P76" s="16">
        <v>43421</v>
      </c>
      <c r="Q76" s="16">
        <f>P76</f>
        <v>43421</v>
      </c>
      <c r="R76" s="16">
        <v>43595</v>
      </c>
      <c r="S76" s="14" t="s">
        <v>29</v>
      </c>
      <c r="T76" s="13">
        <f>V75</f>
        <v>180000</v>
      </c>
      <c r="U76" s="13">
        <f>E10</f>
        <v>0</v>
      </c>
      <c r="V76" s="13">
        <f>T76+U76</f>
        <v>180000</v>
      </c>
      <c r="W76" s="12">
        <v>60</v>
      </c>
      <c r="X76" s="18">
        <v>5</v>
      </c>
      <c r="Y76" s="13">
        <f>W76+X76</f>
        <v>65</v>
      </c>
      <c r="Z76" s="13">
        <f>O76-$P$75+1</f>
        <v>1979</v>
      </c>
      <c r="AA76" s="12"/>
      <c r="AB76" s="1" t="s">
        <v>28</v>
      </c>
    </row>
    <row r="77" spans="1:29" ht="33" x14ac:dyDescent="0.25">
      <c r="A77" s="12">
        <v>1</v>
      </c>
      <c r="B77" s="14" t="s">
        <v>40</v>
      </c>
      <c r="C77" s="16">
        <f>P17</f>
        <v>0</v>
      </c>
      <c r="D77" s="16">
        <f t="shared" ref="D77" si="6">EOMONTH(C77,0)</f>
        <v>31</v>
      </c>
      <c r="E77" s="13">
        <f>$V$17</f>
        <v>0</v>
      </c>
      <c r="F77" s="13">
        <f>$Z$75</f>
        <v>1826</v>
      </c>
      <c r="G77" s="13">
        <f>SUM($J$76:J76)</f>
        <v>0</v>
      </c>
      <c r="H77" s="13">
        <f>SUM($I$76:I76)</f>
        <v>0</v>
      </c>
      <c r="I77" s="13">
        <f>D77-C77+1</f>
        <v>32</v>
      </c>
      <c r="J77" s="18">
        <f>(E77-G77)/(F77-H77)*I77</f>
        <v>0</v>
      </c>
      <c r="K77" s="13">
        <f>G77+J77</f>
        <v>0</v>
      </c>
      <c r="L77" s="13">
        <f>E77-K77</f>
        <v>0</v>
      </c>
      <c r="M77" s="13">
        <f>M76-I77</f>
        <v>1794</v>
      </c>
      <c r="O77" s="2">
        <v>44970</v>
      </c>
      <c r="P77" s="16">
        <v>43595</v>
      </c>
      <c r="Q77" s="16">
        <v>43595</v>
      </c>
      <c r="R77" s="16"/>
      <c r="S77" s="14" t="s">
        <v>30</v>
      </c>
      <c r="T77" s="13">
        <f>V76</f>
        <v>180000</v>
      </c>
      <c r="U77" s="13">
        <f>E13</f>
        <v>0</v>
      </c>
      <c r="V77" s="13">
        <f>T77+U77</f>
        <v>180000</v>
      </c>
      <c r="W77" s="13">
        <v>65</v>
      </c>
      <c r="X77" s="13">
        <v>-10</v>
      </c>
      <c r="Y77" s="13">
        <f>W77+X77</f>
        <v>55</v>
      </c>
      <c r="Z77" s="13">
        <f>O77-$P$75+1</f>
        <v>1676</v>
      </c>
      <c r="AA77" s="19">
        <f>Y77/12</f>
        <v>4.583333333333333</v>
      </c>
    </row>
    <row r="78" spans="1:29" ht="33" x14ac:dyDescent="0.25">
      <c r="A78" s="12">
        <f>A77+1</f>
        <v>2</v>
      </c>
      <c r="B78" s="14" t="s">
        <v>40</v>
      </c>
      <c r="C78" s="16">
        <f>D77+1</f>
        <v>32</v>
      </c>
      <c r="D78" s="16">
        <f>EOMONTH(C78,0)</f>
        <v>59</v>
      </c>
      <c r="E78" s="13">
        <f>$V$17</f>
        <v>0</v>
      </c>
      <c r="F78" s="13">
        <f t="shared" ref="F78:F81" si="7">$Z$75</f>
        <v>1826</v>
      </c>
      <c r="G78" s="13">
        <f>SUM($J$76:J77)</f>
        <v>0</v>
      </c>
      <c r="H78" s="13">
        <f>SUM($I$76:I77)</f>
        <v>32</v>
      </c>
      <c r="I78" s="13">
        <f t="shared" ref="I78:I134" si="8">D78-C78+1</f>
        <v>28</v>
      </c>
      <c r="J78" s="18">
        <f t="shared" ref="J78:J85" si="9">(E78-G78)/(F78-H78)*I78</f>
        <v>0</v>
      </c>
      <c r="K78" s="13">
        <f t="shared" ref="K78:K82" si="10">G78+J78</f>
        <v>0</v>
      </c>
      <c r="L78" s="13">
        <f t="shared" ref="L78:L134" si="11">E78-K78</f>
        <v>0</v>
      </c>
      <c r="M78" s="13">
        <f t="shared" ref="M78:M81" si="12">M77-I78</f>
        <v>1766</v>
      </c>
      <c r="P78" s="2">
        <v>43678</v>
      </c>
      <c r="T78" s="13">
        <f>V77</f>
        <v>180000</v>
      </c>
      <c r="U78" s="1">
        <v>3000</v>
      </c>
      <c r="V78" s="13">
        <f>T78+U78</f>
        <v>183000</v>
      </c>
    </row>
    <row r="79" spans="1:29" ht="33" x14ac:dyDescent="0.25">
      <c r="A79" s="12">
        <f t="shared" ref="A79:A134" si="13">A78+1</f>
        <v>3</v>
      </c>
      <c r="B79" s="14" t="s">
        <v>40</v>
      </c>
      <c r="C79" s="16">
        <f>EDATE(C78,1)</f>
        <v>61</v>
      </c>
      <c r="D79" s="16">
        <f>EOMONTH(C79,0)</f>
        <v>91</v>
      </c>
      <c r="E79" s="13">
        <f>$V$17</f>
        <v>0</v>
      </c>
      <c r="F79" s="13">
        <f t="shared" si="7"/>
        <v>1826</v>
      </c>
      <c r="G79" s="13">
        <f>SUM($J$76:J78)</f>
        <v>0</v>
      </c>
      <c r="H79" s="13">
        <f>SUM($I$76:I78)</f>
        <v>60</v>
      </c>
      <c r="I79" s="13">
        <f t="shared" si="8"/>
        <v>31</v>
      </c>
      <c r="J79" s="18">
        <f t="shared" si="9"/>
        <v>0</v>
      </c>
      <c r="K79" s="13">
        <f t="shared" si="10"/>
        <v>0</v>
      </c>
      <c r="L79" s="13">
        <f t="shared" si="11"/>
        <v>0</v>
      </c>
      <c r="M79" s="13">
        <f t="shared" si="12"/>
        <v>1735</v>
      </c>
    </row>
    <row r="80" spans="1:29" ht="33" x14ac:dyDescent="0.25">
      <c r="A80" s="12">
        <f t="shared" si="13"/>
        <v>4</v>
      </c>
      <c r="B80" s="14" t="s">
        <v>40</v>
      </c>
      <c r="C80" s="16">
        <f t="shared" ref="C80:C134" si="14">EDATE(C79,1)</f>
        <v>92</v>
      </c>
      <c r="D80" s="16">
        <f t="shared" ref="D80" si="15">EOMONTH(C80,0)</f>
        <v>121</v>
      </c>
      <c r="E80" s="13">
        <f>$V$17</f>
        <v>0</v>
      </c>
      <c r="F80" s="13">
        <f t="shared" si="7"/>
        <v>1826</v>
      </c>
      <c r="G80" s="13">
        <f>SUM($J$76:J79)</f>
        <v>0</v>
      </c>
      <c r="H80" s="13">
        <f>SUM($I$76:I79)</f>
        <v>91</v>
      </c>
      <c r="I80" s="13">
        <f t="shared" si="8"/>
        <v>30</v>
      </c>
      <c r="J80" s="18">
        <f t="shared" si="9"/>
        <v>0</v>
      </c>
      <c r="K80" s="13">
        <f t="shared" si="10"/>
        <v>0</v>
      </c>
      <c r="L80" s="13">
        <f t="shared" si="11"/>
        <v>0</v>
      </c>
      <c r="M80" s="13">
        <f t="shared" si="12"/>
        <v>1705</v>
      </c>
    </row>
    <row r="81" spans="1:29" ht="33" x14ac:dyDescent="0.25">
      <c r="A81" s="12">
        <f t="shared" si="13"/>
        <v>5</v>
      </c>
      <c r="B81" s="14" t="s">
        <v>40</v>
      </c>
      <c r="C81" s="16">
        <f t="shared" si="14"/>
        <v>122</v>
      </c>
      <c r="D81" s="16">
        <v>43420</v>
      </c>
      <c r="E81" s="13">
        <f>$V$17</f>
        <v>0</v>
      </c>
      <c r="F81" s="13">
        <f t="shared" si="7"/>
        <v>1826</v>
      </c>
      <c r="G81" s="13">
        <f>SUM($J$76:J80)</f>
        <v>0</v>
      </c>
      <c r="H81" s="13">
        <f>SUM($I$76:I80)</f>
        <v>121</v>
      </c>
      <c r="I81" s="13">
        <f t="shared" si="8"/>
        <v>43299</v>
      </c>
      <c r="J81" s="18">
        <f t="shared" si="9"/>
        <v>0</v>
      </c>
      <c r="K81" s="13">
        <f t="shared" si="10"/>
        <v>0</v>
      </c>
      <c r="L81" s="13">
        <f t="shared" si="11"/>
        <v>0</v>
      </c>
      <c r="M81" s="13">
        <f t="shared" si="12"/>
        <v>-41594</v>
      </c>
    </row>
    <row r="82" spans="1:29" ht="33" x14ac:dyDescent="0.25">
      <c r="A82" s="12">
        <v>5</v>
      </c>
      <c r="B82" s="14" t="s">
        <v>40</v>
      </c>
      <c r="C82" s="16">
        <v>43421</v>
      </c>
      <c r="D82" s="16">
        <v>43434</v>
      </c>
      <c r="E82" s="13">
        <f t="shared" ref="E82:E88" si="16">$V$18</f>
        <v>0</v>
      </c>
      <c r="F82" s="13">
        <f>$Z$76</f>
        <v>1979</v>
      </c>
      <c r="G82" s="13">
        <f>SUM($J$76:J81)</f>
        <v>0</v>
      </c>
      <c r="H82" s="13">
        <f>SUM($I$76:I81)</f>
        <v>43420</v>
      </c>
      <c r="I82" s="13">
        <f t="shared" si="8"/>
        <v>14</v>
      </c>
      <c r="J82" s="18">
        <f t="shared" si="9"/>
        <v>0</v>
      </c>
      <c r="K82" s="13">
        <f t="shared" si="10"/>
        <v>0</v>
      </c>
      <c r="L82" s="13">
        <f t="shared" si="11"/>
        <v>0</v>
      </c>
      <c r="M82" s="13">
        <f>$Z$76-SUM($I$77:I82)</f>
        <v>-41455</v>
      </c>
    </row>
    <row r="83" spans="1:29" ht="33" x14ac:dyDescent="0.25">
      <c r="A83" s="12">
        <f>A81+1</f>
        <v>6</v>
      </c>
      <c r="B83" s="14" t="s">
        <v>40</v>
      </c>
      <c r="C83" s="16">
        <f>EDATE(C81,1)</f>
        <v>153</v>
      </c>
      <c r="D83" s="16">
        <f t="shared" ref="D83:D87" si="17">EOMONTH(C83,0)</f>
        <v>182</v>
      </c>
      <c r="E83" s="13">
        <f t="shared" si="16"/>
        <v>0</v>
      </c>
      <c r="F83" s="13">
        <f t="shared" ref="F83:F88" si="18">$Z$76</f>
        <v>1979</v>
      </c>
      <c r="G83" s="13">
        <f>SUM($J$76:J82)</f>
        <v>0</v>
      </c>
      <c r="H83" s="13">
        <f>SUM($I$76:I82)</f>
        <v>43434</v>
      </c>
      <c r="I83" s="13">
        <f t="shared" si="8"/>
        <v>30</v>
      </c>
      <c r="J83" s="18">
        <f t="shared" si="9"/>
        <v>0</v>
      </c>
      <c r="K83" s="13">
        <f>G83+J83</f>
        <v>0</v>
      </c>
      <c r="L83" s="13">
        <f t="shared" si="11"/>
        <v>0</v>
      </c>
      <c r="M83" s="13">
        <f>$Z$76-SUM($I$77:I83)</f>
        <v>-41485</v>
      </c>
    </row>
    <row r="84" spans="1:29" x14ac:dyDescent="0.25">
      <c r="A84" s="12">
        <f t="shared" si="13"/>
        <v>7</v>
      </c>
      <c r="B84" s="14" t="s">
        <v>41</v>
      </c>
      <c r="C84" s="16">
        <f t="shared" si="14"/>
        <v>183</v>
      </c>
      <c r="D84" s="16">
        <f t="shared" si="17"/>
        <v>213</v>
      </c>
      <c r="E84" s="13">
        <f t="shared" si="16"/>
        <v>0</v>
      </c>
      <c r="F84" s="13">
        <f t="shared" si="18"/>
        <v>1979</v>
      </c>
      <c r="G84" s="13">
        <f>SUM($J$76:J83)</f>
        <v>0</v>
      </c>
      <c r="H84" s="13">
        <f>SUM($I$76:I83)</f>
        <v>43464</v>
      </c>
      <c r="I84" s="13">
        <f t="shared" si="8"/>
        <v>31</v>
      </c>
      <c r="J84" s="18">
        <f>(E84-G84)/(F84-H84)*I84</f>
        <v>0</v>
      </c>
      <c r="K84" s="13">
        <f t="shared" ref="K84:K134" si="19">G84+J84</f>
        <v>0</v>
      </c>
      <c r="L84" s="13">
        <f t="shared" si="11"/>
        <v>0</v>
      </c>
      <c r="M84" s="13">
        <f>$Z$76-SUM($I$77:I84)</f>
        <v>-41516</v>
      </c>
    </row>
    <row r="85" spans="1:29" x14ac:dyDescent="0.25">
      <c r="A85" s="12">
        <f t="shared" si="13"/>
        <v>8</v>
      </c>
      <c r="B85" s="14" t="s">
        <v>41</v>
      </c>
      <c r="C85" s="16">
        <f t="shared" si="14"/>
        <v>214</v>
      </c>
      <c r="D85" s="16">
        <f t="shared" si="17"/>
        <v>244</v>
      </c>
      <c r="E85" s="13">
        <f t="shared" si="16"/>
        <v>0</v>
      </c>
      <c r="F85" s="13">
        <f t="shared" si="18"/>
        <v>1979</v>
      </c>
      <c r="G85" s="13">
        <f>SUM($J$76:J84)</f>
        <v>0</v>
      </c>
      <c r="H85" s="13">
        <f>SUM($I$76:I84)</f>
        <v>43495</v>
      </c>
      <c r="I85" s="13">
        <f t="shared" si="8"/>
        <v>31</v>
      </c>
      <c r="J85" s="18">
        <f t="shared" si="9"/>
        <v>0</v>
      </c>
      <c r="K85" s="13">
        <f t="shared" si="19"/>
        <v>0</v>
      </c>
      <c r="L85" s="13">
        <f t="shared" si="11"/>
        <v>0</v>
      </c>
      <c r="M85" s="13">
        <f>$Z$76-SUM($I$77:I85)</f>
        <v>-41547</v>
      </c>
    </row>
    <row r="86" spans="1:29" x14ac:dyDescent="0.25">
      <c r="A86" s="12">
        <f t="shared" si="13"/>
        <v>9</v>
      </c>
      <c r="B86" s="14" t="s">
        <v>41</v>
      </c>
      <c r="C86" s="16">
        <f t="shared" si="14"/>
        <v>245</v>
      </c>
      <c r="D86" s="16">
        <f t="shared" si="17"/>
        <v>274</v>
      </c>
      <c r="E86" s="13">
        <f t="shared" si="16"/>
        <v>0</v>
      </c>
      <c r="F86" s="13">
        <f t="shared" si="18"/>
        <v>1979</v>
      </c>
      <c r="G86" s="13">
        <f>SUM($J$76:J85)</f>
        <v>0</v>
      </c>
      <c r="H86" s="13">
        <f>SUM($I$76:I85)</f>
        <v>43526</v>
      </c>
      <c r="I86" s="13">
        <f t="shared" si="8"/>
        <v>30</v>
      </c>
      <c r="J86" s="18">
        <f>(E86-G86)/(F86-H86)*I86</f>
        <v>0</v>
      </c>
      <c r="K86" s="13">
        <f t="shared" si="19"/>
        <v>0</v>
      </c>
      <c r="L86" s="13">
        <f t="shared" si="11"/>
        <v>0</v>
      </c>
      <c r="M86" s="13">
        <f>$Z$76-SUM($I$77:I86)</f>
        <v>-41577</v>
      </c>
    </row>
    <row r="87" spans="1:29" x14ac:dyDescent="0.25">
      <c r="A87" s="12">
        <f t="shared" si="13"/>
        <v>10</v>
      </c>
      <c r="B87" s="14" t="s">
        <v>41</v>
      </c>
      <c r="C87" s="16">
        <f t="shared" si="14"/>
        <v>275</v>
      </c>
      <c r="D87" s="16">
        <f t="shared" si="17"/>
        <v>305</v>
      </c>
      <c r="E87" s="13">
        <f t="shared" si="16"/>
        <v>0</v>
      </c>
      <c r="F87" s="13">
        <f t="shared" si="18"/>
        <v>1979</v>
      </c>
      <c r="G87" s="13">
        <f>SUM($J$76:J86)</f>
        <v>0</v>
      </c>
      <c r="H87" s="13">
        <f>SUM($I$76:I86)</f>
        <v>43556</v>
      </c>
      <c r="I87" s="13">
        <f t="shared" si="8"/>
        <v>31</v>
      </c>
      <c r="J87" s="18">
        <f t="shared" ref="J87:J134" si="20">(E87-G87)/(F87-H87)*I87</f>
        <v>0</v>
      </c>
      <c r="K87" s="13">
        <f t="shared" si="19"/>
        <v>0</v>
      </c>
      <c r="L87" s="13">
        <f t="shared" si="11"/>
        <v>0</v>
      </c>
      <c r="M87" s="13">
        <f>$Z$76-SUM($I$77:I87)</f>
        <v>-41608</v>
      </c>
    </row>
    <row r="88" spans="1:29" s="3" customFormat="1" x14ac:dyDescent="0.25">
      <c r="A88" s="12">
        <f t="shared" si="13"/>
        <v>11</v>
      </c>
      <c r="B88" s="14" t="s">
        <v>41</v>
      </c>
      <c r="C88" s="16">
        <f t="shared" si="14"/>
        <v>306</v>
      </c>
      <c r="D88" s="16">
        <f>P77-1</f>
        <v>43594</v>
      </c>
      <c r="E88" s="13">
        <f t="shared" si="16"/>
        <v>0</v>
      </c>
      <c r="F88" s="13">
        <f t="shared" si="18"/>
        <v>1979</v>
      </c>
      <c r="G88" s="13">
        <f>SUM($J$76:J87)</f>
        <v>0</v>
      </c>
      <c r="H88" s="13">
        <f>SUM($I$76:I87)</f>
        <v>43587</v>
      </c>
      <c r="I88" s="13">
        <f>D88-C88+1</f>
        <v>43289</v>
      </c>
      <c r="J88" s="18">
        <f t="shared" si="20"/>
        <v>0</v>
      </c>
      <c r="K88" s="13">
        <f t="shared" si="19"/>
        <v>0</v>
      </c>
      <c r="L88" s="13">
        <f t="shared" si="11"/>
        <v>0</v>
      </c>
      <c r="M88" s="13">
        <f>$Z$76-SUM($I$77:I88)</f>
        <v>-84897</v>
      </c>
      <c r="O88" s="1"/>
      <c r="P88" s="1"/>
      <c r="Q88" s="1"/>
      <c r="R88" s="1"/>
      <c r="S88" s="4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s="3" customFormat="1" x14ac:dyDescent="0.25">
      <c r="A89" s="12">
        <f t="shared" si="13"/>
        <v>12</v>
      </c>
      <c r="B89" s="14" t="s">
        <v>41</v>
      </c>
      <c r="C89" s="16">
        <v>43595</v>
      </c>
      <c r="D89" s="16">
        <v>43616</v>
      </c>
      <c r="E89" s="13">
        <f>$V$19</f>
        <v>0</v>
      </c>
      <c r="F89" s="13">
        <f>$Z$77</f>
        <v>1676</v>
      </c>
      <c r="G89" s="13">
        <f>SUM($J$76:J88)</f>
        <v>0</v>
      </c>
      <c r="H89" s="13">
        <f>SUM($I$76:I88)</f>
        <v>86876</v>
      </c>
      <c r="I89" s="13">
        <f t="shared" si="8"/>
        <v>22</v>
      </c>
      <c r="J89" s="18">
        <f t="shared" si="20"/>
        <v>0</v>
      </c>
      <c r="K89" s="13">
        <f t="shared" si="19"/>
        <v>0</v>
      </c>
      <c r="L89" s="13">
        <f t="shared" si="11"/>
        <v>0</v>
      </c>
      <c r="M89" s="13">
        <f>$Z$77-SUM($I$77:I89)</f>
        <v>-85222</v>
      </c>
      <c r="O89" s="1"/>
      <c r="P89" s="1"/>
      <c r="Q89" s="1"/>
      <c r="R89" s="1"/>
      <c r="S89" s="4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s="3" customFormat="1" x14ac:dyDescent="0.25">
      <c r="A90" s="12">
        <f>A88+1</f>
        <v>12</v>
      </c>
      <c r="B90" s="14" t="s">
        <v>41</v>
      </c>
      <c r="C90" s="16">
        <f>EDATE(C88,1)</f>
        <v>336</v>
      </c>
      <c r="D90" s="16">
        <f t="shared" ref="D90:D133" si="21">EOMONTH(C90,0)</f>
        <v>366</v>
      </c>
      <c r="E90" s="13">
        <f t="shared" ref="E90:E134" si="22">$V$19</f>
        <v>0</v>
      </c>
      <c r="F90" s="13">
        <f t="shared" ref="F90:F134" si="23">$Z$77</f>
        <v>1676</v>
      </c>
      <c r="G90" s="13">
        <f>SUM($J$76:J89)</f>
        <v>0</v>
      </c>
      <c r="H90" s="13">
        <f>SUM($I$76:I89)</f>
        <v>86898</v>
      </c>
      <c r="I90" s="13">
        <f t="shared" si="8"/>
        <v>31</v>
      </c>
      <c r="J90" s="18">
        <f t="shared" si="20"/>
        <v>0</v>
      </c>
      <c r="K90" s="13">
        <f t="shared" si="19"/>
        <v>0</v>
      </c>
      <c r="L90" s="13">
        <f t="shared" si="11"/>
        <v>0</v>
      </c>
      <c r="M90" s="13">
        <f>$Z$77-SUM($I$77:I90)</f>
        <v>-85253</v>
      </c>
      <c r="O90" s="1"/>
      <c r="P90" s="1"/>
      <c r="Q90" s="1"/>
      <c r="R90" s="1"/>
      <c r="S90" s="4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s="3" customFormat="1" x14ac:dyDescent="0.25">
      <c r="A91" s="12">
        <f t="shared" si="13"/>
        <v>13</v>
      </c>
      <c r="B91" s="14" t="s">
        <v>41</v>
      </c>
      <c r="C91" s="16">
        <f t="shared" si="14"/>
        <v>367</v>
      </c>
      <c r="D91" s="16">
        <f t="shared" si="21"/>
        <v>397</v>
      </c>
      <c r="E91" s="13">
        <f t="shared" si="22"/>
        <v>0</v>
      </c>
      <c r="F91" s="13">
        <f t="shared" si="23"/>
        <v>1676</v>
      </c>
      <c r="G91" s="13">
        <f>SUM($J$76:J90)</f>
        <v>0</v>
      </c>
      <c r="H91" s="13">
        <f>SUM($I$76:I90)</f>
        <v>86929</v>
      </c>
      <c r="I91" s="13">
        <f t="shared" si="8"/>
        <v>31</v>
      </c>
      <c r="J91" s="18">
        <f t="shared" si="20"/>
        <v>0</v>
      </c>
      <c r="K91" s="13">
        <f t="shared" si="19"/>
        <v>0</v>
      </c>
      <c r="L91" s="13">
        <f t="shared" si="11"/>
        <v>0</v>
      </c>
      <c r="M91" s="13">
        <f>$Z$77-SUM($I$77:I91)</f>
        <v>-85284</v>
      </c>
      <c r="O91" s="1"/>
      <c r="P91" s="1"/>
      <c r="Q91" s="1"/>
      <c r="R91" s="1"/>
      <c r="S91" s="4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s="3" customFormat="1" x14ac:dyDescent="0.25">
      <c r="A92" s="12">
        <f t="shared" si="13"/>
        <v>14</v>
      </c>
      <c r="B92" s="14" t="s">
        <v>41</v>
      </c>
      <c r="C92" s="16">
        <f t="shared" si="14"/>
        <v>398</v>
      </c>
      <c r="D92" s="16">
        <f t="shared" si="21"/>
        <v>425</v>
      </c>
      <c r="E92" s="13">
        <f t="shared" si="22"/>
        <v>0</v>
      </c>
      <c r="F92" s="13">
        <f t="shared" si="23"/>
        <v>1676</v>
      </c>
      <c r="G92" s="13">
        <f>SUM($J$76:J91)</f>
        <v>0</v>
      </c>
      <c r="H92" s="13">
        <f>SUM($I$76:I91)</f>
        <v>86960</v>
      </c>
      <c r="I92" s="13">
        <f t="shared" si="8"/>
        <v>28</v>
      </c>
      <c r="J92" s="18">
        <f t="shared" si="20"/>
        <v>0</v>
      </c>
      <c r="K92" s="13">
        <f t="shared" si="19"/>
        <v>0</v>
      </c>
      <c r="L92" s="13">
        <f t="shared" si="11"/>
        <v>0</v>
      </c>
      <c r="M92" s="13">
        <f>$Z$77-SUM($I$77:I92)</f>
        <v>-85312</v>
      </c>
      <c r="O92" s="1"/>
      <c r="P92" s="1"/>
      <c r="Q92" s="1"/>
      <c r="R92" s="1"/>
      <c r="S92" s="4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s="3" customFormat="1" x14ac:dyDescent="0.25">
      <c r="A93" s="12">
        <f t="shared" si="13"/>
        <v>15</v>
      </c>
      <c r="B93" s="14" t="s">
        <v>41</v>
      </c>
      <c r="C93" s="16">
        <f t="shared" si="14"/>
        <v>426</v>
      </c>
      <c r="D93" s="16">
        <f t="shared" si="21"/>
        <v>456</v>
      </c>
      <c r="E93" s="13">
        <f t="shared" si="22"/>
        <v>0</v>
      </c>
      <c r="F93" s="13">
        <f t="shared" si="23"/>
        <v>1676</v>
      </c>
      <c r="G93" s="13">
        <f>SUM($J$76:J92)</f>
        <v>0</v>
      </c>
      <c r="H93" s="13">
        <f>SUM($I$76:I92)</f>
        <v>86988</v>
      </c>
      <c r="I93" s="13">
        <f t="shared" si="8"/>
        <v>31</v>
      </c>
      <c r="J93" s="18">
        <f t="shared" si="20"/>
        <v>0</v>
      </c>
      <c r="K93" s="13">
        <f t="shared" si="19"/>
        <v>0</v>
      </c>
      <c r="L93" s="13">
        <f t="shared" si="11"/>
        <v>0</v>
      </c>
      <c r="M93" s="13">
        <f>$Z$77-SUM($I$77:I93)</f>
        <v>-85343</v>
      </c>
      <c r="O93" s="1"/>
      <c r="P93" s="1"/>
      <c r="Q93" s="1"/>
      <c r="R93" s="1"/>
      <c r="S93" s="4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s="3" customFormat="1" x14ac:dyDescent="0.25">
      <c r="A94" s="12">
        <f t="shared" si="13"/>
        <v>16</v>
      </c>
      <c r="B94" s="14" t="s">
        <v>41</v>
      </c>
      <c r="C94" s="16">
        <f t="shared" si="14"/>
        <v>457</v>
      </c>
      <c r="D94" s="16">
        <f t="shared" si="21"/>
        <v>486</v>
      </c>
      <c r="E94" s="13">
        <f t="shared" si="22"/>
        <v>0</v>
      </c>
      <c r="F94" s="13">
        <f t="shared" si="23"/>
        <v>1676</v>
      </c>
      <c r="G94" s="13">
        <f>SUM($J$76:J93)</f>
        <v>0</v>
      </c>
      <c r="H94" s="13">
        <f>SUM($I$76:I93)</f>
        <v>87019</v>
      </c>
      <c r="I94" s="13">
        <f t="shared" si="8"/>
        <v>30</v>
      </c>
      <c r="J94" s="18">
        <f t="shared" si="20"/>
        <v>0</v>
      </c>
      <c r="K94" s="13">
        <f t="shared" si="19"/>
        <v>0</v>
      </c>
      <c r="L94" s="13">
        <f t="shared" si="11"/>
        <v>0</v>
      </c>
      <c r="M94" s="13">
        <f>$Z$77-SUM($I$77:I94)</f>
        <v>-85373</v>
      </c>
      <c r="O94" s="1"/>
      <c r="P94" s="1"/>
      <c r="Q94" s="1"/>
      <c r="R94" s="1"/>
      <c r="S94" s="4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s="3" customFormat="1" x14ac:dyDescent="0.25">
      <c r="A95" s="12">
        <f t="shared" si="13"/>
        <v>17</v>
      </c>
      <c r="B95" s="14" t="s">
        <v>41</v>
      </c>
      <c r="C95" s="16">
        <f t="shared" si="14"/>
        <v>487</v>
      </c>
      <c r="D95" s="16">
        <f t="shared" si="21"/>
        <v>517</v>
      </c>
      <c r="E95" s="13">
        <f t="shared" si="22"/>
        <v>0</v>
      </c>
      <c r="F95" s="13">
        <f t="shared" si="23"/>
        <v>1676</v>
      </c>
      <c r="G95" s="13">
        <f>SUM($J$76:J94)</f>
        <v>0</v>
      </c>
      <c r="H95" s="13">
        <f>SUM($I$76:I94)</f>
        <v>87049</v>
      </c>
      <c r="I95" s="13">
        <f t="shared" si="8"/>
        <v>31</v>
      </c>
      <c r="J95" s="18">
        <f t="shared" si="20"/>
        <v>0</v>
      </c>
      <c r="K95" s="13">
        <f t="shared" si="19"/>
        <v>0</v>
      </c>
      <c r="L95" s="13">
        <f t="shared" si="11"/>
        <v>0</v>
      </c>
      <c r="M95" s="13">
        <f>$Z$77-SUM($I$77:I95)</f>
        <v>-85404</v>
      </c>
      <c r="O95" s="1"/>
      <c r="P95" s="1"/>
      <c r="Q95" s="1"/>
      <c r="R95" s="1"/>
      <c r="S95" s="4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s="3" customFormat="1" x14ac:dyDescent="0.25">
      <c r="A96" s="12">
        <f t="shared" si="13"/>
        <v>18</v>
      </c>
      <c r="B96" s="14" t="s">
        <v>41</v>
      </c>
      <c r="C96" s="16">
        <f t="shared" si="14"/>
        <v>518</v>
      </c>
      <c r="D96" s="16">
        <f t="shared" si="21"/>
        <v>547</v>
      </c>
      <c r="E96" s="13">
        <f t="shared" si="22"/>
        <v>0</v>
      </c>
      <c r="F96" s="13">
        <f t="shared" si="23"/>
        <v>1676</v>
      </c>
      <c r="G96" s="13">
        <f>SUM($J$76:J95)</f>
        <v>0</v>
      </c>
      <c r="H96" s="13">
        <f>SUM($I$76:I95)</f>
        <v>87080</v>
      </c>
      <c r="I96" s="13">
        <f t="shared" si="8"/>
        <v>30</v>
      </c>
      <c r="J96" s="18">
        <f t="shared" si="20"/>
        <v>0</v>
      </c>
      <c r="K96" s="13">
        <f t="shared" si="19"/>
        <v>0</v>
      </c>
      <c r="L96" s="13">
        <f t="shared" si="11"/>
        <v>0</v>
      </c>
      <c r="M96" s="13">
        <f>$Z$77-SUM($I$77:I96)</f>
        <v>-85434</v>
      </c>
      <c r="O96" s="1"/>
      <c r="P96" s="1"/>
      <c r="Q96" s="1"/>
      <c r="R96" s="1"/>
      <c r="S96" s="4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s="3" customFormat="1" x14ac:dyDescent="0.25">
      <c r="A97" s="12">
        <f t="shared" si="13"/>
        <v>19</v>
      </c>
      <c r="B97" s="14" t="s">
        <v>41</v>
      </c>
      <c r="C97" s="16">
        <f t="shared" si="14"/>
        <v>548</v>
      </c>
      <c r="D97" s="16">
        <f t="shared" si="21"/>
        <v>578</v>
      </c>
      <c r="E97" s="13">
        <f t="shared" si="22"/>
        <v>0</v>
      </c>
      <c r="F97" s="13">
        <f t="shared" si="23"/>
        <v>1676</v>
      </c>
      <c r="G97" s="13">
        <f>SUM($J$76:J96)</f>
        <v>0</v>
      </c>
      <c r="H97" s="13">
        <f>SUM($I$76:I96)</f>
        <v>87110</v>
      </c>
      <c r="I97" s="13">
        <f t="shared" si="8"/>
        <v>31</v>
      </c>
      <c r="J97" s="18">
        <f t="shared" si="20"/>
        <v>0</v>
      </c>
      <c r="K97" s="13">
        <f t="shared" si="19"/>
        <v>0</v>
      </c>
      <c r="L97" s="13">
        <f t="shared" si="11"/>
        <v>0</v>
      </c>
      <c r="M97" s="13">
        <f>$Z$77-SUM($I$77:I97)</f>
        <v>-85465</v>
      </c>
      <c r="O97" s="1"/>
      <c r="P97" s="1"/>
      <c r="Q97" s="1"/>
      <c r="R97" s="1"/>
      <c r="S97" s="4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s="3" customFormat="1" x14ac:dyDescent="0.25">
      <c r="A98" s="12">
        <f t="shared" si="13"/>
        <v>20</v>
      </c>
      <c r="B98" s="14" t="s">
        <v>41</v>
      </c>
      <c r="C98" s="16">
        <f t="shared" si="14"/>
        <v>579</v>
      </c>
      <c r="D98" s="16">
        <f t="shared" si="21"/>
        <v>609</v>
      </c>
      <c r="E98" s="13">
        <f t="shared" si="22"/>
        <v>0</v>
      </c>
      <c r="F98" s="13">
        <f t="shared" si="23"/>
        <v>1676</v>
      </c>
      <c r="G98" s="13">
        <f>SUM($J$76:J97)</f>
        <v>0</v>
      </c>
      <c r="H98" s="13">
        <f>SUM($I$76:I97)</f>
        <v>87141</v>
      </c>
      <c r="I98" s="13">
        <f t="shared" si="8"/>
        <v>31</v>
      </c>
      <c r="J98" s="18">
        <f t="shared" si="20"/>
        <v>0</v>
      </c>
      <c r="K98" s="13">
        <f t="shared" si="19"/>
        <v>0</v>
      </c>
      <c r="L98" s="13">
        <f t="shared" si="11"/>
        <v>0</v>
      </c>
      <c r="M98" s="13">
        <f>$Z$77-SUM($I$77:I98)</f>
        <v>-85496</v>
      </c>
      <c r="O98" s="1"/>
      <c r="P98" s="1"/>
      <c r="Q98" s="1"/>
      <c r="R98" s="1"/>
      <c r="S98" s="4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s="3" customFormat="1" x14ac:dyDescent="0.25">
      <c r="A99" s="12">
        <f t="shared" si="13"/>
        <v>21</v>
      </c>
      <c r="B99" s="14" t="s">
        <v>41</v>
      </c>
      <c r="C99" s="16">
        <f t="shared" si="14"/>
        <v>610</v>
      </c>
      <c r="D99" s="16">
        <f t="shared" si="21"/>
        <v>639</v>
      </c>
      <c r="E99" s="13">
        <f t="shared" si="22"/>
        <v>0</v>
      </c>
      <c r="F99" s="13">
        <f t="shared" si="23"/>
        <v>1676</v>
      </c>
      <c r="G99" s="13">
        <f>SUM($J$76:J98)</f>
        <v>0</v>
      </c>
      <c r="H99" s="13">
        <f>SUM($I$76:I98)</f>
        <v>87172</v>
      </c>
      <c r="I99" s="13">
        <f t="shared" si="8"/>
        <v>30</v>
      </c>
      <c r="J99" s="18">
        <f t="shared" si="20"/>
        <v>0</v>
      </c>
      <c r="K99" s="13">
        <f t="shared" si="19"/>
        <v>0</v>
      </c>
      <c r="L99" s="13">
        <f t="shared" si="11"/>
        <v>0</v>
      </c>
      <c r="M99" s="13">
        <f>$Z$77-SUM($I$77:I99)</f>
        <v>-85526</v>
      </c>
      <c r="O99" s="1"/>
      <c r="P99" s="1"/>
      <c r="Q99" s="1"/>
      <c r="R99" s="1"/>
      <c r="S99" s="4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s="3" customFormat="1" x14ac:dyDescent="0.25">
      <c r="A100" s="12">
        <f t="shared" si="13"/>
        <v>22</v>
      </c>
      <c r="B100" s="14" t="s">
        <v>41</v>
      </c>
      <c r="C100" s="16">
        <f t="shared" si="14"/>
        <v>640</v>
      </c>
      <c r="D100" s="16">
        <f t="shared" si="21"/>
        <v>670</v>
      </c>
      <c r="E100" s="13">
        <f t="shared" si="22"/>
        <v>0</v>
      </c>
      <c r="F100" s="13">
        <f t="shared" si="23"/>
        <v>1676</v>
      </c>
      <c r="G100" s="13">
        <f>SUM($J$76:J99)</f>
        <v>0</v>
      </c>
      <c r="H100" s="13">
        <f>SUM($I$76:I99)</f>
        <v>87202</v>
      </c>
      <c r="I100" s="13">
        <f t="shared" si="8"/>
        <v>31</v>
      </c>
      <c r="J100" s="18">
        <f t="shared" si="20"/>
        <v>0</v>
      </c>
      <c r="K100" s="13">
        <f t="shared" si="19"/>
        <v>0</v>
      </c>
      <c r="L100" s="13">
        <f t="shared" si="11"/>
        <v>0</v>
      </c>
      <c r="M100" s="13">
        <f>$Z$77-SUM($I$77:I100)</f>
        <v>-85557</v>
      </c>
      <c r="O100" s="1"/>
      <c r="P100" s="1"/>
      <c r="Q100" s="1"/>
      <c r="R100" s="1"/>
      <c r="S100" s="4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s="3" customFormat="1" x14ac:dyDescent="0.25">
      <c r="A101" s="12">
        <f t="shared" si="13"/>
        <v>23</v>
      </c>
      <c r="B101" s="14" t="s">
        <v>41</v>
      </c>
      <c r="C101" s="16">
        <f t="shared" si="14"/>
        <v>671</v>
      </c>
      <c r="D101" s="16">
        <f t="shared" si="21"/>
        <v>700</v>
      </c>
      <c r="E101" s="13">
        <f t="shared" si="22"/>
        <v>0</v>
      </c>
      <c r="F101" s="13">
        <f t="shared" si="23"/>
        <v>1676</v>
      </c>
      <c r="G101" s="13">
        <f>SUM($J$76:J100)</f>
        <v>0</v>
      </c>
      <c r="H101" s="13">
        <f>SUM($I$76:I100)</f>
        <v>87233</v>
      </c>
      <c r="I101" s="13">
        <f t="shared" si="8"/>
        <v>30</v>
      </c>
      <c r="J101" s="18">
        <f t="shared" si="20"/>
        <v>0</v>
      </c>
      <c r="K101" s="13">
        <f t="shared" si="19"/>
        <v>0</v>
      </c>
      <c r="L101" s="13">
        <f t="shared" si="11"/>
        <v>0</v>
      </c>
      <c r="M101" s="13">
        <f>$Z$77-SUM($I$77:I101)</f>
        <v>-85587</v>
      </c>
      <c r="O101" s="1"/>
      <c r="P101" s="1"/>
      <c r="Q101" s="1"/>
      <c r="R101" s="1"/>
      <c r="S101" s="4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s="3" customFormat="1" x14ac:dyDescent="0.25">
      <c r="A102" s="12">
        <f t="shared" si="13"/>
        <v>24</v>
      </c>
      <c r="B102" s="14" t="s">
        <v>41</v>
      </c>
      <c r="C102" s="16">
        <f t="shared" si="14"/>
        <v>701</v>
      </c>
      <c r="D102" s="16">
        <f t="shared" si="21"/>
        <v>731</v>
      </c>
      <c r="E102" s="13">
        <f t="shared" si="22"/>
        <v>0</v>
      </c>
      <c r="F102" s="13">
        <f t="shared" si="23"/>
        <v>1676</v>
      </c>
      <c r="G102" s="13">
        <f>SUM($J$76:J101)</f>
        <v>0</v>
      </c>
      <c r="H102" s="13">
        <f>SUM($I$76:I101)</f>
        <v>87263</v>
      </c>
      <c r="I102" s="13">
        <f t="shared" si="8"/>
        <v>31</v>
      </c>
      <c r="J102" s="18">
        <f t="shared" si="20"/>
        <v>0</v>
      </c>
      <c r="K102" s="13">
        <f t="shared" si="19"/>
        <v>0</v>
      </c>
      <c r="L102" s="13">
        <f t="shared" si="11"/>
        <v>0</v>
      </c>
      <c r="M102" s="13">
        <f>$Z$77-SUM($I$77:I102)</f>
        <v>-85618</v>
      </c>
      <c r="O102" s="1"/>
      <c r="P102" s="1"/>
      <c r="Q102" s="1"/>
      <c r="R102" s="1"/>
      <c r="S102" s="4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3" customFormat="1" x14ac:dyDescent="0.25">
      <c r="A103" s="12">
        <f t="shared" si="13"/>
        <v>25</v>
      </c>
      <c r="B103" s="14" t="s">
        <v>41</v>
      </c>
      <c r="C103" s="16">
        <f t="shared" si="14"/>
        <v>732</v>
      </c>
      <c r="D103" s="16">
        <f t="shared" si="21"/>
        <v>762</v>
      </c>
      <c r="E103" s="13">
        <f t="shared" si="22"/>
        <v>0</v>
      </c>
      <c r="F103" s="13">
        <f t="shared" si="23"/>
        <v>1676</v>
      </c>
      <c r="G103" s="13">
        <f>SUM($J$76:J102)</f>
        <v>0</v>
      </c>
      <c r="H103" s="13">
        <f>SUM($I$76:I102)</f>
        <v>87294</v>
      </c>
      <c r="I103" s="13">
        <f t="shared" si="8"/>
        <v>31</v>
      </c>
      <c r="J103" s="18">
        <f t="shared" si="20"/>
        <v>0</v>
      </c>
      <c r="K103" s="13">
        <f t="shared" si="19"/>
        <v>0</v>
      </c>
      <c r="L103" s="13">
        <f t="shared" si="11"/>
        <v>0</v>
      </c>
      <c r="M103" s="13">
        <f>$Z$77-SUM($I$77:I103)</f>
        <v>-85649</v>
      </c>
      <c r="O103" s="1"/>
      <c r="P103" s="1"/>
      <c r="Q103" s="1"/>
      <c r="R103" s="1"/>
      <c r="S103" s="4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s="3" customFormat="1" x14ac:dyDescent="0.25">
      <c r="A104" s="12">
        <f t="shared" si="13"/>
        <v>26</v>
      </c>
      <c r="B104" s="14" t="s">
        <v>41</v>
      </c>
      <c r="C104" s="16">
        <f t="shared" si="14"/>
        <v>763</v>
      </c>
      <c r="D104" s="16">
        <f t="shared" si="21"/>
        <v>790</v>
      </c>
      <c r="E104" s="13">
        <f t="shared" si="22"/>
        <v>0</v>
      </c>
      <c r="F104" s="13">
        <f t="shared" si="23"/>
        <v>1676</v>
      </c>
      <c r="G104" s="13">
        <f>SUM($J$76:J103)</f>
        <v>0</v>
      </c>
      <c r="H104" s="13">
        <f>SUM($I$76:I103)</f>
        <v>87325</v>
      </c>
      <c r="I104" s="13">
        <f t="shared" si="8"/>
        <v>28</v>
      </c>
      <c r="J104" s="18">
        <f t="shared" si="20"/>
        <v>0</v>
      </c>
      <c r="K104" s="13">
        <f t="shared" si="19"/>
        <v>0</v>
      </c>
      <c r="L104" s="13">
        <f t="shared" si="11"/>
        <v>0</v>
      </c>
      <c r="M104" s="13">
        <f>$Z$77-SUM($I$77:I104)</f>
        <v>-85677</v>
      </c>
      <c r="O104" s="1"/>
      <c r="P104" s="1"/>
      <c r="Q104" s="1"/>
      <c r="R104" s="1"/>
      <c r="S104" s="4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s="3" customFormat="1" x14ac:dyDescent="0.25">
      <c r="A105" s="12">
        <f t="shared" si="13"/>
        <v>27</v>
      </c>
      <c r="B105" s="14" t="s">
        <v>41</v>
      </c>
      <c r="C105" s="16">
        <f t="shared" si="14"/>
        <v>791</v>
      </c>
      <c r="D105" s="16">
        <f t="shared" si="21"/>
        <v>821</v>
      </c>
      <c r="E105" s="13">
        <f t="shared" si="22"/>
        <v>0</v>
      </c>
      <c r="F105" s="13">
        <f t="shared" si="23"/>
        <v>1676</v>
      </c>
      <c r="G105" s="13">
        <f>SUM($J$76:J104)</f>
        <v>0</v>
      </c>
      <c r="H105" s="13">
        <f>SUM($I$76:I104)</f>
        <v>87353</v>
      </c>
      <c r="I105" s="13">
        <f t="shared" si="8"/>
        <v>31</v>
      </c>
      <c r="J105" s="18">
        <f t="shared" si="20"/>
        <v>0</v>
      </c>
      <c r="K105" s="13">
        <f t="shared" si="19"/>
        <v>0</v>
      </c>
      <c r="L105" s="13">
        <f t="shared" si="11"/>
        <v>0</v>
      </c>
      <c r="M105" s="13">
        <f>$Z$77-SUM($I$77:I105)</f>
        <v>-85708</v>
      </c>
      <c r="O105" s="1"/>
      <c r="P105" s="1"/>
      <c r="Q105" s="1"/>
      <c r="R105" s="1"/>
      <c r="S105" s="4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s="3" customFormat="1" x14ac:dyDescent="0.25">
      <c r="A106" s="12">
        <f t="shared" si="13"/>
        <v>28</v>
      </c>
      <c r="B106" s="14" t="s">
        <v>41</v>
      </c>
      <c r="C106" s="16">
        <f t="shared" si="14"/>
        <v>822</v>
      </c>
      <c r="D106" s="16">
        <f t="shared" si="21"/>
        <v>851</v>
      </c>
      <c r="E106" s="13">
        <f t="shared" si="22"/>
        <v>0</v>
      </c>
      <c r="F106" s="13">
        <f t="shared" si="23"/>
        <v>1676</v>
      </c>
      <c r="G106" s="13">
        <f>SUM($J$76:J105)</f>
        <v>0</v>
      </c>
      <c r="H106" s="13">
        <f>SUM($I$76:I105)</f>
        <v>87384</v>
      </c>
      <c r="I106" s="13">
        <f t="shared" si="8"/>
        <v>30</v>
      </c>
      <c r="J106" s="18">
        <f t="shared" si="20"/>
        <v>0</v>
      </c>
      <c r="K106" s="13">
        <f t="shared" si="19"/>
        <v>0</v>
      </c>
      <c r="L106" s="13">
        <f t="shared" si="11"/>
        <v>0</v>
      </c>
      <c r="M106" s="13">
        <f>$Z$77-SUM($I$77:I106)</f>
        <v>-85738</v>
      </c>
      <c r="O106" s="1"/>
      <c r="P106" s="1"/>
      <c r="Q106" s="1"/>
      <c r="R106" s="1"/>
      <c r="S106" s="4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s="3" customFormat="1" x14ac:dyDescent="0.25">
      <c r="A107" s="12">
        <f t="shared" si="13"/>
        <v>29</v>
      </c>
      <c r="B107" s="14" t="s">
        <v>41</v>
      </c>
      <c r="C107" s="16">
        <f t="shared" si="14"/>
        <v>852</v>
      </c>
      <c r="D107" s="16">
        <f t="shared" si="21"/>
        <v>882</v>
      </c>
      <c r="E107" s="13">
        <f t="shared" si="22"/>
        <v>0</v>
      </c>
      <c r="F107" s="13">
        <f t="shared" si="23"/>
        <v>1676</v>
      </c>
      <c r="G107" s="13">
        <f>SUM($J$76:J106)</f>
        <v>0</v>
      </c>
      <c r="H107" s="13">
        <f>SUM($I$76:I106)</f>
        <v>87414</v>
      </c>
      <c r="I107" s="13">
        <f t="shared" si="8"/>
        <v>31</v>
      </c>
      <c r="J107" s="18">
        <f t="shared" si="20"/>
        <v>0</v>
      </c>
      <c r="K107" s="13">
        <f t="shared" si="19"/>
        <v>0</v>
      </c>
      <c r="L107" s="13">
        <f t="shared" si="11"/>
        <v>0</v>
      </c>
      <c r="M107" s="13">
        <f>$Z$77-SUM($I$77:I107)</f>
        <v>-85769</v>
      </c>
      <c r="O107" s="1"/>
      <c r="P107" s="1"/>
      <c r="Q107" s="1"/>
      <c r="R107" s="1"/>
      <c r="S107" s="4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s="3" customFormat="1" x14ac:dyDescent="0.25">
      <c r="A108" s="12">
        <f t="shared" si="13"/>
        <v>30</v>
      </c>
      <c r="B108" s="14" t="s">
        <v>41</v>
      </c>
      <c r="C108" s="16">
        <f t="shared" si="14"/>
        <v>883</v>
      </c>
      <c r="D108" s="16">
        <f t="shared" si="21"/>
        <v>912</v>
      </c>
      <c r="E108" s="13">
        <f t="shared" si="22"/>
        <v>0</v>
      </c>
      <c r="F108" s="13">
        <f t="shared" si="23"/>
        <v>1676</v>
      </c>
      <c r="G108" s="13">
        <f>SUM($J$76:J107)</f>
        <v>0</v>
      </c>
      <c r="H108" s="13">
        <f>SUM($I$76:I107)</f>
        <v>87445</v>
      </c>
      <c r="I108" s="13">
        <f t="shared" si="8"/>
        <v>30</v>
      </c>
      <c r="J108" s="18">
        <f t="shared" si="20"/>
        <v>0</v>
      </c>
      <c r="K108" s="13">
        <f t="shared" si="19"/>
        <v>0</v>
      </c>
      <c r="L108" s="13">
        <f t="shared" si="11"/>
        <v>0</v>
      </c>
      <c r="M108" s="13">
        <f>$Z$77-SUM($I$77:I108)</f>
        <v>-85799</v>
      </c>
      <c r="O108" s="1"/>
      <c r="P108" s="1"/>
      <c r="Q108" s="1"/>
      <c r="R108" s="1"/>
      <c r="S108" s="4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s="3" customFormat="1" x14ac:dyDescent="0.25">
      <c r="A109" s="12">
        <f t="shared" si="13"/>
        <v>31</v>
      </c>
      <c r="B109" s="14" t="s">
        <v>41</v>
      </c>
      <c r="C109" s="16">
        <f t="shared" si="14"/>
        <v>913</v>
      </c>
      <c r="D109" s="16">
        <f t="shared" si="21"/>
        <v>943</v>
      </c>
      <c r="E109" s="13">
        <f t="shared" si="22"/>
        <v>0</v>
      </c>
      <c r="F109" s="13">
        <f t="shared" si="23"/>
        <v>1676</v>
      </c>
      <c r="G109" s="13">
        <f>SUM($J$76:J108)</f>
        <v>0</v>
      </c>
      <c r="H109" s="13">
        <f>SUM($I$76:I108)</f>
        <v>87475</v>
      </c>
      <c r="I109" s="13">
        <f t="shared" si="8"/>
        <v>31</v>
      </c>
      <c r="J109" s="18">
        <f t="shared" si="20"/>
        <v>0</v>
      </c>
      <c r="K109" s="13">
        <f t="shared" si="19"/>
        <v>0</v>
      </c>
      <c r="L109" s="13">
        <f t="shared" si="11"/>
        <v>0</v>
      </c>
      <c r="M109" s="13">
        <f>$Z$77-SUM($I$77:I109)</f>
        <v>-85830</v>
      </c>
      <c r="O109" s="1"/>
      <c r="P109" s="1"/>
      <c r="Q109" s="1"/>
      <c r="R109" s="1"/>
      <c r="S109" s="4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s="3" customFormat="1" x14ac:dyDescent="0.25">
      <c r="A110" s="12">
        <f t="shared" si="13"/>
        <v>32</v>
      </c>
      <c r="B110" s="14" t="s">
        <v>41</v>
      </c>
      <c r="C110" s="16">
        <f t="shared" si="14"/>
        <v>944</v>
      </c>
      <c r="D110" s="16">
        <f t="shared" si="21"/>
        <v>974</v>
      </c>
      <c r="E110" s="13">
        <f t="shared" si="22"/>
        <v>0</v>
      </c>
      <c r="F110" s="13">
        <f t="shared" si="23"/>
        <v>1676</v>
      </c>
      <c r="G110" s="13">
        <f>SUM($J$76:J109)</f>
        <v>0</v>
      </c>
      <c r="H110" s="13">
        <f>SUM($I$76:I109)</f>
        <v>87506</v>
      </c>
      <c r="I110" s="13">
        <f t="shared" si="8"/>
        <v>31</v>
      </c>
      <c r="J110" s="18">
        <f t="shared" si="20"/>
        <v>0</v>
      </c>
      <c r="K110" s="13">
        <f t="shared" si="19"/>
        <v>0</v>
      </c>
      <c r="L110" s="13">
        <f t="shared" si="11"/>
        <v>0</v>
      </c>
      <c r="M110" s="13">
        <f>$Z$77-SUM($I$77:I110)</f>
        <v>-85861</v>
      </c>
      <c r="O110" s="1"/>
      <c r="P110" s="1"/>
      <c r="Q110" s="1"/>
      <c r="R110" s="1"/>
      <c r="S110" s="4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s="3" customFormat="1" x14ac:dyDescent="0.25">
      <c r="A111" s="12">
        <f t="shared" si="13"/>
        <v>33</v>
      </c>
      <c r="B111" s="14" t="s">
        <v>41</v>
      </c>
      <c r="C111" s="16">
        <f t="shared" si="14"/>
        <v>975</v>
      </c>
      <c r="D111" s="16">
        <f t="shared" si="21"/>
        <v>1004</v>
      </c>
      <c r="E111" s="13">
        <f t="shared" si="22"/>
        <v>0</v>
      </c>
      <c r="F111" s="13">
        <f t="shared" si="23"/>
        <v>1676</v>
      </c>
      <c r="G111" s="13">
        <f>SUM($J$76:J110)</f>
        <v>0</v>
      </c>
      <c r="H111" s="13">
        <f>SUM($I$76:I110)</f>
        <v>87537</v>
      </c>
      <c r="I111" s="13">
        <f t="shared" si="8"/>
        <v>30</v>
      </c>
      <c r="J111" s="18">
        <f t="shared" si="20"/>
        <v>0</v>
      </c>
      <c r="K111" s="13">
        <f t="shared" si="19"/>
        <v>0</v>
      </c>
      <c r="L111" s="13">
        <f t="shared" si="11"/>
        <v>0</v>
      </c>
      <c r="M111" s="13">
        <f>$Z$77-SUM($I$77:I111)</f>
        <v>-85891</v>
      </c>
      <c r="O111" s="1"/>
      <c r="P111" s="1"/>
      <c r="Q111" s="1"/>
      <c r="R111" s="1"/>
      <c r="S111" s="4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s="3" customFormat="1" x14ac:dyDescent="0.25">
      <c r="A112" s="12">
        <f t="shared" si="13"/>
        <v>34</v>
      </c>
      <c r="B112" s="14" t="s">
        <v>41</v>
      </c>
      <c r="C112" s="16">
        <f t="shared" si="14"/>
        <v>1005</v>
      </c>
      <c r="D112" s="16">
        <f t="shared" si="21"/>
        <v>1035</v>
      </c>
      <c r="E112" s="13">
        <f t="shared" si="22"/>
        <v>0</v>
      </c>
      <c r="F112" s="13">
        <f t="shared" si="23"/>
        <v>1676</v>
      </c>
      <c r="G112" s="13">
        <f>SUM($J$76:J111)</f>
        <v>0</v>
      </c>
      <c r="H112" s="13">
        <f>SUM($I$76:I111)</f>
        <v>87567</v>
      </c>
      <c r="I112" s="13">
        <f t="shared" si="8"/>
        <v>31</v>
      </c>
      <c r="J112" s="18">
        <f t="shared" si="20"/>
        <v>0</v>
      </c>
      <c r="K112" s="13">
        <f t="shared" si="19"/>
        <v>0</v>
      </c>
      <c r="L112" s="13">
        <f t="shared" si="11"/>
        <v>0</v>
      </c>
      <c r="M112" s="13">
        <f>$Z$77-SUM($I$77:I112)</f>
        <v>-85922</v>
      </c>
      <c r="O112" s="1"/>
      <c r="P112" s="1"/>
      <c r="Q112" s="1"/>
      <c r="R112" s="1"/>
      <c r="S112" s="4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s="3" customFormat="1" x14ac:dyDescent="0.25">
      <c r="A113" s="12">
        <f t="shared" si="13"/>
        <v>35</v>
      </c>
      <c r="B113" s="14" t="s">
        <v>41</v>
      </c>
      <c r="C113" s="16">
        <f t="shared" si="14"/>
        <v>1036</v>
      </c>
      <c r="D113" s="16">
        <f t="shared" si="21"/>
        <v>1065</v>
      </c>
      <c r="E113" s="13">
        <f t="shared" si="22"/>
        <v>0</v>
      </c>
      <c r="F113" s="13">
        <f t="shared" si="23"/>
        <v>1676</v>
      </c>
      <c r="G113" s="13">
        <f>SUM($J$76:J112)</f>
        <v>0</v>
      </c>
      <c r="H113" s="13">
        <f>SUM($I$76:I112)</f>
        <v>87598</v>
      </c>
      <c r="I113" s="13">
        <f t="shared" si="8"/>
        <v>30</v>
      </c>
      <c r="J113" s="18">
        <f t="shared" si="20"/>
        <v>0</v>
      </c>
      <c r="K113" s="13">
        <f t="shared" si="19"/>
        <v>0</v>
      </c>
      <c r="L113" s="13">
        <f t="shared" si="11"/>
        <v>0</v>
      </c>
      <c r="M113" s="13">
        <f>$Z$77-SUM($I$77:I113)</f>
        <v>-85952</v>
      </c>
      <c r="O113" s="1"/>
      <c r="P113" s="1"/>
      <c r="Q113" s="1"/>
      <c r="R113" s="1"/>
      <c r="S113" s="4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s="3" customFormat="1" x14ac:dyDescent="0.25">
      <c r="A114" s="12">
        <f t="shared" si="13"/>
        <v>36</v>
      </c>
      <c r="B114" s="14" t="s">
        <v>41</v>
      </c>
      <c r="C114" s="16">
        <f t="shared" si="14"/>
        <v>1066</v>
      </c>
      <c r="D114" s="16">
        <f t="shared" si="21"/>
        <v>1096</v>
      </c>
      <c r="E114" s="13">
        <f t="shared" si="22"/>
        <v>0</v>
      </c>
      <c r="F114" s="13">
        <f t="shared" si="23"/>
        <v>1676</v>
      </c>
      <c r="G114" s="13">
        <f>SUM($J$76:J113)</f>
        <v>0</v>
      </c>
      <c r="H114" s="13">
        <f>SUM($I$76:I113)</f>
        <v>87628</v>
      </c>
      <c r="I114" s="13">
        <f t="shared" si="8"/>
        <v>31</v>
      </c>
      <c r="J114" s="18">
        <f t="shared" si="20"/>
        <v>0</v>
      </c>
      <c r="K114" s="13">
        <f t="shared" si="19"/>
        <v>0</v>
      </c>
      <c r="L114" s="13">
        <f t="shared" si="11"/>
        <v>0</v>
      </c>
      <c r="M114" s="13">
        <f>$Z$77-SUM($I$77:I114)</f>
        <v>-85983</v>
      </c>
      <c r="O114" s="1"/>
      <c r="P114" s="1"/>
      <c r="Q114" s="1"/>
      <c r="R114" s="1"/>
      <c r="S114" s="4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s="3" customFormat="1" x14ac:dyDescent="0.25">
      <c r="A115" s="12">
        <f t="shared" si="13"/>
        <v>37</v>
      </c>
      <c r="B115" s="14" t="s">
        <v>41</v>
      </c>
      <c r="C115" s="16">
        <f t="shared" si="14"/>
        <v>1097</v>
      </c>
      <c r="D115" s="16">
        <f t="shared" si="21"/>
        <v>1127</v>
      </c>
      <c r="E115" s="13">
        <f t="shared" si="22"/>
        <v>0</v>
      </c>
      <c r="F115" s="13">
        <f t="shared" si="23"/>
        <v>1676</v>
      </c>
      <c r="G115" s="13">
        <f>SUM($J$76:J114)</f>
        <v>0</v>
      </c>
      <c r="H115" s="13">
        <f>SUM($I$76:I114)</f>
        <v>87659</v>
      </c>
      <c r="I115" s="13">
        <f t="shared" si="8"/>
        <v>31</v>
      </c>
      <c r="J115" s="18">
        <f t="shared" si="20"/>
        <v>0</v>
      </c>
      <c r="K115" s="13">
        <f t="shared" si="19"/>
        <v>0</v>
      </c>
      <c r="L115" s="13">
        <f t="shared" si="11"/>
        <v>0</v>
      </c>
      <c r="M115" s="13">
        <f>$Z$77-SUM($I$77:I115)</f>
        <v>-86014</v>
      </c>
      <c r="O115" s="1"/>
      <c r="P115" s="1"/>
      <c r="Q115" s="1"/>
      <c r="R115" s="1"/>
      <c r="S115" s="4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s="3" customFormat="1" x14ac:dyDescent="0.25">
      <c r="A116" s="12">
        <f t="shared" si="13"/>
        <v>38</v>
      </c>
      <c r="B116" s="14" t="s">
        <v>41</v>
      </c>
      <c r="C116" s="16">
        <f t="shared" si="14"/>
        <v>1128</v>
      </c>
      <c r="D116" s="16">
        <f t="shared" si="21"/>
        <v>1155</v>
      </c>
      <c r="E116" s="13">
        <f t="shared" si="22"/>
        <v>0</v>
      </c>
      <c r="F116" s="13">
        <f t="shared" si="23"/>
        <v>1676</v>
      </c>
      <c r="G116" s="13">
        <f>SUM($J$76:J115)</f>
        <v>0</v>
      </c>
      <c r="H116" s="13">
        <f>SUM($I$76:I115)</f>
        <v>87690</v>
      </c>
      <c r="I116" s="13">
        <f t="shared" si="8"/>
        <v>28</v>
      </c>
      <c r="J116" s="18">
        <f t="shared" si="20"/>
        <v>0</v>
      </c>
      <c r="K116" s="13">
        <f t="shared" si="19"/>
        <v>0</v>
      </c>
      <c r="L116" s="13">
        <f t="shared" si="11"/>
        <v>0</v>
      </c>
      <c r="M116" s="13">
        <f>$Z$77-SUM($I$77:I116)</f>
        <v>-86042</v>
      </c>
      <c r="O116" s="1"/>
      <c r="P116" s="1"/>
      <c r="Q116" s="1"/>
      <c r="R116" s="1"/>
      <c r="S116" s="4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s="3" customFormat="1" x14ac:dyDescent="0.25">
      <c r="A117" s="12">
        <f t="shared" si="13"/>
        <v>39</v>
      </c>
      <c r="B117" s="14" t="s">
        <v>41</v>
      </c>
      <c r="C117" s="16">
        <f t="shared" si="14"/>
        <v>1156</v>
      </c>
      <c r="D117" s="16">
        <f t="shared" si="21"/>
        <v>1186</v>
      </c>
      <c r="E117" s="13">
        <f t="shared" si="22"/>
        <v>0</v>
      </c>
      <c r="F117" s="13">
        <f t="shared" si="23"/>
        <v>1676</v>
      </c>
      <c r="G117" s="13">
        <f>SUM($J$76:J116)</f>
        <v>0</v>
      </c>
      <c r="H117" s="13">
        <f>SUM($I$76:I116)</f>
        <v>87718</v>
      </c>
      <c r="I117" s="13">
        <f t="shared" si="8"/>
        <v>31</v>
      </c>
      <c r="J117" s="18">
        <f t="shared" si="20"/>
        <v>0</v>
      </c>
      <c r="K117" s="13">
        <f t="shared" si="19"/>
        <v>0</v>
      </c>
      <c r="L117" s="13">
        <f t="shared" si="11"/>
        <v>0</v>
      </c>
      <c r="M117" s="13">
        <f>$Z$77-SUM($I$77:I117)</f>
        <v>-86073</v>
      </c>
      <c r="O117" s="1"/>
      <c r="P117" s="1"/>
      <c r="Q117" s="1"/>
      <c r="R117" s="1"/>
      <c r="S117" s="4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s="3" customFormat="1" x14ac:dyDescent="0.25">
      <c r="A118" s="12">
        <f t="shared" si="13"/>
        <v>40</v>
      </c>
      <c r="B118" s="14" t="s">
        <v>41</v>
      </c>
      <c r="C118" s="16">
        <f t="shared" si="14"/>
        <v>1187</v>
      </c>
      <c r="D118" s="16">
        <f t="shared" si="21"/>
        <v>1216</v>
      </c>
      <c r="E118" s="13">
        <f t="shared" si="22"/>
        <v>0</v>
      </c>
      <c r="F118" s="13">
        <f t="shared" si="23"/>
        <v>1676</v>
      </c>
      <c r="G118" s="13">
        <f>SUM($J$76:J117)</f>
        <v>0</v>
      </c>
      <c r="H118" s="13">
        <f>SUM($I$76:I117)</f>
        <v>87749</v>
      </c>
      <c r="I118" s="13">
        <f t="shared" si="8"/>
        <v>30</v>
      </c>
      <c r="J118" s="18">
        <f t="shared" si="20"/>
        <v>0</v>
      </c>
      <c r="K118" s="13">
        <f t="shared" si="19"/>
        <v>0</v>
      </c>
      <c r="L118" s="13">
        <f t="shared" si="11"/>
        <v>0</v>
      </c>
      <c r="M118" s="13">
        <f>$Z$77-SUM($I$77:I118)</f>
        <v>-86103</v>
      </c>
      <c r="O118" s="1"/>
      <c r="P118" s="1"/>
      <c r="Q118" s="1"/>
      <c r="R118" s="1"/>
      <c r="S118" s="4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s="3" customFormat="1" x14ac:dyDescent="0.25">
      <c r="A119" s="12">
        <f t="shared" si="13"/>
        <v>41</v>
      </c>
      <c r="B119" s="14" t="s">
        <v>41</v>
      </c>
      <c r="C119" s="16">
        <f t="shared" si="14"/>
        <v>1217</v>
      </c>
      <c r="D119" s="16">
        <f t="shared" si="21"/>
        <v>1247</v>
      </c>
      <c r="E119" s="13">
        <f t="shared" si="22"/>
        <v>0</v>
      </c>
      <c r="F119" s="13">
        <f t="shared" si="23"/>
        <v>1676</v>
      </c>
      <c r="G119" s="13">
        <f>SUM($J$76:J118)</f>
        <v>0</v>
      </c>
      <c r="H119" s="13">
        <f>SUM($I$76:I118)</f>
        <v>87779</v>
      </c>
      <c r="I119" s="13">
        <f t="shared" si="8"/>
        <v>31</v>
      </c>
      <c r="J119" s="18">
        <f t="shared" si="20"/>
        <v>0</v>
      </c>
      <c r="K119" s="13">
        <f t="shared" si="19"/>
        <v>0</v>
      </c>
      <c r="L119" s="13">
        <f t="shared" si="11"/>
        <v>0</v>
      </c>
      <c r="M119" s="13">
        <f>$Z$77-SUM($I$77:I119)</f>
        <v>-86134</v>
      </c>
      <c r="O119" s="1"/>
      <c r="P119" s="1"/>
      <c r="Q119" s="1"/>
      <c r="R119" s="1"/>
      <c r="S119" s="4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s="3" customFormat="1" x14ac:dyDescent="0.25">
      <c r="A120" s="12">
        <f t="shared" si="13"/>
        <v>42</v>
      </c>
      <c r="B120" s="14" t="s">
        <v>41</v>
      </c>
      <c r="C120" s="16">
        <f t="shared" si="14"/>
        <v>1248</v>
      </c>
      <c r="D120" s="16">
        <f t="shared" si="21"/>
        <v>1277</v>
      </c>
      <c r="E120" s="13">
        <f t="shared" si="22"/>
        <v>0</v>
      </c>
      <c r="F120" s="13">
        <f t="shared" si="23"/>
        <v>1676</v>
      </c>
      <c r="G120" s="13">
        <f>SUM($J$76:J119)</f>
        <v>0</v>
      </c>
      <c r="H120" s="13">
        <f>SUM($I$76:I119)</f>
        <v>87810</v>
      </c>
      <c r="I120" s="13">
        <f t="shared" si="8"/>
        <v>30</v>
      </c>
      <c r="J120" s="18">
        <f t="shared" si="20"/>
        <v>0</v>
      </c>
      <c r="K120" s="13">
        <f t="shared" si="19"/>
        <v>0</v>
      </c>
      <c r="L120" s="13">
        <f t="shared" si="11"/>
        <v>0</v>
      </c>
      <c r="M120" s="13">
        <f>$Z$77-SUM($I$77:I120)</f>
        <v>-86164</v>
      </c>
      <c r="O120" s="1"/>
      <c r="P120" s="1"/>
      <c r="Q120" s="1"/>
      <c r="R120" s="1"/>
      <c r="S120" s="4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s="3" customFormat="1" x14ac:dyDescent="0.25">
      <c r="A121" s="12">
        <f t="shared" si="13"/>
        <v>43</v>
      </c>
      <c r="B121" s="14" t="s">
        <v>41</v>
      </c>
      <c r="C121" s="16">
        <f t="shared" si="14"/>
        <v>1278</v>
      </c>
      <c r="D121" s="16">
        <f t="shared" si="21"/>
        <v>1308</v>
      </c>
      <c r="E121" s="13">
        <f t="shared" si="22"/>
        <v>0</v>
      </c>
      <c r="F121" s="13">
        <f t="shared" si="23"/>
        <v>1676</v>
      </c>
      <c r="G121" s="13">
        <f>SUM($J$76:J120)</f>
        <v>0</v>
      </c>
      <c r="H121" s="13">
        <f>SUM($I$76:I120)</f>
        <v>87840</v>
      </c>
      <c r="I121" s="13">
        <f t="shared" si="8"/>
        <v>31</v>
      </c>
      <c r="J121" s="18">
        <f t="shared" si="20"/>
        <v>0</v>
      </c>
      <c r="K121" s="13">
        <f t="shared" si="19"/>
        <v>0</v>
      </c>
      <c r="L121" s="13">
        <f t="shared" si="11"/>
        <v>0</v>
      </c>
      <c r="M121" s="13">
        <f>$Z$77-SUM($I$77:I121)</f>
        <v>-86195</v>
      </c>
      <c r="O121" s="1"/>
      <c r="P121" s="1"/>
      <c r="Q121" s="1"/>
      <c r="R121" s="1"/>
      <c r="S121" s="4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s="3" customFormat="1" x14ac:dyDescent="0.25">
      <c r="A122" s="12">
        <f t="shared" si="13"/>
        <v>44</v>
      </c>
      <c r="B122" s="14" t="s">
        <v>41</v>
      </c>
      <c r="C122" s="16">
        <f t="shared" si="14"/>
        <v>1309</v>
      </c>
      <c r="D122" s="16">
        <f t="shared" si="21"/>
        <v>1339</v>
      </c>
      <c r="E122" s="13">
        <f t="shared" si="22"/>
        <v>0</v>
      </c>
      <c r="F122" s="13">
        <f t="shared" si="23"/>
        <v>1676</v>
      </c>
      <c r="G122" s="13">
        <f>SUM($J$76:J121)</f>
        <v>0</v>
      </c>
      <c r="H122" s="13">
        <f>SUM($I$76:I121)</f>
        <v>87871</v>
      </c>
      <c r="I122" s="13">
        <f t="shared" si="8"/>
        <v>31</v>
      </c>
      <c r="J122" s="18">
        <f t="shared" si="20"/>
        <v>0</v>
      </c>
      <c r="K122" s="13">
        <f t="shared" si="19"/>
        <v>0</v>
      </c>
      <c r="L122" s="13">
        <f t="shared" si="11"/>
        <v>0</v>
      </c>
      <c r="M122" s="13">
        <f>$Z$77-SUM($I$77:I122)</f>
        <v>-86226</v>
      </c>
      <c r="O122" s="1"/>
      <c r="P122" s="1"/>
      <c r="Q122" s="1"/>
      <c r="R122" s="1"/>
      <c r="S122" s="4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s="3" customFormat="1" x14ac:dyDescent="0.25">
      <c r="A123" s="12">
        <f t="shared" si="13"/>
        <v>45</v>
      </c>
      <c r="B123" s="14" t="s">
        <v>41</v>
      </c>
      <c r="C123" s="16">
        <f t="shared" si="14"/>
        <v>1340</v>
      </c>
      <c r="D123" s="16">
        <f t="shared" si="21"/>
        <v>1369</v>
      </c>
      <c r="E123" s="13">
        <f t="shared" si="22"/>
        <v>0</v>
      </c>
      <c r="F123" s="13">
        <f t="shared" si="23"/>
        <v>1676</v>
      </c>
      <c r="G123" s="13">
        <f>SUM($J$76:J122)</f>
        <v>0</v>
      </c>
      <c r="H123" s="13">
        <f>SUM($I$76:I122)</f>
        <v>87902</v>
      </c>
      <c r="I123" s="13">
        <f t="shared" si="8"/>
        <v>30</v>
      </c>
      <c r="J123" s="18">
        <f t="shared" si="20"/>
        <v>0</v>
      </c>
      <c r="K123" s="13">
        <f t="shared" si="19"/>
        <v>0</v>
      </c>
      <c r="L123" s="13">
        <f t="shared" si="11"/>
        <v>0</v>
      </c>
      <c r="M123" s="13">
        <f>$Z$77-SUM($I$77:I123)</f>
        <v>-86256</v>
      </c>
      <c r="O123" s="1"/>
      <c r="P123" s="1"/>
      <c r="Q123" s="1"/>
      <c r="R123" s="1"/>
      <c r="S123" s="4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s="3" customFormat="1" x14ac:dyDescent="0.25">
      <c r="A124" s="12">
        <f t="shared" si="13"/>
        <v>46</v>
      </c>
      <c r="B124" s="14" t="s">
        <v>41</v>
      </c>
      <c r="C124" s="16">
        <f t="shared" si="14"/>
        <v>1370</v>
      </c>
      <c r="D124" s="16">
        <f t="shared" si="21"/>
        <v>1400</v>
      </c>
      <c r="E124" s="13">
        <f t="shared" si="22"/>
        <v>0</v>
      </c>
      <c r="F124" s="13">
        <f t="shared" si="23"/>
        <v>1676</v>
      </c>
      <c r="G124" s="13">
        <f>SUM($J$76:J123)</f>
        <v>0</v>
      </c>
      <c r="H124" s="13">
        <f>SUM($I$76:I123)</f>
        <v>87932</v>
      </c>
      <c r="I124" s="13">
        <f t="shared" si="8"/>
        <v>31</v>
      </c>
      <c r="J124" s="18">
        <f t="shared" si="20"/>
        <v>0</v>
      </c>
      <c r="K124" s="13">
        <f t="shared" si="19"/>
        <v>0</v>
      </c>
      <c r="L124" s="13">
        <f t="shared" si="11"/>
        <v>0</v>
      </c>
      <c r="M124" s="13">
        <f>$Z$77-SUM($I$77:I124)</f>
        <v>-86287</v>
      </c>
      <c r="O124" s="1"/>
      <c r="P124" s="1"/>
      <c r="Q124" s="1"/>
      <c r="R124" s="1"/>
      <c r="S124" s="4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s="3" customFormat="1" x14ac:dyDescent="0.25">
      <c r="A125" s="12">
        <f t="shared" si="13"/>
        <v>47</v>
      </c>
      <c r="B125" s="14" t="s">
        <v>41</v>
      </c>
      <c r="C125" s="16">
        <f t="shared" si="14"/>
        <v>1401</v>
      </c>
      <c r="D125" s="16">
        <f t="shared" si="21"/>
        <v>1430</v>
      </c>
      <c r="E125" s="13">
        <f t="shared" si="22"/>
        <v>0</v>
      </c>
      <c r="F125" s="13">
        <f t="shared" si="23"/>
        <v>1676</v>
      </c>
      <c r="G125" s="13">
        <f>SUM($J$76:J124)</f>
        <v>0</v>
      </c>
      <c r="H125" s="13">
        <f>SUM($I$76:I124)</f>
        <v>87963</v>
      </c>
      <c r="I125" s="13">
        <f t="shared" si="8"/>
        <v>30</v>
      </c>
      <c r="J125" s="18">
        <f t="shared" si="20"/>
        <v>0</v>
      </c>
      <c r="K125" s="13">
        <f t="shared" si="19"/>
        <v>0</v>
      </c>
      <c r="L125" s="13">
        <f t="shared" si="11"/>
        <v>0</v>
      </c>
      <c r="M125" s="13">
        <f>$Z$77-SUM($I$77:I125)</f>
        <v>-86317</v>
      </c>
      <c r="O125" s="1"/>
      <c r="P125" s="1"/>
      <c r="Q125" s="1"/>
      <c r="R125" s="1"/>
      <c r="S125" s="4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s="3" customFormat="1" x14ac:dyDescent="0.25">
      <c r="A126" s="12">
        <f t="shared" si="13"/>
        <v>48</v>
      </c>
      <c r="B126" s="14" t="s">
        <v>41</v>
      </c>
      <c r="C126" s="16">
        <f t="shared" si="14"/>
        <v>1431</v>
      </c>
      <c r="D126" s="16">
        <f t="shared" si="21"/>
        <v>1461</v>
      </c>
      <c r="E126" s="13">
        <f t="shared" si="22"/>
        <v>0</v>
      </c>
      <c r="F126" s="13">
        <f t="shared" si="23"/>
        <v>1676</v>
      </c>
      <c r="G126" s="13">
        <f>SUM($J$76:J125)</f>
        <v>0</v>
      </c>
      <c r="H126" s="13">
        <f>SUM($I$76:I125)</f>
        <v>87993</v>
      </c>
      <c r="I126" s="13">
        <f t="shared" si="8"/>
        <v>31</v>
      </c>
      <c r="J126" s="18">
        <f t="shared" si="20"/>
        <v>0</v>
      </c>
      <c r="K126" s="13">
        <f t="shared" si="19"/>
        <v>0</v>
      </c>
      <c r="L126" s="13">
        <f t="shared" si="11"/>
        <v>0</v>
      </c>
      <c r="M126" s="13">
        <f>$Z$77-SUM($I$77:I126)</f>
        <v>-86348</v>
      </c>
      <c r="O126" s="1"/>
      <c r="P126" s="1"/>
      <c r="Q126" s="1"/>
      <c r="R126" s="1"/>
      <c r="S126" s="4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s="3" customFormat="1" x14ac:dyDescent="0.25">
      <c r="A127" s="12">
        <f t="shared" si="13"/>
        <v>49</v>
      </c>
      <c r="B127" s="14" t="s">
        <v>41</v>
      </c>
      <c r="C127" s="16">
        <f t="shared" si="14"/>
        <v>1462</v>
      </c>
      <c r="D127" s="16">
        <f t="shared" si="21"/>
        <v>1492</v>
      </c>
      <c r="E127" s="13">
        <f t="shared" si="22"/>
        <v>0</v>
      </c>
      <c r="F127" s="13">
        <f t="shared" si="23"/>
        <v>1676</v>
      </c>
      <c r="G127" s="13">
        <f>SUM($J$76:J126)</f>
        <v>0</v>
      </c>
      <c r="H127" s="13">
        <f>SUM($I$76:I126)</f>
        <v>88024</v>
      </c>
      <c r="I127" s="13">
        <f t="shared" si="8"/>
        <v>31</v>
      </c>
      <c r="J127" s="18">
        <f t="shared" si="20"/>
        <v>0</v>
      </c>
      <c r="K127" s="13">
        <f t="shared" si="19"/>
        <v>0</v>
      </c>
      <c r="L127" s="13">
        <f t="shared" si="11"/>
        <v>0</v>
      </c>
      <c r="M127" s="13">
        <f>$Z$77-SUM($I$77:I127)</f>
        <v>-86379</v>
      </c>
      <c r="O127" s="1"/>
      <c r="P127" s="1"/>
      <c r="Q127" s="1"/>
      <c r="R127" s="1"/>
      <c r="S127" s="4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s="3" customFormat="1" x14ac:dyDescent="0.25">
      <c r="A128" s="12">
        <f t="shared" si="13"/>
        <v>50</v>
      </c>
      <c r="B128" s="14" t="s">
        <v>41</v>
      </c>
      <c r="C128" s="16">
        <f t="shared" si="14"/>
        <v>1493</v>
      </c>
      <c r="D128" s="16">
        <f t="shared" si="21"/>
        <v>1521</v>
      </c>
      <c r="E128" s="13">
        <f t="shared" si="22"/>
        <v>0</v>
      </c>
      <c r="F128" s="13">
        <f t="shared" si="23"/>
        <v>1676</v>
      </c>
      <c r="G128" s="13">
        <f>SUM($J$76:J127)</f>
        <v>0</v>
      </c>
      <c r="H128" s="13">
        <f>SUM($I$76:I127)</f>
        <v>88055</v>
      </c>
      <c r="I128" s="13">
        <f t="shared" si="8"/>
        <v>29</v>
      </c>
      <c r="J128" s="18">
        <f t="shared" si="20"/>
        <v>0</v>
      </c>
      <c r="K128" s="13">
        <f t="shared" si="19"/>
        <v>0</v>
      </c>
      <c r="L128" s="13">
        <f t="shared" si="11"/>
        <v>0</v>
      </c>
      <c r="M128" s="13">
        <f>$Z$77-SUM($I$77:I128)</f>
        <v>-86408</v>
      </c>
      <c r="O128" s="1"/>
      <c r="P128" s="1"/>
      <c r="Q128" s="1"/>
      <c r="R128" s="1"/>
      <c r="S128" s="4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s="3" customFormat="1" x14ac:dyDescent="0.25">
      <c r="A129" s="12">
        <f t="shared" si="13"/>
        <v>51</v>
      </c>
      <c r="B129" s="14" t="s">
        <v>41</v>
      </c>
      <c r="C129" s="16">
        <f t="shared" si="14"/>
        <v>1522</v>
      </c>
      <c r="D129" s="16">
        <f t="shared" si="21"/>
        <v>1552</v>
      </c>
      <c r="E129" s="13">
        <f t="shared" si="22"/>
        <v>0</v>
      </c>
      <c r="F129" s="13">
        <f t="shared" si="23"/>
        <v>1676</v>
      </c>
      <c r="G129" s="13">
        <f>SUM($J$76:J128)</f>
        <v>0</v>
      </c>
      <c r="H129" s="13">
        <f>SUM($I$76:I128)</f>
        <v>88084</v>
      </c>
      <c r="I129" s="13">
        <f t="shared" si="8"/>
        <v>31</v>
      </c>
      <c r="J129" s="18">
        <f t="shared" si="20"/>
        <v>0</v>
      </c>
      <c r="K129" s="13">
        <f t="shared" si="19"/>
        <v>0</v>
      </c>
      <c r="L129" s="13">
        <f t="shared" si="11"/>
        <v>0</v>
      </c>
      <c r="M129" s="13">
        <f>$Z$77-SUM($I$77:I129)</f>
        <v>-86439</v>
      </c>
      <c r="O129" s="1"/>
      <c r="P129" s="1"/>
      <c r="Q129" s="1"/>
      <c r="R129" s="1"/>
      <c r="S129" s="4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s="3" customFormat="1" x14ac:dyDescent="0.25">
      <c r="A130" s="12">
        <f t="shared" si="13"/>
        <v>52</v>
      </c>
      <c r="B130" s="14" t="s">
        <v>41</v>
      </c>
      <c r="C130" s="16">
        <f t="shared" si="14"/>
        <v>1553</v>
      </c>
      <c r="D130" s="16">
        <f t="shared" si="21"/>
        <v>1582</v>
      </c>
      <c r="E130" s="13">
        <f t="shared" si="22"/>
        <v>0</v>
      </c>
      <c r="F130" s="13">
        <f t="shared" si="23"/>
        <v>1676</v>
      </c>
      <c r="G130" s="13">
        <f>SUM($J$76:J129)</f>
        <v>0</v>
      </c>
      <c r="H130" s="13">
        <f>SUM($I$76:I129)</f>
        <v>88115</v>
      </c>
      <c r="I130" s="13">
        <f t="shared" si="8"/>
        <v>30</v>
      </c>
      <c r="J130" s="18">
        <f t="shared" si="20"/>
        <v>0</v>
      </c>
      <c r="K130" s="13">
        <f t="shared" si="19"/>
        <v>0</v>
      </c>
      <c r="L130" s="13">
        <f t="shared" si="11"/>
        <v>0</v>
      </c>
      <c r="M130" s="13">
        <f>$Z$77-SUM($I$77:I130)</f>
        <v>-86469</v>
      </c>
      <c r="O130" s="1"/>
      <c r="P130" s="1"/>
      <c r="Q130" s="1"/>
      <c r="R130" s="1"/>
      <c r="S130" s="4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s="3" customFormat="1" x14ac:dyDescent="0.25">
      <c r="A131" s="12">
        <f t="shared" si="13"/>
        <v>53</v>
      </c>
      <c r="B131" s="14" t="s">
        <v>41</v>
      </c>
      <c r="C131" s="16">
        <f t="shared" si="14"/>
        <v>1583</v>
      </c>
      <c r="D131" s="16">
        <f t="shared" si="21"/>
        <v>1613</v>
      </c>
      <c r="E131" s="13">
        <f t="shared" si="22"/>
        <v>0</v>
      </c>
      <c r="F131" s="13">
        <f t="shared" si="23"/>
        <v>1676</v>
      </c>
      <c r="G131" s="13">
        <f>SUM($J$76:J130)</f>
        <v>0</v>
      </c>
      <c r="H131" s="13">
        <f>SUM($I$76:I130)</f>
        <v>88145</v>
      </c>
      <c r="I131" s="13">
        <f t="shared" si="8"/>
        <v>31</v>
      </c>
      <c r="J131" s="18">
        <f t="shared" si="20"/>
        <v>0</v>
      </c>
      <c r="K131" s="13">
        <f t="shared" si="19"/>
        <v>0</v>
      </c>
      <c r="L131" s="13">
        <f t="shared" si="11"/>
        <v>0</v>
      </c>
      <c r="M131" s="13">
        <f>$Z$77-SUM($I$77:I131)</f>
        <v>-86500</v>
      </c>
      <c r="O131" s="1"/>
      <c r="P131" s="1"/>
      <c r="Q131" s="1"/>
      <c r="R131" s="1"/>
      <c r="S131" s="4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s="3" customFormat="1" x14ac:dyDescent="0.25">
      <c r="A132" s="12">
        <f t="shared" si="13"/>
        <v>54</v>
      </c>
      <c r="B132" s="14" t="s">
        <v>41</v>
      </c>
      <c r="C132" s="16">
        <f t="shared" si="14"/>
        <v>1614</v>
      </c>
      <c r="D132" s="16">
        <f t="shared" si="21"/>
        <v>1643</v>
      </c>
      <c r="E132" s="13">
        <f t="shared" si="22"/>
        <v>0</v>
      </c>
      <c r="F132" s="13">
        <f t="shared" si="23"/>
        <v>1676</v>
      </c>
      <c r="G132" s="13">
        <f>SUM($J$76:J131)</f>
        <v>0</v>
      </c>
      <c r="H132" s="13">
        <f>SUM($I$76:I131)</f>
        <v>88176</v>
      </c>
      <c r="I132" s="13">
        <f t="shared" si="8"/>
        <v>30</v>
      </c>
      <c r="J132" s="18">
        <f t="shared" si="20"/>
        <v>0</v>
      </c>
      <c r="K132" s="13">
        <f t="shared" si="19"/>
        <v>0</v>
      </c>
      <c r="L132" s="13">
        <f t="shared" si="11"/>
        <v>0</v>
      </c>
      <c r="M132" s="13">
        <f>$Z$77-SUM($I$77:I132)</f>
        <v>-86530</v>
      </c>
      <c r="O132" s="1"/>
      <c r="P132" s="1"/>
      <c r="Q132" s="1"/>
      <c r="R132" s="1"/>
      <c r="S132" s="4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s="3" customFormat="1" x14ac:dyDescent="0.25">
      <c r="A133" s="12">
        <f t="shared" si="13"/>
        <v>55</v>
      </c>
      <c r="B133" s="14" t="s">
        <v>41</v>
      </c>
      <c r="C133" s="16">
        <f t="shared" si="14"/>
        <v>1644</v>
      </c>
      <c r="D133" s="16">
        <f t="shared" si="21"/>
        <v>1674</v>
      </c>
      <c r="E133" s="13">
        <f t="shared" si="22"/>
        <v>0</v>
      </c>
      <c r="F133" s="13">
        <f t="shared" si="23"/>
        <v>1676</v>
      </c>
      <c r="G133" s="13">
        <f>SUM($J$76:J132)</f>
        <v>0</v>
      </c>
      <c r="H133" s="13">
        <f>SUM($I$76:I132)</f>
        <v>88206</v>
      </c>
      <c r="I133" s="13">
        <f t="shared" si="8"/>
        <v>31</v>
      </c>
      <c r="J133" s="18">
        <f t="shared" si="20"/>
        <v>0</v>
      </c>
      <c r="K133" s="13">
        <f t="shared" si="19"/>
        <v>0</v>
      </c>
      <c r="L133" s="13">
        <f t="shared" si="11"/>
        <v>0</v>
      </c>
      <c r="M133" s="13">
        <f>$Z$77-SUM($I$77:I133)</f>
        <v>-86561</v>
      </c>
      <c r="O133" s="1"/>
      <c r="P133" s="1"/>
      <c r="Q133" s="1"/>
      <c r="R133" s="1"/>
      <c r="S133" s="4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s="3" customFormat="1" x14ac:dyDescent="0.25">
      <c r="A134" s="12">
        <f t="shared" si="13"/>
        <v>56</v>
      </c>
      <c r="B134" s="14" t="s">
        <v>41</v>
      </c>
      <c r="C134" s="16">
        <f t="shared" si="14"/>
        <v>1675</v>
      </c>
      <c r="D134" s="16">
        <v>44970</v>
      </c>
      <c r="E134" s="13">
        <f t="shared" si="22"/>
        <v>0</v>
      </c>
      <c r="F134" s="13">
        <f t="shared" si="23"/>
        <v>1676</v>
      </c>
      <c r="G134" s="13">
        <f>SUM($J$76:J133)</f>
        <v>0</v>
      </c>
      <c r="H134" s="13">
        <f>SUM($I$76:I133)</f>
        <v>88237</v>
      </c>
      <c r="I134" s="13">
        <f t="shared" si="8"/>
        <v>43296</v>
      </c>
      <c r="J134" s="18">
        <f t="shared" si="20"/>
        <v>0</v>
      </c>
      <c r="K134" s="13">
        <f t="shared" si="19"/>
        <v>0</v>
      </c>
      <c r="L134" s="13">
        <f t="shared" si="11"/>
        <v>0</v>
      </c>
      <c r="M134" s="13">
        <f>$Z$77-SUM($I$77:I134)</f>
        <v>-129857</v>
      </c>
      <c r="O134" s="1"/>
      <c r="P134" s="1"/>
      <c r="Q134" s="1"/>
      <c r="R134" s="1"/>
      <c r="S134" s="4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</sheetData>
  <mergeCells count="1">
    <mergeCell ref="F8:G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7"/>
  <sheetViews>
    <sheetView topLeftCell="A18" zoomScale="85" zoomScaleNormal="85" workbookViewId="0">
      <selection activeCell="A23" sqref="A23:M23"/>
    </sheetView>
  </sheetViews>
  <sheetFormatPr defaultRowHeight="16.5" x14ac:dyDescent="0.25"/>
  <cols>
    <col min="1" max="1" width="9.25" style="1" bestFit="1" customWidth="1"/>
    <col min="2" max="2" width="27" style="1" customWidth="1"/>
    <col min="3" max="3" width="17.375" style="1" customWidth="1"/>
    <col min="4" max="4" width="17.25" style="1" customWidth="1"/>
    <col min="5" max="5" width="17.125" style="3" customWidth="1"/>
    <col min="6" max="6" width="13.625" style="3" customWidth="1"/>
    <col min="7" max="7" width="21.5" style="3" customWidth="1"/>
    <col min="8" max="8" width="12.625" style="3" bestFit="1" customWidth="1"/>
    <col min="9" max="9" width="25.625" style="3" customWidth="1"/>
    <col min="10" max="10" width="15.125" style="3" customWidth="1"/>
    <col min="11" max="11" width="15.625" style="3" customWidth="1"/>
    <col min="12" max="12" width="16.5" style="3" customWidth="1"/>
    <col min="13" max="13" width="10.625" style="3" bestFit="1" customWidth="1"/>
    <col min="14" max="14" width="9" style="3"/>
    <col min="15" max="15" width="12.375" style="1" customWidth="1"/>
    <col min="16" max="16" width="10.625" style="1" customWidth="1"/>
    <col min="17" max="17" width="13.75" style="1" customWidth="1"/>
    <col min="18" max="18" width="10.125" style="1" customWidth="1"/>
    <col min="19" max="19" width="9" style="4"/>
    <col min="20" max="22" width="11.5" style="1" bestFit="1" customWidth="1"/>
    <col min="23" max="27" width="9.25" style="1" bestFit="1" customWidth="1"/>
    <col min="28" max="16384" width="9" style="1"/>
  </cols>
  <sheetData>
    <row r="1" spans="1:27" x14ac:dyDescent="0.25">
      <c r="A1" s="1" t="s">
        <v>1</v>
      </c>
      <c r="D1" s="2">
        <v>44391</v>
      </c>
      <c r="G1" s="3" t="s">
        <v>45</v>
      </c>
      <c r="H1" s="3">
        <f>E7+E11+E14</f>
        <v>12</v>
      </c>
    </row>
    <row r="2" spans="1:27" x14ac:dyDescent="0.25">
      <c r="A2" s="1" t="s">
        <v>31</v>
      </c>
      <c r="D2" s="2"/>
      <c r="E2" s="3">
        <f>30*12</f>
        <v>360</v>
      </c>
      <c r="F2" s="3" t="s">
        <v>2</v>
      </c>
      <c r="G2" s="3" t="s">
        <v>46</v>
      </c>
      <c r="H2" s="3">
        <f>E6+E10+E13</f>
        <v>11000000</v>
      </c>
      <c r="P2" s="5"/>
      <c r="Q2" s="5"/>
      <c r="R2" s="5"/>
      <c r="S2" s="5"/>
      <c r="T2" s="5"/>
      <c r="U2" s="5"/>
      <c r="V2" s="5"/>
      <c r="W2" s="5"/>
      <c r="X2" s="5"/>
      <c r="Y2" s="5"/>
    </row>
    <row r="3" spans="1:27" x14ac:dyDescent="0.25">
      <c r="A3" s="1" t="s">
        <v>32</v>
      </c>
      <c r="D3" s="2"/>
      <c r="E3" s="1">
        <v>30</v>
      </c>
      <c r="F3" s="3" t="s">
        <v>2</v>
      </c>
      <c r="P3" s="2"/>
      <c r="Q3" s="2"/>
      <c r="R3" s="6"/>
      <c r="S3" s="7"/>
      <c r="T3" s="6"/>
      <c r="U3" s="6"/>
      <c r="V3" s="6"/>
      <c r="W3" s="6"/>
    </row>
    <row r="4" spans="1:27" x14ac:dyDescent="0.25">
      <c r="A4" s="1" t="s">
        <v>3</v>
      </c>
    </row>
    <row r="5" spans="1:27" x14ac:dyDescent="0.25">
      <c r="A5" s="1">
        <v>1</v>
      </c>
      <c r="B5" s="1" t="s">
        <v>4</v>
      </c>
      <c r="E5" s="2">
        <v>44391</v>
      </c>
      <c r="G5" s="2"/>
    </row>
    <row r="6" spans="1:27" x14ac:dyDescent="0.25">
      <c r="B6" s="1" t="s">
        <v>5</v>
      </c>
      <c r="E6" s="3">
        <v>10000000</v>
      </c>
    </row>
    <row r="7" spans="1:27" x14ac:dyDescent="0.25">
      <c r="B7" s="1" t="s">
        <v>6</v>
      </c>
      <c r="E7" s="1">
        <v>12</v>
      </c>
    </row>
    <row r="8" spans="1:27" x14ac:dyDescent="0.25">
      <c r="B8" s="1" t="s">
        <v>33</v>
      </c>
      <c r="E8" s="1"/>
    </row>
    <row r="9" spans="1:27" x14ac:dyDescent="0.25">
      <c r="A9" s="8"/>
      <c r="B9" s="8" t="s">
        <v>51</v>
      </c>
      <c r="C9" s="8" t="s">
        <v>52</v>
      </c>
      <c r="D9" s="9">
        <v>44515</v>
      </c>
      <c r="E9" s="9"/>
    </row>
    <row r="10" spans="1:27" x14ac:dyDescent="0.25">
      <c r="B10" s="1" t="s">
        <v>55</v>
      </c>
      <c r="C10" s="56">
        <v>30</v>
      </c>
      <c r="D10" s="1" t="s">
        <v>53</v>
      </c>
      <c r="E10" s="3">
        <v>1000000</v>
      </c>
    </row>
    <row r="11" spans="1:27" x14ac:dyDescent="0.25">
      <c r="B11" s="1" t="s">
        <v>56</v>
      </c>
      <c r="C11" s="1" t="s">
        <v>57</v>
      </c>
      <c r="D11" s="2">
        <v>44572</v>
      </c>
    </row>
    <row r="12" spans="1:27" s="8" customFormat="1" x14ac:dyDescent="0.25">
      <c r="C12" s="8">
        <v>60</v>
      </c>
      <c r="D12" s="8" t="s">
        <v>58</v>
      </c>
      <c r="E12" s="58">
        <v>2000000</v>
      </c>
      <c r="F12" s="10"/>
      <c r="G12" s="10"/>
      <c r="H12" s="10"/>
      <c r="I12" s="10"/>
      <c r="J12" s="10"/>
      <c r="K12" s="10"/>
      <c r="L12" s="10"/>
      <c r="M12" s="10"/>
      <c r="N12" s="10"/>
      <c r="S12" s="11"/>
    </row>
    <row r="15" spans="1:27" x14ac:dyDescent="0.25">
      <c r="A15" s="12" t="s">
        <v>34</v>
      </c>
      <c r="B15" s="12"/>
      <c r="C15" s="12"/>
      <c r="D15" s="12"/>
      <c r="E15" s="13"/>
      <c r="F15" s="13"/>
      <c r="G15" s="13"/>
      <c r="H15" s="13"/>
      <c r="I15" s="13"/>
      <c r="J15" s="13"/>
      <c r="K15" s="13"/>
      <c r="L15" s="13"/>
      <c r="M15" s="13"/>
      <c r="P15" s="8"/>
      <c r="Q15" s="8"/>
      <c r="R15" s="8"/>
      <c r="S15" s="11"/>
      <c r="T15" s="8"/>
      <c r="U15" s="8"/>
      <c r="V15" s="8"/>
      <c r="W15" s="8"/>
      <c r="X15" s="8"/>
      <c r="Y15" s="8"/>
      <c r="Z15" s="8"/>
      <c r="AA15" s="8"/>
    </row>
    <row r="16" spans="1:27" s="26" customFormat="1" ht="33" x14ac:dyDescent="0.25">
      <c r="A16" s="23"/>
      <c r="B16" s="24" t="s">
        <v>10</v>
      </c>
      <c r="C16" s="24" t="s">
        <v>0</v>
      </c>
      <c r="D16" s="24" t="s">
        <v>11</v>
      </c>
      <c r="E16" s="24" t="s">
        <v>5</v>
      </c>
      <c r="F16" s="24" t="s">
        <v>35</v>
      </c>
      <c r="G16" s="24" t="s">
        <v>44</v>
      </c>
      <c r="H16" s="24" t="s">
        <v>37</v>
      </c>
      <c r="I16" s="24" t="s">
        <v>38</v>
      </c>
      <c r="J16" s="24" t="s">
        <v>39</v>
      </c>
      <c r="K16" s="24" t="s">
        <v>43</v>
      </c>
      <c r="L16" s="24" t="s">
        <v>13</v>
      </c>
      <c r="M16" s="24" t="s">
        <v>14</v>
      </c>
      <c r="N16" s="25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1:29" hidden="1" x14ac:dyDescent="0.25">
      <c r="A17" s="12"/>
      <c r="B17" s="12"/>
      <c r="C17" s="14"/>
      <c r="D17" s="14"/>
      <c r="E17" s="13"/>
      <c r="F17" s="13"/>
      <c r="G17" s="13"/>
      <c r="H17" s="13"/>
      <c r="I17" s="14"/>
      <c r="J17" s="12"/>
      <c r="K17" s="13"/>
      <c r="L17" s="13"/>
      <c r="M17" s="13"/>
      <c r="P17" s="9"/>
      <c r="Q17" s="9"/>
      <c r="R17" s="9"/>
      <c r="S17" s="11"/>
      <c r="T17" s="10"/>
      <c r="U17" s="8"/>
      <c r="V17" s="10"/>
      <c r="W17" s="8"/>
      <c r="X17" s="8"/>
      <c r="Y17" s="10"/>
      <c r="Z17" s="10"/>
      <c r="AA17" s="10"/>
    </row>
    <row r="18" spans="1:29" x14ac:dyDescent="0.25">
      <c r="A18" s="12"/>
      <c r="B18" s="34" t="s">
        <v>41</v>
      </c>
      <c r="C18" s="17">
        <v>44391</v>
      </c>
      <c r="D18" s="14"/>
      <c r="E18" s="13"/>
      <c r="F18" s="13"/>
      <c r="G18" s="13"/>
      <c r="H18" s="13"/>
      <c r="I18" s="14"/>
      <c r="J18" s="12"/>
      <c r="K18" s="13"/>
      <c r="L18" s="13">
        <v>10000000</v>
      </c>
      <c r="M18" s="13">
        <f>Z17</f>
        <v>0</v>
      </c>
      <c r="P18" s="9"/>
      <c r="Q18" s="9"/>
      <c r="R18" s="9"/>
      <c r="S18" s="11"/>
      <c r="T18" s="10"/>
      <c r="U18" s="10"/>
      <c r="V18" s="10"/>
      <c r="W18" s="8"/>
      <c r="X18" s="21"/>
      <c r="Y18" s="10"/>
      <c r="Z18" s="10"/>
      <c r="AA18" s="8"/>
    </row>
    <row r="19" spans="1:29" ht="50.25" customHeight="1" x14ac:dyDescent="0.25">
      <c r="A19" s="12">
        <v>1</v>
      </c>
      <c r="B19" s="34" t="s">
        <v>41</v>
      </c>
      <c r="C19" s="16">
        <f>E5</f>
        <v>44391</v>
      </c>
      <c r="D19" s="16">
        <f t="shared" ref="D19:D32" si="0">EOMONTH(C19,0)</f>
        <v>44408</v>
      </c>
      <c r="E19" s="13">
        <f>E6</f>
        <v>10000000</v>
      </c>
      <c r="F19" s="13">
        <f>E2</f>
        <v>360</v>
      </c>
      <c r="G19" s="13">
        <f>SUM($J$18:J18)</f>
        <v>0</v>
      </c>
      <c r="H19" s="13">
        <f>SUM($I$18:I18)</f>
        <v>0</v>
      </c>
      <c r="I19" s="13">
        <f>30-DAY(C19)+1</f>
        <v>17</v>
      </c>
      <c r="J19" s="18">
        <f>(E19-G19)/(F19-H19)*I19</f>
        <v>472222.22222222219</v>
      </c>
      <c r="K19" s="13">
        <f>G19+J19</f>
        <v>472222.22222222219</v>
      </c>
      <c r="L19" s="13">
        <f>E19-K19</f>
        <v>9527777.777777778</v>
      </c>
      <c r="M19" s="13">
        <f>F19-I19</f>
        <v>343</v>
      </c>
      <c r="P19" s="9"/>
      <c r="Q19" s="9"/>
      <c r="R19" s="9"/>
      <c r="S19" s="11"/>
      <c r="T19" s="10"/>
      <c r="U19" s="10"/>
      <c r="V19" s="10"/>
      <c r="W19" s="10"/>
      <c r="X19" s="10"/>
      <c r="Y19" s="10"/>
      <c r="Z19" s="10"/>
      <c r="AA19" s="39"/>
    </row>
    <row r="20" spans="1:29" ht="50.25" customHeight="1" x14ac:dyDescent="0.25">
      <c r="A20" s="12">
        <v>2</v>
      </c>
      <c r="B20" s="34" t="s">
        <v>41</v>
      </c>
      <c r="C20" s="16">
        <f>D19+1</f>
        <v>44409</v>
      </c>
      <c r="D20" s="16">
        <f t="shared" si="0"/>
        <v>44439</v>
      </c>
      <c r="E20" s="13">
        <f>E6</f>
        <v>10000000</v>
      </c>
      <c r="F20" s="13">
        <f>E2</f>
        <v>360</v>
      </c>
      <c r="G20" s="13">
        <f>SUM($J$18:J19)</f>
        <v>472222.22222222219</v>
      </c>
      <c r="H20" s="13">
        <f>SUM($I$18:I19)</f>
        <v>17</v>
      </c>
      <c r="I20" s="13">
        <f t="shared" ref="I20:I25" si="1">30-DAY(C20)+1</f>
        <v>30</v>
      </c>
      <c r="J20" s="18">
        <f>(E20-G20)/(F20-H20)*I20</f>
        <v>833333.33333333337</v>
      </c>
      <c r="K20" s="13">
        <f t="shared" ref="K20:K31" si="2">G20+J20</f>
        <v>1305555.5555555555</v>
      </c>
      <c r="L20" s="13">
        <f t="shared" ref="L20:L29" si="3">E20-K20</f>
        <v>8694444.444444444</v>
      </c>
      <c r="M20" s="13">
        <f>F19-SUM(I19:I20)</f>
        <v>313</v>
      </c>
      <c r="P20" s="9"/>
      <c r="Q20" s="8"/>
      <c r="R20" s="8"/>
      <c r="S20" s="11"/>
      <c r="T20" s="10"/>
      <c r="U20" s="40"/>
      <c r="V20" s="10"/>
      <c r="W20" s="8"/>
      <c r="X20" s="8"/>
      <c r="Y20" s="8"/>
      <c r="Z20" s="8"/>
      <c r="AA20" s="8"/>
    </row>
    <row r="21" spans="1:29" ht="50.25" customHeight="1" x14ac:dyDescent="0.25">
      <c r="A21" s="12">
        <v>3</v>
      </c>
      <c r="B21" s="34" t="s">
        <v>41</v>
      </c>
      <c r="C21" s="16">
        <f>EDATE(C20,1)</f>
        <v>44440</v>
      </c>
      <c r="D21" s="16">
        <f t="shared" si="0"/>
        <v>44469</v>
      </c>
      <c r="E21" s="13">
        <f>E6</f>
        <v>10000000</v>
      </c>
      <c r="F21" s="13">
        <f>E2</f>
        <v>360</v>
      </c>
      <c r="G21" s="13">
        <f>SUM($J$18:J20)</f>
        <v>1305555.5555555555</v>
      </c>
      <c r="H21" s="13">
        <f>SUM($I$18:I20)</f>
        <v>47</v>
      </c>
      <c r="I21" s="13">
        <f t="shared" si="1"/>
        <v>30</v>
      </c>
      <c r="J21" s="18">
        <f t="shared" ref="J21:J31" si="4">(E21-G21)/(F21-H21)*I21</f>
        <v>833333.33333333337</v>
      </c>
      <c r="K21" s="13">
        <f t="shared" si="2"/>
        <v>2138888.888888889</v>
      </c>
      <c r="L21" s="13">
        <f t="shared" si="3"/>
        <v>7861111.111111111</v>
      </c>
      <c r="M21" s="13">
        <f>F21-SUM(I19:I21)</f>
        <v>283</v>
      </c>
    </row>
    <row r="22" spans="1:29" ht="50.25" customHeight="1" x14ac:dyDescent="0.25">
      <c r="A22" s="12">
        <v>4</v>
      </c>
      <c r="B22" s="34" t="s">
        <v>41</v>
      </c>
      <c r="C22" s="16">
        <f t="shared" ref="C22:C32" si="5">EDATE(C21,1)</f>
        <v>44470</v>
      </c>
      <c r="D22" s="16">
        <f t="shared" si="0"/>
        <v>44500</v>
      </c>
      <c r="E22" s="13">
        <f>E6</f>
        <v>10000000</v>
      </c>
      <c r="F22" s="13">
        <f>E2</f>
        <v>360</v>
      </c>
      <c r="G22" s="13">
        <f>SUM($J$18:J21)</f>
        <v>2138888.888888889</v>
      </c>
      <c r="H22" s="13">
        <f>SUM($I$18:I21)</f>
        <v>77</v>
      </c>
      <c r="I22" s="13">
        <f t="shared" si="1"/>
        <v>30</v>
      </c>
      <c r="J22" s="18">
        <f t="shared" si="4"/>
        <v>833333.33333333337</v>
      </c>
      <c r="K22" s="13">
        <f t="shared" si="2"/>
        <v>2972222.2222222225</v>
      </c>
      <c r="L22" s="13">
        <f t="shared" si="3"/>
        <v>7027777.777777778</v>
      </c>
      <c r="M22" s="13">
        <f>F22-SUM(I19:I22)</f>
        <v>253</v>
      </c>
    </row>
    <row r="23" spans="1:29" ht="50.25" customHeight="1" x14ac:dyDescent="0.25">
      <c r="A23" s="27">
        <v>5</v>
      </c>
      <c r="B23" s="28" t="s">
        <v>41</v>
      </c>
      <c r="C23" s="29">
        <f>EDATE(C22,1)</f>
        <v>44501</v>
      </c>
      <c r="D23" s="29">
        <f>D9-1</f>
        <v>44514</v>
      </c>
      <c r="E23" s="30">
        <f>E6</f>
        <v>10000000</v>
      </c>
      <c r="F23" s="30">
        <f>E2</f>
        <v>360</v>
      </c>
      <c r="G23" s="30">
        <f>SUM($J$18:J22)</f>
        <v>2972222.2222222225</v>
      </c>
      <c r="H23" s="30">
        <f>SUM($I$18:I22)</f>
        <v>107</v>
      </c>
      <c r="I23" s="30">
        <f>D23-C23+1</f>
        <v>14</v>
      </c>
      <c r="J23" s="31">
        <f t="shared" si="4"/>
        <v>388888.88888888888</v>
      </c>
      <c r="K23" s="30">
        <f t="shared" si="2"/>
        <v>3361111.1111111115</v>
      </c>
      <c r="L23" s="30">
        <f t="shared" si="3"/>
        <v>6638888.8888888881</v>
      </c>
      <c r="M23" s="30">
        <f>F23-SUM(I19:I23)</f>
        <v>239</v>
      </c>
    </row>
    <row r="24" spans="1:29" ht="50.25" customHeight="1" x14ac:dyDescent="0.25">
      <c r="A24" s="12"/>
      <c r="B24" s="34" t="s">
        <v>41</v>
      </c>
      <c r="C24" s="16">
        <f>D9</f>
        <v>44515</v>
      </c>
      <c r="D24" s="57" t="s">
        <v>54</v>
      </c>
      <c r="E24" s="13">
        <f>E6+E10</f>
        <v>11000000</v>
      </c>
      <c r="F24" s="13">
        <f>E2+C10</f>
        <v>390</v>
      </c>
      <c r="G24" s="13">
        <f>SUM(J19:J23)</f>
        <v>3361111.1111111115</v>
      </c>
      <c r="H24" s="13">
        <f>SUM(I19:I23)</f>
        <v>121</v>
      </c>
      <c r="I24" s="48">
        <f>30-DAY(C24)+1</f>
        <v>16</v>
      </c>
      <c r="J24" s="18">
        <f t="shared" si="4"/>
        <v>454357.70342833537</v>
      </c>
      <c r="K24" s="13">
        <f t="shared" si="2"/>
        <v>3815468.814539447</v>
      </c>
      <c r="L24" s="13">
        <f t="shared" si="3"/>
        <v>7184531.1854605526</v>
      </c>
      <c r="M24" s="13">
        <f>F24-SUM(I19:I24)</f>
        <v>253</v>
      </c>
    </row>
    <row r="25" spans="1:29" ht="50.25" customHeight="1" x14ac:dyDescent="0.25">
      <c r="A25" s="12">
        <v>6</v>
      </c>
      <c r="B25" s="34" t="s">
        <v>41</v>
      </c>
      <c r="C25" s="16">
        <f>EDATE(C23,1)</f>
        <v>44531</v>
      </c>
      <c r="D25" s="16">
        <f t="shared" si="0"/>
        <v>44561</v>
      </c>
      <c r="E25" s="13">
        <f>E6+E10</f>
        <v>11000000</v>
      </c>
      <c r="F25" s="13">
        <f>E2+C10</f>
        <v>390</v>
      </c>
      <c r="G25" s="13">
        <f>SUM(J19:J24)</f>
        <v>3815468.814539447</v>
      </c>
      <c r="H25" s="13">
        <f>SUM(I19:I24)</f>
        <v>137</v>
      </c>
      <c r="I25" s="13">
        <f t="shared" si="1"/>
        <v>30</v>
      </c>
      <c r="J25" s="18">
        <f t="shared" si="4"/>
        <v>851920.69392812869</v>
      </c>
      <c r="K25" s="13">
        <f>G25+J25</f>
        <v>4667389.5084675755</v>
      </c>
      <c r="L25" s="13">
        <f t="shared" si="3"/>
        <v>6332610.4915324245</v>
      </c>
      <c r="M25" s="13">
        <f>F25-SUM(I19:I25)</f>
        <v>223</v>
      </c>
    </row>
    <row r="26" spans="1:29" ht="50.25" customHeight="1" x14ac:dyDescent="0.25">
      <c r="A26" s="27">
        <v>7</v>
      </c>
      <c r="B26" s="28" t="s">
        <v>41</v>
      </c>
      <c r="C26" s="29">
        <f t="shared" si="5"/>
        <v>44562</v>
      </c>
      <c r="D26" s="29">
        <f>D11-1</f>
        <v>44571</v>
      </c>
      <c r="E26" s="30">
        <f>E6+E10</f>
        <v>11000000</v>
      </c>
      <c r="F26" s="30">
        <f>E2+C10</f>
        <v>390</v>
      </c>
      <c r="G26" s="30">
        <f>SUM($J$18:J25)</f>
        <v>4667389.5084675755</v>
      </c>
      <c r="H26" s="30">
        <f>SUM($I$18:I25)</f>
        <v>167</v>
      </c>
      <c r="I26" s="30">
        <f>D26-C26+1</f>
        <v>10</v>
      </c>
      <c r="J26" s="31">
        <f>(E26-G26)/(F26-H26)*I26</f>
        <v>283973.56464270962</v>
      </c>
      <c r="K26" s="30">
        <f t="shared" si="2"/>
        <v>4951363.0731102852</v>
      </c>
      <c r="L26" s="30">
        <f t="shared" si="3"/>
        <v>6048636.9268897148</v>
      </c>
      <c r="M26" s="30">
        <f>F26-SUM(I19:I26)</f>
        <v>213</v>
      </c>
    </row>
    <row r="27" spans="1:29" ht="50.25" customHeight="1" x14ac:dyDescent="0.25">
      <c r="A27" s="12">
        <v>8</v>
      </c>
      <c r="B27" s="34" t="s">
        <v>41</v>
      </c>
      <c r="C27" s="16">
        <f>D11</f>
        <v>44572</v>
      </c>
      <c r="D27" s="16">
        <f t="shared" si="0"/>
        <v>44592</v>
      </c>
      <c r="E27" s="13">
        <f>E6+E10-E12</f>
        <v>9000000</v>
      </c>
      <c r="F27" s="13">
        <f>E2++C10-C12</f>
        <v>330</v>
      </c>
      <c r="G27" s="13">
        <f>K26</f>
        <v>4951363.0731102852</v>
      </c>
      <c r="H27" s="13">
        <f>SUM(I19:I26)</f>
        <v>177</v>
      </c>
      <c r="I27" s="13">
        <f>30-DAY(C27)+1</f>
        <v>20</v>
      </c>
      <c r="J27" s="20">
        <f>(E27-G27)/(F27-H27)*I27</f>
        <v>529233.58521434176</v>
      </c>
      <c r="K27" s="13">
        <f>G27+J27</f>
        <v>5480596.6583246272</v>
      </c>
      <c r="L27" s="13">
        <f t="shared" si="3"/>
        <v>3519403.3416753728</v>
      </c>
      <c r="M27" s="13">
        <f>F27-SUM(I19:I27)</f>
        <v>133</v>
      </c>
    </row>
    <row r="28" spans="1:29" ht="50.25" customHeight="1" x14ac:dyDescent="0.25">
      <c r="A28" s="12">
        <v>9</v>
      </c>
      <c r="B28" s="34" t="s">
        <v>41</v>
      </c>
      <c r="C28" s="16">
        <v>44593</v>
      </c>
      <c r="D28" s="16">
        <f t="shared" si="0"/>
        <v>44620</v>
      </c>
      <c r="E28" s="13">
        <f>E6+E10-E12</f>
        <v>9000000</v>
      </c>
      <c r="F28" s="13">
        <f>E2++C10-C12</f>
        <v>330</v>
      </c>
      <c r="G28" s="13">
        <f>SUM(J19:J27)</f>
        <v>5480596.6583246272</v>
      </c>
      <c r="H28" s="13">
        <f>SUM(I19:I27)</f>
        <v>197</v>
      </c>
      <c r="I28" s="12">
        <v>30</v>
      </c>
      <c r="J28" s="18">
        <f>(E28-G28)/(F28-H28)*I28</f>
        <v>793850.37782151275</v>
      </c>
      <c r="K28" s="13">
        <f>G28+J28</f>
        <v>6274447.0361461397</v>
      </c>
      <c r="L28" s="13">
        <f t="shared" si="3"/>
        <v>2725552.9638538603</v>
      </c>
      <c r="M28" s="13">
        <f>F28-SUM(I19:I28)</f>
        <v>103</v>
      </c>
    </row>
    <row r="29" spans="1:29" ht="50.25" customHeight="1" x14ac:dyDescent="0.25">
      <c r="A29" s="12">
        <v>10</v>
      </c>
      <c r="B29" s="34" t="s">
        <v>41</v>
      </c>
      <c r="C29" s="16">
        <f t="shared" si="5"/>
        <v>44621</v>
      </c>
      <c r="D29" s="16">
        <f t="shared" si="0"/>
        <v>44651</v>
      </c>
      <c r="E29" s="13">
        <f>E6+E10-E12</f>
        <v>9000000</v>
      </c>
      <c r="F29" s="13">
        <f>E2++C10-C12</f>
        <v>330</v>
      </c>
      <c r="G29" s="13">
        <f>SUM(J19:J28)</f>
        <v>6274447.0361461397</v>
      </c>
      <c r="H29" s="13">
        <f>SUM(I19:I28)</f>
        <v>227</v>
      </c>
      <c r="I29" s="12">
        <v>30</v>
      </c>
      <c r="J29" s="18">
        <f>(E29-G29)/(F29-H29)*I29</f>
        <v>793850.37782151275</v>
      </c>
      <c r="K29" s="13">
        <f t="shared" si="2"/>
        <v>7068297.4139676522</v>
      </c>
      <c r="L29" s="13">
        <f t="shared" si="3"/>
        <v>1931702.5860323478</v>
      </c>
      <c r="M29" s="13">
        <f>F29-SUM(I19:I29)</f>
        <v>73</v>
      </c>
    </row>
    <row r="30" spans="1:29" ht="50.25" customHeight="1" x14ac:dyDescent="0.25">
      <c r="A30" s="12">
        <v>11</v>
      </c>
      <c r="B30" s="34" t="s">
        <v>41</v>
      </c>
      <c r="C30" s="16">
        <f t="shared" si="5"/>
        <v>44652</v>
      </c>
      <c r="D30" s="16">
        <f t="shared" si="0"/>
        <v>44681</v>
      </c>
      <c r="E30" s="13">
        <f>E6+E10-E12</f>
        <v>9000000</v>
      </c>
      <c r="F30" s="13">
        <f>E2++C10-C12</f>
        <v>330</v>
      </c>
      <c r="G30" s="13">
        <f>SUM(J19:J29)</f>
        <v>7068297.4139676522</v>
      </c>
      <c r="H30" s="13">
        <f>SUM(I19:I29)</f>
        <v>257</v>
      </c>
      <c r="I30" s="12">
        <v>30</v>
      </c>
      <c r="J30" s="18">
        <f t="shared" si="4"/>
        <v>793850.37782151275</v>
      </c>
      <c r="K30" s="13">
        <f t="shared" si="2"/>
        <v>7862147.7917891648</v>
      </c>
      <c r="L30" s="13">
        <f>E30-K30</f>
        <v>1137852.2082108352</v>
      </c>
      <c r="M30" s="13">
        <f>F30-SUM(I19:I30)</f>
        <v>43</v>
      </c>
    </row>
    <row r="31" spans="1:29" s="3" customFormat="1" ht="50.25" customHeight="1" x14ac:dyDescent="0.25">
      <c r="A31" s="12">
        <v>12</v>
      </c>
      <c r="B31" s="34" t="s">
        <v>41</v>
      </c>
      <c r="C31" s="16">
        <f t="shared" si="5"/>
        <v>44682</v>
      </c>
      <c r="D31" s="16">
        <f>EOMONTH(C31,0)</f>
        <v>44712</v>
      </c>
      <c r="E31" s="13">
        <f>E6+E10-E12</f>
        <v>9000000</v>
      </c>
      <c r="F31" s="13">
        <f>E2++C10-C12</f>
        <v>330</v>
      </c>
      <c r="G31" s="13">
        <f>SUM(J19:J30)</f>
        <v>7862147.7917891648</v>
      </c>
      <c r="H31" s="13">
        <f>SUM(I19:I30)</f>
        <v>287</v>
      </c>
      <c r="I31" s="53">
        <f>30- DAY(C31)+1</f>
        <v>30</v>
      </c>
      <c r="J31" s="18">
        <f t="shared" si="4"/>
        <v>793850.37782151287</v>
      </c>
      <c r="K31" s="13">
        <f t="shared" si="2"/>
        <v>8655998.1696106773</v>
      </c>
      <c r="L31" s="13">
        <f>E31-K31</f>
        <v>344001.83038932271</v>
      </c>
      <c r="M31" s="13">
        <f>F31-SUM(I19:I31)</f>
        <v>13</v>
      </c>
      <c r="O31" s="1"/>
      <c r="P31" s="1"/>
      <c r="Q31" s="1"/>
      <c r="R31" s="1"/>
      <c r="S31" s="4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s="50" customFormat="1" ht="45" customHeight="1" x14ac:dyDescent="0.25">
      <c r="A32" s="12">
        <v>13</v>
      </c>
      <c r="B32" s="34" t="s">
        <v>41</v>
      </c>
      <c r="C32" s="35">
        <f t="shared" si="5"/>
        <v>44713</v>
      </c>
      <c r="D32" s="35">
        <f t="shared" si="0"/>
        <v>44742</v>
      </c>
      <c r="E32" s="36">
        <f>E6+E10-E12</f>
        <v>9000000</v>
      </c>
      <c r="F32" s="36">
        <f>E2++C10-C12</f>
        <v>330</v>
      </c>
      <c r="G32" s="36">
        <f>SUM(J19:J31)</f>
        <v>8655998.1696106773</v>
      </c>
      <c r="H32" s="36">
        <f t="shared" ref="H32" si="6">H31+I31</f>
        <v>317</v>
      </c>
      <c r="I32" s="37">
        <f>M31</f>
        <v>13</v>
      </c>
      <c r="J32" s="37">
        <f>(E32-G32)/(F32-H32)*I32</f>
        <v>344001.83038932271</v>
      </c>
      <c r="K32" s="36">
        <f>G32+J32</f>
        <v>9000000</v>
      </c>
      <c r="L32" s="36">
        <f>E32-K32</f>
        <v>0</v>
      </c>
      <c r="M32" s="36">
        <f t="shared" ref="M32" si="7">F32-SUM(H32:I32)</f>
        <v>0</v>
      </c>
      <c r="O32" s="51"/>
      <c r="P32" s="51"/>
      <c r="Q32" s="51"/>
      <c r="R32" s="51"/>
      <c r="S32" s="52"/>
      <c r="T32" s="51"/>
      <c r="U32" s="51"/>
      <c r="V32" s="51"/>
      <c r="W32" s="51"/>
      <c r="X32" s="51"/>
      <c r="Y32" s="51"/>
      <c r="Z32" s="51"/>
      <c r="AA32" s="51"/>
      <c r="AB32" s="51"/>
      <c r="AC32" s="51"/>
    </row>
    <row r="33" spans="1:29" s="10" customFormat="1" ht="45" customHeight="1" x14ac:dyDescent="0.25">
      <c r="A33" s="8"/>
      <c r="B33" s="11"/>
      <c r="C33" s="9"/>
      <c r="D33" s="9"/>
      <c r="I33" s="8"/>
      <c r="J33" s="21"/>
      <c r="O33" s="8"/>
      <c r="P33" s="8"/>
      <c r="Q33" s="8"/>
      <c r="R33" s="8"/>
      <c r="S33" s="11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s="10" customFormat="1" ht="45" customHeight="1" x14ac:dyDescent="0.25">
      <c r="A34" s="8"/>
      <c r="B34" s="11"/>
      <c r="C34" s="9"/>
      <c r="D34" s="9"/>
      <c r="I34" s="8"/>
      <c r="J34" s="21"/>
      <c r="O34" s="8"/>
      <c r="P34" s="8"/>
      <c r="Q34" s="8"/>
      <c r="R34" s="8"/>
      <c r="S34" s="11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s="10" customFormat="1" ht="45" customHeight="1" x14ac:dyDescent="0.25">
      <c r="A35" s="8"/>
      <c r="B35" s="11"/>
      <c r="C35" s="9"/>
      <c r="D35" s="9"/>
      <c r="I35" s="8"/>
      <c r="J35" s="21"/>
      <c r="O35" s="8"/>
      <c r="P35" s="8"/>
      <c r="Q35" s="8"/>
      <c r="R35" s="8"/>
      <c r="S35" s="11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s="10" customFormat="1" ht="45" customHeight="1" x14ac:dyDescent="0.25">
      <c r="A36" s="8"/>
      <c r="B36" s="11"/>
      <c r="C36" s="9"/>
      <c r="D36" s="9"/>
      <c r="I36" s="8"/>
      <c r="J36" s="21"/>
      <c r="O36" s="8"/>
      <c r="P36" s="8"/>
      <c r="Q36" s="8"/>
      <c r="R36" s="8"/>
      <c r="S36" s="11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s="10" customFormat="1" ht="45" customHeight="1" x14ac:dyDescent="0.25">
      <c r="A37" s="8"/>
      <c r="B37" s="11"/>
      <c r="C37" s="9"/>
      <c r="D37" s="9"/>
      <c r="I37" s="8"/>
      <c r="J37" s="21"/>
      <c r="O37" s="8"/>
      <c r="P37" s="8"/>
      <c r="Q37" s="8"/>
      <c r="R37" s="8"/>
      <c r="S37" s="11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s="10" customFormat="1" ht="45" customHeight="1" x14ac:dyDescent="0.25">
      <c r="A38" s="8"/>
      <c r="B38" s="11"/>
      <c r="C38" s="9"/>
      <c r="D38" s="9"/>
      <c r="I38" s="8"/>
      <c r="J38" s="21"/>
      <c r="O38" s="8"/>
      <c r="P38" s="8"/>
      <c r="Q38" s="8"/>
      <c r="R38" s="8"/>
      <c r="S38" s="11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s="10" customFormat="1" ht="45" customHeight="1" x14ac:dyDescent="0.25">
      <c r="A39" s="8"/>
      <c r="B39" s="11"/>
      <c r="C39" s="9"/>
      <c r="D39" s="9"/>
      <c r="I39" s="8"/>
      <c r="J39" s="21"/>
      <c r="O39" s="8"/>
      <c r="P39" s="8"/>
      <c r="Q39" s="8"/>
      <c r="R39" s="8"/>
      <c r="S39" s="11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s="10" customFormat="1" ht="45" customHeight="1" x14ac:dyDescent="0.25">
      <c r="A40" s="8"/>
      <c r="B40" s="11"/>
      <c r="C40" s="9"/>
      <c r="D40" s="9"/>
      <c r="I40" s="8"/>
      <c r="J40" s="21"/>
      <c r="O40" s="8"/>
      <c r="P40" s="8"/>
      <c r="Q40" s="8"/>
      <c r="R40" s="8"/>
      <c r="S40" s="11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s="10" customFormat="1" ht="45" customHeight="1" x14ac:dyDescent="0.25">
      <c r="A41" s="8"/>
      <c r="B41" s="11"/>
      <c r="C41" s="9"/>
      <c r="D41" s="9"/>
      <c r="I41" s="8"/>
      <c r="J41" s="21"/>
      <c r="O41" s="8"/>
      <c r="P41" s="8"/>
      <c r="Q41" s="8"/>
      <c r="R41" s="8"/>
      <c r="S41" s="11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s="10" customFormat="1" ht="45" customHeight="1" x14ac:dyDescent="0.25">
      <c r="A42" s="8"/>
      <c r="B42" s="11"/>
      <c r="C42" s="9"/>
      <c r="D42" s="9"/>
      <c r="I42" s="8"/>
      <c r="J42" s="21"/>
      <c r="O42" s="8"/>
      <c r="P42" s="8"/>
      <c r="Q42" s="8"/>
      <c r="R42" s="8"/>
      <c r="S42" s="11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s="10" customFormat="1" ht="45" customHeight="1" x14ac:dyDescent="0.25">
      <c r="A43" s="8"/>
      <c r="B43" s="11"/>
      <c r="C43" s="9"/>
      <c r="D43" s="9"/>
      <c r="I43" s="8"/>
      <c r="J43" s="21"/>
      <c r="O43" s="8"/>
      <c r="P43" s="8"/>
      <c r="Q43" s="8"/>
      <c r="R43" s="8"/>
      <c r="S43" s="11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s="10" customFormat="1" ht="45" customHeight="1" x14ac:dyDescent="0.25">
      <c r="A44" s="8"/>
      <c r="B44" s="11"/>
      <c r="C44" s="9"/>
      <c r="D44" s="9"/>
      <c r="I44" s="8"/>
      <c r="J44" s="21"/>
      <c r="O44" s="8"/>
      <c r="P44" s="8"/>
      <c r="Q44" s="8"/>
      <c r="R44" s="8"/>
      <c r="S44" s="11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s="10" customFormat="1" ht="45" customHeight="1" x14ac:dyDescent="0.25">
      <c r="A45" s="8"/>
      <c r="B45" s="11"/>
      <c r="C45" s="9"/>
      <c r="D45" s="9"/>
      <c r="I45" s="8"/>
      <c r="J45" s="21"/>
      <c r="O45" s="8"/>
      <c r="P45" s="8"/>
      <c r="Q45" s="8"/>
      <c r="R45" s="8"/>
      <c r="S45" s="11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s="10" customFormat="1" ht="45" customHeight="1" x14ac:dyDescent="0.25">
      <c r="A46" s="8"/>
      <c r="B46" s="11"/>
      <c r="C46" s="9"/>
      <c r="D46" s="9"/>
      <c r="I46" s="8"/>
      <c r="J46" s="21"/>
      <c r="O46" s="8"/>
      <c r="P46" s="8"/>
      <c r="Q46" s="8"/>
      <c r="R46" s="8"/>
      <c r="S46" s="11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s="10" customFormat="1" ht="45" customHeight="1" x14ac:dyDescent="0.25">
      <c r="A47" s="8"/>
      <c r="B47" s="11"/>
      <c r="C47" s="9"/>
      <c r="D47" s="9"/>
      <c r="I47" s="8"/>
      <c r="J47" s="21"/>
      <c r="O47" s="8"/>
      <c r="P47" s="8"/>
      <c r="Q47" s="8"/>
      <c r="R47" s="8"/>
      <c r="S47" s="11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s="10" customFormat="1" ht="45" customHeight="1" x14ac:dyDescent="0.25">
      <c r="A48" s="8"/>
      <c r="B48" s="11"/>
      <c r="C48" s="9"/>
      <c r="D48" s="9"/>
      <c r="I48" s="8"/>
      <c r="J48" s="21"/>
      <c r="O48" s="8"/>
      <c r="P48" s="8"/>
      <c r="Q48" s="8"/>
      <c r="R48" s="8"/>
      <c r="S48" s="11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s="10" customFormat="1" ht="45" customHeight="1" x14ac:dyDescent="0.25">
      <c r="A49" s="8"/>
      <c r="B49" s="11"/>
      <c r="C49" s="9"/>
      <c r="D49" s="9"/>
      <c r="I49" s="8"/>
      <c r="J49" s="21"/>
      <c r="O49" s="8"/>
      <c r="P49" s="8"/>
      <c r="Q49" s="8"/>
      <c r="R49" s="8"/>
      <c r="S49" s="11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s="10" customFormat="1" ht="45" customHeight="1" x14ac:dyDescent="0.25">
      <c r="A50" s="8"/>
      <c r="B50" s="11"/>
      <c r="C50" s="9"/>
      <c r="D50" s="9"/>
      <c r="I50" s="8"/>
      <c r="J50" s="21"/>
      <c r="O50" s="8"/>
      <c r="P50" s="8"/>
      <c r="Q50" s="8"/>
      <c r="R50" s="8"/>
      <c r="S50" s="11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s="10" customFormat="1" ht="45" customHeight="1" x14ac:dyDescent="0.25">
      <c r="A51" s="8"/>
      <c r="B51" s="11"/>
      <c r="C51" s="9"/>
      <c r="D51" s="9"/>
      <c r="I51" s="8"/>
      <c r="J51" s="21"/>
      <c r="O51" s="8"/>
      <c r="P51" s="8"/>
      <c r="Q51" s="8"/>
      <c r="R51" s="8"/>
      <c r="S51" s="11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s="10" customFormat="1" ht="45" customHeight="1" x14ac:dyDescent="0.25">
      <c r="A52" s="8"/>
      <c r="B52" s="11"/>
      <c r="C52" s="9"/>
      <c r="D52" s="9"/>
      <c r="I52" s="8"/>
      <c r="J52" s="21"/>
      <c r="O52" s="8"/>
      <c r="P52" s="8"/>
      <c r="Q52" s="8"/>
      <c r="R52" s="8"/>
      <c r="S52" s="11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s="10" customFormat="1" ht="45" customHeight="1" x14ac:dyDescent="0.25">
      <c r="A53" s="8"/>
      <c r="B53" s="11"/>
      <c r="C53" s="9"/>
      <c r="D53" s="9"/>
      <c r="I53" s="8"/>
      <c r="J53" s="21"/>
      <c r="O53" s="8"/>
      <c r="P53" s="8"/>
      <c r="Q53" s="8"/>
      <c r="R53" s="8"/>
      <c r="S53" s="11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s="10" customFormat="1" ht="45" customHeight="1" x14ac:dyDescent="0.25">
      <c r="A54" s="8"/>
      <c r="B54" s="11"/>
      <c r="C54" s="9"/>
      <c r="D54" s="9"/>
      <c r="I54" s="8"/>
      <c r="J54" s="21"/>
      <c r="O54" s="8"/>
      <c r="P54" s="8"/>
      <c r="Q54" s="8"/>
      <c r="R54" s="8"/>
      <c r="S54" s="11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s="10" customFormat="1" ht="45" customHeight="1" x14ac:dyDescent="0.25">
      <c r="A55" s="8"/>
      <c r="B55" s="11"/>
      <c r="C55" s="9"/>
      <c r="D55" s="9"/>
      <c r="I55" s="8"/>
      <c r="J55" s="21"/>
      <c r="O55" s="8"/>
      <c r="P55" s="8"/>
      <c r="Q55" s="8"/>
      <c r="R55" s="8"/>
      <c r="S55" s="11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s="10" customFormat="1" ht="45" customHeight="1" x14ac:dyDescent="0.25">
      <c r="A56" s="8"/>
      <c r="B56" s="11"/>
      <c r="C56" s="9"/>
      <c r="D56" s="9"/>
      <c r="I56" s="8"/>
      <c r="J56" s="21"/>
      <c r="O56" s="8"/>
      <c r="P56" s="8"/>
      <c r="Q56" s="8"/>
      <c r="R56" s="8"/>
      <c r="S56" s="11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s="10" customFormat="1" ht="45" customHeight="1" x14ac:dyDescent="0.25">
      <c r="A57" s="8"/>
      <c r="B57" s="11"/>
      <c r="C57" s="9"/>
      <c r="D57" s="9"/>
      <c r="I57" s="8"/>
      <c r="J57" s="21"/>
      <c r="O57" s="8"/>
      <c r="P57" s="8"/>
      <c r="Q57" s="8"/>
      <c r="R57" s="8"/>
      <c r="S57" s="11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s="10" customFormat="1" ht="45" customHeight="1" x14ac:dyDescent="0.25">
      <c r="A58" s="8"/>
      <c r="B58" s="11"/>
      <c r="C58" s="9"/>
      <c r="D58" s="9"/>
      <c r="I58" s="8"/>
      <c r="J58" s="21"/>
      <c r="O58" s="8"/>
      <c r="P58" s="8"/>
      <c r="Q58" s="8"/>
      <c r="R58" s="8"/>
      <c r="S58" s="11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s="10" customFormat="1" ht="45" customHeight="1" x14ac:dyDescent="0.25">
      <c r="A59" s="8"/>
      <c r="B59" s="11"/>
      <c r="C59" s="9"/>
      <c r="D59" s="9"/>
      <c r="I59" s="8"/>
      <c r="J59" s="21"/>
      <c r="O59" s="8"/>
      <c r="P59" s="8"/>
      <c r="Q59" s="8"/>
      <c r="R59" s="8"/>
      <c r="S59" s="11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s="10" customFormat="1" ht="45" customHeight="1" x14ac:dyDescent="0.25">
      <c r="A60" s="8"/>
      <c r="B60" s="11"/>
      <c r="C60" s="9"/>
      <c r="D60" s="9"/>
      <c r="I60" s="8"/>
      <c r="J60" s="21"/>
      <c r="O60" s="8"/>
      <c r="P60" s="8"/>
      <c r="Q60" s="8"/>
      <c r="R60" s="8"/>
      <c r="S60" s="11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s="10" customFormat="1" ht="45" customHeight="1" x14ac:dyDescent="0.25">
      <c r="A61" s="8"/>
      <c r="B61" s="11"/>
      <c r="C61" s="9"/>
      <c r="D61" s="9"/>
      <c r="I61" s="8"/>
      <c r="J61" s="21"/>
      <c r="O61" s="8"/>
      <c r="P61" s="8"/>
      <c r="Q61" s="8"/>
      <c r="R61" s="8"/>
      <c r="S61" s="11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s="10" customFormat="1" ht="45" customHeight="1" x14ac:dyDescent="0.25">
      <c r="A62" s="8"/>
      <c r="B62" s="11"/>
      <c r="C62" s="9"/>
      <c r="D62" s="9"/>
      <c r="I62" s="8"/>
      <c r="J62" s="21"/>
      <c r="O62" s="8"/>
      <c r="P62" s="8"/>
      <c r="Q62" s="8"/>
      <c r="R62" s="8"/>
      <c r="S62" s="11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s="10" customFormat="1" ht="45" customHeight="1" x14ac:dyDescent="0.25">
      <c r="A63" s="8"/>
      <c r="B63" s="11"/>
      <c r="C63" s="9"/>
      <c r="D63" s="9"/>
      <c r="I63" s="8"/>
      <c r="J63" s="21"/>
      <c r="O63" s="8"/>
      <c r="P63" s="8"/>
      <c r="Q63" s="8"/>
      <c r="R63" s="8"/>
      <c r="S63" s="11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s="10" customFormat="1" ht="45" customHeight="1" x14ac:dyDescent="0.25">
      <c r="A64" s="8"/>
      <c r="B64" s="11"/>
      <c r="C64" s="9"/>
      <c r="D64" s="9"/>
      <c r="I64" s="8"/>
      <c r="J64" s="21"/>
      <c r="O64" s="8"/>
      <c r="P64" s="8"/>
      <c r="Q64" s="8"/>
      <c r="R64" s="8"/>
      <c r="S64" s="11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s="10" customFormat="1" ht="45" customHeight="1" x14ac:dyDescent="0.25">
      <c r="A65" s="8"/>
      <c r="B65" s="11"/>
      <c r="C65" s="9"/>
      <c r="D65" s="9"/>
      <c r="I65" s="8"/>
      <c r="J65" s="21"/>
      <c r="O65" s="8"/>
      <c r="P65" s="8"/>
      <c r="Q65" s="8"/>
      <c r="R65" s="8"/>
      <c r="S65" s="11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s="10" customFormat="1" ht="45" customHeight="1" x14ac:dyDescent="0.25">
      <c r="A66" s="8"/>
      <c r="B66" s="11"/>
      <c r="C66" s="9"/>
      <c r="D66" s="9"/>
      <c r="I66" s="8"/>
      <c r="J66" s="21"/>
      <c r="O66" s="8"/>
      <c r="P66" s="8"/>
      <c r="Q66" s="8"/>
      <c r="R66" s="8"/>
      <c r="S66" s="11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s="10" customFormat="1" ht="45" customHeight="1" x14ac:dyDescent="0.25">
      <c r="A67" s="8"/>
      <c r="B67" s="11"/>
      <c r="C67" s="9"/>
      <c r="D67" s="9"/>
      <c r="I67" s="8"/>
      <c r="J67" s="21"/>
      <c r="O67" s="8"/>
      <c r="P67" s="8"/>
      <c r="Q67" s="8"/>
      <c r="R67" s="8"/>
      <c r="S67" s="11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s="10" customFormat="1" ht="45" customHeight="1" x14ac:dyDescent="0.25">
      <c r="A68" s="8"/>
      <c r="B68" s="11"/>
      <c r="C68" s="9"/>
      <c r="D68" s="9"/>
      <c r="I68" s="8"/>
      <c r="J68" s="21"/>
      <c r="O68" s="8"/>
      <c r="P68" s="8"/>
      <c r="Q68" s="8"/>
      <c r="R68" s="8"/>
      <c r="S68" s="11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s="10" customFormat="1" ht="45" customHeight="1" x14ac:dyDescent="0.25">
      <c r="A69" s="8"/>
      <c r="B69" s="11"/>
      <c r="C69" s="9"/>
      <c r="D69" s="9"/>
      <c r="I69" s="8"/>
      <c r="J69" s="21"/>
      <c r="O69" s="8"/>
      <c r="P69" s="8"/>
      <c r="Q69" s="8"/>
      <c r="R69" s="8"/>
      <c r="S69" s="11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s="10" customFormat="1" ht="45" customHeight="1" x14ac:dyDescent="0.25">
      <c r="A70" s="8"/>
      <c r="B70" s="11"/>
      <c r="C70" s="9"/>
      <c r="D70" s="9"/>
      <c r="I70" s="8"/>
      <c r="J70" s="21"/>
      <c r="O70" s="8"/>
      <c r="P70" s="8"/>
      <c r="Q70" s="8"/>
      <c r="R70" s="8"/>
      <c r="S70" s="11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s="10" customFormat="1" ht="45" customHeight="1" x14ac:dyDescent="0.25">
      <c r="A71" s="8"/>
      <c r="B71" s="11"/>
      <c r="C71" s="9"/>
      <c r="D71" s="9"/>
      <c r="I71" s="8"/>
      <c r="J71" s="21"/>
      <c r="O71" s="8"/>
      <c r="P71" s="8"/>
      <c r="Q71" s="8"/>
      <c r="R71" s="8"/>
      <c r="S71" s="11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4" spans="1:29" s="8" customFormat="1" x14ac:dyDescent="0.25">
      <c r="E74" s="10"/>
      <c r="F74" s="10"/>
      <c r="G74" s="10"/>
      <c r="H74" s="10"/>
      <c r="I74" s="10"/>
      <c r="J74" s="10"/>
      <c r="K74" s="10"/>
      <c r="L74" s="10"/>
      <c r="M74" s="10"/>
      <c r="N74" s="10"/>
      <c r="S74" s="11"/>
    </row>
    <row r="75" spans="1:29" s="8" customFormat="1" x14ac:dyDescent="0.25">
      <c r="B75" s="11"/>
      <c r="C75" s="11"/>
      <c r="D75" s="11"/>
      <c r="E75" s="45"/>
      <c r="F75" s="45"/>
      <c r="G75" s="45"/>
      <c r="H75" s="45"/>
      <c r="I75" s="45"/>
      <c r="J75" s="45"/>
      <c r="K75" s="45"/>
      <c r="L75" s="45"/>
      <c r="M75" s="45"/>
      <c r="N75" s="10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spans="1:29" s="8" customFormat="1" x14ac:dyDescent="0.25">
      <c r="C76" s="11"/>
      <c r="D76" s="11"/>
      <c r="E76" s="10"/>
      <c r="F76" s="10"/>
      <c r="G76" s="10"/>
      <c r="H76" s="10"/>
      <c r="I76" s="11"/>
      <c r="K76" s="10"/>
      <c r="L76" s="10"/>
      <c r="M76" s="10"/>
      <c r="N76" s="10"/>
      <c r="O76" s="9"/>
      <c r="P76" s="9"/>
      <c r="Q76" s="9"/>
      <c r="R76" s="9"/>
      <c r="S76" s="11"/>
      <c r="T76" s="10"/>
      <c r="V76" s="10"/>
      <c r="Y76" s="10"/>
      <c r="Z76" s="10"/>
      <c r="AA76" s="10"/>
    </row>
    <row r="77" spans="1:29" s="8" customFormat="1" x14ac:dyDescent="0.25">
      <c r="B77" s="11"/>
      <c r="C77" s="47"/>
      <c r="D77" s="11"/>
      <c r="E77" s="10"/>
      <c r="F77" s="10"/>
      <c r="G77" s="10"/>
      <c r="H77" s="10"/>
      <c r="I77" s="11"/>
      <c r="K77" s="10"/>
      <c r="L77" s="10"/>
      <c r="M77" s="10"/>
      <c r="N77" s="10"/>
      <c r="O77" s="9"/>
      <c r="P77" s="9"/>
      <c r="Q77" s="9"/>
      <c r="R77" s="9"/>
      <c r="S77" s="11"/>
      <c r="T77" s="10"/>
      <c r="U77" s="10"/>
      <c r="V77" s="10"/>
      <c r="X77" s="21"/>
      <c r="Y77" s="10"/>
      <c r="Z77" s="10"/>
    </row>
    <row r="78" spans="1:29" s="8" customFormat="1" x14ac:dyDescent="0.25">
      <c r="B78" s="11"/>
      <c r="C78" s="9"/>
      <c r="D78" s="9"/>
      <c r="E78" s="10"/>
      <c r="F78" s="10"/>
      <c r="G78" s="10"/>
      <c r="H78" s="10"/>
      <c r="I78" s="10"/>
      <c r="J78" s="21"/>
      <c r="K78" s="10"/>
      <c r="L78" s="10"/>
      <c r="M78" s="10"/>
      <c r="N78" s="10"/>
      <c r="O78" s="9"/>
      <c r="P78" s="9"/>
      <c r="Q78" s="9"/>
      <c r="R78" s="9"/>
      <c r="S78" s="11"/>
      <c r="T78" s="10"/>
      <c r="U78" s="10"/>
      <c r="V78" s="10"/>
      <c r="W78" s="10"/>
      <c r="X78" s="10"/>
      <c r="Y78" s="10"/>
      <c r="Z78" s="10"/>
      <c r="AA78" s="39"/>
    </row>
    <row r="79" spans="1:29" s="8" customFormat="1" x14ac:dyDescent="0.25">
      <c r="B79" s="11"/>
      <c r="C79" s="9"/>
      <c r="D79" s="9"/>
      <c r="E79" s="10"/>
      <c r="F79" s="10"/>
      <c r="G79" s="10"/>
      <c r="H79" s="10"/>
      <c r="I79" s="10"/>
      <c r="J79" s="21"/>
      <c r="K79" s="10"/>
      <c r="L79" s="10"/>
      <c r="M79" s="10"/>
      <c r="N79" s="10"/>
      <c r="P79" s="9"/>
      <c r="S79" s="11"/>
      <c r="T79" s="10"/>
      <c r="V79" s="10"/>
    </row>
    <row r="80" spans="1:29" s="8" customFormat="1" x14ac:dyDescent="0.25">
      <c r="B80" s="11"/>
      <c r="C80" s="9"/>
      <c r="D80" s="9"/>
      <c r="E80" s="10"/>
      <c r="F80" s="10"/>
      <c r="G80" s="10"/>
      <c r="H80" s="10"/>
      <c r="I80" s="10"/>
      <c r="J80" s="21"/>
      <c r="K80" s="10"/>
      <c r="L80" s="10"/>
      <c r="M80" s="10"/>
      <c r="N80" s="10"/>
      <c r="S80" s="11"/>
    </row>
    <row r="81" spans="1:29" s="8" customFormat="1" x14ac:dyDescent="0.25">
      <c r="B81" s="11"/>
      <c r="C81" s="9"/>
      <c r="D81" s="9"/>
      <c r="E81" s="10"/>
      <c r="F81" s="10"/>
      <c r="G81" s="10"/>
      <c r="H81" s="10"/>
      <c r="I81" s="10"/>
      <c r="J81" s="21"/>
      <c r="K81" s="10"/>
      <c r="L81" s="10"/>
      <c r="M81" s="10"/>
      <c r="N81" s="10"/>
      <c r="S81" s="11"/>
    </row>
    <row r="82" spans="1:29" s="8" customFormat="1" x14ac:dyDescent="0.25">
      <c r="B82" s="11"/>
      <c r="C82" s="9"/>
      <c r="D82" s="9"/>
      <c r="E82" s="10"/>
      <c r="F82" s="10"/>
      <c r="G82" s="10"/>
      <c r="H82" s="10"/>
      <c r="I82" s="10"/>
      <c r="J82" s="21"/>
      <c r="K82" s="10"/>
      <c r="L82" s="10"/>
      <c r="M82" s="10"/>
      <c r="N82" s="10"/>
      <c r="S82" s="11"/>
    </row>
    <row r="83" spans="1:29" s="8" customFormat="1" x14ac:dyDescent="0.25">
      <c r="B83" s="11"/>
      <c r="C83" s="9"/>
      <c r="D83" s="9"/>
      <c r="E83" s="10"/>
      <c r="F83" s="10"/>
      <c r="G83" s="10"/>
      <c r="H83" s="10"/>
      <c r="I83" s="10"/>
      <c r="J83" s="21"/>
      <c r="K83" s="10"/>
      <c r="L83" s="10"/>
      <c r="M83" s="10"/>
      <c r="N83" s="10"/>
      <c r="S83" s="11"/>
    </row>
    <row r="84" spans="1:29" s="8" customFormat="1" x14ac:dyDescent="0.25">
      <c r="B84" s="11"/>
      <c r="C84" s="9"/>
      <c r="D84" s="9"/>
      <c r="E84" s="10"/>
      <c r="F84" s="10"/>
      <c r="G84" s="10"/>
      <c r="H84" s="10"/>
      <c r="I84" s="10"/>
      <c r="J84" s="21"/>
      <c r="K84" s="10"/>
      <c r="L84" s="10"/>
      <c r="M84" s="10"/>
      <c r="N84" s="10"/>
      <c r="S84" s="11"/>
    </row>
    <row r="85" spans="1:29" s="8" customFormat="1" x14ac:dyDescent="0.25">
      <c r="B85" s="11"/>
      <c r="C85" s="9"/>
      <c r="D85" s="9"/>
      <c r="E85" s="10"/>
      <c r="F85" s="10"/>
      <c r="G85" s="10"/>
      <c r="H85" s="10"/>
      <c r="I85" s="10"/>
      <c r="J85" s="21"/>
      <c r="K85" s="10"/>
      <c r="L85" s="10"/>
      <c r="M85" s="10"/>
      <c r="N85" s="10"/>
      <c r="S85" s="11"/>
    </row>
    <row r="86" spans="1:29" s="8" customFormat="1" x14ac:dyDescent="0.25">
      <c r="B86" s="11"/>
      <c r="C86" s="9"/>
      <c r="D86" s="9"/>
      <c r="E86" s="10"/>
      <c r="F86" s="10"/>
      <c r="G86" s="10"/>
      <c r="H86" s="10"/>
      <c r="I86" s="10"/>
      <c r="J86" s="21"/>
      <c r="K86" s="10"/>
      <c r="L86" s="10"/>
      <c r="M86" s="10"/>
      <c r="N86" s="10"/>
      <c r="S86" s="11"/>
    </row>
    <row r="87" spans="1:29" s="8" customFormat="1" x14ac:dyDescent="0.25">
      <c r="B87" s="11"/>
      <c r="C87" s="9"/>
      <c r="D87" s="9"/>
      <c r="E87" s="10"/>
      <c r="F87" s="10"/>
      <c r="G87" s="10"/>
      <c r="H87" s="10"/>
      <c r="I87" s="10"/>
      <c r="J87" s="21"/>
      <c r="K87" s="10"/>
      <c r="L87" s="10"/>
      <c r="M87" s="10"/>
      <c r="N87" s="10"/>
      <c r="S87" s="11"/>
    </row>
    <row r="88" spans="1:29" s="8" customFormat="1" x14ac:dyDescent="0.25">
      <c r="B88" s="11"/>
      <c r="C88" s="9"/>
      <c r="D88" s="9"/>
      <c r="E88" s="10"/>
      <c r="F88" s="10"/>
      <c r="G88" s="10"/>
      <c r="H88" s="10"/>
      <c r="I88" s="10"/>
      <c r="J88" s="21"/>
      <c r="K88" s="10"/>
      <c r="L88" s="10"/>
      <c r="M88" s="10"/>
      <c r="N88" s="10"/>
      <c r="S88" s="11"/>
    </row>
    <row r="89" spans="1:29" s="10" customFormat="1" x14ac:dyDescent="0.25">
      <c r="A89" s="8"/>
      <c r="B89" s="11"/>
      <c r="C89" s="9"/>
      <c r="D89" s="9"/>
      <c r="J89" s="21"/>
      <c r="O89" s="8"/>
      <c r="P89" s="8"/>
      <c r="Q89" s="8"/>
      <c r="R89" s="8"/>
      <c r="S89" s="11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s="10" customFormat="1" x14ac:dyDescent="0.25">
      <c r="A90" s="8"/>
      <c r="B90" s="11"/>
      <c r="C90" s="9"/>
      <c r="D90" s="9"/>
      <c r="J90" s="21"/>
      <c r="O90" s="8"/>
      <c r="P90" s="8"/>
      <c r="Q90" s="8"/>
      <c r="R90" s="8"/>
      <c r="S90" s="11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s="10" customFormat="1" x14ac:dyDescent="0.25">
      <c r="A91" s="8"/>
      <c r="B91" s="11"/>
      <c r="C91" s="9"/>
      <c r="D91" s="9"/>
      <c r="J91" s="21"/>
      <c r="O91" s="8"/>
      <c r="P91" s="8"/>
      <c r="Q91" s="8"/>
      <c r="R91" s="8"/>
      <c r="S91" s="11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s="10" customFormat="1" x14ac:dyDescent="0.25">
      <c r="A92" s="8"/>
      <c r="B92" s="11"/>
      <c r="C92" s="9"/>
      <c r="D92" s="9"/>
      <c r="J92" s="21"/>
      <c r="O92" s="8"/>
      <c r="P92" s="8"/>
      <c r="Q92" s="8"/>
      <c r="R92" s="8"/>
      <c r="S92" s="11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s="10" customFormat="1" x14ac:dyDescent="0.25">
      <c r="A93" s="8"/>
      <c r="B93" s="11"/>
      <c r="C93" s="9"/>
      <c r="D93" s="9"/>
      <c r="J93" s="21"/>
      <c r="O93" s="8"/>
      <c r="P93" s="8"/>
      <c r="Q93" s="8"/>
      <c r="R93" s="8"/>
      <c r="S93" s="11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s="10" customFormat="1" x14ac:dyDescent="0.25">
      <c r="A94" s="8"/>
      <c r="B94" s="11"/>
      <c r="C94" s="9"/>
      <c r="D94" s="9"/>
      <c r="J94" s="21"/>
      <c r="O94" s="8"/>
      <c r="P94" s="8"/>
      <c r="Q94" s="8"/>
      <c r="R94" s="8"/>
      <c r="S94" s="11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s="10" customFormat="1" x14ac:dyDescent="0.25">
      <c r="A95" s="8"/>
      <c r="B95" s="11"/>
      <c r="C95" s="9"/>
      <c r="D95" s="9"/>
      <c r="J95" s="21"/>
      <c r="O95" s="8"/>
      <c r="P95" s="8"/>
      <c r="Q95" s="8"/>
      <c r="R95" s="8"/>
      <c r="S95" s="11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s="10" customFormat="1" x14ac:dyDescent="0.25">
      <c r="A96" s="8"/>
      <c r="B96" s="11"/>
      <c r="C96" s="9"/>
      <c r="D96" s="9"/>
      <c r="J96" s="21"/>
      <c r="O96" s="8"/>
      <c r="P96" s="8"/>
      <c r="Q96" s="8"/>
      <c r="R96" s="8"/>
      <c r="S96" s="11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s="10" customFormat="1" x14ac:dyDescent="0.25">
      <c r="A97" s="8"/>
      <c r="B97" s="11"/>
      <c r="C97" s="9"/>
      <c r="D97" s="9"/>
      <c r="J97" s="21"/>
      <c r="O97" s="8"/>
      <c r="P97" s="8"/>
      <c r="Q97" s="8"/>
      <c r="R97" s="8"/>
      <c r="S97" s="11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s="10" customFormat="1" x14ac:dyDescent="0.25">
      <c r="A98" s="8"/>
      <c r="B98" s="11"/>
      <c r="C98" s="9"/>
      <c r="D98" s="9"/>
      <c r="J98" s="21"/>
      <c r="O98" s="8"/>
      <c r="P98" s="8"/>
      <c r="Q98" s="8"/>
      <c r="R98" s="8"/>
      <c r="S98" s="11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s="10" customFormat="1" x14ac:dyDescent="0.25">
      <c r="A99" s="8"/>
      <c r="B99" s="11"/>
      <c r="C99" s="9"/>
      <c r="D99" s="9"/>
      <c r="J99" s="21"/>
      <c r="O99" s="8"/>
      <c r="P99" s="8"/>
      <c r="Q99" s="8"/>
      <c r="R99" s="8"/>
      <c r="S99" s="11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s="10" customFormat="1" x14ac:dyDescent="0.25">
      <c r="A100" s="8"/>
      <c r="B100" s="11"/>
      <c r="C100" s="9"/>
      <c r="D100" s="9"/>
      <c r="J100" s="21"/>
      <c r="O100" s="8"/>
      <c r="P100" s="8"/>
      <c r="Q100" s="8"/>
      <c r="R100" s="8"/>
      <c r="S100" s="11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s="10" customFormat="1" x14ac:dyDescent="0.25">
      <c r="A101" s="8"/>
      <c r="B101" s="11"/>
      <c r="C101" s="9"/>
      <c r="D101" s="9"/>
      <c r="J101" s="21"/>
      <c r="O101" s="8"/>
      <c r="P101" s="8"/>
      <c r="Q101" s="8"/>
      <c r="R101" s="8"/>
      <c r="S101" s="11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s="10" customFormat="1" x14ac:dyDescent="0.25">
      <c r="A102" s="8"/>
      <c r="B102" s="11"/>
      <c r="C102" s="9"/>
      <c r="D102" s="9"/>
      <c r="J102" s="21"/>
      <c r="O102" s="8"/>
      <c r="P102" s="8"/>
      <c r="Q102" s="8"/>
      <c r="R102" s="8"/>
      <c r="S102" s="11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s="10" customFormat="1" x14ac:dyDescent="0.25">
      <c r="A103" s="8"/>
      <c r="B103" s="11"/>
      <c r="C103" s="9"/>
      <c r="D103" s="9"/>
      <c r="J103" s="21"/>
      <c r="O103" s="8"/>
      <c r="P103" s="8"/>
      <c r="Q103" s="8"/>
      <c r="R103" s="8"/>
      <c r="S103" s="11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s="10" customFormat="1" x14ac:dyDescent="0.25">
      <c r="A104" s="8"/>
      <c r="B104" s="11"/>
      <c r="C104" s="9"/>
      <c r="D104" s="9"/>
      <c r="J104" s="21"/>
      <c r="O104" s="8"/>
      <c r="P104" s="8"/>
      <c r="Q104" s="8"/>
      <c r="R104" s="8"/>
      <c r="S104" s="11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s="10" customFormat="1" x14ac:dyDescent="0.25">
      <c r="A105" s="8"/>
      <c r="B105" s="11"/>
      <c r="C105" s="9"/>
      <c r="D105" s="9"/>
      <c r="J105" s="21"/>
      <c r="O105" s="8"/>
      <c r="P105" s="8"/>
      <c r="Q105" s="8"/>
      <c r="R105" s="8"/>
      <c r="S105" s="11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s="10" customFormat="1" x14ac:dyDescent="0.25">
      <c r="A106" s="8"/>
      <c r="B106" s="11"/>
      <c r="C106" s="9"/>
      <c r="D106" s="9"/>
      <c r="J106" s="21"/>
      <c r="O106" s="8"/>
      <c r="P106" s="8"/>
      <c r="Q106" s="8"/>
      <c r="R106" s="8"/>
      <c r="S106" s="11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s="10" customFormat="1" x14ac:dyDescent="0.25">
      <c r="A107" s="8"/>
      <c r="B107" s="11"/>
      <c r="C107" s="9"/>
      <c r="D107" s="9"/>
      <c r="J107" s="21"/>
      <c r="O107" s="8"/>
      <c r="P107" s="8"/>
      <c r="Q107" s="8"/>
      <c r="R107" s="8"/>
      <c r="S107" s="11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s="10" customFormat="1" x14ac:dyDescent="0.25">
      <c r="A108" s="8"/>
      <c r="B108" s="11"/>
      <c r="C108" s="9"/>
      <c r="D108" s="9"/>
      <c r="J108" s="21"/>
      <c r="O108" s="8"/>
      <c r="P108" s="8"/>
      <c r="Q108" s="8"/>
      <c r="R108" s="8"/>
      <c r="S108" s="11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s="10" customFormat="1" x14ac:dyDescent="0.25">
      <c r="A109" s="8"/>
      <c r="B109" s="11"/>
      <c r="C109" s="9"/>
      <c r="D109" s="9"/>
      <c r="J109" s="21"/>
      <c r="O109" s="8"/>
      <c r="P109" s="8"/>
      <c r="Q109" s="8"/>
      <c r="R109" s="8"/>
      <c r="S109" s="11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s="10" customFormat="1" x14ac:dyDescent="0.25">
      <c r="A110" s="8"/>
      <c r="B110" s="11"/>
      <c r="C110" s="9"/>
      <c r="D110" s="9"/>
      <c r="J110" s="21"/>
      <c r="O110" s="8"/>
      <c r="P110" s="8"/>
      <c r="Q110" s="8"/>
      <c r="R110" s="8"/>
      <c r="S110" s="11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s="10" customFormat="1" x14ac:dyDescent="0.25">
      <c r="A111" s="8"/>
      <c r="B111" s="11"/>
      <c r="C111" s="9"/>
      <c r="D111" s="9"/>
      <c r="J111" s="21"/>
      <c r="O111" s="8"/>
      <c r="P111" s="8"/>
      <c r="Q111" s="8"/>
      <c r="R111" s="8"/>
      <c r="S111" s="11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s="10" customFormat="1" x14ac:dyDescent="0.25">
      <c r="A112" s="8"/>
      <c r="B112" s="11"/>
      <c r="C112" s="9"/>
      <c r="D112" s="9"/>
      <c r="J112" s="21"/>
      <c r="O112" s="8"/>
      <c r="P112" s="8"/>
      <c r="Q112" s="8"/>
      <c r="R112" s="8"/>
      <c r="S112" s="11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s="10" customFormat="1" x14ac:dyDescent="0.25">
      <c r="A113" s="8"/>
      <c r="B113" s="11"/>
      <c r="C113" s="9"/>
      <c r="D113" s="9"/>
      <c r="J113" s="21"/>
      <c r="O113" s="8"/>
      <c r="P113" s="8"/>
      <c r="Q113" s="8"/>
      <c r="R113" s="8"/>
      <c r="S113" s="11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s="10" customFormat="1" x14ac:dyDescent="0.25">
      <c r="A114" s="8"/>
      <c r="B114" s="11"/>
      <c r="C114" s="9"/>
      <c r="D114" s="9"/>
      <c r="J114" s="21"/>
      <c r="O114" s="8"/>
      <c r="P114" s="8"/>
      <c r="Q114" s="8"/>
      <c r="R114" s="8"/>
      <c r="S114" s="11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s="10" customFormat="1" x14ac:dyDescent="0.25">
      <c r="A115" s="8"/>
      <c r="B115" s="11"/>
      <c r="C115" s="9"/>
      <c r="D115" s="9"/>
      <c r="J115" s="21"/>
      <c r="O115" s="8"/>
      <c r="P115" s="8"/>
      <c r="Q115" s="8"/>
      <c r="R115" s="8"/>
      <c r="S115" s="11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s="10" customFormat="1" x14ac:dyDescent="0.25">
      <c r="A116" s="8"/>
      <c r="B116" s="11"/>
      <c r="C116" s="9"/>
      <c r="D116" s="9"/>
      <c r="J116" s="21"/>
      <c r="O116" s="8"/>
      <c r="P116" s="8"/>
      <c r="Q116" s="8"/>
      <c r="R116" s="8"/>
      <c r="S116" s="11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s="10" customFormat="1" x14ac:dyDescent="0.25">
      <c r="A117" s="8"/>
      <c r="B117" s="11"/>
      <c r="C117" s="9"/>
      <c r="D117" s="9"/>
      <c r="J117" s="21"/>
      <c r="O117" s="8"/>
      <c r="P117" s="8"/>
      <c r="Q117" s="8"/>
      <c r="R117" s="8"/>
      <c r="S117" s="11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s="10" customFormat="1" x14ac:dyDescent="0.25">
      <c r="A118" s="8"/>
      <c r="B118" s="11"/>
      <c r="C118" s="9"/>
      <c r="D118" s="9"/>
      <c r="J118" s="21"/>
      <c r="O118" s="8"/>
      <c r="P118" s="8"/>
      <c r="Q118" s="8"/>
      <c r="R118" s="8"/>
      <c r="S118" s="11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s="10" customFormat="1" x14ac:dyDescent="0.25">
      <c r="A119" s="8"/>
      <c r="B119" s="11"/>
      <c r="C119" s="9"/>
      <c r="D119" s="9"/>
      <c r="J119" s="21"/>
      <c r="O119" s="8"/>
      <c r="P119" s="8"/>
      <c r="Q119" s="8"/>
      <c r="R119" s="8"/>
      <c r="S119" s="11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s="10" customFormat="1" x14ac:dyDescent="0.25">
      <c r="A120" s="8"/>
      <c r="B120" s="11"/>
      <c r="C120" s="9"/>
      <c r="D120" s="9"/>
      <c r="J120" s="21"/>
      <c r="O120" s="8"/>
      <c r="P120" s="8"/>
      <c r="Q120" s="8"/>
      <c r="R120" s="8"/>
      <c r="S120" s="11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s="10" customFormat="1" x14ac:dyDescent="0.25">
      <c r="A121" s="8"/>
      <c r="B121" s="11"/>
      <c r="C121" s="9"/>
      <c r="D121" s="9"/>
      <c r="J121" s="21"/>
      <c r="O121" s="8"/>
      <c r="P121" s="8"/>
      <c r="Q121" s="8"/>
      <c r="R121" s="8"/>
      <c r="S121" s="11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s="10" customFormat="1" x14ac:dyDescent="0.25">
      <c r="A122" s="8"/>
      <c r="B122" s="11"/>
      <c r="C122" s="9"/>
      <c r="D122" s="9"/>
      <c r="J122" s="21"/>
      <c r="O122" s="8"/>
      <c r="P122" s="8"/>
      <c r="Q122" s="8"/>
      <c r="R122" s="8"/>
      <c r="S122" s="11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s="10" customFormat="1" x14ac:dyDescent="0.25">
      <c r="A123" s="8"/>
      <c r="B123" s="11"/>
      <c r="C123" s="9"/>
      <c r="D123" s="9"/>
      <c r="J123" s="21"/>
      <c r="O123" s="8"/>
      <c r="P123" s="8"/>
      <c r="Q123" s="8"/>
      <c r="R123" s="8"/>
      <c r="S123" s="11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s="10" customFormat="1" x14ac:dyDescent="0.25">
      <c r="A124" s="8"/>
      <c r="B124" s="11"/>
      <c r="C124" s="9"/>
      <c r="D124" s="9"/>
      <c r="J124" s="21"/>
      <c r="O124" s="8"/>
      <c r="P124" s="8"/>
      <c r="Q124" s="8"/>
      <c r="R124" s="8"/>
      <c r="S124" s="11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s="10" customFormat="1" x14ac:dyDescent="0.25">
      <c r="A125" s="8"/>
      <c r="B125" s="11"/>
      <c r="C125" s="9"/>
      <c r="D125" s="9"/>
      <c r="J125" s="21"/>
      <c r="O125" s="8"/>
      <c r="P125" s="8"/>
      <c r="Q125" s="8"/>
      <c r="R125" s="8"/>
      <c r="S125" s="11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s="10" customFormat="1" x14ac:dyDescent="0.25">
      <c r="A126" s="8"/>
      <c r="B126" s="11"/>
      <c r="C126" s="9"/>
      <c r="D126" s="9"/>
      <c r="J126" s="21"/>
      <c r="O126" s="8"/>
      <c r="P126" s="8"/>
      <c r="Q126" s="8"/>
      <c r="R126" s="8"/>
      <c r="S126" s="11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s="10" customFormat="1" x14ac:dyDescent="0.25">
      <c r="A127" s="8"/>
      <c r="B127" s="11"/>
      <c r="C127" s="9"/>
      <c r="D127" s="9"/>
      <c r="J127" s="21"/>
      <c r="O127" s="8"/>
      <c r="P127" s="8"/>
      <c r="Q127" s="8"/>
      <c r="R127" s="8"/>
      <c r="S127" s="11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s="10" customFormat="1" x14ac:dyDescent="0.25">
      <c r="A128" s="8"/>
      <c r="B128" s="11"/>
      <c r="C128" s="9"/>
      <c r="D128" s="9"/>
      <c r="J128" s="21"/>
      <c r="O128" s="8"/>
      <c r="P128" s="8"/>
      <c r="Q128" s="8"/>
      <c r="R128" s="8"/>
      <c r="S128" s="11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s="10" customFormat="1" x14ac:dyDescent="0.25">
      <c r="A129" s="8"/>
      <c r="B129" s="11"/>
      <c r="C129" s="9"/>
      <c r="D129" s="9"/>
      <c r="J129" s="21"/>
      <c r="O129" s="8"/>
      <c r="P129" s="8"/>
      <c r="Q129" s="8"/>
      <c r="R129" s="8"/>
      <c r="S129" s="11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s="10" customFormat="1" x14ac:dyDescent="0.25">
      <c r="A130" s="8"/>
      <c r="B130" s="11"/>
      <c r="C130" s="9"/>
      <c r="D130" s="9"/>
      <c r="J130" s="21"/>
      <c r="O130" s="8"/>
      <c r="P130" s="8"/>
      <c r="Q130" s="8"/>
      <c r="R130" s="8"/>
      <c r="S130" s="11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s="10" customFormat="1" x14ac:dyDescent="0.25">
      <c r="A131" s="8"/>
      <c r="B131" s="11"/>
      <c r="C131" s="9"/>
      <c r="D131" s="9"/>
      <c r="J131" s="21"/>
      <c r="O131" s="8"/>
      <c r="P131" s="8"/>
      <c r="Q131" s="8"/>
      <c r="R131" s="8"/>
      <c r="S131" s="11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s="10" customFormat="1" x14ac:dyDescent="0.25">
      <c r="A132" s="8"/>
      <c r="B132" s="11"/>
      <c r="C132" s="9"/>
      <c r="D132" s="9"/>
      <c r="J132" s="21"/>
      <c r="O132" s="8"/>
      <c r="P132" s="8"/>
      <c r="Q132" s="8"/>
      <c r="R132" s="8"/>
      <c r="S132" s="11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s="10" customFormat="1" x14ac:dyDescent="0.25">
      <c r="A133" s="8"/>
      <c r="B133" s="11"/>
      <c r="C133" s="9"/>
      <c r="D133" s="9"/>
      <c r="J133" s="21"/>
      <c r="O133" s="8"/>
      <c r="P133" s="8"/>
      <c r="Q133" s="8"/>
      <c r="R133" s="8"/>
      <c r="S133" s="11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s="10" customFormat="1" x14ac:dyDescent="0.25">
      <c r="A134" s="8"/>
      <c r="B134" s="11"/>
      <c r="C134" s="9"/>
      <c r="D134" s="9"/>
      <c r="J134" s="21"/>
      <c r="O134" s="8"/>
      <c r="P134" s="8"/>
      <c r="Q134" s="8"/>
      <c r="R134" s="8"/>
      <c r="S134" s="11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s="10" customFormat="1" x14ac:dyDescent="0.25">
      <c r="A135" s="8"/>
      <c r="B135" s="11"/>
      <c r="C135" s="9"/>
      <c r="D135" s="9"/>
      <c r="J135" s="21"/>
      <c r="O135" s="8"/>
      <c r="P135" s="8"/>
      <c r="Q135" s="8"/>
      <c r="R135" s="8"/>
      <c r="S135" s="11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s="8" customFormat="1" x14ac:dyDescent="0.25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S136" s="11"/>
    </row>
    <row r="137" spans="1:29" s="8" customFormat="1" x14ac:dyDescent="0.25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S137" s="1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7"/>
  <sheetViews>
    <sheetView topLeftCell="A20" zoomScale="85" zoomScaleNormal="85" workbookViewId="0">
      <selection activeCell="A26" sqref="A26:M26"/>
    </sheetView>
  </sheetViews>
  <sheetFormatPr defaultRowHeight="16.5" x14ac:dyDescent="0.25"/>
  <cols>
    <col min="1" max="1" width="9.25" style="1" bestFit="1" customWidth="1"/>
    <col min="2" max="2" width="27" style="1" customWidth="1"/>
    <col min="3" max="3" width="17.375" style="1" customWidth="1"/>
    <col min="4" max="4" width="17.25" style="1" customWidth="1"/>
    <col min="5" max="5" width="17.125" style="3" customWidth="1"/>
    <col min="6" max="6" width="13.625" style="3" customWidth="1"/>
    <col min="7" max="7" width="21.5" style="3" customWidth="1"/>
    <col min="8" max="8" width="12.625" style="3" bestFit="1" customWidth="1"/>
    <col min="9" max="9" width="25.625" style="3" customWidth="1"/>
    <col min="10" max="10" width="15.125" style="3" customWidth="1"/>
    <col min="11" max="11" width="15.625" style="3" customWidth="1"/>
    <col min="12" max="12" width="16.5" style="3" customWidth="1"/>
    <col min="13" max="13" width="10.625" style="3" bestFit="1" customWidth="1"/>
    <col min="14" max="14" width="9" style="3"/>
    <col min="15" max="15" width="12.375" style="1" customWidth="1"/>
    <col min="16" max="16" width="10.625" style="1" customWidth="1"/>
    <col min="17" max="17" width="13.75" style="1" customWidth="1"/>
    <col min="18" max="18" width="10.125" style="1" customWidth="1"/>
    <col min="19" max="19" width="9" style="4"/>
    <col min="20" max="22" width="11.5" style="1" bestFit="1" customWidth="1"/>
    <col min="23" max="27" width="9.25" style="1" bestFit="1" customWidth="1"/>
    <col min="28" max="16384" width="9" style="1"/>
  </cols>
  <sheetData>
    <row r="1" spans="1:27" x14ac:dyDescent="0.25">
      <c r="A1" s="1" t="s">
        <v>1</v>
      </c>
      <c r="D1" s="2">
        <v>44391</v>
      </c>
      <c r="E1" s="41">
        <v>44756</v>
      </c>
      <c r="G1" s="3" t="s">
        <v>45</v>
      </c>
      <c r="H1" s="3">
        <f>E7+E11+E14</f>
        <v>12</v>
      </c>
    </row>
    <row r="2" spans="1:27" x14ac:dyDescent="0.25">
      <c r="A2" s="1" t="s">
        <v>31</v>
      </c>
      <c r="D2" s="2"/>
      <c r="E2" s="3">
        <f>E1-D1</f>
        <v>365</v>
      </c>
      <c r="F2" s="3" t="s">
        <v>2</v>
      </c>
      <c r="G2" s="3" t="s">
        <v>46</v>
      </c>
      <c r="H2" s="3">
        <f>E6+E10+E13</f>
        <v>11000000</v>
      </c>
      <c r="P2" s="5"/>
      <c r="Q2" s="5"/>
      <c r="R2" s="5"/>
      <c r="S2" s="5"/>
      <c r="T2" s="5"/>
      <c r="U2" s="5"/>
      <c r="V2" s="5"/>
      <c r="W2" s="5"/>
      <c r="X2" s="5"/>
      <c r="Y2" s="5"/>
    </row>
    <row r="3" spans="1:27" x14ac:dyDescent="0.25">
      <c r="A3" s="1" t="s">
        <v>32</v>
      </c>
      <c r="D3" s="2"/>
      <c r="E3" s="1">
        <v>30</v>
      </c>
      <c r="F3" s="3" t="s">
        <v>2</v>
      </c>
      <c r="P3" s="2"/>
      <c r="Q3" s="2"/>
      <c r="R3" s="6"/>
      <c r="S3" s="7"/>
      <c r="T3" s="6"/>
      <c r="U3" s="6"/>
      <c r="V3" s="6"/>
      <c r="W3" s="6"/>
    </row>
    <row r="4" spans="1:27" x14ac:dyDescent="0.25">
      <c r="A4" s="1" t="s">
        <v>3</v>
      </c>
      <c r="G4" s="41">
        <v>44787</v>
      </c>
    </row>
    <row r="5" spans="1:27" x14ac:dyDescent="0.25">
      <c r="A5" s="1">
        <v>1</v>
      </c>
      <c r="B5" s="1" t="s">
        <v>4</v>
      </c>
      <c r="E5" s="2">
        <v>44391</v>
      </c>
      <c r="G5" s="2"/>
    </row>
    <row r="6" spans="1:27" x14ac:dyDescent="0.25">
      <c r="B6" s="1" t="s">
        <v>5</v>
      </c>
      <c r="E6" s="3">
        <v>10000000</v>
      </c>
    </row>
    <row r="7" spans="1:27" x14ac:dyDescent="0.25">
      <c r="B7" s="1" t="s">
        <v>6</v>
      </c>
      <c r="E7" s="1">
        <v>12</v>
      </c>
      <c r="G7" s="41">
        <v>44726</v>
      </c>
    </row>
    <row r="8" spans="1:27" x14ac:dyDescent="0.25">
      <c r="B8" s="1" t="s">
        <v>33</v>
      </c>
      <c r="E8" s="1"/>
    </row>
    <row r="9" spans="1:27" x14ac:dyDescent="0.25">
      <c r="A9" s="8"/>
      <c r="B9" s="8" t="s">
        <v>51</v>
      </c>
      <c r="C9" s="8" t="s">
        <v>52</v>
      </c>
      <c r="D9" s="9">
        <v>44515</v>
      </c>
      <c r="E9" s="9"/>
    </row>
    <row r="10" spans="1:27" x14ac:dyDescent="0.25">
      <c r="B10" s="1" t="s">
        <v>55</v>
      </c>
      <c r="C10" s="56">
        <f>G4-E1</f>
        <v>31</v>
      </c>
      <c r="D10" s="1" t="s">
        <v>53</v>
      </c>
      <c r="E10" s="3">
        <v>1000000</v>
      </c>
    </row>
    <row r="11" spans="1:27" x14ac:dyDescent="0.25">
      <c r="B11" s="1" t="s">
        <v>56</v>
      </c>
      <c r="C11" s="1" t="s">
        <v>57</v>
      </c>
      <c r="D11" s="2">
        <v>44572</v>
      </c>
    </row>
    <row r="12" spans="1:27" s="8" customFormat="1" x14ac:dyDescent="0.25">
      <c r="C12" s="8">
        <f>G4-G7</f>
        <v>61</v>
      </c>
      <c r="D12" s="8" t="s">
        <v>58</v>
      </c>
      <c r="E12" s="58">
        <v>2000000</v>
      </c>
      <c r="F12" s="10"/>
      <c r="G12" s="10"/>
      <c r="H12" s="10"/>
      <c r="I12" s="10"/>
      <c r="J12" s="10"/>
      <c r="K12" s="10"/>
      <c r="L12" s="10"/>
      <c r="M12" s="10"/>
      <c r="N12" s="10"/>
      <c r="S12" s="11"/>
    </row>
    <row r="15" spans="1:27" x14ac:dyDescent="0.25">
      <c r="A15" s="12" t="s">
        <v>34</v>
      </c>
      <c r="B15" s="12"/>
      <c r="C15" s="12"/>
      <c r="D15" s="12"/>
      <c r="E15" s="13"/>
      <c r="F15" s="13"/>
      <c r="G15" s="13"/>
      <c r="H15" s="13"/>
      <c r="I15" s="13"/>
      <c r="J15" s="13"/>
      <c r="K15" s="13"/>
      <c r="L15" s="13"/>
      <c r="M15" s="13"/>
      <c r="P15" s="8"/>
      <c r="Q15" s="8"/>
      <c r="R15" s="8"/>
      <c r="S15" s="11"/>
      <c r="T15" s="8"/>
      <c r="U15" s="8"/>
      <c r="V15" s="8"/>
      <c r="W15" s="8"/>
      <c r="X15" s="8"/>
      <c r="Y15" s="8"/>
      <c r="Z15" s="8"/>
      <c r="AA15" s="8"/>
    </row>
    <row r="16" spans="1:27" s="26" customFormat="1" ht="33" x14ac:dyDescent="0.25">
      <c r="A16" s="23"/>
      <c r="B16" s="24" t="s">
        <v>10</v>
      </c>
      <c r="C16" s="24" t="s">
        <v>0</v>
      </c>
      <c r="D16" s="24" t="s">
        <v>11</v>
      </c>
      <c r="E16" s="24" t="s">
        <v>5</v>
      </c>
      <c r="F16" s="24" t="s">
        <v>35</v>
      </c>
      <c r="G16" s="24" t="s">
        <v>44</v>
      </c>
      <c r="H16" s="24" t="s">
        <v>37</v>
      </c>
      <c r="I16" s="24" t="s">
        <v>38</v>
      </c>
      <c r="J16" s="24" t="s">
        <v>39</v>
      </c>
      <c r="K16" s="24" t="s">
        <v>43</v>
      </c>
      <c r="L16" s="24" t="s">
        <v>13</v>
      </c>
      <c r="M16" s="24" t="s">
        <v>14</v>
      </c>
      <c r="N16" s="25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1:29" hidden="1" x14ac:dyDescent="0.25">
      <c r="A17" s="12"/>
      <c r="B17" s="12"/>
      <c r="C17" s="14"/>
      <c r="D17" s="14"/>
      <c r="E17" s="13"/>
      <c r="F17" s="13"/>
      <c r="G17" s="13"/>
      <c r="H17" s="13"/>
      <c r="I17" s="14"/>
      <c r="J17" s="12"/>
      <c r="K17" s="13"/>
      <c r="L17" s="13"/>
      <c r="M17" s="13"/>
      <c r="P17" s="9"/>
      <c r="Q17" s="9"/>
      <c r="R17" s="9"/>
      <c r="S17" s="11"/>
      <c r="T17" s="10"/>
      <c r="U17" s="8"/>
      <c r="V17" s="10"/>
      <c r="W17" s="8"/>
      <c r="X17" s="8"/>
      <c r="Y17" s="10"/>
      <c r="Z17" s="10"/>
      <c r="AA17" s="10"/>
    </row>
    <row r="18" spans="1:29" x14ac:dyDescent="0.25">
      <c r="A18" s="12"/>
      <c r="B18" s="34" t="s">
        <v>41</v>
      </c>
      <c r="C18" s="17">
        <v>44391</v>
      </c>
      <c r="D18" s="14"/>
      <c r="E18" s="13"/>
      <c r="F18" s="13"/>
      <c r="G18" s="13"/>
      <c r="H18" s="13"/>
      <c r="I18" s="14"/>
      <c r="J18" s="12"/>
      <c r="K18" s="13"/>
      <c r="L18" s="13">
        <v>10000000</v>
      </c>
      <c r="M18" s="13">
        <f>Z17</f>
        <v>0</v>
      </c>
      <c r="P18" s="9"/>
      <c r="Q18" s="9"/>
      <c r="R18" s="9"/>
      <c r="S18" s="11"/>
      <c r="T18" s="10"/>
      <c r="U18" s="10"/>
      <c r="V18" s="10"/>
      <c r="W18" s="8"/>
      <c r="X18" s="21"/>
      <c r="Y18" s="10"/>
      <c r="Z18" s="10"/>
      <c r="AA18" s="8"/>
    </row>
    <row r="19" spans="1:29" ht="50.25" customHeight="1" x14ac:dyDescent="0.25">
      <c r="A19" s="12">
        <v>1</v>
      </c>
      <c r="B19" s="34" t="s">
        <v>41</v>
      </c>
      <c r="C19" s="16">
        <f>E5</f>
        <v>44391</v>
      </c>
      <c r="D19" s="16">
        <f t="shared" ref="D19:D32" si="0">EOMONTH(C19,0)</f>
        <v>44408</v>
      </c>
      <c r="E19" s="13">
        <f>E6</f>
        <v>10000000</v>
      </c>
      <c r="F19" s="13">
        <f>E2</f>
        <v>365</v>
      </c>
      <c r="G19" s="13">
        <f>SUM($J$18:J18)</f>
        <v>0</v>
      </c>
      <c r="H19" s="13">
        <f>SUM($I$18:I18)</f>
        <v>0</v>
      </c>
      <c r="I19" s="13">
        <f>DAY(D19)-DAY(C19)+1</f>
        <v>18</v>
      </c>
      <c r="J19" s="18">
        <f>(E19-G19)/(F19-H19)*I19</f>
        <v>493150.68493150687</v>
      </c>
      <c r="K19" s="13">
        <f>G19+J19</f>
        <v>493150.68493150687</v>
      </c>
      <c r="L19" s="13">
        <f>E19-K19</f>
        <v>9506849.3150684927</v>
      </c>
      <c r="M19" s="13">
        <f>F19-I19</f>
        <v>347</v>
      </c>
      <c r="P19" s="9"/>
      <c r="Q19" s="9"/>
      <c r="R19" s="9"/>
      <c r="S19" s="11"/>
      <c r="T19" s="10"/>
      <c r="U19" s="10"/>
      <c r="V19" s="10"/>
      <c r="W19" s="10"/>
      <c r="X19" s="10"/>
      <c r="Y19" s="10"/>
      <c r="Z19" s="10"/>
      <c r="AA19" s="39"/>
    </row>
    <row r="20" spans="1:29" ht="50.25" customHeight="1" x14ac:dyDescent="0.25">
      <c r="A20" s="12">
        <v>2</v>
      </c>
      <c r="B20" s="34" t="s">
        <v>41</v>
      </c>
      <c r="C20" s="16">
        <f>D19+1</f>
        <v>44409</v>
      </c>
      <c r="D20" s="16">
        <f t="shared" si="0"/>
        <v>44439</v>
      </c>
      <c r="E20" s="13">
        <f>E6</f>
        <v>10000000</v>
      </c>
      <c r="F20" s="13">
        <f>E2</f>
        <v>365</v>
      </c>
      <c r="G20" s="13">
        <f>SUM($J$18:J19)</f>
        <v>493150.68493150687</v>
      </c>
      <c r="H20" s="13">
        <f>SUM($I$18:I19)</f>
        <v>18</v>
      </c>
      <c r="I20" s="13">
        <f>DAY(D20)-DAY(C20)+1</f>
        <v>31</v>
      </c>
      <c r="J20" s="18">
        <f>(E20-G20)/(F20-H20)*I20</f>
        <v>849315.06849315064</v>
      </c>
      <c r="K20" s="13">
        <f t="shared" ref="K20:K31" si="1">G20+J20</f>
        <v>1342465.7534246575</v>
      </c>
      <c r="L20" s="13">
        <f t="shared" ref="L20:L29" si="2">E20-K20</f>
        <v>8657534.2465753425</v>
      </c>
      <c r="M20" s="13">
        <f>F19-SUM(I19:I20)</f>
        <v>316</v>
      </c>
      <c r="P20" s="9"/>
      <c r="Q20" s="8"/>
      <c r="R20" s="8"/>
      <c r="S20" s="11"/>
      <c r="T20" s="10"/>
      <c r="U20" s="40"/>
      <c r="V20" s="10"/>
      <c r="W20" s="8"/>
      <c r="X20" s="8"/>
      <c r="Y20" s="8"/>
      <c r="Z20" s="8"/>
      <c r="AA20" s="8"/>
    </row>
    <row r="21" spans="1:29" ht="50.25" customHeight="1" x14ac:dyDescent="0.25">
      <c r="A21" s="12">
        <v>3</v>
      </c>
      <c r="B21" s="34" t="s">
        <v>41</v>
      </c>
      <c r="C21" s="16">
        <f>EDATE(C20,1)</f>
        <v>44440</v>
      </c>
      <c r="D21" s="16">
        <f t="shared" si="0"/>
        <v>44469</v>
      </c>
      <c r="E21" s="13">
        <f>E6</f>
        <v>10000000</v>
      </c>
      <c r="F21" s="13">
        <f>E2</f>
        <v>365</v>
      </c>
      <c r="G21" s="13">
        <f>SUM($J$18:J20)</f>
        <v>1342465.7534246575</v>
      </c>
      <c r="H21" s="13">
        <f>SUM($I$18:I20)</f>
        <v>49</v>
      </c>
      <c r="I21" s="13">
        <f>DAY(D21)-DAY(C21)+1</f>
        <v>30</v>
      </c>
      <c r="J21" s="18">
        <f t="shared" ref="J21:J31" si="3">(E21-G21)/(F21-H21)*I21</f>
        <v>821917.80821917811</v>
      </c>
      <c r="K21" s="13">
        <f t="shared" si="1"/>
        <v>2164383.5616438356</v>
      </c>
      <c r="L21" s="13">
        <f t="shared" si="2"/>
        <v>7835616.4383561648</v>
      </c>
      <c r="M21" s="13">
        <f>F21-SUM(I19:I21)</f>
        <v>286</v>
      </c>
    </row>
    <row r="22" spans="1:29" ht="50.25" customHeight="1" x14ac:dyDescent="0.25">
      <c r="A22" s="12">
        <v>4</v>
      </c>
      <c r="B22" s="34" t="s">
        <v>41</v>
      </c>
      <c r="C22" s="16">
        <f t="shared" ref="C22:C32" si="4">EDATE(C21,1)</f>
        <v>44470</v>
      </c>
      <c r="D22" s="16">
        <f t="shared" si="0"/>
        <v>44500</v>
      </c>
      <c r="E22" s="13">
        <f>E6</f>
        <v>10000000</v>
      </c>
      <c r="F22" s="13">
        <f>E2</f>
        <v>365</v>
      </c>
      <c r="G22" s="13">
        <f>SUM($J$18:J21)</f>
        <v>2164383.5616438356</v>
      </c>
      <c r="H22" s="13">
        <f>SUM($I$18:I21)</f>
        <v>79</v>
      </c>
      <c r="I22" s="13">
        <f>DAY(D22)-DAY(C22)+1</f>
        <v>31</v>
      </c>
      <c r="J22" s="18">
        <f t="shared" si="3"/>
        <v>849315.06849315064</v>
      </c>
      <c r="K22" s="13">
        <f t="shared" si="1"/>
        <v>3013698.6301369863</v>
      </c>
      <c r="L22" s="13">
        <f t="shared" si="2"/>
        <v>6986301.3698630137</v>
      </c>
      <c r="M22" s="13">
        <f>F22-SUM(I19:I22)</f>
        <v>255</v>
      </c>
    </row>
    <row r="23" spans="1:29" ht="50.25" customHeight="1" x14ac:dyDescent="0.25">
      <c r="A23" s="27">
        <v>5</v>
      </c>
      <c r="B23" s="28" t="s">
        <v>41</v>
      </c>
      <c r="C23" s="29">
        <f>EDATE(C22,1)</f>
        <v>44501</v>
      </c>
      <c r="D23" s="29">
        <f>D9-1</f>
        <v>44514</v>
      </c>
      <c r="E23" s="30">
        <f>E6</f>
        <v>10000000</v>
      </c>
      <c r="F23" s="30">
        <f>E2</f>
        <v>365</v>
      </c>
      <c r="G23" s="30">
        <f>SUM($J$18:J22)</f>
        <v>3013698.6301369863</v>
      </c>
      <c r="H23" s="30">
        <f>SUM($I$18:I22)</f>
        <v>110</v>
      </c>
      <c r="I23" s="30">
        <f>D23-C23+1</f>
        <v>14</v>
      </c>
      <c r="J23" s="31">
        <f t="shared" si="3"/>
        <v>383561.64383561641</v>
      </c>
      <c r="K23" s="30">
        <f t="shared" si="1"/>
        <v>3397260.2739726026</v>
      </c>
      <c r="L23" s="30">
        <f t="shared" si="2"/>
        <v>6602739.7260273974</v>
      </c>
      <c r="M23" s="30">
        <f>F23-SUM(I19:I23)</f>
        <v>241</v>
      </c>
    </row>
    <row r="24" spans="1:29" ht="50.25" customHeight="1" x14ac:dyDescent="0.25">
      <c r="A24" s="12"/>
      <c r="B24" s="34" t="s">
        <v>41</v>
      </c>
      <c r="C24" s="16">
        <f>D9</f>
        <v>44515</v>
      </c>
      <c r="D24" s="57">
        <v>44530</v>
      </c>
      <c r="E24" s="13">
        <f>E6+E10</f>
        <v>11000000</v>
      </c>
      <c r="F24" s="13">
        <f>E2+C10</f>
        <v>396</v>
      </c>
      <c r="G24" s="13">
        <f>SUM(J19:J23)</f>
        <v>3397260.2739726026</v>
      </c>
      <c r="H24" s="13">
        <f>SUM(I19:I23)</f>
        <v>124</v>
      </c>
      <c r="I24" s="48">
        <f>D24-C24+1</f>
        <v>16</v>
      </c>
      <c r="J24" s="18">
        <f t="shared" si="3"/>
        <v>447219.98388396454</v>
      </c>
      <c r="K24" s="13">
        <f t="shared" si="1"/>
        <v>3844480.2578565669</v>
      </c>
      <c r="L24" s="13">
        <f t="shared" si="2"/>
        <v>7155519.7421434335</v>
      </c>
      <c r="M24" s="13">
        <f>F24-SUM(I19:I24)</f>
        <v>256</v>
      </c>
    </row>
    <row r="25" spans="1:29" ht="50.25" customHeight="1" x14ac:dyDescent="0.25">
      <c r="A25" s="12">
        <v>6</v>
      </c>
      <c r="B25" s="34" t="s">
        <v>41</v>
      </c>
      <c r="C25" s="16">
        <f>EDATE(C23,1)</f>
        <v>44531</v>
      </c>
      <c r="D25" s="16">
        <f t="shared" si="0"/>
        <v>44561</v>
      </c>
      <c r="E25" s="13">
        <f>E6+E10</f>
        <v>11000000</v>
      </c>
      <c r="F25" s="13">
        <f>E2+C10</f>
        <v>396</v>
      </c>
      <c r="G25" s="13">
        <f>SUM(J19:J24)</f>
        <v>3844480.2578565669</v>
      </c>
      <c r="H25" s="13">
        <f>SUM(I19:I24)</f>
        <v>140</v>
      </c>
      <c r="I25" s="13">
        <f>DAY(D25)-DAY(C25)+1</f>
        <v>31</v>
      </c>
      <c r="J25" s="18">
        <f t="shared" si="3"/>
        <v>866488.71877518145</v>
      </c>
      <c r="K25" s="13">
        <f>G25+J25</f>
        <v>4710968.9766317485</v>
      </c>
      <c r="L25" s="13">
        <f t="shared" si="2"/>
        <v>6289031.0233682515</v>
      </c>
      <c r="M25" s="13">
        <f>F25-SUM(I19:I25)</f>
        <v>225</v>
      </c>
    </row>
    <row r="26" spans="1:29" ht="50.25" customHeight="1" x14ac:dyDescent="0.25">
      <c r="A26" s="27">
        <v>7</v>
      </c>
      <c r="B26" s="28" t="s">
        <v>41</v>
      </c>
      <c r="C26" s="29">
        <f t="shared" si="4"/>
        <v>44562</v>
      </c>
      <c r="D26" s="29">
        <f>D11-1</f>
        <v>44571</v>
      </c>
      <c r="E26" s="30">
        <f>E6+E10</f>
        <v>11000000</v>
      </c>
      <c r="F26" s="30">
        <f>E2+C10</f>
        <v>396</v>
      </c>
      <c r="G26" s="30">
        <f>SUM($J$18:J25)</f>
        <v>4710968.9766317485</v>
      </c>
      <c r="H26" s="30">
        <f>SUM($I$18:I25)</f>
        <v>171</v>
      </c>
      <c r="I26" s="30">
        <f>D26-C26+1</f>
        <v>10</v>
      </c>
      <c r="J26" s="31">
        <f>(E26-G26)/(F26-H26)*I26</f>
        <v>279512.48992747784</v>
      </c>
      <c r="K26" s="30">
        <f t="shared" si="1"/>
        <v>4990481.4665592266</v>
      </c>
      <c r="L26" s="30">
        <f t="shared" si="2"/>
        <v>6009518.5334407734</v>
      </c>
      <c r="M26" s="30">
        <f>F26-SUM(I19:I26)</f>
        <v>215</v>
      </c>
    </row>
    <row r="27" spans="1:29" ht="50.25" customHeight="1" x14ac:dyDescent="0.25">
      <c r="A27" s="12">
        <v>8</v>
      </c>
      <c r="B27" s="34" t="s">
        <v>41</v>
      </c>
      <c r="C27" s="16">
        <f>D11</f>
        <v>44572</v>
      </c>
      <c r="D27" s="16">
        <f t="shared" si="0"/>
        <v>44592</v>
      </c>
      <c r="E27" s="13">
        <f>E6+E10-E12</f>
        <v>9000000</v>
      </c>
      <c r="F27" s="13">
        <f>E2++C10-C12</f>
        <v>335</v>
      </c>
      <c r="G27" s="13">
        <f>K26</f>
        <v>4990481.4665592266</v>
      </c>
      <c r="H27" s="13">
        <f>SUM(I19:I26)</f>
        <v>181</v>
      </c>
      <c r="I27" s="13">
        <f>DAY(D27)-DAY(C27)+1</f>
        <v>21</v>
      </c>
      <c r="J27" s="20">
        <f>(E27-G27)/(F27-H27)*I27</f>
        <v>546752.52728737821</v>
      </c>
      <c r="K27" s="13">
        <f>G27+J27</f>
        <v>5537233.9938466046</v>
      </c>
      <c r="L27" s="13">
        <f t="shared" si="2"/>
        <v>3462766.0061533954</v>
      </c>
      <c r="M27" s="13">
        <f>F27-SUM(I19:I27)</f>
        <v>133</v>
      </c>
    </row>
    <row r="28" spans="1:29" ht="50.25" customHeight="1" x14ac:dyDescent="0.25">
      <c r="A28" s="12">
        <v>9</v>
      </c>
      <c r="B28" s="34" t="s">
        <v>41</v>
      </c>
      <c r="C28" s="16">
        <v>44593</v>
      </c>
      <c r="D28" s="16">
        <f t="shared" si="0"/>
        <v>44620</v>
      </c>
      <c r="E28" s="13">
        <f>E6+E10-E12</f>
        <v>9000000</v>
      </c>
      <c r="F28" s="13">
        <f>E2++C10-C12</f>
        <v>335</v>
      </c>
      <c r="G28" s="13">
        <f>SUM(J19:J27)</f>
        <v>5537233.9938466046</v>
      </c>
      <c r="H28" s="13">
        <f>SUM(I19:I27)</f>
        <v>202</v>
      </c>
      <c r="I28" s="12">
        <f>D28-C28+1</f>
        <v>28</v>
      </c>
      <c r="J28" s="18">
        <f>(E28-G28)/(F28-H28)*I28</f>
        <v>729003.36971650436</v>
      </c>
      <c r="K28" s="13">
        <f>G28+J28</f>
        <v>6266237.3635631092</v>
      </c>
      <c r="L28" s="13">
        <f t="shared" si="2"/>
        <v>2733762.6364368908</v>
      </c>
      <c r="M28" s="13">
        <f>F28-SUM(I19:I28)</f>
        <v>105</v>
      </c>
    </row>
    <row r="29" spans="1:29" ht="50.25" customHeight="1" x14ac:dyDescent="0.25">
      <c r="A29" s="12">
        <v>10</v>
      </c>
      <c r="B29" s="34" t="s">
        <v>41</v>
      </c>
      <c r="C29" s="16">
        <f t="shared" si="4"/>
        <v>44621</v>
      </c>
      <c r="D29" s="16">
        <f t="shared" si="0"/>
        <v>44651</v>
      </c>
      <c r="E29" s="13">
        <f>E6+E10-E12</f>
        <v>9000000</v>
      </c>
      <c r="F29" s="13">
        <f>E2++C10-C12</f>
        <v>335</v>
      </c>
      <c r="G29" s="13">
        <f>SUM(J19:J28)</f>
        <v>6266237.3635631092</v>
      </c>
      <c r="H29" s="13">
        <f>SUM(I19:I28)</f>
        <v>230</v>
      </c>
      <c r="I29" s="12">
        <f>D29-C29+1</f>
        <v>31</v>
      </c>
      <c r="J29" s="18">
        <f>(E29-G29)/(F29-H29)*I29</f>
        <v>807110.87361470109</v>
      </c>
      <c r="K29" s="13">
        <f t="shared" si="1"/>
        <v>7073348.2371778106</v>
      </c>
      <c r="L29" s="13">
        <f t="shared" si="2"/>
        <v>1926651.7628221894</v>
      </c>
      <c r="M29" s="13">
        <f>F29-SUM(I19:I29)</f>
        <v>74</v>
      </c>
    </row>
    <row r="30" spans="1:29" ht="50.25" customHeight="1" x14ac:dyDescent="0.25">
      <c r="A30" s="12">
        <v>11</v>
      </c>
      <c r="B30" s="34" t="s">
        <v>41</v>
      </c>
      <c r="C30" s="16">
        <f t="shared" si="4"/>
        <v>44652</v>
      </c>
      <c r="D30" s="16">
        <f t="shared" si="0"/>
        <v>44681</v>
      </c>
      <c r="E30" s="13">
        <f>E6+E10-E12</f>
        <v>9000000</v>
      </c>
      <c r="F30" s="13">
        <f>E2++C10-C12</f>
        <v>335</v>
      </c>
      <c r="G30" s="13">
        <f>SUM(J19:J29)</f>
        <v>7073348.2371778106</v>
      </c>
      <c r="H30" s="13">
        <f>SUM(I19:I29)</f>
        <v>261</v>
      </c>
      <c r="I30" s="12">
        <f>D30-C30+1</f>
        <v>30</v>
      </c>
      <c r="J30" s="18">
        <f t="shared" si="3"/>
        <v>781075.03898196865</v>
      </c>
      <c r="K30" s="13">
        <f t="shared" si="1"/>
        <v>7854423.2761597792</v>
      </c>
      <c r="L30" s="13">
        <f>E30-K30</f>
        <v>1145576.7238402208</v>
      </c>
      <c r="M30" s="13">
        <f>F30-SUM(I19:I30)</f>
        <v>44</v>
      </c>
    </row>
    <row r="31" spans="1:29" s="3" customFormat="1" ht="50.25" customHeight="1" x14ac:dyDescent="0.25">
      <c r="A31" s="12">
        <v>12</v>
      </c>
      <c r="B31" s="34" t="s">
        <v>41</v>
      </c>
      <c r="C31" s="16">
        <f t="shared" si="4"/>
        <v>44682</v>
      </c>
      <c r="D31" s="16">
        <f>EOMONTH(C31,0)</f>
        <v>44712</v>
      </c>
      <c r="E31" s="13">
        <f>E6+E10-E12</f>
        <v>9000000</v>
      </c>
      <c r="F31" s="13">
        <f>E2++C10-C12</f>
        <v>335</v>
      </c>
      <c r="G31" s="13">
        <f>SUM(J19:J30)</f>
        <v>7854423.2761597792</v>
      </c>
      <c r="H31" s="13">
        <f>SUM(I19:I30)</f>
        <v>291</v>
      </c>
      <c r="I31" s="53">
        <f>D31-C31+1</f>
        <v>31</v>
      </c>
      <c r="J31" s="18">
        <f t="shared" si="3"/>
        <v>807110.87361470098</v>
      </c>
      <c r="K31" s="13">
        <f t="shared" si="1"/>
        <v>8661534.1497744806</v>
      </c>
      <c r="L31" s="13">
        <f>E31-K31</f>
        <v>338465.85022551939</v>
      </c>
      <c r="M31" s="13">
        <f>F31-SUM(I19:I31)</f>
        <v>13</v>
      </c>
      <c r="O31" s="1"/>
      <c r="P31" s="1"/>
      <c r="Q31" s="1"/>
      <c r="R31" s="1"/>
      <c r="S31" s="4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s="50" customFormat="1" ht="45" customHeight="1" x14ac:dyDescent="0.25">
      <c r="A32" s="12">
        <v>13</v>
      </c>
      <c r="B32" s="34" t="s">
        <v>41</v>
      </c>
      <c r="C32" s="35">
        <f t="shared" si="4"/>
        <v>44713</v>
      </c>
      <c r="D32" s="35">
        <f t="shared" si="0"/>
        <v>44742</v>
      </c>
      <c r="E32" s="36">
        <f>E6+E10-E12</f>
        <v>9000000</v>
      </c>
      <c r="F32" s="36">
        <f>E2++C10-C12</f>
        <v>335</v>
      </c>
      <c r="G32" s="36">
        <f>SUM(J19:J31)</f>
        <v>8661534.1497744806</v>
      </c>
      <c r="H32" s="36">
        <f t="shared" ref="H32" si="5">H31+I31</f>
        <v>322</v>
      </c>
      <c r="I32" s="37">
        <f>M31</f>
        <v>13</v>
      </c>
      <c r="J32" s="37">
        <f>(E32-G32)/(F32-H32)*I32</f>
        <v>338465.85022551939</v>
      </c>
      <c r="K32" s="36">
        <f>G32+J32</f>
        <v>9000000</v>
      </c>
      <c r="L32" s="36">
        <f>E32-K32</f>
        <v>0</v>
      </c>
      <c r="M32" s="36">
        <f t="shared" ref="M32" si="6">F32-SUM(H32:I32)</f>
        <v>0</v>
      </c>
      <c r="O32" s="51"/>
      <c r="P32" s="51"/>
      <c r="Q32" s="51"/>
      <c r="R32" s="51"/>
      <c r="S32" s="52"/>
      <c r="T32" s="51"/>
      <c r="U32" s="51"/>
      <c r="V32" s="51"/>
      <c r="W32" s="51"/>
      <c r="X32" s="51"/>
      <c r="Y32" s="51"/>
      <c r="Z32" s="51"/>
      <c r="AA32" s="51"/>
      <c r="AB32" s="51"/>
      <c r="AC32" s="51"/>
    </row>
    <row r="33" spans="1:29" s="10" customFormat="1" ht="45" customHeight="1" x14ac:dyDescent="0.25">
      <c r="A33" s="8"/>
      <c r="B33" s="11"/>
      <c r="C33" s="9"/>
      <c r="D33" s="9"/>
      <c r="I33" s="8"/>
      <c r="J33" s="21"/>
      <c r="O33" s="8"/>
      <c r="P33" s="8"/>
      <c r="Q33" s="8"/>
      <c r="R33" s="8"/>
      <c r="S33" s="11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s="10" customFormat="1" ht="45" customHeight="1" x14ac:dyDescent="0.25">
      <c r="A34" s="8"/>
      <c r="B34" s="11"/>
      <c r="C34" s="9"/>
      <c r="D34" s="9"/>
      <c r="I34" s="8"/>
      <c r="J34" s="21"/>
      <c r="O34" s="8"/>
      <c r="P34" s="8"/>
      <c r="Q34" s="8"/>
      <c r="R34" s="8"/>
      <c r="S34" s="11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s="10" customFormat="1" ht="45" customHeight="1" x14ac:dyDescent="0.25">
      <c r="A35" s="8"/>
      <c r="B35" s="11"/>
      <c r="C35" s="9"/>
      <c r="D35" s="9"/>
      <c r="I35" s="8"/>
      <c r="J35" s="21"/>
      <c r="O35" s="8"/>
      <c r="P35" s="8"/>
      <c r="Q35" s="8"/>
      <c r="R35" s="8"/>
      <c r="S35" s="11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s="10" customFormat="1" ht="45" customHeight="1" x14ac:dyDescent="0.25">
      <c r="A36" s="8"/>
      <c r="B36" s="11"/>
      <c r="C36" s="9"/>
      <c r="D36" s="9"/>
      <c r="I36" s="8"/>
      <c r="J36" s="21"/>
      <c r="O36" s="8"/>
      <c r="P36" s="8"/>
      <c r="Q36" s="8"/>
      <c r="R36" s="8"/>
      <c r="S36" s="11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s="10" customFormat="1" ht="45" customHeight="1" x14ac:dyDescent="0.25">
      <c r="A37" s="8"/>
      <c r="B37" s="11"/>
      <c r="C37" s="9"/>
      <c r="D37" s="9"/>
      <c r="I37" s="8"/>
      <c r="J37" s="21"/>
      <c r="O37" s="8"/>
      <c r="P37" s="8"/>
      <c r="Q37" s="8"/>
      <c r="R37" s="8"/>
      <c r="S37" s="11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s="10" customFormat="1" ht="45" customHeight="1" x14ac:dyDescent="0.25">
      <c r="A38" s="8"/>
      <c r="B38" s="11"/>
      <c r="C38" s="9"/>
      <c r="D38" s="9"/>
      <c r="I38" s="8"/>
      <c r="J38" s="21"/>
      <c r="O38" s="8"/>
      <c r="P38" s="8"/>
      <c r="Q38" s="8"/>
      <c r="R38" s="8"/>
      <c r="S38" s="11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s="10" customFormat="1" ht="45" customHeight="1" x14ac:dyDescent="0.25">
      <c r="A39" s="8"/>
      <c r="B39" s="11"/>
      <c r="C39" s="9"/>
      <c r="D39" s="9"/>
      <c r="I39" s="8"/>
      <c r="J39" s="21"/>
      <c r="O39" s="8"/>
      <c r="P39" s="8"/>
      <c r="Q39" s="8"/>
      <c r="R39" s="8"/>
      <c r="S39" s="11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s="10" customFormat="1" ht="45" customHeight="1" x14ac:dyDescent="0.25">
      <c r="A40" s="8"/>
      <c r="B40" s="11"/>
      <c r="C40" s="9"/>
      <c r="D40" s="9"/>
      <c r="I40" s="8"/>
      <c r="J40" s="21"/>
      <c r="O40" s="8"/>
      <c r="P40" s="8"/>
      <c r="Q40" s="8"/>
      <c r="R40" s="8"/>
      <c r="S40" s="11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s="10" customFormat="1" ht="45" customHeight="1" x14ac:dyDescent="0.25">
      <c r="A41" s="8"/>
      <c r="B41" s="11"/>
      <c r="C41" s="9"/>
      <c r="D41" s="9"/>
      <c r="I41" s="8"/>
      <c r="J41" s="21"/>
      <c r="O41" s="8"/>
      <c r="P41" s="8"/>
      <c r="Q41" s="8"/>
      <c r="R41" s="8"/>
      <c r="S41" s="11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s="10" customFormat="1" ht="45" customHeight="1" x14ac:dyDescent="0.25">
      <c r="A42" s="8"/>
      <c r="B42" s="11"/>
      <c r="C42" s="9"/>
      <c r="D42" s="9"/>
      <c r="I42" s="8"/>
      <c r="J42" s="21"/>
      <c r="O42" s="8"/>
      <c r="P42" s="8"/>
      <c r="Q42" s="8"/>
      <c r="R42" s="8"/>
      <c r="S42" s="11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s="10" customFormat="1" ht="45" customHeight="1" x14ac:dyDescent="0.25">
      <c r="A43" s="8"/>
      <c r="B43" s="11"/>
      <c r="C43" s="9"/>
      <c r="D43" s="9"/>
      <c r="I43" s="8"/>
      <c r="J43" s="21"/>
      <c r="O43" s="8"/>
      <c r="P43" s="8"/>
      <c r="Q43" s="8"/>
      <c r="R43" s="8"/>
      <c r="S43" s="11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s="10" customFormat="1" ht="45" customHeight="1" x14ac:dyDescent="0.25">
      <c r="A44" s="8"/>
      <c r="B44" s="11"/>
      <c r="C44" s="9"/>
      <c r="D44" s="9"/>
      <c r="I44" s="8"/>
      <c r="J44" s="21"/>
      <c r="O44" s="8"/>
      <c r="P44" s="8"/>
      <c r="Q44" s="8"/>
      <c r="R44" s="8"/>
      <c r="S44" s="11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s="10" customFormat="1" ht="45" customHeight="1" x14ac:dyDescent="0.25">
      <c r="A45" s="8"/>
      <c r="B45" s="11"/>
      <c r="C45" s="9"/>
      <c r="D45" s="9"/>
      <c r="I45" s="8"/>
      <c r="J45" s="21"/>
      <c r="O45" s="8"/>
      <c r="P45" s="8"/>
      <c r="Q45" s="8"/>
      <c r="R45" s="8"/>
      <c r="S45" s="11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s="10" customFormat="1" ht="45" customHeight="1" x14ac:dyDescent="0.25">
      <c r="A46" s="8"/>
      <c r="B46" s="11"/>
      <c r="C46" s="9"/>
      <c r="D46" s="9"/>
      <c r="I46" s="8"/>
      <c r="J46" s="21"/>
      <c r="O46" s="8"/>
      <c r="P46" s="8"/>
      <c r="Q46" s="8"/>
      <c r="R46" s="8"/>
      <c r="S46" s="11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s="10" customFormat="1" ht="45" customHeight="1" x14ac:dyDescent="0.25">
      <c r="A47" s="8"/>
      <c r="B47" s="11"/>
      <c r="C47" s="9"/>
      <c r="D47" s="9"/>
      <c r="I47" s="8"/>
      <c r="J47" s="21"/>
      <c r="O47" s="8"/>
      <c r="P47" s="8"/>
      <c r="Q47" s="8"/>
      <c r="R47" s="8"/>
      <c r="S47" s="11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s="10" customFormat="1" ht="45" customHeight="1" x14ac:dyDescent="0.25">
      <c r="A48" s="8"/>
      <c r="B48" s="11"/>
      <c r="C48" s="9"/>
      <c r="D48" s="9"/>
      <c r="I48" s="8"/>
      <c r="J48" s="21"/>
      <c r="O48" s="8"/>
      <c r="P48" s="8"/>
      <c r="Q48" s="8"/>
      <c r="R48" s="8"/>
      <c r="S48" s="11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s="10" customFormat="1" ht="45" customHeight="1" x14ac:dyDescent="0.25">
      <c r="A49" s="8"/>
      <c r="B49" s="11"/>
      <c r="C49" s="9"/>
      <c r="D49" s="9"/>
      <c r="I49" s="8"/>
      <c r="J49" s="21"/>
      <c r="O49" s="8"/>
      <c r="P49" s="8"/>
      <c r="Q49" s="8"/>
      <c r="R49" s="8"/>
      <c r="S49" s="11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s="10" customFormat="1" ht="45" customHeight="1" x14ac:dyDescent="0.25">
      <c r="A50" s="8"/>
      <c r="B50" s="11"/>
      <c r="C50" s="9"/>
      <c r="D50" s="9"/>
      <c r="I50" s="8"/>
      <c r="J50" s="21"/>
      <c r="O50" s="8"/>
      <c r="P50" s="8"/>
      <c r="Q50" s="8"/>
      <c r="R50" s="8"/>
      <c r="S50" s="11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s="10" customFormat="1" ht="45" customHeight="1" x14ac:dyDescent="0.25">
      <c r="A51" s="8"/>
      <c r="B51" s="11"/>
      <c r="C51" s="9"/>
      <c r="D51" s="9"/>
      <c r="I51" s="8"/>
      <c r="J51" s="21"/>
      <c r="O51" s="8"/>
      <c r="P51" s="8"/>
      <c r="Q51" s="8"/>
      <c r="R51" s="8"/>
      <c r="S51" s="11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s="10" customFormat="1" ht="45" customHeight="1" x14ac:dyDescent="0.25">
      <c r="A52" s="8"/>
      <c r="B52" s="11"/>
      <c r="C52" s="9"/>
      <c r="D52" s="9"/>
      <c r="I52" s="8"/>
      <c r="J52" s="21"/>
      <c r="O52" s="8"/>
      <c r="P52" s="8"/>
      <c r="Q52" s="8"/>
      <c r="R52" s="8"/>
      <c r="S52" s="11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s="10" customFormat="1" ht="45" customHeight="1" x14ac:dyDescent="0.25">
      <c r="A53" s="8"/>
      <c r="B53" s="11"/>
      <c r="C53" s="9"/>
      <c r="D53" s="9"/>
      <c r="I53" s="8"/>
      <c r="J53" s="21"/>
      <c r="O53" s="8"/>
      <c r="P53" s="8"/>
      <c r="Q53" s="8"/>
      <c r="R53" s="8"/>
      <c r="S53" s="11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s="10" customFormat="1" ht="45" customHeight="1" x14ac:dyDescent="0.25">
      <c r="A54" s="8"/>
      <c r="B54" s="11"/>
      <c r="C54" s="9"/>
      <c r="D54" s="9"/>
      <c r="I54" s="8"/>
      <c r="J54" s="21"/>
      <c r="O54" s="8"/>
      <c r="P54" s="8"/>
      <c r="Q54" s="8"/>
      <c r="R54" s="8"/>
      <c r="S54" s="11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s="10" customFormat="1" ht="45" customHeight="1" x14ac:dyDescent="0.25">
      <c r="A55" s="8"/>
      <c r="B55" s="11"/>
      <c r="C55" s="9"/>
      <c r="D55" s="9"/>
      <c r="I55" s="8"/>
      <c r="J55" s="21"/>
      <c r="O55" s="8"/>
      <c r="P55" s="8"/>
      <c r="Q55" s="8"/>
      <c r="R55" s="8"/>
      <c r="S55" s="11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s="10" customFormat="1" ht="45" customHeight="1" x14ac:dyDescent="0.25">
      <c r="A56" s="8"/>
      <c r="B56" s="11"/>
      <c r="C56" s="9"/>
      <c r="D56" s="9"/>
      <c r="I56" s="8"/>
      <c r="J56" s="21"/>
      <c r="O56" s="8"/>
      <c r="P56" s="8"/>
      <c r="Q56" s="8"/>
      <c r="R56" s="8"/>
      <c r="S56" s="11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s="10" customFormat="1" ht="45" customHeight="1" x14ac:dyDescent="0.25">
      <c r="A57" s="8"/>
      <c r="B57" s="11"/>
      <c r="C57" s="9"/>
      <c r="D57" s="9"/>
      <c r="I57" s="8"/>
      <c r="J57" s="21"/>
      <c r="O57" s="8"/>
      <c r="P57" s="8"/>
      <c r="Q57" s="8"/>
      <c r="R57" s="8"/>
      <c r="S57" s="11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s="10" customFormat="1" ht="45" customHeight="1" x14ac:dyDescent="0.25">
      <c r="A58" s="8"/>
      <c r="B58" s="11"/>
      <c r="C58" s="9"/>
      <c r="D58" s="9"/>
      <c r="I58" s="8"/>
      <c r="J58" s="21"/>
      <c r="O58" s="8"/>
      <c r="P58" s="8"/>
      <c r="Q58" s="8"/>
      <c r="R58" s="8"/>
      <c r="S58" s="11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s="10" customFormat="1" ht="45" customHeight="1" x14ac:dyDescent="0.25">
      <c r="A59" s="8"/>
      <c r="B59" s="11"/>
      <c r="C59" s="9"/>
      <c r="D59" s="9"/>
      <c r="I59" s="8"/>
      <c r="J59" s="21"/>
      <c r="O59" s="8"/>
      <c r="P59" s="8"/>
      <c r="Q59" s="8"/>
      <c r="R59" s="8"/>
      <c r="S59" s="11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s="10" customFormat="1" ht="45" customHeight="1" x14ac:dyDescent="0.25">
      <c r="A60" s="8"/>
      <c r="B60" s="11"/>
      <c r="C60" s="9"/>
      <c r="D60" s="9"/>
      <c r="I60" s="8"/>
      <c r="J60" s="21"/>
      <c r="O60" s="8"/>
      <c r="P60" s="8"/>
      <c r="Q60" s="8"/>
      <c r="R60" s="8"/>
      <c r="S60" s="11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s="10" customFormat="1" ht="45" customHeight="1" x14ac:dyDescent="0.25">
      <c r="A61" s="8"/>
      <c r="B61" s="11"/>
      <c r="C61" s="9"/>
      <c r="D61" s="9"/>
      <c r="I61" s="8"/>
      <c r="J61" s="21"/>
      <c r="O61" s="8"/>
      <c r="P61" s="8"/>
      <c r="Q61" s="8"/>
      <c r="R61" s="8"/>
      <c r="S61" s="11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s="10" customFormat="1" ht="45" customHeight="1" x14ac:dyDescent="0.25">
      <c r="A62" s="8"/>
      <c r="B62" s="11"/>
      <c r="C62" s="9"/>
      <c r="D62" s="9"/>
      <c r="I62" s="8"/>
      <c r="J62" s="21"/>
      <c r="O62" s="8"/>
      <c r="P62" s="8"/>
      <c r="Q62" s="8"/>
      <c r="R62" s="8"/>
      <c r="S62" s="11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s="10" customFormat="1" ht="45" customHeight="1" x14ac:dyDescent="0.25">
      <c r="A63" s="8"/>
      <c r="B63" s="11"/>
      <c r="C63" s="9"/>
      <c r="D63" s="9"/>
      <c r="I63" s="8"/>
      <c r="J63" s="21"/>
      <c r="O63" s="8"/>
      <c r="P63" s="8"/>
      <c r="Q63" s="8"/>
      <c r="R63" s="8"/>
      <c r="S63" s="11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s="10" customFormat="1" ht="45" customHeight="1" x14ac:dyDescent="0.25">
      <c r="A64" s="8"/>
      <c r="B64" s="11"/>
      <c r="C64" s="9"/>
      <c r="D64" s="9"/>
      <c r="I64" s="8"/>
      <c r="J64" s="21"/>
      <c r="O64" s="8"/>
      <c r="P64" s="8"/>
      <c r="Q64" s="8"/>
      <c r="R64" s="8"/>
      <c r="S64" s="11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s="10" customFormat="1" ht="45" customHeight="1" x14ac:dyDescent="0.25">
      <c r="A65" s="8"/>
      <c r="B65" s="11"/>
      <c r="C65" s="9"/>
      <c r="D65" s="9"/>
      <c r="I65" s="8"/>
      <c r="J65" s="21"/>
      <c r="O65" s="8"/>
      <c r="P65" s="8"/>
      <c r="Q65" s="8"/>
      <c r="R65" s="8"/>
      <c r="S65" s="11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s="10" customFormat="1" ht="45" customHeight="1" x14ac:dyDescent="0.25">
      <c r="A66" s="8"/>
      <c r="B66" s="11"/>
      <c r="C66" s="9"/>
      <c r="D66" s="9"/>
      <c r="I66" s="8"/>
      <c r="J66" s="21"/>
      <c r="O66" s="8"/>
      <c r="P66" s="8"/>
      <c r="Q66" s="8"/>
      <c r="R66" s="8"/>
      <c r="S66" s="11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s="10" customFormat="1" ht="45" customHeight="1" x14ac:dyDescent="0.25">
      <c r="A67" s="8"/>
      <c r="B67" s="11"/>
      <c r="C67" s="9"/>
      <c r="D67" s="9"/>
      <c r="I67" s="8"/>
      <c r="J67" s="21"/>
      <c r="O67" s="8"/>
      <c r="P67" s="8"/>
      <c r="Q67" s="8"/>
      <c r="R67" s="8"/>
      <c r="S67" s="11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s="10" customFormat="1" ht="45" customHeight="1" x14ac:dyDescent="0.25">
      <c r="A68" s="8"/>
      <c r="B68" s="11"/>
      <c r="C68" s="9"/>
      <c r="D68" s="9"/>
      <c r="I68" s="8"/>
      <c r="J68" s="21"/>
      <c r="O68" s="8"/>
      <c r="P68" s="8"/>
      <c r="Q68" s="8"/>
      <c r="R68" s="8"/>
      <c r="S68" s="11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s="10" customFormat="1" ht="45" customHeight="1" x14ac:dyDescent="0.25">
      <c r="A69" s="8"/>
      <c r="B69" s="11"/>
      <c r="C69" s="9"/>
      <c r="D69" s="9"/>
      <c r="I69" s="8"/>
      <c r="J69" s="21"/>
      <c r="O69" s="8"/>
      <c r="P69" s="8"/>
      <c r="Q69" s="8"/>
      <c r="R69" s="8"/>
      <c r="S69" s="11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s="10" customFormat="1" ht="45" customHeight="1" x14ac:dyDescent="0.25">
      <c r="A70" s="8"/>
      <c r="B70" s="11"/>
      <c r="C70" s="9"/>
      <c r="D70" s="9"/>
      <c r="I70" s="8"/>
      <c r="J70" s="21"/>
      <c r="O70" s="8"/>
      <c r="P70" s="8"/>
      <c r="Q70" s="8"/>
      <c r="R70" s="8"/>
      <c r="S70" s="11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s="10" customFormat="1" ht="45" customHeight="1" x14ac:dyDescent="0.25">
      <c r="A71" s="8"/>
      <c r="B71" s="11"/>
      <c r="C71" s="9"/>
      <c r="D71" s="9"/>
      <c r="I71" s="8"/>
      <c r="J71" s="21"/>
      <c r="O71" s="8"/>
      <c r="P71" s="8"/>
      <c r="Q71" s="8"/>
      <c r="R71" s="8"/>
      <c r="S71" s="11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4" spans="1:29" s="8" customFormat="1" x14ac:dyDescent="0.25">
      <c r="E74" s="10"/>
      <c r="F74" s="10"/>
      <c r="G74" s="10"/>
      <c r="H74" s="10"/>
      <c r="I74" s="10"/>
      <c r="J74" s="10"/>
      <c r="K74" s="10"/>
      <c r="L74" s="10"/>
      <c r="M74" s="10"/>
      <c r="N74" s="10"/>
      <c r="S74" s="11"/>
    </row>
    <row r="75" spans="1:29" s="8" customFormat="1" x14ac:dyDescent="0.25">
      <c r="B75" s="11"/>
      <c r="C75" s="11"/>
      <c r="D75" s="11"/>
      <c r="E75" s="45"/>
      <c r="F75" s="45"/>
      <c r="G75" s="45"/>
      <c r="H75" s="45"/>
      <c r="I75" s="45"/>
      <c r="J75" s="45"/>
      <c r="K75" s="45"/>
      <c r="L75" s="45"/>
      <c r="M75" s="45"/>
      <c r="N75" s="10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spans="1:29" s="8" customFormat="1" x14ac:dyDescent="0.25">
      <c r="C76" s="11"/>
      <c r="D76" s="11"/>
      <c r="E76" s="10"/>
      <c r="F76" s="10"/>
      <c r="G76" s="10"/>
      <c r="H76" s="10"/>
      <c r="I76" s="11"/>
      <c r="K76" s="10"/>
      <c r="L76" s="10"/>
      <c r="M76" s="10"/>
      <c r="N76" s="10"/>
      <c r="O76" s="9"/>
      <c r="P76" s="9"/>
      <c r="Q76" s="9"/>
      <c r="R76" s="9"/>
      <c r="S76" s="11"/>
      <c r="T76" s="10"/>
      <c r="V76" s="10"/>
      <c r="Y76" s="10"/>
      <c r="Z76" s="10"/>
      <c r="AA76" s="10"/>
    </row>
    <row r="77" spans="1:29" s="8" customFormat="1" x14ac:dyDescent="0.25">
      <c r="B77" s="11"/>
      <c r="C77" s="47"/>
      <c r="D77" s="11"/>
      <c r="E77" s="10"/>
      <c r="F77" s="10"/>
      <c r="G77" s="10"/>
      <c r="H77" s="10"/>
      <c r="I77" s="11"/>
      <c r="K77" s="10"/>
      <c r="L77" s="10"/>
      <c r="M77" s="10"/>
      <c r="N77" s="10"/>
      <c r="O77" s="9"/>
      <c r="P77" s="9"/>
      <c r="Q77" s="9"/>
      <c r="R77" s="9"/>
      <c r="S77" s="11"/>
      <c r="T77" s="10"/>
      <c r="U77" s="10"/>
      <c r="V77" s="10"/>
      <c r="X77" s="21"/>
      <c r="Y77" s="10"/>
      <c r="Z77" s="10"/>
    </row>
    <row r="78" spans="1:29" s="8" customFormat="1" x14ac:dyDescent="0.25">
      <c r="B78" s="11"/>
      <c r="C78" s="9"/>
      <c r="D78" s="9"/>
      <c r="E78" s="10"/>
      <c r="F78" s="10"/>
      <c r="G78" s="10"/>
      <c r="H78" s="10"/>
      <c r="I78" s="10"/>
      <c r="J78" s="21"/>
      <c r="K78" s="10"/>
      <c r="L78" s="10"/>
      <c r="M78" s="10"/>
      <c r="N78" s="10"/>
      <c r="O78" s="9"/>
      <c r="P78" s="9"/>
      <c r="Q78" s="9"/>
      <c r="R78" s="9"/>
      <c r="S78" s="11"/>
      <c r="T78" s="10"/>
      <c r="U78" s="10"/>
      <c r="V78" s="10"/>
      <c r="W78" s="10"/>
      <c r="X78" s="10"/>
      <c r="Y78" s="10"/>
      <c r="Z78" s="10"/>
      <c r="AA78" s="39"/>
    </row>
    <row r="79" spans="1:29" s="8" customFormat="1" x14ac:dyDescent="0.25">
      <c r="B79" s="11"/>
      <c r="C79" s="9"/>
      <c r="D79" s="9"/>
      <c r="E79" s="10"/>
      <c r="F79" s="10"/>
      <c r="G79" s="10"/>
      <c r="H79" s="10"/>
      <c r="I79" s="10"/>
      <c r="J79" s="21"/>
      <c r="K79" s="10"/>
      <c r="L79" s="10"/>
      <c r="M79" s="10"/>
      <c r="N79" s="10"/>
      <c r="P79" s="9"/>
      <c r="S79" s="11"/>
      <c r="T79" s="10"/>
      <c r="V79" s="10"/>
    </row>
    <row r="80" spans="1:29" s="8" customFormat="1" x14ac:dyDescent="0.25">
      <c r="B80" s="11"/>
      <c r="C80" s="9"/>
      <c r="D80" s="9"/>
      <c r="E80" s="10"/>
      <c r="F80" s="10"/>
      <c r="G80" s="10"/>
      <c r="H80" s="10"/>
      <c r="I80" s="10"/>
      <c r="J80" s="21"/>
      <c r="K80" s="10"/>
      <c r="L80" s="10"/>
      <c r="M80" s="10"/>
      <c r="N80" s="10"/>
      <c r="S80" s="11"/>
    </row>
    <row r="81" spans="1:29" s="8" customFormat="1" x14ac:dyDescent="0.25">
      <c r="B81" s="11"/>
      <c r="C81" s="9"/>
      <c r="D81" s="9"/>
      <c r="E81" s="10"/>
      <c r="F81" s="10"/>
      <c r="G81" s="10"/>
      <c r="H81" s="10"/>
      <c r="I81" s="10"/>
      <c r="J81" s="21"/>
      <c r="K81" s="10"/>
      <c r="L81" s="10"/>
      <c r="M81" s="10"/>
      <c r="N81" s="10"/>
      <c r="S81" s="11"/>
    </row>
    <row r="82" spans="1:29" s="8" customFormat="1" x14ac:dyDescent="0.25">
      <c r="B82" s="11"/>
      <c r="C82" s="9"/>
      <c r="D82" s="9"/>
      <c r="E82" s="10"/>
      <c r="F82" s="10"/>
      <c r="G82" s="10"/>
      <c r="H82" s="10"/>
      <c r="I82" s="10"/>
      <c r="J82" s="21"/>
      <c r="K82" s="10"/>
      <c r="L82" s="10"/>
      <c r="M82" s="10"/>
      <c r="N82" s="10"/>
      <c r="S82" s="11"/>
    </row>
    <row r="83" spans="1:29" s="8" customFormat="1" x14ac:dyDescent="0.25">
      <c r="B83" s="11"/>
      <c r="C83" s="9"/>
      <c r="D83" s="9"/>
      <c r="E83" s="10"/>
      <c r="F83" s="10"/>
      <c r="G83" s="10"/>
      <c r="H83" s="10"/>
      <c r="I83" s="10"/>
      <c r="J83" s="21"/>
      <c r="K83" s="10"/>
      <c r="L83" s="10"/>
      <c r="M83" s="10"/>
      <c r="N83" s="10"/>
      <c r="S83" s="11"/>
    </row>
    <row r="84" spans="1:29" s="8" customFormat="1" x14ac:dyDescent="0.25">
      <c r="B84" s="11"/>
      <c r="C84" s="9"/>
      <c r="D84" s="9"/>
      <c r="E84" s="10"/>
      <c r="F84" s="10"/>
      <c r="G84" s="10"/>
      <c r="H84" s="10"/>
      <c r="I84" s="10"/>
      <c r="J84" s="21"/>
      <c r="K84" s="10"/>
      <c r="L84" s="10"/>
      <c r="M84" s="10"/>
      <c r="N84" s="10"/>
      <c r="S84" s="11"/>
    </row>
    <row r="85" spans="1:29" s="8" customFormat="1" x14ac:dyDescent="0.25">
      <c r="B85" s="11"/>
      <c r="C85" s="9"/>
      <c r="D85" s="9"/>
      <c r="E85" s="10"/>
      <c r="F85" s="10"/>
      <c r="G85" s="10"/>
      <c r="H85" s="10"/>
      <c r="I85" s="10"/>
      <c r="J85" s="21"/>
      <c r="K85" s="10"/>
      <c r="L85" s="10"/>
      <c r="M85" s="10"/>
      <c r="N85" s="10"/>
      <c r="S85" s="11"/>
    </row>
    <row r="86" spans="1:29" s="8" customFormat="1" x14ac:dyDescent="0.25">
      <c r="B86" s="11"/>
      <c r="C86" s="9"/>
      <c r="D86" s="9"/>
      <c r="E86" s="10"/>
      <c r="F86" s="10"/>
      <c r="G86" s="10"/>
      <c r="H86" s="10"/>
      <c r="I86" s="10"/>
      <c r="J86" s="21"/>
      <c r="K86" s="10"/>
      <c r="L86" s="10"/>
      <c r="M86" s="10"/>
      <c r="N86" s="10"/>
      <c r="S86" s="11"/>
    </row>
    <row r="87" spans="1:29" s="8" customFormat="1" x14ac:dyDescent="0.25">
      <c r="B87" s="11"/>
      <c r="C87" s="9"/>
      <c r="D87" s="9"/>
      <c r="E87" s="10"/>
      <c r="F87" s="10"/>
      <c r="G87" s="10"/>
      <c r="H87" s="10"/>
      <c r="I87" s="10"/>
      <c r="J87" s="21"/>
      <c r="K87" s="10"/>
      <c r="L87" s="10"/>
      <c r="M87" s="10"/>
      <c r="N87" s="10"/>
      <c r="S87" s="11"/>
    </row>
    <row r="88" spans="1:29" s="8" customFormat="1" x14ac:dyDescent="0.25">
      <c r="B88" s="11"/>
      <c r="C88" s="9"/>
      <c r="D88" s="9"/>
      <c r="E88" s="10"/>
      <c r="F88" s="10"/>
      <c r="G88" s="10"/>
      <c r="H88" s="10"/>
      <c r="I88" s="10"/>
      <c r="J88" s="21"/>
      <c r="K88" s="10"/>
      <c r="L88" s="10"/>
      <c r="M88" s="10"/>
      <c r="N88" s="10"/>
      <c r="S88" s="11"/>
    </row>
    <row r="89" spans="1:29" s="10" customFormat="1" x14ac:dyDescent="0.25">
      <c r="A89" s="8"/>
      <c r="B89" s="11"/>
      <c r="C89" s="9"/>
      <c r="D89" s="9"/>
      <c r="J89" s="21"/>
      <c r="O89" s="8"/>
      <c r="P89" s="8"/>
      <c r="Q89" s="8"/>
      <c r="R89" s="8"/>
      <c r="S89" s="11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s="10" customFormat="1" x14ac:dyDescent="0.25">
      <c r="A90" s="8"/>
      <c r="B90" s="11"/>
      <c r="C90" s="9"/>
      <c r="D90" s="9"/>
      <c r="J90" s="21"/>
      <c r="O90" s="8"/>
      <c r="P90" s="8"/>
      <c r="Q90" s="8"/>
      <c r="R90" s="8"/>
      <c r="S90" s="11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s="10" customFormat="1" x14ac:dyDescent="0.25">
      <c r="A91" s="8"/>
      <c r="B91" s="11"/>
      <c r="C91" s="9"/>
      <c r="D91" s="9"/>
      <c r="J91" s="21"/>
      <c r="O91" s="8"/>
      <c r="P91" s="8"/>
      <c r="Q91" s="8"/>
      <c r="R91" s="8"/>
      <c r="S91" s="11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s="10" customFormat="1" x14ac:dyDescent="0.25">
      <c r="A92" s="8"/>
      <c r="B92" s="11"/>
      <c r="C92" s="9"/>
      <c r="D92" s="9"/>
      <c r="J92" s="21"/>
      <c r="O92" s="8"/>
      <c r="P92" s="8"/>
      <c r="Q92" s="8"/>
      <c r="R92" s="8"/>
      <c r="S92" s="11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s="10" customFormat="1" x14ac:dyDescent="0.25">
      <c r="A93" s="8"/>
      <c r="B93" s="11"/>
      <c r="C93" s="9"/>
      <c r="D93" s="9"/>
      <c r="J93" s="21"/>
      <c r="O93" s="8"/>
      <c r="P93" s="8"/>
      <c r="Q93" s="8"/>
      <c r="R93" s="8"/>
      <c r="S93" s="11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s="10" customFormat="1" x14ac:dyDescent="0.25">
      <c r="A94" s="8"/>
      <c r="B94" s="11"/>
      <c r="C94" s="9"/>
      <c r="D94" s="9"/>
      <c r="J94" s="21"/>
      <c r="O94" s="8"/>
      <c r="P94" s="8"/>
      <c r="Q94" s="8"/>
      <c r="R94" s="8"/>
      <c r="S94" s="11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s="10" customFormat="1" x14ac:dyDescent="0.25">
      <c r="A95" s="8"/>
      <c r="B95" s="11"/>
      <c r="C95" s="9"/>
      <c r="D95" s="9"/>
      <c r="J95" s="21"/>
      <c r="O95" s="8"/>
      <c r="P95" s="8"/>
      <c r="Q95" s="8"/>
      <c r="R95" s="8"/>
      <c r="S95" s="11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s="10" customFormat="1" x14ac:dyDescent="0.25">
      <c r="A96" s="8"/>
      <c r="B96" s="11"/>
      <c r="C96" s="9"/>
      <c r="D96" s="9"/>
      <c r="J96" s="21"/>
      <c r="O96" s="8"/>
      <c r="P96" s="8"/>
      <c r="Q96" s="8"/>
      <c r="R96" s="8"/>
      <c r="S96" s="11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s="10" customFormat="1" x14ac:dyDescent="0.25">
      <c r="A97" s="8"/>
      <c r="B97" s="11"/>
      <c r="C97" s="9"/>
      <c r="D97" s="9"/>
      <c r="J97" s="21"/>
      <c r="O97" s="8"/>
      <c r="P97" s="8"/>
      <c r="Q97" s="8"/>
      <c r="R97" s="8"/>
      <c r="S97" s="11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s="10" customFormat="1" x14ac:dyDescent="0.25">
      <c r="A98" s="8"/>
      <c r="B98" s="11"/>
      <c r="C98" s="9"/>
      <c r="D98" s="9"/>
      <c r="J98" s="21"/>
      <c r="O98" s="8"/>
      <c r="P98" s="8"/>
      <c r="Q98" s="8"/>
      <c r="R98" s="8"/>
      <c r="S98" s="11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s="10" customFormat="1" x14ac:dyDescent="0.25">
      <c r="A99" s="8"/>
      <c r="B99" s="11"/>
      <c r="C99" s="9"/>
      <c r="D99" s="9"/>
      <c r="J99" s="21"/>
      <c r="O99" s="8"/>
      <c r="P99" s="8"/>
      <c r="Q99" s="8"/>
      <c r="R99" s="8"/>
      <c r="S99" s="11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s="10" customFormat="1" x14ac:dyDescent="0.25">
      <c r="A100" s="8"/>
      <c r="B100" s="11"/>
      <c r="C100" s="9"/>
      <c r="D100" s="9"/>
      <c r="J100" s="21"/>
      <c r="O100" s="8"/>
      <c r="P100" s="8"/>
      <c r="Q100" s="8"/>
      <c r="R100" s="8"/>
      <c r="S100" s="11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s="10" customFormat="1" x14ac:dyDescent="0.25">
      <c r="A101" s="8"/>
      <c r="B101" s="11"/>
      <c r="C101" s="9"/>
      <c r="D101" s="9"/>
      <c r="J101" s="21"/>
      <c r="O101" s="8"/>
      <c r="P101" s="8"/>
      <c r="Q101" s="8"/>
      <c r="R101" s="8"/>
      <c r="S101" s="11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s="10" customFormat="1" x14ac:dyDescent="0.25">
      <c r="A102" s="8"/>
      <c r="B102" s="11"/>
      <c r="C102" s="9"/>
      <c r="D102" s="9"/>
      <c r="J102" s="21"/>
      <c r="O102" s="8"/>
      <c r="P102" s="8"/>
      <c r="Q102" s="8"/>
      <c r="R102" s="8"/>
      <c r="S102" s="11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s="10" customFormat="1" x14ac:dyDescent="0.25">
      <c r="A103" s="8"/>
      <c r="B103" s="11"/>
      <c r="C103" s="9"/>
      <c r="D103" s="9"/>
      <c r="J103" s="21"/>
      <c r="O103" s="8"/>
      <c r="P103" s="8"/>
      <c r="Q103" s="8"/>
      <c r="R103" s="8"/>
      <c r="S103" s="11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s="10" customFormat="1" x14ac:dyDescent="0.25">
      <c r="A104" s="8"/>
      <c r="B104" s="11"/>
      <c r="C104" s="9"/>
      <c r="D104" s="9"/>
      <c r="J104" s="21"/>
      <c r="O104" s="8"/>
      <c r="P104" s="8"/>
      <c r="Q104" s="8"/>
      <c r="R104" s="8"/>
      <c r="S104" s="11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s="10" customFormat="1" x14ac:dyDescent="0.25">
      <c r="A105" s="8"/>
      <c r="B105" s="11"/>
      <c r="C105" s="9"/>
      <c r="D105" s="9"/>
      <c r="J105" s="21"/>
      <c r="O105" s="8"/>
      <c r="P105" s="8"/>
      <c r="Q105" s="8"/>
      <c r="R105" s="8"/>
      <c r="S105" s="11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s="10" customFormat="1" x14ac:dyDescent="0.25">
      <c r="A106" s="8"/>
      <c r="B106" s="11"/>
      <c r="C106" s="9"/>
      <c r="D106" s="9"/>
      <c r="J106" s="21"/>
      <c r="O106" s="8"/>
      <c r="P106" s="8"/>
      <c r="Q106" s="8"/>
      <c r="R106" s="8"/>
      <c r="S106" s="11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s="10" customFormat="1" x14ac:dyDescent="0.25">
      <c r="A107" s="8"/>
      <c r="B107" s="11"/>
      <c r="C107" s="9"/>
      <c r="D107" s="9"/>
      <c r="J107" s="21"/>
      <c r="O107" s="8"/>
      <c r="P107" s="8"/>
      <c r="Q107" s="8"/>
      <c r="R107" s="8"/>
      <c r="S107" s="11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s="10" customFormat="1" x14ac:dyDescent="0.25">
      <c r="A108" s="8"/>
      <c r="B108" s="11"/>
      <c r="C108" s="9"/>
      <c r="D108" s="9"/>
      <c r="J108" s="21"/>
      <c r="O108" s="8"/>
      <c r="P108" s="8"/>
      <c r="Q108" s="8"/>
      <c r="R108" s="8"/>
      <c r="S108" s="11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s="10" customFormat="1" x14ac:dyDescent="0.25">
      <c r="A109" s="8"/>
      <c r="B109" s="11"/>
      <c r="C109" s="9"/>
      <c r="D109" s="9"/>
      <c r="J109" s="21"/>
      <c r="O109" s="8"/>
      <c r="P109" s="8"/>
      <c r="Q109" s="8"/>
      <c r="R109" s="8"/>
      <c r="S109" s="11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s="10" customFormat="1" x14ac:dyDescent="0.25">
      <c r="A110" s="8"/>
      <c r="B110" s="11"/>
      <c r="C110" s="9"/>
      <c r="D110" s="9"/>
      <c r="J110" s="21"/>
      <c r="O110" s="8"/>
      <c r="P110" s="8"/>
      <c r="Q110" s="8"/>
      <c r="R110" s="8"/>
      <c r="S110" s="11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s="10" customFormat="1" x14ac:dyDescent="0.25">
      <c r="A111" s="8"/>
      <c r="B111" s="11"/>
      <c r="C111" s="9"/>
      <c r="D111" s="9"/>
      <c r="J111" s="21"/>
      <c r="O111" s="8"/>
      <c r="P111" s="8"/>
      <c r="Q111" s="8"/>
      <c r="R111" s="8"/>
      <c r="S111" s="11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s="10" customFormat="1" x14ac:dyDescent="0.25">
      <c r="A112" s="8"/>
      <c r="B112" s="11"/>
      <c r="C112" s="9"/>
      <c r="D112" s="9"/>
      <c r="J112" s="21"/>
      <c r="O112" s="8"/>
      <c r="P112" s="8"/>
      <c r="Q112" s="8"/>
      <c r="R112" s="8"/>
      <c r="S112" s="11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s="10" customFormat="1" x14ac:dyDescent="0.25">
      <c r="A113" s="8"/>
      <c r="B113" s="11"/>
      <c r="C113" s="9"/>
      <c r="D113" s="9"/>
      <c r="J113" s="21"/>
      <c r="O113" s="8"/>
      <c r="P113" s="8"/>
      <c r="Q113" s="8"/>
      <c r="R113" s="8"/>
      <c r="S113" s="11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s="10" customFormat="1" x14ac:dyDescent="0.25">
      <c r="A114" s="8"/>
      <c r="B114" s="11"/>
      <c r="C114" s="9"/>
      <c r="D114" s="9"/>
      <c r="J114" s="21"/>
      <c r="O114" s="8"/>
      <c r="P114" s="8"/>
      <c r="Q114" s="8"/>
      <c r="R114" s="8"/>
      <c r="S114" s="11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s="10" customFormat="1" x14ac:dyDescent="0.25">
      <c r="A115" s="8"/>
      <c r="B115" s="11"/>
      <c r="C115" s="9"/>
      <c r="D115" s="9"/>
      <c r="J115" s="21"/>
      <c r="O115" s="8"/>
      <c r="P115" s="8"/>
      <c r="Q115" s="8"/>
      <c r="R115" s="8"/>
      <c r="S115" s="11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s="10" customFormat="1" x14ac:dyDescent="0.25">
      <c r="A116" s="8"/>
      <c r="B116" s="11"/>
      <c r="C116" s="9"/>
      <c r="D116" s="9"/>
      <c r="J116" s="21"/>
      <c r="O116" s="8"/>
      <c r="P116" s="8"/>
      <c r="Q116" s="8"/>
      <c r="R116" s="8"/>
      <c r="S116" s="11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s="10" customFormat="1" x14ac:dyDescent="0.25">
      <c r="A117" s="8"/>
      <c r="B117" s="11"/>
      <c r="C117" s="9"/>
      <c r="D117" s="9"/>
      <c r="J117" s="21"/>
      <c r="O117" s="8"/>
      <c r="P117" s="8"/>
      <c r="Q117" s="8"/>
      <c r="R117" s="8"/>
      <c r="S117" s="11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s="10" customFormat="1" x14ac:dyDescent="0.25">
      <c r="A118" s="8"/>
      <c r="B118" s="11"/>
      <c r="C118" s="9"/>
      <c r="D118" s="9"/>
      <c r="J118" s="21"/>
      <c r="O118" s="8"/>
      <c r="P118" s="8"/>
      <c r="Q118" s="8"/>
      <c r="R118" s="8"/>
      <c r="S118" s="11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s="10" customFormat="1" x14ac:dyDescent="0.25">
      <c r="A119" s="8"/>
      <c r="B119" s="11"/>
      <c r="C119" s="9"/>
      <c r="D119" s="9"/>
      <c r="J119" s="21"/>
      <c r="O119" s="8"/>
      <c r="P119" s="8"/>
      <c r="Q119" s="8"/>
      <c r="R119" s="8"/>
      <c r="S119" s="11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s="10" customFormat="1" x14ac:dyDescent="0.25">
      <c r="A120" s="8"/>
      <c r="B120" s="11"/>
      <c r="C120" s="9"/>
      <c r="D120" s="9"/>
      <c r="J120" s="21"/>
      <c r="O120" s="8"/>
      <c r="P120" s="8"/>
      <c r="Q120" s="8"/>
      <c r="R120" s="8"/>
      <c r="S120" s="11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s="10" customFormat="1" x14ac:dyDescent="0.25">
      <c r="A121" s="8"/>
      <c r="B121" s="11"/>
      <c r="C121" s="9"/>
      <c r="D121" s="9"/>
      <c r="J121" s="21"/>
      <c r="O121" s="8"/>
      <c r="P121" s="8"/>
      <c r="Q121" s="8"/>
      <c r="R121" s="8"/>
      <c r="S121" s="11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s="10" customFormat="1" x14ac:dyDescent="0.25">
      <c r="A122" s="8"/>
      <c r="B122" s="11"/>
      <c r="C122" s="9"/>
      <c r="D122" s="9"/>
      <c r="J122" s="21"/>
      <c r="O122" s="8"/>
      <c r="P122" s="8"/>
      <c r="Q122" s="8"/>
      <c r="R122" s="8"/>
      <c r="S122" s="11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s="10" customFormat="1" x14ac:dyDescent="0.25">
      <c r="A123" s="8"/>
      <c r="B123" s="11"/>
      <c r="C123" s="9"/>
      <c r="D123" s="9"/>
      <c r="J123" s="21"/>
      <c r="O123" s="8"/>
      <c r="P123" s="8"/>
      <c r="Q123" s="8"/>
      <c r="R123" s="8"/>
      <c r="S123" s="11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s="10" customFormat="1" x14ac:dyDescent="0.25">
      <c r="A124" s="8"/>
      <c r="B124" s="11"/>
      <c r="C124" s="9"/>
      <c r="D124" s="9"/>
      <c r="J124" s="21"/>
      <c r="O124" s="8"/>
      <c r="P124" s="8"/>
      <c r="Q124" s="8"/>
      <c r="R124" s="8"/>
      <c r="S124" s="11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s="10" customFormat="1" x14ac:dyDescent="0.25">
      <c r="A125" s="8"/>
      <c r="B125" s="11"/>
      <c r="C125" s="9"/>
      <c r="D125" s="9"/>
      <c r="J125" s="21"/>
      <c r="O125" s="8"/>
      <c r="P125" s="8"/>
      <c r="Q125" s="8"/>
      <c r="R125" s="8"/>
      <c r="S125" s="11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s="10" customFormat="1" x14ac:dyDescent="0.25">
      <c r="A126" s="8"/>
      <c r="B126" s="11"/>
      <c r="C126" s="9"/>
      <c r="D126" s="9"/>
      <c r="J126" s="21"/>
      <c r="O126" s="8"/>
      <c r="P126" s="8"/>
      <c r="Q126" s="8"/>
      <c r="R126" s="8"/>
      <c r="S126" s="11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s="10" customFormat="1" x14ac:dyDescent="0.25">
      <c r="A127" s="8"/>
      <c r="B127" s="11"/>
      <c r="C127" s="9"/>
      <c r="D127" s="9"/>
      <c r="J127" s="21"/>
      <c r="O127" s="8"/>
      <c r="P127" s="8"/>
      <c r="Q127" s="8"/>
      <c r="R127" s="8"/>
      <c r="S127" s="11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s="10" customFormat="1" x14ac:dyDescent="0.25">
      <c r="A128" s="8"/>
      <c r="B128" s="11"/>
      <c r="C128" s="9"/>
      <c r="D128" s="9"/>
      <c r="J128" s="21"/>
      <c r="O128" s="8"/>
      <c r="P128" s="8"/>
      <c r="Q128" s="8"/>
      <c r="R128" s="8"/>
      <c r="S128" s="11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s="10" customFormat="1" x14ac:dyDescent="0.25">
      <c r="A129" s="8"/>
      <c r="B129" s="11"/>
      <c r="C129" s="9"/>
      <c r="D129" s="9"/>
      <c r="J129" s="21"/>
      <c r="O129" s="8"/>
      <c r="P129" s="8"/>
      <c r="Q129" s="8"/>
      <c r="R129" s="8"/>
      <c r="S129" s="11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s="10" customFormat="1" x14ac:dyDescent="0.25">
      <c r="A130" s="8"/>
      <c r="B130" s="11"/>
      <c r="C130" s="9"/>
      <c r="D130" s="9"/>
      <c r="J130" s="21"/>
      <c r="O130" s="8"/>
      <c r="P130" s="8"/>
      <c r="Q130" s="8"/>
      <c r="R130" s="8"/>
      <c r="S130" s="11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s="10" customFormat="1" x14ac:dyDescent="0.25">
      <c r="A131" s="8"/>
      <c r="B131" s="11"/>
      <c r="C131" s="9"/>
      <c r="D131" s="9"/>
      <c r="J131" s="21"/>
      <c r="O131" s="8"/>
      <c r="P131" s="8"/>
      <c r="Q131" s="8"/>
      <c r="R131" s="8"/>
      <c r="S131" s="11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s="10" customFormat="1" x14ac:dyDescent="0.25">
      <c r="A132" s="8"/>
      <c r="B132" s="11"/>
      <c r="C132" s="9"/>
      <c r="D132" s="9"/>
      <c r="J132" s="21"/>
      <c r="O132" s="8"/>
      <c r="P132" s="8"/>
      <c r="Q132" s="8"/>
      <c r="R132" s="8"/>
      <c r="S132" s="11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s="10" customFormat="1" x14ac:dyDescent="0.25">
      <c r="A133" s="8"/>
      <c r="B133" s="11"/>
      <c r="C133" s="9"/>
      <c r="D133" s="9"/>
      <c r="J133" s="21"/>
      <c r="O133" s="8"/>
      <c r="P133" s="8"/>
      <c r="Q133" s="8"/>
      <c r="R133" s="8"/>
      <c r="S133" s="11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s="10" customFormat="1" x14ac:dyDescent="0.25">
      <c r="A134" s="8"/>
      <c r="B134" s="11"/>
      <c r="C134" s="9"/>
      <c r="D134" s="9"/>
      <c r="J134" s="21"/>
      <c r="O134" s="8"/>
      <c r="P134" s="8"/>
      <c r="Q134" s="8"/>
      <c r="R134" s="8"/>
      <c r="S134" s="11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s="10" customFormat="1" x14ac:dyDescent="0.25">
      <c r="A135" s="8"/>
      <c r="B135" s="11"/>
      <c r="C135" s="9"/>
      <c r="D135" s="9"/>
      <c r="J135" s="21"/>
      <c r="O135" s="8"/>
      <c r="P135" s="8"/>
      <c r="Q135" s="8"/>
      <c r="R135" s="8"/>
      <c r="S135" s="11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s="8" customFormat="1" x14ac:dyDescent="0.25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S136" s="11"/>
    </row>
    <row r="137" spans="1:29" s="8" customFormat="1" x14ac:dyDescent="0.25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S137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Điều chỉnh tăng-360 ngày</vt:lpstr>
      <vt:lpstr>Điều chỉnh tăng-365 ngày </vt:lpstr>
      <vt:lpstr>Tiếp tục tạm ngưng (360)</vt:lpstr>
      <vt:lpstr>Tiếp tục tạm ngưng(365 ngày) </vt:lpstr>
      <vt:lpstr>Tăng giảm CCDC(360)</vt:lpstr>
      <vt:lpstr>Tăng giảm CCDC(365)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Computer</dc:creator>
  <cp:lastModifiedBy>HP Computer</cp:lastModifiedBy>
  <dcterms:created xsi:type="dcterms:W3CDTF">2021-10-01T01:17:40Z</dcterms:created>
  <dcterms:modified xsi:type="dcterms:W3CDTF">2021-10-06T02:10:49Z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302b10bc-4241-4470-8abc-6dc8c08d2990</vt:lpwstr>
  </property>
</Properties>
</file>