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iettel_odoo_erp_document\ACCOUNTING\SOPEN\Dữ liệu demo\"/>
    </mc:Choice>
  </mc:AlternateContent>
  <bookViews>
    <workbookView xWindow="0" yWindow="0" windowWidth="15360" windowHeight="7155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9" i="1"/>
  <c r="C20" i="1"/>
  <c r="G85" i="1"/>
  <c r="F85" i="1"/>
  <c r="E85" i="1"/>
  <c r="E84" i="1"/>
  <c r="D85" i="1"/>
  <c r="C85" i="1"/>
  <c r="B85" i="1"/>
  <c r="C21" i="1"/>
  <c r="B21" i="1"/>
  <c r="D84" i="1"/>
  <c r="C84" i="1"/>
  <c r="B84" i="1"/>
  <c r="D76" i="1"/>
  <c r="E77" i="1"/>
  <c r="D70" i="1"/>
  <c r="B70" i="1"/>
  <c r="G21" i="1"/>
  <c r="F21" i="1"/>
  <c r="F20" i="1"/>
  <c r="E21" i="1"/>
  <c r="E20" i="1"/>
  <c r="G20" i="1" s="1"/>
  <c r="D21" i="1"/>
  <c r="D62" i="1"/>
  <c r="E61" i="1"/>
  <c r="E60" i="1"/>
  <c r="E59" i="1"/>
  <c r="E58" i="1"/>
  <c r="E56" i="1"/>
  <c r="E55" i="1"/>
  <c r="E54" i="1"/>
  <c r="E53" i="1"/>
  <c r="C46" i="1"/>
  <c r="B46" i="1"/>
  <c r="E41" i="1"/>
  <c r="G42" i="1"/>
  <c r="D47" i="1" s="1"/>
  <c r="E47" i="1" s="1"/>
  <c r="G41" i="1"/>
  <c r="G28" i="1"/>
  <c r="G27" i="1"/>
  <c r="G33" i="1"/>
  <c r="G34" i="1"/>
  <c r="G31" i="1"/>
  <c r="G29" i="1"/>
  <c r="G32" i="1"/>
  <c r="G30" i="1"/>
  <c r="D20" i="1"/>
  <c r="B20" i="1"/>
  <c r="H6" i="1"/>
  <c r="F6" i="1"/>
  <c r="D57" i="1" l="1"/>
  <c r="B47" i="1"/>
  <c r="C47" i="1" s="1"/>
  <c r="F47" i="1" s="1"/>
  <c r="D46" i="1"/>
  <c r="E46" i="1" s="1"/>
  <c r="F46" i="1" l="1"/>
  <c r="C41" i="1"/>
  <c r="D48" i="1"/>
  <c r="B42" i="1"/>
  <c r="C42" i="1" s="1"/>
  <c r="E42" i="1" s="1"/>
  <c r="B41" i="1"/>
  <c r="P16" i="1"/>
  <c r="P15" i="1"/>
  <c r="D11" i="1"/>
  <c r="D10" i="1"/>
  <c r="F5" i="1"/>
  <c r="B48" i="1" l="1"/>
  <c r="H5" i="1"/>
  <c r="B69" i="1" l="1"/>
  <c r="D69" i="1" s="1"/>
  <c r="F84" i="1" s="1"/>
  <c r="G84" i="1" s="1"/>
  <c r="C48" i="1"/>
  <c r="F48" i="1"/>
  <c r="E48" i="1"/>
  <c r="D74" i="1" l="1"/>
  <c r="E75" i="1" l="1"/>
</calcChain>
</file>

<file path=xl/sharedStrings.xml><?xml version="1.0" encoding="utf-8"?>
<sst xmlns="http://schemas.openxmlformats.org/spreadsheetml/2006/main" count="171" uniqueCount="96">
  <si>
    <t>Công trình A</t>
  </si>
  <si>
    <t>NVL trực tiếp</t>
  </si>
  <si>
    <t>Nhân công trực tiếp</t>
  </si>
  <si>
    <t>Chi phí chung</t>
  </si>
  <si>
    <t>Tổng chi phí</t>
  </si>
  <si>
    <t>Số đã nghiệm thu</t>
  </si>
  <si>
    <t>Số chưa nghiệm thu</t>
  </si>
  <si>
    <t>TK CPSX dở dang</t>
  </si>
  <si>
    <t>Định mức NVL</t>
  </si>
  <si>
    <t>SL</t>
  </si>
  <si>
    <t>Đơn giá</t>
  </si>
  <si>
    <t>Thành tiền</t>
  </si>
  <si>
    <t>BETONG</t>
  </si>
  <si>
    <t>XIMANG</t>
  </si>
  <si>
    <t>Khai báo định mức phân bổ theo công trình</t>
  </si>
  <si>
    <t>TK 621</t>
  </si>
  <si>
    <t>TK 622</t>
  </si>
  <si>
    <t>TK 6231</t>
  </si>
  <si>
    <t>TK 6232</t>
  </si>
  <si>
    <t>TK 6233</t>
  </si>
  <si>
    <t>TK 6234</t>
  </si>
  <si>
    <t>TK 6237</t>
  </si>
  <si>
    <t>TK 6238</t>
  </si>
  <si>
    <t>TK 6271</t>
  </si>
  <si>
    <t>TK 6272</t>
  </si>
  <si>
    <t>TK 6273</t>
  </si>
  <si>
    <t>TK 6274</t>
  </si>
  <si>
    <t>TK 6277</t>
  </si>
  <si>
    <t>TK 6278</t>
  </si>
  <si>
    <t>Tổng cộng</t>
  </si>
  <si>
    <t>Công trình B</t>
  </si>
  <si>
    <t>Lũy kế ps kỳ trước</t>
  </si>
  <si>
    <t>PS trong kỳ</t>
  </si>
  <si>
    <t>Khoản giảm giá thành</t>
  </si>
  <si>
    <t>Lũy kế chi phí</t>
  </si>
  <si>
    <t>Lũy kế đã nghiệm thu</t>
  </si>
  <si>
    <t>Tập hợp chi phí phát sinh</t>
  </si>
  <si>
    <t>CTA</t>
  </si>
  <si>
    <t>Hạch toán CP chưa gắn đối tượng</t>
  </si>
  <si>
    <t>Khoản giảm giá thành (không bao gồm bút toán nghiệm thu)</t>
  </si>
  <si>
    <t>Phân bổ chi phí chung</t>
  </si>
  <si>
    <t>Tài khoản</t>
  </si>
  <si>
    <t>Tổng tiền</t>
  </si>
  <si>
    <t>Số chưa phân bổ</t>
  </si>
  <si>
    <t>% PB lần này</t>
  </si>
  <si>
    <t>Số PB lần này</t>
  </si>
  <si>
    <t>Tiêu thức PB</t>
  </si>
  <si>
    <t>Tab Phân bổ</t>
  </si>
  <si>
    <t>Tỷ lệ</t>
  </si>
  <si>
    <t>Số tiền</t>
  </si>
  <si>
    <t>Tổng CP</t>
  </si>
  <si>
    <t>Tổng</t>
  </si>
  <si>
    <t>Kết chuyển chi phí</t>
  </si>
  <si>
    <t>Đối tượng</t>
  </si>
  <si>
    <t>Nội dung</t>
  </si>
  <si>
    <t>Nợ</t>
  </si>
  <si>
    <t>Có</t>
  </si>
  <si>
    <t xml:space="preserve"> </t>
  </si>
  <si>
    <t>Tỷ lệ nghiệm thu</t>
  </si>
  <si>
    <t>Giá trị nghiệm thu</t>
  </si>
  <si>
    <t>Kỳ giá thành (sau nghiệm thu)</t>
  </si>
  <si>
    <t>Kỳ giá thành (trước nghiệm thu)</t>
  </si>
  <si>
    <t>Nhập lũy kế PS cho đơn hàng kỳ trước</t>
  </si>
  <si>
    <t>Đơn Hàng S0007</t>
  </si>
  <si>
    <t>Hạch toán CP đã gắn đơn hàng S0007</t>
  </si>
  <si>
    <t>Đơn hàng S0007</t>
  </si>
  <si>
    <t>Dr 621/Cr 3341</t>
  </si>
  <si>
    <t>Dr 6277/Cr 3341</t>
  </si>
  <si>
    <t>Dr 1111/Cr 1113</t>
  </si>
  <si>
    <t>Kết chuyển CPSXKD Kỳ giá thành 01/09/2018 - 30/09/2018</t>
  </si>
  <si>
    <t>Nghiệm thu giá vốn đơn hàng  S0007 Kỳ giá thành 01/09/2018 - 30/09/2018</t>
  </si>
  <si>
    <t>Nghiệm thu đơn hàng</t>
  </si>
  <si>
    <t xml:space="preserve">Đơn hàng </t>
  </si>
  <si>
    <t>S0007</t>
  </si>
  <si>
    <t>Bút toán 1 cho đơn hàng</t>
  </si>
  <si>
    <t>Bút toán cho đơn hàng S0007</t>
  </si>
  <si>
    <t>.</t>
  </si>
  <si>
    <t>Dr 622/Cr 3341</t>
  </si>
  <si>
    <t>Đơn hàng S0008</t>
  </si>
  <si>
    <t>Hạch toán CP đã gắn đơn hàng S0008</t>
  </si>
  <si>
    <t>Hạch toán CP đã gắn với đơn hàng S0007</t>
  </si>
  <si>
    <t>Hạch toán CP đã gắn với đơn hàng S0008</t>
  </si>
  <si>
    <t>S0008</t>
  </si>
  <si>
    <t>1. NVL TT,2 NC TT, 3. Chi phí TT, 4 Doanh thu</t>
  </si>
  <si>
    <t>NVLTT</t>
  </si>
  <si>
    <t>NCTT</t>
  </si>
  <si>
    <t>hạch toán cp đã gắn đơn hàng S0007</t>
  </si>
  <si>
    <t>Hạch toán cp đã gắn đơn hàng S0008</t>
  </si>
  <si>
    <t>Dr5112/cr 1111</t>
  </si>
  <si>
    <t>Chi phí TT</t>
  </si>
  <si>
    <t>Doanh thu</t>
  </si>
  <si>
    <t>Đơn hàng</t>
  </si>
  <si>
    <t>Tiêu thức phân bổ</t>
  </si>
  <si>
    <t>Tỷ lệ phân bổ</t>
  </si>
  <si>
    <t>Nghiệm thu giá vốn đơn hàng  S0008 Kỳ giá thành 01/09/2018 - 30/09/2018</t>
  </si>
  <si>
    <t>Debit-credit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</si>
</sst>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#,##0.000000000_);\(#,##0.0000000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0" borderId="0" xfId="0" applyFont="1"/>
    <xf numFmtId="164" fontId="0" fillId="0" borderId="0" xfId="1" applyNumberFormat="1" applyFont="1"/>
    <xf numFmtId="164" fontId="3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0" fontId="0" fillId="0" borderId="0" xfId="0" applyFill="1"/>
    <xf numFmtId="0" fontId="2" fillId="0" borderId="0" xfId="0" applyFont="1"/>
    <xf numFmtId="0" fontId="3" fillId="4" borderId="1" xfId="0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164" fontId="3" fillId="5" borderId="1" xfId="0" applyNumberFormat="1" applyFont="1" applyFill="1" applyBorder="1"/>
    <xf numFmtId="164" fontId="0" fillId="5" borderId="1" xfId="0" applyNumberFormat="1" applyFill="1" applyBorder="1"/>
    <xf numFmtId="164" fontId="3" fillId="5" borderId="1" xfId="1" applyNumberFormat="1" applyFont="1" applyFill="1" applyBorder="1"/>
    <xf numFmtId="164" fontId="0" fillId="5" borderId="1" xfId="1" applyNumberFormat="1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/>
    <xf numFmtId="43" fontId="0" fillId="0" borderId="1" xfId="0" applyNumberFormat="1" applyBorder="1"/>
    <xf numFmtId="0" fontId="3" fillId="0" borderId="1" xfId="0" applyFont="1" applyBorder="1"/>
    <xf numFmtId="9" fontId="3" fillId="0" borderId="1" xfId="0" applyNumberFormat="1" applyFont="1" applyBorder="1"/>
    <xf numFmtId="164" fontId="3" fillId="0" borderId="1" xfId="1" applyNumberFormat="1" applyFont="1" applyBorder="1"/>
    <xf numFmtId="164" fontId="0" fillId="0" borderId="1" xfId="1" applyNumberFormat="1" applyFont="1" applyBorder="1"/>
    <xf numFmtId="0" fontId="2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3" fillId="6" borderId="0" xfId="0" applyFont="1" applyFill="1"/>
    <xf numFmtId="164" fontId="0" fillId="6" borderId="0" xfId="0" applyNumberFormat="1" applyFill="1"/>
    <xf numFmtId="0" fontId="3" fillId="6" borderId="0" xfId="0" applyFont="1" applyFill="1" applyAlignment="1">
      <alignment horizontal="center"/>
    </xf>
    <xf numFmtId="3" fontId="0" fillId="6" borderId="0" xfId="0" applyNumberFormat="1" applyFill="1"/>
    <xf numFmtId="3" fontId="3" fillId="6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2" xfId="0" applyBorder="1"/>
    <xf numFmtId="0" fontId="0" fillId="6" borderId="1" xfId="0" applyFill="1" applyBorder="1"/>
    <xf numFmtId="167" fontId="0" fillId="6" borderId="1" xfId="0" applyNumberFormat="1" applyFill="1" applyBorder="1"/>
    <xf numFmtId="0" fontId="3" fillId="7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6"/>
  <sheetViews>
    <sheetView tabSelected="1" topLeftCell="A43" zoomScaleNormal="100" workbookViewId="0">
      <selection activeCell="E71" sqref="E71"/>
    </sheetView>
  </sheetViews>
  <sheetFormatPr defaultRowHeight="15" x14ac:dyDescent="0.25"/>
  <cols>
    <col min="1" max="1" width="47.5703125" customWidth="1"/>
    <col min="2" max="2" width="22.85546875" customWidth="1"/>
    <col min="3" max="3" width="65.7109375" customWidth="1"/>
    <col min="4" max="4" width="20.140625" bestFit="1" customWidth="1"/>
    <col min="5" max="5" width="20.85546875" customWidth="1"/>
    <col min="6" max="6" width="20" bestFit="1" customWidth="1"/>
    <col min="7" max="7" width="24.42578125" customWidth="1"/>
    <col min="8" max="8" width="18.7109375" bestFit="1" customWidth="1"/>
    <col min="9" max="9" width="15.7109375" bestFit="1" customWidth="1"/>
    <col min="10" max="10" width="10.140625" bestFit="1" customWidth="1"/>
    <col min="16" max="16" width="10.140625" bestFit="1" customWidth="1"/>
  </cols>
  <sheetData>
    <row r="1" spans="1:75" x14ac:dyDescent="0.25">
      <c r="A1" s="15" t="s">
        <v>63</v>
      </c>
    </row>
    <row r="2" spans="1:75" x14ac:dyDescent="0.25"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</row>
    <row r="3" spans="1:75" s="2" customFormat="1" x14ac:dyDescent="0.25">
      <c r="A3" s="31" t="s">
        <v>62</v>
      </c>
      <c r="B3" s="32"/>
      <c r="C3" s="32"/>
      <c r="D3" s="32"/>
      <c r="E3" s="32"/>
      <c r="F3" s="32"/>
      <c r="G3" s="32"/>
      <c r="H3" s="32"/>
      <c r="I3" s="32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</row>
    <row r="4" spans="1:75" x14ac:dyDescent="0.25">
      <c r="A4" s="29"/>
      <c r="B4" s="29" t="s">
        <v>1</v>
      </c>
      <c r="C4" s="29" t="s">
        <v>2</v>
      </c>
      <c r="D4" s="29"/>
      <c r="E4" s="29" t="s">
        <v>3</v>
      </c>
      <c r="F4" s="39" t="s">
        <v>4</v>
      </c>
      <c r="G4" s="29" t="s">
        <v>5</v>
      </c>
      <c r="H4" s="39" t="s">
        <v>6</v>
      </c>
      <c r="I4" s="29" t="s">
        <v>7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</row>
    <row r="5" spans="1:75" x14ac:dyDescent="0.25">
      <c r="A5" s="43" t="s">
        <v>63</v>
      </c>
      <c r="B5" s="42">
        <v>100000</v>
      </c>
      <c r="C5" s="42">
        <v>200000</v>
      </c>
      <c r="D5" s="42"/>
      <c r="E5" s="42">
        <v>400000</v>
      </c>
      <c r="F5" s="41">
        <f>SUM(B5:E5)</f>
        <v>700000</v>
      </c>
      <c r="G5" s="42">
        <v>200000</v>
      </c>
      <c r="H5" s="41">
        <f>F5-G5</f>
        <v>500000</v>
      </c>
      <c r="I5" s="42">
        <v>154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</row>
    <row r="6" spans="1:75" x14ac:dyDescent="0.25">
      <c r="A6" s="29" t="s">
        <v>78</v>
      </c>
      <c r="B6" s="54">
        <v>200000</v>
      </c>
      <c r="C6" s="42">
        <v>200000</v>
      </c>
      <c r="D6" s="29"/>
      <c r="E6" s="42">
        <v>400000</v>
      </c>
      <c r="F6" s="41">
        <f>SUM(B6:E6)</f>
        <v>800000</v>
      </c>
      <c r="G6" s="42">
        <v>200000</v>
      </c>
      <c r="H6" s="41">
        <f>F6-G6</f>
        <v>600000</v>
      </c>
      <c r="I6" s="42">
        <v>154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</row>
    <row r="7" spans="1:75" x14ac:dyDescent="0.25"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</row>
    <row r="8" spans="1:75" s="2" customFormat="1" hidden="1" x14ac:dyDescent="0.25">
      <c r="A8" s="1" t="s">
        <v>8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</row>
    <row r="9" spans="1:75" hidden="1" x14ac:dyDescent="0.25">
      <c r="B9" t="s">
        <v>9</v>
      </c>
      <c r="C9" t="s">
        <v>10</v>
      </c>
      <c r="D9" s="3" t="s">
        <v>11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</row>
    <row r="10" spans="1:75" hidden="1" x14ac:dyDescent="0.25">
      <c r="A10" t="s">
        <v>12</v>
      </c>
      <c r="B10">
        <v>1</v>
      </c>
      <c r="C10" s="4">
        <v>1000000</v>
      </c>
      <c r="D10" s="5">
        <f>B10*C10</f>
        <v>1000000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</row>
    <row r="11" spans="1:75" hidden="1" x14ac:dyDescent="0.25">
      <c r="A11" t="s">
        <v>13</v>
      </c>
      <c r="B11">
        <v>1</v>
      </c>
      <c r="C11" s="4">
        <v>150000</v>
      </c>
      <c r="D11" s="5">
        <f>B11*C11</f>
        <v>150000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</row>
    <row r="12" spans="1:75" x14ac:dyDescent="0.25">
      <c r="C12" s="4"/>
      <c r="D12" s="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</row>
    <row r="13" spans="1:75" s="2" customFormat="1" hidden="1" x14ac:dyDescent="0.25">
      <c r="A13" s="1" t="s">
        <v>14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</row>
    <row r="14" spans="1:75" s="6" customFormat="1" hidden="1" x14ac:dyDescent="0.25">
      <c r="B14" s="6" t="s">
        <v>15</v>
      </c>
      <c r="C14" s="6" t="s">
        <v>16</v>
      </c>
      <c r="D14" s="6" t="s">
        <v>17</v>
      </c>
      <c r="E14" s="6" t="s">
        <v>18</v>
      </c>
      <c r="F14" s="6" t="s">
        <v>19</v>
      </c>
      <c r="G14" s="6" t="s">
        <v>20</v>
      </c>
      <c r="H14" s="6" t="s">
        <v>21</v>
      </c>
      <c r="I14" s="6" t="s">
        <v>22</v>
      </c>
      <c r="J14" s="45" t="s">
        <v>23</v>
      </c>
      <c r="K14" s="45" t="s">
        <v>24</v>
      </c>
      <c r="L14" s="45" t="s">
        <v>25</v>
      </c>
      <c r="M14" s="45" t="s">
        <v>26</v>
      </c>
      <c r="N14" s="45" t="s">
        <v>27</v>
      </c>
      <c r="O14" s="45" t="s">
        <v>28</v>
      </c>
      <c r="P14" s="49" t="s">
        <v>29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</row>
    <row r="15" spans="1:75" hidden="1" x14ac:dyDescent="0.25">
      <c r="A15" t="s">
        <v>0</v>
      </c>
      <c r="B15" s="7">
        <v>500000</v>
      </c>
      <c r="C15" s="8">
        <v>600000</v>
      </c>
      <c r="D15" s="7">
        <v>700000</v>
      </c>
      <c r="E15" s="7">
        <v>800000</v>
      </c>
      <c r="F15" s="7">
        <v>900000</v>
      </c>
      <c r="G15" s="7">
        <v>1000000</v>
      </c>
      <c r="H15" s="7">
        <v>1100000</v>
      </c>
      <c r="I15" s="7">
        <v>1200000</v>
      </c>
      <c r="J15" s="50">
        <v>1300000</v>
      </c>
      <c r="K15" s="50">
        <v>1400000</v>
      </c>
      <c r="L15" s="50">
        <v>1500000</v>
      </c>
      <c r="M15" s="50">
        <v>1600000</v>
      </c>
      <c r="N15" s="50">
        <v>1700000</v>
      </c>
      <c r="O15" s="50">
        <v>1800000</v>
      </c>
      <c r="P15" s="51">
        <f>SUM(B15:O15)</f>
        <v>16100000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</row>
    <row r="16" spans="1:75" hidden="1" x14ac:dyDescent="0.25">
      <c r="A16" t="s">
        <v>30</v>
      </c>
      <c r="B16" s="7"/>
      <c r="C16" s="7">
        <v>700000</v>
      </c>
      <c r="D16" s="7"/>
      <c r="E16" s="7"/>
      <c r="F16" s="7"/>
      <c r="G16" s="7"/>
      <c r="H16" s="7"/>
      <c r="I16" s="7"/>
      <c r="J16" s="50">
        <v>1000000</v>
      </c>
      <c r="K16" s="50"/>
      <c r="L16" s="50"/>
      <c r="M16" s="50"/>
      <c r="N16" s="50"/>
      <c r="O16" s="50"/>
      <c r="P16" s="51">
        <f>SUM(B16:O16)</f>
        <v>1700000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</row>
    <row r="17" spans="1:100" x14ac:dyDescent="0.25"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</row>
    <row r="18" spans="1:100" s="9" customFormat="1" x14ac:dyDescent="0.25">
      <c r="A18" s="16" t="s">
        <v>61</v>
      </c>
      <c r="B18" s="17">
        <v>44440</v>
      </c>
      <c r="C18" s="17">
        <v>44469</v>
      </c>
      <c r="D18" s="18"/>
      <c r="E18" s="18"/>
      <c r="F18" s="18"/>
      <c r="G18" s="1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</row>
    <row r="19" spans="1:100" s="10" customFormat="1" x14ac:dyDescent="0.25">
      <c r="A19" s="19"/>
      <c r="B19" s="20" t="s">
        <v>31</v>
      </c>
      <c r="C19" s="19" t="s">
        <v>32</v>
      </c>
      <c r="D19" s="19" t="s">
        <v>33</v>
      </c>
      <c r="E19" s="20" t="s">
        <v>34</v>
      </c>
      <c r="F19" s="19" t="s">
        <v>35</v>
      </c>
      <c r="G19" s="20" t="s">
        <v>6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</row>
    <row r="20" spans="1:100" s="11" customFormat="1" x14ac:dyDescent="0.25">
      <c r="A20" s="21" t="s">
        <v>65</v>
      </c>
      <c r="B20" s="22">
        <f>F5</f>
        <v>700000</v>
      </c>
      <c r="C20" s="23">
        <f>SUM(C24,C46,E46,C27)</f>
        <v>23341176.470588237</v>
      </c>
      <c r="D20" s="23">
        <f>C36</f>
        <v>600000</v>
      </c>
      <c r="E20" s="22">
        <f>B20+C20-D20</f>
        <v>23441176.470588237</v>
      </c>
      <c r="F20" s="23">
        <f>G5</f>
        <v>200000</v>
      </c>
      <c r="G20" s="22">
        <f>E20-F20</f>
        <v>23241176.470588237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</row>
    <row r="21" spans="1:100" s="12" customFormat="1" x14ac:dyDescent="0.25">
      <c r="A21" s="21" t="s">
        <v>78</v>
      </c>
      <c r="B21" s="24">
        <f>F6</f>
        <v>800000</v>
      </c>
      <c r="C21" s="25">
        <f>SUM(C28,C29,C47,E47)</f>
        <v>26258823.529411763</v>
      </c>
      <c r="D21" s="25">
        <f>C37</f>
        <v>800000</v>
      </c>
      <c r="E21" s="22">
        <f>B21+C21-D21</f>
        <v>26258823.529411763</v>
      </c>
      <c r="F21" s="25">
        <f>G6</f>
        <v>200000</v>
      </c>
      <c r="G21" s="22">
        <f>E21-F21</f>
        <v>26058823.529411763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</row>
    <row r="22" spans="1:100" s="3" customFormat="1" x14ac:dyDescent="0.25"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</row>
    <row r="23" spans="1:100" s="2" customFormat="1" x14ac:dyDescent="0.25">
      <c r="A23" s="31" t="s">
        <v>36</v>
      </c>
      <c r="B23" s="32" t="s">
        <v>41</v>
      </c>
      <c r="C23" s="32" t="s">
        <v>95</v>
      </c>
      <c r="D23" s="32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</row>
    <row r="24" spans="1:100" x14ac:dyDescent="0.25">
      <c r="A24" s="29" t="s">
        <v>64</v>
      </c>
      <c r="B24" s="29" t="s">
        <v>66</v>
      </c>
      <c r="C24" s="42">
        <v>8000000</v>
      </c>
      <c r="D24" s="29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</row>
    <row r="25" spans="1:100" x14ac:dyDescent="0.25">
      <c r="A25" s="29" t="s">
        <v>38</v>
      </c>
      <c r="B25" s="29" t="s">
        <v>77</v>
      </c>
      <c r="C25" s="42">
        <v>12000000</v>
      </c>
      <c r="D25" s="29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</row>
    <row r="26" spans="1:100" x14ac:dyDescent="0.25">
      <c r="A26" s="29" t="s">
        <v>38</v>
      </c>
      <c r="B26" s="29" t="s">
        <v>67</v>
      </c>
      <c r="C26" s="42">
        <v>7500000</v>
      </c>
      <c r="D26" s="29"/>
      <c r="E26" s="58" t="s">
        <v>91</v>
      </c>
      <c r="F26" s="58" t="s">
        <v>92</v>
      </c>
      <c r="G26" s="58" t="s">
        <v>93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</row>
    <row r="27" spans="1:100" x14ac:dyDescent="0.25">
      <c r="A27" s="29" t="s">
        <v>64</v>
      </c>
      <c r="B27" s="29" t="s">
        <v>77</v>
      </c>
      <c r="C27" s="42">
        <v>8000000</v>
      </c>
      <c r="D27" s="55"/>
      <c r="E27" s="56" t="s">
        <v>73</v>
      </c>
      <c r="F27" s="56" t="s">
        <v>84</v>
      </c>
      <c r="G27" s="57">
        <f>C24/(C24+C28)</f>
        <v>0.47058823529411764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</row>
    <row r="28" spans="1:100" x14ac:dyDescent="0.25">
      <c r="A28" s="29" t="s">
        <v>79</v>
      </c>
      <c r="B28" s="29" t="s">
        <v>66</v>
      </c>
      <c r="C28" s="42">
        <v>9000000</v>
      </c>
      <c r="D28" s="55"/>
      <c r="E28" s="56" t="s">
        <v>82</v>
      </c>
      <c r="F28" s="56" t="s">
        <v>84</v>
      </c>
      <c r="G28" s="57">
        <f>C28/(C24+C28)</f>
        <v>0.52941176470588236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</row>
    <row r="29" spans="1:100" x14ac:dyDescent="0.25">
      <c r="A29" s="29" t="s">
        <v>79</v>
      </c>
      <c r="B29" s="29" t="s">
        <v>77</v>
      </c>
      <c r="C29" s="42">
        <v>9000000</v>
      </c>
      <c r="D29" s="55"/>
      <c r="E29" s="56" t="s">
        <v>73</v>
      </c>
      <c r="F29" s="56" t="s">
        <v>85</v>
      </c>
      <c r="G29" s="57">
        <f>C27/(C27+C29)</f>
        <v>0.47058823529411764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</row>
    <row r="30" spans="1:100" x14ac:dyDescent="0.25">
      <c r="A30" s="27" t="s">
        <v>86</v>
      </c>
      <c r="B30" s="27" t="s">
        <v>88</v>
      </c>
      <c r="C30" s="42">
        <v>500000</v>
      </c>
      <c r="D30" s="55"/>
      <c r="E30" s="56" t="s">
        <v>82</v>
      </c>
      <c r="F30" s="56" t="s">
        <v>85</v>
      </c>
      <c r="G30" s="57">
        <f>C29/(C27+C29)</f>
        <v>0.52941176470588236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</row>
    <row r="31" spans="1:100" x14ac:dyDescent="0.25">
      <c r="A31" s="27" t="s">
        <v>87</v>
      </c>
      <c r="B31" s="27" t="s">
        <v>88</v>
      </c>
      <c r="C31" s="42">
        <v>600000</v>
      </c>
      <c r="D31" s="55"/>
      <c r="E31" s="56" t="s">
        <v>73</v>
      </c>
      <c r="F31" s="56" t="s">
        <v>89</v>
      </c>
      <c r="G31" s="57">
        <f>(C24+C27)/(C24+C27+C28+C29)</f>
        <v>0.47058823529411764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</row>
    <row r="32" spans="1:100" x14ac:dyDescent="0.25">
      <c r="C32" s="4"/>
      <c r="E32" s="56" t="s">
        <v>82</v>
      </c>
      <c r="F32" s="56" t="s">
        <v>89</v>
      </c>
      <c r="G32" s="57">
        <f>(C28+C29)/(C24+C27+C28+C29)</f>
        <v>0.52941176470588236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</row>
    <row r="33" spans="1:100" x14ac:dyDescent="0.25">
      <c r="C33" s="4"/>
      <c r="E33" s="56" t="s">
        <v>73</v>
      </c>
      <c r="F33" s="56" t="s">
        <v>90</v>
      </c>
      <c r="G33" s="57">
        <f>C30/(C30+C31)</f>
        <v>0.45454545454545453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</row>
    <row r="34" spans="1:100" x14ac:dyDescent="0.25">
      <c r="C34" s="4"/>
      <c r="E34" s="56" t="s">
        <v>82</v>
      </c>
      <c r="F34" s="56" t="s">
        <v>90</v>
      </c>
      <c r="G34" s="57">
        <f>C31/(C30+C31)</f>
        <v>0.54545454545454541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</row>
    <row r="35" spans="1:100" s="2" customFormat="1" x14ac:dyDescent="0.25">
      <c r="A35" s="31" t="s">
        <v>39</v>
      </c>
      <c r="B35" s="32"/>
      <c r="C35" s="32"/>
      <c r="D35" s="3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</row>
    <row r="36" spans="1:100" x14ac:dyDescent="0.25">
      <c r="A36" s="29" t="s">
        <v>80</v>
      </c>
      <c r="B36" s="29" t="s">
        <v>68</v>
      </c>
      <c r="C36" s="42">
        <v>600000</v>
      </c>
      <c r="D36" s="29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</row>
    <row r="37" spans="1:100" x14ac:dyDescent="0.25">
      <c r="A37" s="29" t="s">
        <v>81</v>
      </c>
      <c r="B37" s="29" t="s">
        <v>68</v>
      </c>
      <c r="C37" s="42">
        <v>800000</v>
      </c>
      <c r="D37" s="29"/>
      <c r="F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</row>
    <row r="38" spans="1:100" ht="17.25" customHeight="1" x14ac:dyDescent="0.25">
      <c r="F38" s="44" t="s">
        <v>83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</row>
    <row r="39" spans="1:100" s="2" customFormat="1" x14ac:dyDescent="0.25">
      <c r="A39" s="31" t="s">
        <v>40</v>
      </c>
      <c r="B39" s="32"/>
      <c r="C39" s="32"/>
      <c r="D39" s="32"/>
      <c r="E39" s="32"/>
      <c r="F39" s="32"/>
      <c r="G39" s="32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</row>
    <row r="40" spans="1:100" s="6" customFormat="1" x14ac:dyDescent="0.25">
      <c r="A40" s="28" t="s">
        <v>41</v>
      </c>
      <c r="B40" s="34" t="s">
        <v>42</v>
      </c>
      <c r="C40" s="34" t="s">
        <v>43</v>
      </c>
      <c r="D40" s="28" t="s">
        <v>44</v>
      </c>
      <c r="E40" s="28" t="s">
        <v>45</v>
      </c>
      <c r="F40" s="28" t="s">
        <v>46</v>
      </c>
      <c r="G40" s="28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</row>
    <row r="41" spans="1:100" x14ac:dyDescent="0.25">
      <c r="A41" s="28">
        <v>622</v>
      </c>
      <c r="B41" s="35">
        <f>C25</f>
        <v>12000000</v>
      </c>
      <c r="C41" s="35">
        <f>B41</f>
        <v>12000000</v>
      </c>
      <c r="D41" s="36">
        <v>0.8</v>
      </c>
      <c r="E41" s="30">
        <f>C41*D41</f>
        <v>9600000</v>
      </c>
      <c r="F41" s="56">
        <v>1</v>
      </c>
      <c r="G41" s="52">
        <f>IF($F$41=1,$G$27,IF($F$41=2,$G$29,IF($F$41=3,$G$31,$G$33)))</f>
        <v>0.47058823529411764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</row>
    <row r="42" spans="1:100" x14ac:dyDescent="0.25">
      <c r="A42" s="28">
        <v>6271</v>
      </c>
      <c r="B42" s="35">
        <f>C26</f>
        <v>7500000</v>
      </c>
      <c r="C42" s="35">
        <f>B42</f>
        <v>7500000</v>
      </c>
      <c r="D42" s="36">
        <v>0.8</v>
      </c>
      <c r="E42" s="30">
        <f>C42*D42</f>
        <v>6000000</v>
      </c>
      <c r="F42" s="56">
        <v>1</v>
      </c>
      <c r="G42" s="52">
        <f>IF($F$42=1,$G$28,IF($F42=2,$G$30,IF($F$42=3,$G$32,$G$34)))</f>
        <v>0.52941176470588236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</row>
    <row r="43" spans="1:100" x14ac:dyDescent="0.25"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</row>
    <row r="44" spans="1:100" x14ac:dyDescent="0.25">
      <c r="A44" s="29" t="s">
        <v>47</v>
      </c>
      <c r="B44" s="53">
        <v>622</v>
      </c>
      <c r="C44" s="53"/>
      <c r="D44" s="53">
        <v>6277</v>
      </c>
      <c r="E44" s="53"/>
      <c r="F44" s="29"/>
      <c r="G44" s="29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</row>
    <row r="45" spans="1:100" x14ac:dyDescent="0.25">
      <c r="A45" s="29"/>
      <c r="B45" s="28" t="s">
        <v>48</v>
      </c>
      <c r="C45" s="28" t="s">
        <v>49</v>
      </c>
      <c r="D45" s="28" t="s">
        <v>48</v>
      </c>
      <c r="E45" s="28" t="s">
        <v>49</v>
      </c>
      <c r="F45" s="28" t="s">
        <v>50</v>
      </c>
      <c r="G45" s="29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</row>
    <row r="46" spans="1:100" x14ac:dyDescent="0.25">
      <c r="A46" s="29" t="s">
        <v>73</v>
      </c>
      <c r="B46" s="37">
        <f>G41</f>
        <v>0.47058823529411764</v>
      </c>
      <c r="C46" s="38">
        <f>B46*E41</f>
        <v>4517647.0588235296</v>
      </c>
      <c r="D46" s="37">
        <f>G41</f>
        <v>0.47058823529411764</v>
      </c>
      <c r="E46" s="30">
        <f>E42*D46</f>
        <v>2823529.411764706</v>
      </c>
      <c r="F46" s="30">
        <f>C46+E46</f>
        <v>7341176.4705882352</v>
      </c>
      <c r="G46" s="29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</row>
    <row r="47" spans="1:100" x14ac:dyDescent="0.25">
      <c r="A47" s="29" t="s">
        <v>82</v>
      </c>
      <c r="B47" s="37">
        <f>G42</f>
        <v>0.52941176470588236</v>
      </c>
      <c r="C47" s="30">
        <f>E41*B47</f>
        <v>5082352.9411764704</v>
      </c>
      <c r="D47" s="37">
        <f>G42</f>
        <v>0.52941176470588236</v>
      </c>
      <c r="E47" s="30">
        <f>E42*D47</f>
        <v>3176470.588235294</v>
      </c>
      <c r="F47" s="30">
        <f>C47+E47</f>
        <v>8258823.5294117648</v>
      </c>
      <c r="G47" s="29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</row>
    <row r="48" spans="1:100" x14ac:dyDescent="0.25">
      <c r="A48" s="39" t="s">
        <v>51</v>
      </c>
      <c r="B48" s="40">
        <f>SUM(B46:B47)</f>
        <v>1</v>
      </c>
      <c r="C48" s="41">
        <f t="shared" ref="C48:F48" si="0">SUM(C46:C47)</f>
        <v>9600000</v>
      </c>
      <c r="D48" s="40">
        <f t="shared" si="0"/>
        <v>1</v>
      </c>
      <c r="E48" s="41">
        <f t="shared" si="0"/>
        <v>6000000</v>
      </c>
      <c r="F48" s="41">
        <f t="shared" si="0"/>
        <v>15600000</v>
      </c>
      <c r="G48" s="29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</row>
    <row r="49" spans="1:100" x14ac:dyDescent="0.25"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</row>
    <row r="50" spans="1:100" s="2" customFormat="1" x14ac:dyDescent="0.25">
      <c r="A50" s="31" t="s">
        <v>52</v>
      </c>
      <c r="B50" s="32"/>
      <c r="C50" s="32"/>
      <c r="D50" s="32"/>
      <c r="E50" s="32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</row>
    <row r="51" spans="1:100" s="14" customFormat="1" x14ac:dyDescent="0.25">
      <c r="A51" s="26" t="s">
        <v>75</v>
      </c>
      <c r="B51" s="27"/>
      <c r="C51" s="27"/>
      <c r="D51" s="27"/>
      <c r="E51" s="27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</row>
    <row r="52" spans="1:100" s="6" customFormat="1" ht="15.75" customHeight="1" x14ac:dyDescent="0.25">
      <c r="A52" s="28" t="s">
        <v>41</v>
      </c>
      <c r="B52" s="28" t="s">
        <v>53</v>
      </c>
      <c r="C52" s="28" t="s">
        <v>54</v>
      </c>
      <c r="D52" s="28" t="s">
        <v>55</v>
      </c>
      <c r="E52" s="28" t="s">
        <v>56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</row>
    <row r="53" spans="1:100" ht="15.75" customHeight="1" x14ac:dyDescent="0.25">
      <c r="A53" s="28">
        <v>622</v>
      </c>
      <c r="B53" s="29" t="s">
        <v>65</v>
      </c>
      <c r="C53" s="29" t="s">
        <v>69</v>
      </c>
      <c r="D53" s="29" t="s">
        <v>57</v>
      </c>
      <c r="E53" s="30">
        <f>C46</f>
        <v>4517647.0588235296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</row>
    <row r="54" spans="1:100" x14ac:dyDescent="0.25">
      <c r="A54" s="28">
        <v>6277</v>
      </c>
      <c r="B54" s="29" t="s">
        <v>65</v>
      </c>
      <c r="C54" s="29" t="s">
        <v>69</v>
      </c>
      <c r="D54" s="29" t="s">
        <v>57</v>
      </c>
      <c r="E54" s="30">
        <f>E46</f>
        <v>2823529.411764706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</row>
    <row r="55" spans="1:100" x14ac:dyDescent="0.25">
      <c r="A55" s="28">
        <v>621</v>
      </c>
      <c r="B55" s="29" t="s">
        <v>65</v>
      </c>
      <c r="C55" s="29" t="s">
        <v>69</v>
      </c>
      <c r="D55" s="29" t="s">
        <v>57</v>
      </c>
      <c r="E55" s="30">
        <f>C24</f>
        <v>8000000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</row>
    <row r="56" spans="1:100" x14ac:dyDescent="0.25">
      <c r="A56" s="28">
        <v>622</v>
      </c>
      <c r="B56" s="29" t="s">
        <v>65</v>
      </c>
      <c r="C56" s="29" t="s">
        <v>69</v>
      </c>
      <c r="D56" s="30"/>
      <c r="E56" s="30">
        <f>C27</f>
        <v>8000000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</row>
    <row r="57" spans="1:100" x14ac:dyDescent="0.25">
      <c r="A57" s="52">
        <v>1541</v>
      </c>
      <c r="B57" s="29" t="s">
        <v>65</v>
      </c>
      <c r="C57" s="29" t="s">
        <v>69</v>
      </c>
      <c r="D57" s="30">
        <f>SUM(E53:E56)</f>
        <v>23341176.470588237</v>
      </c>
      <c r="E57" s="29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</row>
    <row r="58" spans="1:100" x14ac:dyDescent="0.25">
      <c r="A58" s="52">
        <v>622</v>
      </c>
      <c r="B58" s="29" t="s">
        <v>78</v>
      </c>
      <c r="C58" s="29" t="s">
        <v>69</v>
      </c>
      <c r="D58" s="29" t="s">
        <v>57</v>
      </c>
      <c r="E58" s="30">
        <f>C47</f>
        <v>5082352.9411764704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</row>
    <row r="59" spans="1:100" x14ac:dyDescent="0.25">
      <c r="A59" s="52">
        <v>6277</v>
      </c>
      <c r="B59" s="29" t="s">
        <v>78</v>
      </c>
      <c r="C59" s="29" t="s">
        <v>69</v>
      </c>
      <c r="D59" s="29" t="s">
        <v>57</v>
      </c>
      <c r="E59" s="30">
        <f>E47</f>
        <v>3176470.588235294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</row>
    <row r="60" spans="1:100" x14ac:dyDescent="0.25">
      <c r="A60" s="52">
        <v>621</v>
      </c>
      <c r="B60" s="29" t="s">
        <v>78</v>
      </c>
      <c r="C60" s="29" t="s">
        <v>69</v>
      </c>
      <c r="D60" s="29" t="s">
        <v>57</v>
      </c>
      <c r="E60" s="30">
        <f>C28</f>
        <v>9000000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</row>
    <row r="61" spans="1:100" x14ac:dyDescent="0.25">
      <c r="A61" s="52">
        <v>622</v>
      </c>
      <c r="B61" s="29" t="s">
        <v>78</v>
      </c>
      <c r="C61" s="29" t="s">
        <v>69</v>
      </c>
      <c r="D61" s="29"/>
      <c r="E61" s="30">
        <f>C29</f>
        <v>9000000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</row>
    <row r="62" spans="1:100" x14ac:dyDescent="0.25">
      <c r="A62" s="52">
        <v>1541</v>
      </c>
      <c r="B62" s="29" t="s">
        <v>78</v>
      </c>
      <c r="C62" s="29" t="s">
        <v>69</v>
      </c>
      <c r="D62" s="30">
        <f>SUM(E58:E61)</f>
        <v>26258823.529411763</v>
      </c>
      <c r="E62" s="29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</row>
    <row r="63" spans="1:100" x14ac:dyDescent="0.25">
      <c r="A63" s="6"/>
      <c r="E63" s="13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</row>
    <row r="64" spans="1:100" x14ac:dyDescent="0.25">
      <c r="A64" s="6"/>
      <c r="D64" s="1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</row>
    <row r="65" spans="1:100" x14ac:dyDescent="0.25"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</row>
    <row r="66" spans="1:100" x14ac:dyDescent="0.25"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</row>
    <row r="67" spans="1:100" s="2" customFormat="1" x14ac:dyDescent="0.25">
      <c r="A67" s="31" t="s">
        <v>71</v>
      </c>
      <c r="B67" s="32"/>
      <c r="C67" s="32"/>
      <c r="D67" s="32"/>
      <c r="E67" s="32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</row>
    <row r="68" spans="1:100" x14ac:dyDescent="0.25">
      <c r="A68" s="29" t="s">
        <v>72</v>
      </c>
      <c r="B68" s="29" t="s">
        <v>6</v>
      </c>
      <c r="C68" s="29" t="s">
        <v>58</v>
      </c>
      <c r="D68" s="29" t="s">
        <v>59</v>
      </c>
      <c r="E68" s="29" t="s">
        <v>90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</row>
    <row r="69" spans="1:100" x14ac:dyDescent="0.25">
      <c r="A69" s="29" t="s">
        <v>73</v>
      </c>
      <c r="B69" s="30">
        <f>G20</f>
        <v>23241176.470588237</v>
      </c>
      <c r="C69" s="33">
        <v>1</v>
      </c>
      <c r="D69" s="38">
        <f>B69*C69</f>
        <v>23241176.470588237</v>
      </c>
      <c r="E69" s="30">
        <f>C30</f>
        <v>500000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</row>
    <row r="70" spans="1:100" x14ac:dyDescent="0.25">
      <c r="A70" s="29" t="s">
        <v>82</v>
      </c>
      <c r="B70" s="30">
        <f>G21</f>
        <v>26058823.529411763</v>
      </c>
      <c r="C70" s="33">
        <v>1</v>
      </c>
      <c r="D70" s="38">
        <f>B70*C70</f>
        <v>26058823.529411763</v>
      </c>
      <c r="E70" s="30">
        <f>C31</f>
        <v>600000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</row>
    <row r="71" spans="1:100" x14ac:dyDescent="0.25"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</row>
    <row r="72" spans="1:100" s="14" customFormat="1" x14ac:dyDescent="0.25">
      <c r="A72" s="26" t="s">
        <v>74</v>
      </c>
      <c r="B72" s="27"/>
      <c r="C72" s="27"/>
      <c r="D72" s="27"/>
      <c r="E72" s="27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</row>
    <row r="73" spans="1:100" s="6" customFormat="1" x14ac:dyDescent="0.25">
      <c r="A73" s="28" t="s">
        <v>41</v>
      </c>
      <c r="B73" s="28" t="s">
        <v>53</v>
      </c>
      <c r="C73" s="28" t="s">
        <v>54</v>
      </c>
      <c r="D73" s="28" t="s">
        <v>55</v>
      </c>
      <c r="E73" s="28" t="s">
        <v>56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</row>
    <row r="74" spans="1:100" x14ac:dyDescent="0.25">
      <c r="A74" s="28">
        <v>632</v>
      </c>
      <c r="B74" s="29" t="s">
        <v>37</v>
      </c>
      <c r="C74" s="29" t="s">
        <v>70</v>
      </c>
      <c r="D74" s="30">
        <f>D69</f>
        <v>23241176.470588237</v>
      </c>
      <c r="E74" s="30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</row>
    <row r="75" spans="1:100" x14ac:dyDescent="0.25">
      <c r="A75" s="28">
        <v>154</v>
      </c>
      <c r="B75" s="29" t="s">
        <v>37</v>
      </c>
      <c r="C75" s="29" t="s">
        <v>70</v>
      </c>
      <c r="D75" s="30" t="s">
        <v>57</v>
      </c>
      <c r="E75" s="30">
        <f>D74</f>
        <v>23241176.470588237</v>
      </c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</row>
    <row r="76" spans="1:100" x14ac:dyDescent="0.25">
      <c r="A76" s="52">
        <v>632</v>
      </c>
      <c r="B76" s="29" t="s">
        <v>37</v>
      </c>
      <c r="C76" s="29" t="s">
        <v>94</v>
      </c>
      <c r="D76" s="30">
        <f>B70</f>
        <v>26058823.529411763</v>
      </c>
      <c r="E76" s="30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</row>
    <row r="77" spans="1:100" x14ac:dyDescent="0.25">
      <c r="A77" s="52">
        <v>154</v>
      </c>
      <c r="B77" s="29" t="s">
        <v>37</v>
      </c>
      <c r="C77" s="29" t="s">
        <v>94</v>
      </c>
      <c r="D77" s="30" t="s">
        <v>57</v>
      </c>
      <c r="E77" s="30">
        <f>D76</f>
        <v>26058823.529411763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</row>
    <row r="78" spans="1:100" x14ac:dyDescent="0.25">
      <c r="A78" s="6"/>
      <c r="B78" s="6"/>
      <c r="C78" s="6"/>
      <c r="D78" s="6"/>
      <c r="E78" s="6"/>
      <c r="H78" s="44"/>
      <c r="I78" s="48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</row>
    <row r="79" spans="1:100" x14ac:dyDescent="0.25">
      <c r="A79" s="6"/>
      <c r="D79" s="13"/>
      <c r="E79" s="13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</row>
    <row r="80" spans="1:100" x14ac:dyDescent="0.25">
      <c r="A80" s="6"/>
      <c r="D80" s="13"/>
      <c r="E80" s="13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</row>
    <row r="81" spans="1:100" x14ac:dyDescent="0.25"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</row>
    <row r="82" spans="1:100" s="9" customFormat="1" x14ac:dyDescent="0.25">
      <c r="A82" s="16" t="s">
        <v>60</v>
      </c>
      <c r="B82" s="17">
        <v>44440</v>
      </c>
      <c r="C82" s="17">
        <v>44469</v>
      </c>
      <c r="D82" s="18"/>
      <c r="E82" s="18"/>
      <c r="F82" s="18"/>
      <c r="G82" s="18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</row>
    <row r="83" spans="1:100" s="10" customFormat="1" x14ac:dyDescent="0.25">
      <c r="A83" s="19"/>
      <c r="B83" s="20" t="s">
        <v>31</v>
      </c>
      <c r="C83" s="19" t="s">
        <v>32</v>
      </c>
      <c r="D83" s="19" t="s">
        <v>33</v>
      </c>
      <c r="E83" s="20" t="s">
        <v>34</v>
      </c>
      <c r="F83" s="19" t="s">
        <v>35</v>
      </c>
      <c r="G83" s="20" t="s">
        <v>6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</row>
    <row r="84" spans="1:100" s="11" customFormat="1" x14ac:dyDescent="0.25">
      <c r="A84" s="21" t="s">
        <v>65</v>
      </c>
      <c r="B84" s="22">
        <f>F5</f>
        <v>700000</v>
      </c>
      <c r="C84" s="23">
        <f>SUM(C24,C46,E46,C27)</f>
        <v>23341176.470588237</v>
      </c>
      <c r="D84" s="23">
        <f>C36</f>
        <v>600000</v>
      </c>
      <c r="E84" s="22">
        <f>B84+C84-D84</f>
        <v>23441176.470588237</v>
      </c>
      <c r="F84" s="23">
        <f>G5+D69</f>
        <v>23441176.470588237</v>
      </c>
      <c r="G84" s="22">
        <f>E84-F84</f>
        <v>0</v>
      </c>
      <c r="H84" s="44" t="s">
        <v>76</v>
      </c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</row>
    <row r="85" spans="1:100" s="12" customFormat="1" x14ac:dyDescent="0.25">
      <c r="A85" s="21" t="s">
        <v>78</v>
      </c>
      <c r="B85" s="24">
        <f>F6</f>
        <v>800000</v>
      </c>
      <c r="C85" s="25">
        <f>SUM(C28,C29,C47,E47)</f>
        <v>26258823.529411763</v>
      </c>
      <c r="D85" s="25">
        <f>C37</f>
        <v>800000</v>
      </c>
      <c r="E85" s="22">
        <f>B85+C85-D85</f>
        <v>26258823.529411763</v>
      </c>
      <c r="F85" s="23">
        <f>G6+D70</f>
        <v>26258823.529411763</v>
      </c>
      <c r="G85" s="22">
        <f>E85-F85</f>
        <v>0</v>
      </c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</row>
    <row r="86" spans="1:100" x14ac:dyDescent="0.25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</row>
  </sheetData>
  <mergeCells count="2">
    <mergeCell ref="B44:C44"/>
    <mergeCell ref="D44:E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 Computer</cp:lastModifiedBy>
  <dcterms:created xsi:type="dcterms:W3CDTF">2021-09-04T03:29:23Z</dcterms:created>
  <dcterms:modified xsi:type="dcterms:W3CDTF">2021-10-07T10:47:11Z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cc64a3db-15ef-494c-b95f-de3c69f870ad</vt:lpwstr>
  </property>
</Properties>
</file>