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ettel_odoo_erp_document\ACCOUNTING\SOPEN\Dữ liệu demo\"/>
    </mc:Choice>
  </mc:AlternateContent>
  <bookViews>
    <workbookView xWindow="0" yWindow="0" windowWidth="15360" windowHeight="7890" firstSheet="1" activeTab="3"/>
  </bookViews>
  <sheets>
    <sheet name="Lệnh sản xuất" sheetId="1" r:id="rId1"/>
    <sheet name="Sheet1" sheetId="7" r:id="rId2"/>
    <sheet name="Sheet6" sheetId="12" r:id="rId3"/>
    <sheet name="VD GiaThanh" sheetId="13" r:id="rId4"/>
    <sheet name="PhanBoChiPhiCHung" sheetId="14" r:id="rId5"/>
    <sheet name="Lệnh lắp ráp tháo dỡ" sheetId="2" r:id="rId6"/>
    <sheet name="Phiếu xuất nhập" sheetId="3" r:id="rId7"/>
    <sheet name="Kiểm kê kho" sheetId="5" r:id="rId8"/>
    <sheet name="Phân bổ phụ phí" sheetId="6" r:id="rId9"/>
    <sheet name="Danh mục" sheetId="4" r:id="rId10"/>
  </sheets>
  <definedNames>
    <definedName name="_xlnm._FilterDatabase" localSheetId="0" hidden="1">'Lệnh sản xuất'!$A$446:$AD$463</definedName>
    <definedName name="_xlnm._FilterDatabase" localSheetId="1" hidden="1">Sheet1!$B$1:$L$51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9" i="13" l="1"/>
  <c r="I163" i="13"/>
  <c r="J162" i="13"/>
  <c r="I161" i="13"/>
  <c r="J160" i="13"/>
  <c r="I159" i="13"/>
  <c r="J158" i="13"/>
  <c r="I157" i="13"/>
  <c r="J156" i="13"/>
  <c r="I155" i="13"/>
  <c r="J154" i="13"/>
  <c r="I153" i="13"/>
  <c r="S84" i="13" l="1"/>
  <c r="H134" i="13" l="1"/>
  <c r="J83" i="13" l="1"/>
  <c r="J85" i="13"/>
  <c r="F133" i="13"/>
  <c r="N20" i="13"/>
  <c r="J84" i="13" s="1"/>
  <c r="N21" i="13"/>
  <c r="J86" i="13" s="1"/>
  <c r="I86" i="13" l="1"/>
  <c r="M86" i="13" s="1"/>
  <c r="J87" i="13"/>
  <c r="K86" i="13"/>
  <c r="S86" i="13"/>
  <c r="S85" i="13"/>
  <c r="U84" i="13"/>
  <c r="Y84" i="13"/>
  <c r="U85" i="13"/>
  <c r="Y85" i="13"/>
  <c r="U86" i="13"/>
  <c r="Y86" i="13"/>
  <c r="Z85" i="13" l="1"/>
  <c r="Z86" i="13"/>
  <c r="U87" i="13"/>
  <c r="H133" i="13" s="1"/>
  <c r="Z84" i="13"/>
  <c r="S87" i="13"/>
  <c r="H132" i="13" s="1"/>
  <c r="Z87" i="13" l="1"/>
  <c r="O84" i="13"/>
  <c r="P84" i="13" l="1"/>
  <c r="C22" i="14" a="1"/>
  <c r="C22" i="14" s="1"/>
  <c r="D22" i="14" s="1"/>
  <c r="F29" i="14" s="1"/>
  <c r="C21" i="14" a="1"/>
  <c r="C21" i="14" s="1"/>
  <c r="D21" i="14" s="1"/>
  <c r="F28" i="14" s="1"/>
  <c r="F102" i="13" l="1"/>
  <c r="F101" i="13"/>
  <c r="D29" i="13"/>
  <c r="E29" i="13"/>
  <c r="C29" i="13"/>
  <c r="F28" i="13"/>
  <c r="F27" i="13"/>
  <c r="F97" i="13"/>
  <c r="F134" i="13" s="1"/>
  <c r="F96" i="13"/>
  <c r="F109" i="13" s="1"/>
  <c r="G109" i="13" s="1"/>
  <c r="E142" i="13" l="1"/>
  <c r="F117" i="13"/>
  <c r="F29" i="13"/>
  <c r="G87" i="13"/>
  <c r="D134" i="13"/>
  <c r="D133" i="13"/>
  <c r="D132" i="13"/>
  <c r="D135" i="13" s="1"/>
  <c r="E141" i="13"/>
  <c r="E135" i="13"/>
  <c r="G135" i="13" l="1"/>
  <c r="O85" i="13" l="1"/>
  <c r="O86" i="13"/>
  <c r="O87" i="13" l="1"/>
  <c r="I85" i="13"/>
  <c r="I84" i="13"/>
  <c r="F116" i="13"/>
  <c r="F118" i="13" s="1"/>
  <c r="L83" i="13"/>
  <c r="M83" i="13"/>
  <c r="K83" i="13"/>
  <c r="D115" i="13"/>
  <c r="D117" i="13"/>
  <c r="D116" i="13"/>
  <c r="E110" i="13"/>
  <c r="F108" i="13"/>
  <c r="M84" i="13" l="1"/>
  <c r="L84" i="13"/>
  <c r="K85" i="13"/>
  <c r="M85" i="13"/>
  <c r="L85" i="13"/>
  <c r="D118" i="13"/>
  <c r="D140" i="13"/>
  <c r="D122" i="13"/>
  <c r="K84" i="13"/>
  <c r="D141" i="13"/>
  <c r="D123" i="13"/>
  <c r="D142" i="13"/>
  <c r="D124" i="13"/>
  <c r="Q86" i="13"/>
  <c r="Q84" i="13"/>
  <c r="Q85" i="13"/>
  <c r="H109" i="13"/>
  <c r="I109" i="13" s="1"/>
  <c r="E117" i="13" s="1"/>
  <c r="G108" i="13"/>
  <c r="H108" i="13" s="1"/>
  <c r="I108" i="13" s="1"/>
  <c r="H97" i="13"/>
  <c r="F71" i="13"/>
  <c r="G71" i="13" s="1"/>
  <c r="G70" i="13"/>
  <c r="F91" i="13"/>
  <c r="F65" i="13"/>
  <c r="F64" i="13"/>
  <c r="G64" i="13" s="1"/>
  <c r="F63" i="13"/>
  <c r="G63" i="13" s="1"/>
  <c r="G56" i="13"/>
  <c r="G57" i="13"/>
  <c r="G58" i="13"/>
  <c r="G55" i="13"/>
  <c r="E46" i="13" a="1"/>
  <c r="E46" i="13" s="1"/>
  <c r="E45" i="13" a="1"/>
  <c r="E45" i="13" s="1"/>
  <c r="E44" i="13" a="1"/>
  <c r="E44" i="13" s="1"/>
  <c r="E43" i="13" a="1"/>
  <c r="E43" i="13" s="1"/>
  <c r="E42" i="13" a="1"/>
  <c r="E42" i="13" s="1"/>
  <c r="E41" i="13" a="1"/>
  <c r="E41" i="13" s="1"/>
  <c r="K87" i="13" l="1"/>
  <c r="F140" i="13" s="1"/>
  <c r="M87" i="13"/>
  <c r="D125" i="13"/>
  <c r="P85" i="13"/>
  <c r="P86" i="13"/>
  <c r="L86" i="13"/>
  <c r="L87" i="13" s="1"/>
  <c r="G117" i="13"/>
  <c r="R84" i="13"/>
  <c r="R85" i="13"/>
  <c r="D143" i="13"/>
  <c r="R86" i="13"/>
  <c r="E116" i="13"/>
  <c r="E124" i="13"/>
  <c r="F41" i="13"/>
  <c r="F42" i="13"/>
  <c r="E49" i="13" a="1"/>
  <c r="E49" i="13" s="1"/>
  <c r="E50" i="13" a="1"/>
  <c r="E50" i="13" s="1"/>
  <c r="E48" i="13" a="1"/>
  <c r="E48" i="13" s="1"/>
  <c r="H117" i="13" l="1"/>
  <c r="K117" i="13"/>
  <c r="H116" i="13"/>
  <c r="G116" i="13"/>
  <c r="K116" i="13"/>
  <c r="E123" i="13"/>
  <c r="F50" i="13"/>
  <c r="AD609" i="1"/>
  <c r="AC609" i="1"/>
  <c r="AB609" i="1"/>
  <c r="Z609" i="1"/>
  <c r="Y609" i="1"/>
  <c r="W609" i="1"/>
  <c r="AD608" i="1"/>
  <c r="AC608" i="1"/>
  <c r="AB608" i="1"/>
  <c r="Z608" i="1"/>
  <c r="Y608" i="1"/>
  <c r="W608" i="1"/>
  <c r="AD607" i="1"/>
  <c r="AC607" i="1"/>
  <c r="AB607" i="1"/>
  <c r="Z607" i="1"/>
  <c r="Y607" i="1"/>
  <c r="W607" i="1"/>
  <c r="AD606" i="1"/>
  <c r="AC606" i="1"/>
  <c r="AB606" i="1"/>
  <c r="Z606" i="1"/>
  <c r="Y606" i="1"/>
  <c r="W606" i="1"/>
  <c r="AD605" i="1"/>
  <c r="AC605" i="1"/>
  <c r="AB605" i="1"/>
  <c r="Z605" i="1"/>
  <c r="Y605" i="1"/>
  <c r="W605" i="1"/>
  <c r="AD604" i="1"/>
  <c r="AC604" i="1"/>
  <c r="AB604" i="1"/>
  <c r="Z604" i="1"/>
  <c r="Y604" i="1"/>
  <c r="W604" i="1"/>
  <c r="AD603" i="1"/>
  <c r="AC603" i="1"/>
  <c r="AB603" i="1"/>
  <c r="Z603" i="1"/>
  <c r="Y603" i="1"/>
  <c r="W603" i="1"/>
  <c r="AD602" i="1"/>
  <c r="AC602" i="1"/>
  <c r="AB602" i="1"/>
  <c r="Z602" i="1"/>
  <c r="Y602" i="1"/>
  <c r="W602" i="1"/>
  <c r="AD601" i="1"/>
  <c r="AC601" i="1"/>
  <c r="AB601" i="1"/>
  <c r="Z601" i="1"/>
  <c r="Y601" i="1"/>
  <c r="W601" i="1"/>
  <c r="AD600" i="1"/>
  <c r="AC600" i="1"/>
  <c r="AB600" i="1"/>
  <c r="Z600" i="1"/>
  <c r="Y600" i="1"/>
  <c r="W600" i="1"/>
  <c r="AD599" i="1"/>
  <c r="AC599" i="1"/>
  <c r="AB599" i="1"/>
  <c r="Z599" i="1"/>
  <c r="Y599" i="1"/>
  <c r="W599" i="1"/>
  <c r="AD598" i="1"/>
  <c r="AC598" i="1"/>
  <c r="AB598" i="1"/>
  <c r="Z598" i="1"/>
  <c r="Y598" i="1"/>
  <c r="W598" i="1"/>
  <c r="AD597" i="1"/>
  <c r="AC597" i="1"/>
  <c r="AB597" i="1"/>
  <c r="Z597" i="1"/>
  <c r="Y597" i="1"/>
  <c r="W597" i="1"/>
  <c r="AD596" i="1"/>
  <c r="AC596" i="1"/>
  <c r="AB596" i="1"/>
  <c r="Z596" i="1"/>
  <c r="Y596" i="1"/>
  <c r="W596" i="1"/>
  <c r="AD595" i="1"/>
  <c r="AC595" i="1"/>
  <c r="AB595" i="1"/>
  <c r="Z595" i="1"/>
  <c r="Y595" i="1"/>
  <c r="W595" i="1"/>
  <c r="AD594" i="1"/>
  <c r="AC594" i="1"/>
  <c r="AB594" i="1"/>
  <c r="Z594" i="1"/>
  <c r="Y594" i="1"/>
  <c r="W594" i="1"/>
  <c r="AD593" i="1"/>
  <c r="AC593" i="1"/>
  <c r="AB593" i="1"/>
  <c r="Z593" i="1"/>
  <c r="Y593" i="1"/>
  <c r="W593" i="1"/>
  <c r="AD592" i="1"/>
  <c r="AC592" i="1"/>
  <c r="AB592" i="1"/>
  <c r="Z592" i="1"/>
  <c r="Y592" i="1"/>
  <c r="W592" i="1"/>
  <c r="AD591" i="1"/>
  <c r="AC591" i="1"/>
  <c r="AB591" i="1"/>
  <c r="Z591" i="1"/>
  <c r="Y591" i="1"/>
  <c r="W591" i="1"/>
  <c r="AD590" i="1"/>
  <c r="AC590" i="1"/>
  <c r="AB590" i="1"/>
  <c r="Z590" i="1"/>
  <c r="Y590" i="1"/>
  <c r="W590" i="1"/>
  <c r="AD589" i="1"/>
  <c r="AC589" i="1"/>
  <c r="AB589" i="1"/>
  <c r="Z589" i="1"/>
  <c r="Y589" i="1"/>
  <c r="W589" i="1"/>
  <c r="AD588" i="1"/>
  <c r="AC588" i="1"/>
  <c r="AB588" i="1"/>
  <c r="Z588" i="1"/>
  <c r="Y588" i="1"/>
  <c r="W588" i="1"/>
  <c r="AD587" i="1"/>
  <c r="AC587" i="1"/>
  <c r="AB587" i="1"/>
  <c r="Z587" i="1"/>
  <c r="Y587" i="1"/>
  <c r="W587" i="1"/>
  <c r="AD586" i="1"/>
  <c r="AC586" i="1"/>
  <c r="AB586" i="1"/>
  <c r="Z586" i="1"/>
  <c r="Y586" i="1"/>
  <c r="W586" i="1"/>
  <c r="AD585" i="1"/>
  <c r="AC585" i="1"/>
  <c r="AB585" i="1"/>
  <c r="Z585" i="1"/>
  <c r="Y585" i="1"/>
  <c r="W585" i="1"/>
  <c r="AD584" i="1"/>
  <c r="AC584" i="1"/>
  <c r="AB584" i="1"/>
  <c r="Z584" i="1"/>
  <c r="Y584" i="1"/>
  <c r="W584" i="1"/>
  <c r="AD583" i="1"/>
  <c r="AC583" i="1"/>
  <c r="AB583" i="1"/>
  <c r="Z583" i="1"/>
  <c r="Y583" i="1"/>
  <c r="W583" i="1"/>
  <c r="AD582" i="1"/>
  <c r="AC582" i="1"/>
  <c r="AB582" i="1"/>
  <c r="Z582" i="1"/>
  <c r="Y582" i="1"/>
  <c r="W582" i="1"/>
  <c r="AD581" i="1"/>
  <c r="AC581" i="1"/>
  <c r="AB581" i="1"/>
  <c r="Z581" i="1"/>
  <c r="Y581" i="1"/>
  <c r="W581" i="1"/>
  <c r="AD580" i="1"/>
  <c r="AC580" i="1"/>
  <c r="AB580" i="1"/>
  <c r="Z580" i="1"/>
  <c r="Y580" i="1"/>
  <c r="W580" i="1"/>
  <c r="AD579" i="1"/>
  <c r="AC579" i="1"/>
  <c r="AB579" i="1"/>
  <c r="Z579" i="1"/>
  <c r="Y579" i="1"/>
  <c r="W579" i="1"/>
  <c r="AD578" i="1"/>
  <c r="AC578" i="1"/>
  <c r="AB578" i="1"/>
  <c r="Z578" i="1"/>
  <c r="Y578" i="1"/>
  <c r="W578" i="1"/>
  <c r="W565" i="1"/>
  <c r="Y565" i="1"/>
  <c r="Z565" i="1"/>
  <c r="AB565" i="1"/>
  <c r="AC565" i="1"/>
  <c r="AD565" i="1"/>
  <c r="W566" i="1"/>
  <c r="Y566" i="1"/>
  <c r="Z566" i="1"/>
  <c r="AB566" i="1"/>
  <c r="AC566" i="1"/>
  <c r="AD566" i="1"/>
  <c r="W567" i="1"/>
  <c r="Y567" i="1"/>
  <c r="Z567" i="1"/>
  <c r="AB567" i="1"/>
  <c r="AC567" i="1"/>
  <c r="AD567" i="1"/>
  <c r="W568" i="1"/>
  <c r="Y568" i="1"/>
  <c r="Z568" i="1"/>
  <c r="AB568" i="1"/>
  <c r="AC568" i="1"/>
  <c r="AD568" i="1"/>
  <c r="W569" i="1"/>
  <c r="Y569" i="1"/>
  <c r="Z569" i="1"/>
  <c r="AB569" i="1"/>
  <c r="AC569" i="1"/>
  <c r="AD569" i="1"/>
  <c r="W570" i="1"/>
  <c r="Y570" i="1"/>
  <c r="Z570" i="1"/>
  <c r="AB570" i="1"/>
  <c r="AC570" i="1"/>
  <c r="AD570" i="1"/>
  <c r="W571" i="1"/>
  <c r="Y571" i="1"/>
  <c r="Z571" i="1"/>
  <c r="AB571" i="1"/>
  <c r="AC571" i="1"/>
  <c r="AD571" i="1"/>
  <c r="W572" i="1"/>
  <c r="Y572" i="1"/>
  <c r="Z572" i="1"/>
  <c r="AB572" i="1"/>
  <c r="AC572" i="1"/>
  <c r="AD572" i="1"/>
  <c r="W573" i="1"/>
  <c r="Y573" i="1"/>
  <c r="Z573" i="1"/>
  <c r="AB573" i="1"/>
  <c r="AC573" i="1"/>
  <c r="AD573" i="1"/>
  <c r="W574" i="1"/>
  <c r="Y574" i="1"/>
  <c r="Z574" i="1"/>
  <c r="AB574" i="1"/>
  <c r="AC574" i="1"/>
  <c r="AD574" i="1"/>
  <c r="W575" i="1"/>
  <c r="Y575" i="1"/>
  <c r="Z575" i="1"/>
  <c r="AB575" i="1"/>
  <c r="AC575" i="1"/>
  <c r="AD575" i="1"/>
  <c r="AD564" i="1"/>
  <c r="AC564" i="1"/>
  <c r="AB564" i="1"/>
  <c r="Z564" i="1"/>
  <c r="Y564" i="1"/>
  <c r="W564" i="1"/>
  <c r="Q28" i="12"/>
  <c r="Q30" i="12" s="1"/>
  <c r="L32" i="12"/>
  <c r="O32" i="12"/>
  <c r="J32" i="12"/>
  <c r="H118" i="13" l="1"/>
  <c r="F124" i="13"/>
  <c r="G124" i="13" s="1"/>
  <c r="H124" i="13" s="1"/>
  <c r="I117" i="13"/>
  <c r="F123" i="13"/>
  <c r="I123" i="13" s="1"/>
  <c r="J123" i="13" s="1"/>
  <c r="F142" i="13"/>
  <c r="I134" i="13"/>
  <c r="F141" i="13"/>
  <c r="I133" i="13"/>
  <c r="I116" i="13"/>
  <c r="E65" i="13"/>
  <c r="G65" i="13" s="1"/>
  <c r="C96" i="13" s="1"/>
  <c r="H96" i="13" s="1"/>
  <c r="L21" i="12"/>
  <c r="C18" i="12"/>
  <c r="C19" i="12" s="1"/>
  <c r="K19" i="12" s="1"/>
  <c r="L19" i="12" s="1"/>
  <c r="J23" i="12"/>
  <c r="H23" i="12"/>
  <c r="G23" i="12"/>
  <c r="E23" i="12"/>
  <c r="D23" i="12"/>
  <c r="I21" i="12"/>
  <c r="I20" i="12"/>
  <c r="M18" i="12"/>
  <c r="M19" i="12" s="1"/>
  <c r="M20" i="12" s="1"/>
  <c r="M21" i="12" s="1"/>
  <c r="F18" i="12"/>
  <c r="E10" i="12"/>
  <c r="G10" i="12"/>
  <c r="H10" i="12"/>
  <c r="J10" i="12"/>
  <c r="D10" i="12"/>
  <c r="M6" i="12"/>
  <c r="M7" i="12" s="1"/>
  <c r="M8" i="12" s="1"/>
  <c r="I7" i="12"/>
  <c r="F6" i="12"/>
  <c r="C6" i="12" s="1"/>
  <c r="K124" i="13" l="1"/>
  <c r="L124" i="13" s="1"/>
  <c r="I124" i="13"/>
  <c r="J124" i="13" s="1"/>
  <c r="K123" i="13"/>
  <c r="L123" i="13" s="1"/>
  <c r="G123" i="13"/>
  <c r="H123" i="13" s="1"/>
  <c r="I8" i="12"/>
  <c r="I10" i="12" s="1"/>
  <c r="N6" i="12"/>
  <c r="O6" i="12" s="1"/>
  <c r="F10" i="12"/>
  <c r="C10" i="12" s="1"/>
  <c r="K10" i="12" s="1"/>
  <c r="L10" i="12" s="1"/>
  <c r="O10" i="12" s="1"/>
  <c r="N10" i="12" s="1"/>
  <c r="N18" i="12"/>
  <c r="I141" i="13"/>
  <c r="J141" i="13" s="1"/>
  <c r="K141" i="13"/>
  <c r="L141" i="13" s="1"/>
  <c r="G141" i="13"/>
  <c r="H141" i="13" s="1"/>
  <c r="G142" i="13"/>
  <c r="H142" i="13" s="1"/>
  <c r="K142" i="13"/>
  <c r="L142" i="13" s="1"/>
  <c r="I142" i="13"/>
  <c r="J142" i="13" s="1"/>
  <c r="F107" i="13"/>
  <c r="G107" i="13" s="1"/>
  <c r="M23" i="12"/>
  <c r="I23" i="12"/>
  <c r="O18" i="12"/>
  <c r="O19" i="12" s="1"/>
  <c r="F23" i="12"/>
  <c r="M10" i="12"/>
  <c r="AC2" i="1"/>
  <c r="AB2" i="1"/>
  <c r="AA2" i="1"/>
  <c r="Y2" i="1"/>
  <c r="X2" i="1"/>
  <c r="W2" i="1"/>
  <c r="O20" i="12" l="1"/>
  <c r="C20" i="12"/>
  <c r="K20" i="12" s="1"/>
  <c r="L20" i="12" s="1"/>
  <c r="N19" i="12"/>
  <c r="O7" i="12"/>
  <c r="C7" i="12"/>
  <c r="K7" i="12" s="1"/>
  <c r="L7" i="12" s="1"/>
  <c r="F110" i="13"/>
  <c r="H107" i="13"/>
  <c r="G110" i="13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" i="7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4" i="1"/>
  <c r="N7" i="12" l="1"/>
  <c r="O8" i="12"/>
  <c r="N8" i="12" s="1"/>
  <c r="Q6" i="12"/>
  <c r="C22" i="12"/>
  <c r="K22" i="12" s="1"/>
  <c r="L22" i="12" s="1"/>
  <c r="L23" i="12" s="1"/>
  <c r="O21" i="12"/>
  <c r="I107" i="13"/>
  <c r="I110" i="13" s="1"/>
  <c r="I132" i="13" s="1"/>
  <c r="H110" i="13"/>
  <c r="N21" i="12"/>
  <c r="C23" i="12" s="1"/>
  <c r="N20" i="12"/>
  <c r="E140" i="13" l="1"/>
  <c r="E143" i="13" s="1"/>
  <c r="I135" i="13"/>
  <c r="K23" i="12"/>
  <c r="O23" i="12"/>
  <c r="N23" i="12" s="1"/>
  <c r="E115" i="13"/>
  <c r="E122" i="13" s="1"/>
  <c r="F135" i="13"/>
  <c r="K115" i="13" l="1"/>
  <c r="G115" i="13"/>
  <c r="I115" i="13" s="1"/>
  <c r="I118" i="13" s="1"/>
  <c r="E118" i="13"/>
  <c r="H135" i="13"/>
  <c r="E125" i="13"/>
  <c r="G118" i="13" l="1"/>
  <c r="K118" i="13"/>
  <c r="F122" i="13"/>
  <c r="F143" i="13"/>
  <c r="G140" i="13"/>
  <c r="I140" i="13"/>
  <c r="K140" i="13"/>
  <c r="F125" i="13" l="1"/>
  <c r="K122" i="13"/>
  <c r="G122" i="13"/>
  <c r="I122" i="13"/>
  <c r="J140" i="13"/>
  <c r="J143" i="13" s="1"/>
  <c r="I143" i="13"/>
  <c r="H140" i="13"/>
  <c r="H143" i="13" s="1"/>
  <c r="G143" i="13"/>
  <c r="L140" i="13"/>
  <c r="L143" i="13" s="1"/>
  <c r="K143" i="13"/>
  <c r="I125" i="13" l="1"/>
  <c r="J122" i="13"/>
  <c r="J125" i="13" s="1"/>
  <c r="H122" i="13"/>
  <c r="H125" i="13" s="1"/>
  <c r="G125" i="13"/>
  <c r="K125" i="13"/>
  <c r="L122" i="13"/>
  <c r="L125" i="13" s="1"/>
</calcChain>
</file>

<file path=xl/comments1.xml><?xml version="1.0" encoding="utf-8"?>
<comments xmlns="http://schemas.openxmlformats.org/spreadsheetml/2006/main">
  <authors>
    <author>hanhnt89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hanhnt89:</t>
        </r>
        <r>
          <rPr>
            <sz val="9"/>
            <color indexed="81"/>
            <rFont val="Tahoma"/>
            <family val="2"/>
          </rPr>
          <t xml:space="preserve">
Giá này người dùng tự nhập,hoặc tự nhảy theo giá xuất xác định tức thời của hệ thống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hanhnt89:</t>
        </r>
        <r>
          <rPr>
            <sz val="9"/>
            <color indexed="81"/>
            <rFont val="Tahoma"/>
            <family val="2"/>
          </rPr>
          <t xml:space="preserve">
Giá này người dùng tự nhập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hanhnt89:</t>
        </r>
        <r>
          <rPr>
            <sz val="9"/>
            <color indexed="81"/>
            <rFont val="Tahoma"/>
            <family val="2"/>
          </rPr>
          <t xml:space="preserve">
Xuất điều chỉnh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hanhnt89</author>
  </authors>
  <commentList>
    <comment ref="G10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Sửa lại công thức giống Misa bị sai so với công thức của kế toán quản trị</t>
        </r>
      </text>
    </comment>
    <comment ref="F132" authorId="1" shapeId="0">
      <text>
        <r>
          <rPr>
            <b/>
            <sz val="9"/>
            <color indexed="81"/>
            <rFont val="Tahoma"/>
            <family val="2"/>
          </rPr>
          <t>hanhnt89:</t>
        </r>
        <r>
          <rPr>
            <sz val="9"/>
            <color indexed="81"/>
            <rFont val="Tahoma"/>
            <family val="2"/>
          </rPr>
          <t xml:space="preserve">
Được xác định sau khi thực hiện kết chuyển chi phí sau khi tính giá thành cho PX Thổi</t>
        </r>
      </text>
    </comment>
  </commentList>
</comments>
</file>

<file path=xl/sharedStrings.xml><?xml version="1.0" encoding="utf-8"?>
<sst xmlns="http://schemas.openxmlformats.org/spreadsheetml/2006/main" count="4942" uniqueCount="1048">
  <si>
    <t>id</t>
  </si>
  <si>
    <t>message_main_attachment_id</t>
  </si>
  <si>
    <t>name</t>
  </si>
  <si>
    <t>priority</t>
  </si>
  <si>
    <t>backorder_sequence</t>
  </si>
  <si>
    <t>origin</t>
  </si>
  <si>
    <t>product_id</t>
  </si>
  <si>
    <t>product_qty</t>
  </si>
  <si>
    <t>product_uom_id</t>
  </si>
  <si>
    <t>lot_producing_id</t>
  </si>
  <si>
    <t>qty_producing</t>
  </si>
  <si>
    <t>product_uom_qty</t>
  </si>
  <si>
    <t>picking_type_id</t>
  </si>
  <si>
    <t>location_src_id</t>
  </si>
  <si>
    <t>location_dest_id</t>
  </si>
  <si>
    <t>date_planned_start</t>
  </si>
  <si>
    <t>date_planned_finished</t>
  </si>
  <si>
    <t>date_deadline</t>
  </si>
  <si>
    <t>date_start</t>
  </si>
  <si>
    <t>date_finished</t>
  </si>
  <si>
    <t>bom_id</t>
  </si>
  <si>
    <t>state</t>
  </si>
  <si>
    <t>reservation_state</t>
  </si>
  <si>
    <t>user_id</t>
  </si>
  <si>
    <t>company_id</t>
  </si>
  <si>
    <t>procurement_group_id</t>
  </si>
  <si>
    <t>product_description_variants</t>
  </si>
  <si>
    <t>orderpoint_id</t>
  </si>
  <si>
    <t>propagate_cancel</t>
  </si>
  <si>
    <t>is_locked</t>
  </si>
  <si>
    <t>production_location_id</t>
  </si>
  <si>
    <t>consumption</t>
  </si>
  <si>
    <t>create_uid</t>
  </si>
  <si>
    <t>create_date</t>
  </si>
  <si>
    <t>write_uid</t>
  </si>
  <si>
    <t>write_date</t>
  </si>
  <si>
    <t>extra_cost</t>
  </si>
  <si>
    <t>Column</t>
  </si>
  <si>
    <t>Field</t>
  </si>
  <si>
    <t>mrp_production</t>
  </si>
  <si>
    <t>Sản phẩm</t>
  </si>
  <si>
    <t>Số lượng</t>
  </si>
  <si>
    <t>Số Lô/Sê ri</t>
  </si>
  <si>
    <t>Định mức nguyên liệu</t>
  </si>
  <si>
    <t>Người phụ trách</t>
  </si>
  <si>
    <t>Trạng thái</t>
  </si>
  <si>
    <t>Tài liệu gốc</t>
  </si>
  <si>
    <t>Công ty</t>
  </si>
  <si>
    <t>sequence</t>
  </si>
  <si>
    <t>date</t>
  </si>
  <si>
    <t>description_picking</t>
  </si>
  <si>
    <t>product_uom</t>
  </si>
  <si>
    <t>location_id</t>
  </si>
  <si>
    <t>partner_id</t>
  </si>
  <si>
    <t>picking_id</t>
  </si>
  <si>
    <t>note</t>
  </si>
  <si>
    <t>price_unit</t>
  </si>
  <si>
    <t>procure_method</t>
  </si>
  <si>
    <t>scrapped</t>
  </si>
  <si>
    <t>group_id</t>
  </si>
  <si>
    <t>rule_id</t>
  </si>
  <si>
    <t>delay_alert_date</t>
  </si>
  <si>
    <t>inventory_id</t>
  </si>
  <si>
    <t>origin_returned_move_id</t>
  </si>
  <si>
    <t>restrict_partner_id</t>
  </si>
  <si>
    <t>warehouse_id</t>
  </si>
  <si>
    <t>additional</t>
  </si>
  <si>
    <t>reference</t>
  </si>
  <si>
    <t>package_level_id</t>
  </si>
  <si>
    <t>next_serial</t>
  </si>
  <si>
    <t>next_serial_count</t>
  </si>
  <si>
    <t>is_done</t>
  </si>
  <si>
    <t>created_production_id</t>
  </si>
  <si>
    <t>production_id</t>
  </si>
  <si>
    <t>raw_material_production_id</t>
  </si>
  <si>
    <t>unbuild_id</t>
  </si>
  <si>
    <t>consume_unbuild_id</t>
  </si>
  <si>
    <t>operation_id</t>
  </si>
  <si>
    <t>workorder_id</t>
  </si>
  <si>
    <t>bom_line_id</t>
  </si>
  <si>
    <t>byproduct_id</t>
  </si>
  <si>
    <t>unit_factor</t>
  </si>
  <si>
    <t>to_refund</t>
  </si>
  <si>
    <t>purchase_line_id</t>
  </si>
  <si>
    <t>created_purchase_line_id</t>
  </si>
  <si>
    <t>stock_move</t>
  </si>
  <si>
    <t>Ngày bắt đầu dự kiến</t>
  </si>
  <si>
    <t>Ngày kết thúc dự kiến</t>
  </si>
  <si>
    <t>Operation Type</t>
  </si>
  <si>
    <t>Ngày bắt đầu</t>
  </si>
  <si>
    <t>Ngày kết thúc</t>
  </si>
  <si>
    <t>Vị trí đích</t>
  </si>
  <si>
    <t>Vị trí nguồn</t>
  </si>
  <si>
    <t>mrp_production_product_rel</t>
  </si>
  <si>
    <t>mrp_production_id</t>
  </si>
  <si>
    <t>Mã lệnh sản xuất</t>
  </si>
  <si>
    <t>Số lượng đang sản xuất</t>
  </si>
  <si>
    <t>Đơn vị</t>
  </si>
  <si>
    <t>Tổng số lượng theo đơn vị tính của phiếu</t>
  </si>
  <si>
    <t xml:space="preserve">account_contract_id </t>
  </si>
  <si>
    <t>Hợp đồng bán</t>
  </si>
  <si>
    <t>Đơn đặt hàng</t>
  </si>
  <si>
    <t>sale_order_id</t>
  </si>
  <si>
    <t>Số chứng từ</t>
  </si>
  <si>
    <t>ref</t>
  </si>
  <si>
    <t>Diễn giải</t>
  </si>
  <si>
    <t>BOM</t>
  </si>
  <si>
    <t>account_cost_object_id</t>
  </si>
  <si>
    <t>Đối tượng THCP</t>
  </si>
  <si>
    <t>account_cost_type_id</t>
  </si>
  <si>
    <t>Khoản mục CP</t>
  </si>
  <si>
    <t>Đơn vị tính</t>
  </si>
  <si>
    <t>mo_id</t>
  </si>
  <si>
    <t>lot_id</t>
  </si>
  <si>
    <t>type</t>
  </si>
  <si>
    <t>Lệnh sản xuất</t>
  </si>
  <si>
    <t>Ngày</t>
  </si>
  <si>
    <t>Kho</t>
  </si>
  <si>
    <t>mrp_unbuild</t>
  </si>
  <si>
    <t>stock_picking</t>
  </si>
  <si>
    <t>backorder_id</t>
  </si>
  <si>
    <t>move_type</t>
  </si>
  <si>
    <t>scheduled_date</t>
  </si>
  <si>
    <t>has_deadline_issue</t>
  </si>
  <si>
    <t>date_done</t>
  </si>
  <si>
    <t>owner_id</t>
  </si>
  <si>
    <t>printed</t>
  </si>
  <si>
    <t>immediate_transfer</t>
  </si>
  <si>
    <t>department_id</t>
  </si>
  <si>
    <t>Phòng ban</t>
  </si>
  <si>
    <t>branch_id</t>
  </si>
  <si>
    <t>Chi nhánh</t>
  </si>
  <si>
    <t>date_trx</t>
  </si>
  <si>
    <t>Ngày chứng từ</t>
  </si>
  <si>
    <t>Ngày hạch toán</t>
  </si>
  <si>
    <t>Ký hiệu</t>
  </si>
  <si>
    <t>Đối tượng</t>
  </si>
  <si>
    <t>receiver</t>
  </si>
  <si>
    <t>Người nhận</t>
  </si>
  <si>
    <t>Địa chỉ</t>
  </si>
  <si>
    <t>Kho nhận</t>
  </si>
  <si>
    <t>Kho xuất</t>
  </si>
  <si>
    <t>Lý do</t>
  </si>
  <si>
    <t>Số CT gốc kèm theo</t>
  </si>
  <si>
    <t>Lệnh điều động số</t>
  </si>
  <si>
    <t>Của</t>
  </si>
  <si>
    <t>Người vận chuyển</t>
  </si>
  <si>
    <t>Hợp đồng số</t>
  </si>
  <si>
    <t>account_contract_id</t>
  </si>
  <si>
    <t>Phương tiện</t>
  </si>
  <si>
    <t>transfer_order_no</t>
  </si>
  <si>
    <t>belong_to</t>
  </si>
  <si>
    <t>Nhân viên phụ trách</t>
  </si>
  <si>
    <t>courier_id</t>
  </si>
  <si>
    <t>shipping_method</t>
  </si>
  <si>
    <t>partner_address</t>
  </si>
  <si>
    <t>signed</t>
  </si>
  <si>
    <t>stock_move_line</t>
  </si>
  <si>
    <t>move_id</t>
  </si>
  <si>
    <t>qty_done</t>
  </si>
  <si>
    <t>package_id</t>
  </si>
  <si>
    <t>lot_name</t>
  </si>
  <si>
    <t>result_package_id</t>
  </si>
  <si>
    <t>Vật tư, hàng hóa</t>
  </si>
  <si>
    <t>Nhu cầu</t>
  </si>
  <si>
    <t>Hoàn thành</t>
  </si>
  <si>
    <t>Đơn giá bán</t>
  </si>
  <si>
    <t>amount_total</t>
  </si>
  <si>
    <t>Đơn giá vốn</t>
  </si>
  <si>
    <t>sell_price_unit</t>
  </si>
  <si>
    <t>Công trình</t>
  </si>
  <si>
    <t>account_construction_id</t>
  </si>
  <si>
    <t>Giữ trước</t>
  </si>
  <si>
    <t>Số lô</t>
  </si>
  <si>
    <t>internal_picking_id</t>
  </si>
  <si>
    <t>Phiếu nhập/xuất nội bộ</t>
  </si>
  <si>
    <t>Loại lệnh (tháo dỡ/ lắp ráp)</t>
  </si>
  <si>
    <t>quantity</t>
  </si>
  <si>
    <t>unit_cost</t>
  </si>
  <si>
    <t>value</t>
  </si>
  <si>
    <t>remaining_qty</t>
  </si>
  <si>
    <t>remaining_value</t>
  </si>
  <si>
    <t>description</t>
  </si>
  <si>
    <t>stock_valuation_layer_id</t>
  </si>
  <si>
    <t>stock_move_id</t>
  </si>
  <si>
    <t>account_move_id</t>
  </si>
  <si>
    <t>stock_evaluation_layer</t>
  </si>
  <si>
    <t>Ngày đánh giá</t>
  </si>
  <si>
    <t>Số lượng đánh giá ban đầu</t>
  </si>
  <si>
    <t>Đơn giá ban đầu</t>
  </si>
  <si>
    <t>Tổng giá trị ban đầu</t>
  </si>
  <si>
    <t>Số lượng hiện còn</t>
  </si>
  <si>
    <t>Tổng giá trị với số lượng hiện còn</t>
  </si>
  <si>
    <t>Kho nhập</t>
  </si>
  <si>
    <t>Lô/Số sêri</t>
  </si>
  <si>
    <t>color</t>
  </si>
  <si>
    <t>sequence_id</t>
  </si>
  <si>
    <t>sequence_code</t>
  </si>
  <si>
    <t>default_location_src_id</t>
  </si>
  <si>
    <t>default_location_dest_id</t>
  </si>
  <si>
    <t>code</t>
  </si>
  <si>
    <t>return_picking_type_id</t>
  </si>
  <si>
    <t>show_entire_packs</t>
  </si>
  <si>
    <t>active</t>
  </si>
  <si>
    <t>use_create_lots</t>
  </si>
  <si>
    <t>use_existing_lots</t>
  </si>
  <si>
    <t>show_operations</t>
  </si>
  <si>
    <t>show_reserved</t>
  </si>
  <si>
    <t>barcode</t>
  </si>
  <si>
    <t>use_create_components_lots</t>
  </si>
  <si>
    <t>Cách vận hành</t>
  </si>
  <si>
    <t>Là nhập xuất kiêm vận chuyển nội bộ</t>
  </si>
  <si>
    <t>Tự động tính giá vốn</t>
  </si>
  <si>
    <t>enable_auto_compute_cost_price_unit</t>
  </si>
  <si>
    <t>cost_price_unit</t>
  </si>
  <si>
    <t>cost_amount_total</t>
  </si>
  <si>
    <t>Tiền vốn</t>
  </si>
  <si>
    <t>is_editable</t>
  </si>
  <si>
    <t>categ_id</t>
  </si>
  <si>
    <t>prod_lot_id</t>
  </si>
  <si>
    <t>theoretical_qty</t>
  </si>
  <si>
    <t>inventory_date</t>
  </si>
  <si>
    <t>stock_inventory_line</t>
  </si>
  <si>
    <t>Số lượng kiểm kê</t>
  </si>
  <si>
    <t>Số lượng theo sổ kế toán</t>
  </si>
  <si>
    <t>good_con_qty</t>
  </si>
  <si>
    <t>medium_con_qty</t>
  </si>
  <si>
    <t>bad_con_qty</t>
  </si>
  <si>
    <t>Phẩm chất còn tốt</t>
  </si>
  <si>
    <t>Kém phẩm chất</t>
  </si>
  <si>
    <t>Mất phẩm chất</t>
  </si>
  <si>
    <t>Xử lý</t>
  </si>
  <si>
    <t>start_empty</t>
  </si>
  <si>
    <t>prefill_counted_quantity</t>
  </si>
  <si>
    <t>exhausted</t>
  </si>
  <si>
    <t>accounting_date</t>
  </si>
  <si>
    <t>stock_inventory</t>
  </si>
  <si>
    <t>Từ ngày</t>
  </si>
  <si>
    <t>Ngày kế toán</t>
  </si>
  <si>
    <t>target_model</t>
  </si>
  <si>
    <t>account_journal_id</t>
  </si>
  <si>
    <t>vendor_bill_id</t>
  </si>
  <si>
    <t>stock_landed_cost</t>
  </si>
  <si>
    <t>Áp dụng cho</t>
  </si>
  <si>
    <t>Chứng từ mua hàng</t>
  </si>
  <si>
    <t>cost_id</t>
  </si>
  <si>
    <t>split_method</t>
  </si>
  <si>
    <t>account_id</t>
  </si>
  <si>
    <t>stock_landed_cost_line</t>
  </si>
  <si>
    <t>Mô tả</t>
  </si>
  <si>
    <t>Tài khoản</t>
  </si>
  <si>
    <t>Phương thức phân bổ</t>
  </si>
  <si>
    <t>Gía vốn</t>
  </si>
  <si>
    <t>stock_inventory_participant</t>
  </si>
  <si>
    <t>stock_inventory_id</t>
  </si>
  <si>
    <t>employee_id</t>
  </si>
  <si>
    <t>represent</t>
  </si>
  <si>
    <t>Nhân viên</t>
  </si>
  <si>
    <t>Đại diện</t>
  </si>
  <si>
    <t>Mã phiếu kiểm kê kho</t>
  </si>
  <si>
    <t>stock_picking_type</t>
  </si>
  <si>
    <t>is_internal_picking</t>
  </si>
  <si>
    <t>Kiểm kê kho</t>
  </si>
  <si>
    <t>Thành viên tham gia</t>
  </si>
  <si>
    <t>Thành phẩm</t>
  </si>
  <si>
    <t>Định mức nguyên vật liệu</t>
  </si>
  <si>
    <t>Khoản mục Chi phí</t>
  </si>
  <si>
    <t>Lệnh tháo rỡ</t>
  </si>
  <si>
    <t>Chi tiết</t>
  </si>
  <si>
    <t>Lệnh xuất kho / nhập kho</t>
  </si>
  <si>
    <t>Chi tiết vật tư, hàng hóa</t>
  </si>
  <si>
    <t>Phân bổ phụ phí</t>
  </si>
  <si>
    <t>Chi tiết phân bổ</t>
  </si>
  <si>
    <t>cost_line_id</t>
  </si>
  <si>
    <t>weight</t>
  </si>
  <si>
    <t>volume</t>
  </si>
  <si>
    <t>former_cost</t>
  </si>
  <si>
    <t>additional_landed_cost</t>
  </si>
  <si>
    <t>final_cost</t>
  </si>
  <si>
    <t>stock_valuation_adjustment_lines</t>
  </si>
  <si>
    <t>Gía trị gốc</t>
  </si>
  <si>
    <t>Gía  trị phân bổ</t>
  </si>
  <si>
    <t>Giá trị mới</t>
  </si>
  <si>
    <t>Chi tiết phụ phí</t>
  </si>
  <si>
    <t>Nguyên vật liệu</t>
  </si>
  <si>
    <t>view_location_id</t>
  </si>
  <si>
    <t>lot_stock_id</t>
  </si>
  <si>
    <t>reception_steps</t>
  </si>
  <si>
    <t>delivery_steps</t>
  </si>
  <si>
    <t>wh_input_stock_loc_id</t>
  </si>
  <si>
    <t>wh_qc_stock_loc_id</t>
  </si>
  <si>
    <t>wh_output_stock_loc_id</t>
  </si>
  <si>
    <t>wh_pack_stock_loc_id</t>
  </si>
  <si>
    <t>mto_pull_id</t>
  </si>
  <si>
    <t>pick_type_id</t>
  </si>
  <si>
    <t>pack_type_id</t>
  </si>
  <si>
    <t>out_type_id</t>
  </si>
  <si>
    <t>in_type_id</t>
  </si>
  <si>
    <t>int_type_id</t>
  </si>
  <si>
    <t>crossdock_route_id</t>
  </si>
  <si>
    <t>reception_route_id</t>
  </si>
  <si>
    <t>delivery_route_id</t>
  </si>
  <si>
    <t>stock_warehouse</t>
  </si>
  <si>
    <t>N</t>
  </si>
  <si>
    <t>Y</t>
  </si>
  <si>
    <t>complete_name</t>
  </si>
  <si>
    <t>usage</t>
  </si>
  <si>
    <t>comment</t>
  </si>
  <si>
    <t>posx</t>
  </si>
  <si>
    <t>posy</t>
  </si>
  <si>
    <t>posz</t>
  </si>
  <si>
    <t>parent_path</t>
  </si>
  <si>
    <t>scrap_location</t>
  </si>
  <si>
    <t>return_location</t>
  </si>
  <si>
    <t>removal_strategy_id</t>
  </si>
  <si>
    <t>valuation_in_account_id</t>
  </si>
  <si>
    <t>valuation_out_account_id</t>
  </si>
  <si>
    <t>stock_location</t>
  </si>
  <si>
    <t>Mã</t>
  </si>
  <si>
    <t>Tài khoản tồn kho</t>
  </si>
  <si>
    <t>valuation_account_id</t>
  </si>
  <si>
    <t>VN Co/MO/00001</t>
  </si>
  <si>
    <t>draft</t>
  </si>
  <si>
    <t>flexible</t>
  </si>
  <si>
    <t>VN Co/MO/00004</t>
  </si>
  <si>
    <t>Má»›i</t>
  </si>
  <si>
    <t>make_to_stock</t>
  </si>
  <si>
    <t>sale_line_id</t>
  </si>
  <si>
    <t>confirmed</t>
  </si>
  <si>
    <t>assigned</t>
  </si>
  <si>
    <t>case</t>
  </si>
  <si>
    <t>column_name</t>
  </si>
  <si>
    <t>en_name</t>
  </si>
  <si>
    <t>vi_name</t>
  </si>
  <si>
    <t>vi_description</t>
  </si>
  <si>
    <t>real column</t>
  </si>
  <si>
    <t>ID</t>
  </si>
  <si>
    <t>Company</t>
  </si>
  <si>
    <t>Created by</t>
  </si>
  <si>
    <t>Tạo bởi</t>
  </si>
  <si>
    <t>Last Updated by</t>
  </si>
  <si>
    <t>Cập nhật lần cuối bởi</t>
  </si>
  <si>
    <t>Last Updated on</t>
  </si>
  <si>
    <t>Cập nhật lần cuối vào</t>
  </si>
  <si>
    <t>virtual column</t>
  </si>
  <si>
    <t>has_tracking</t>
  </si>
  <si>
    <t>picking_type_entire_packs</t>
  </si>
  <si>
    <t>__last_update</t>
  </si>
  <si>
    <t>Last Modified on</t>
  </si>
  <si>
    <t>Sửa lần cuối vào</t>
  </si>
  <si>
    <t>display_name</t>
  </si>
  <si>
    <t>Display Name</t>
  </si>
  <si>
    <t>Tên hiển thị</t>
  </si>
  <si>
    <t>move_line_ids</t>
  </si>
  <si>
    <t>move_line_nosuggest_ids</t>
  </si>
  <si>
    <t>model</t>
  </si>
  <si>
    <t>stock.move</t>
  </si>
  <si>
    <t>integer</t>
  </si>
  <si>
    <t>char</t>
  </si>
  <si>
    <t>selection</t>
  </si>
  <si>
    <t>datetime</t>
  </si>
  <si>
    <t>many2one</t>
  </si>
  <si>
    <t>text</t>
  </si>
  <si>
    <t>float</t>
  </si>
  <si>
    <t>boolean</t>
  </si>
  <si>
    <t>many2many</t>
  </si>
  <si>
    <t>one2many</t>
  </si>
  <si>
    <t>ttype</t>
  </si>
  <si>
    <t>readonly</t>
  </si>
  <si>
    <t>required</t>
  </si>
  <si>
    <t>K</t>
  </si>
  <si>
    <t>L</t>
  </si>
  <si>
    <t>R</t>
  </si>
  <si>
    <t>M</t>
  </si>
  <si>
    <t>relation</t>
  </si>
  <si>
    <t>res.company</t>
  </si>
  <si>
    <t>product.product</t>
  </si>
  <si>
    <t>uom.uom</t>
  </si>
  <si>
    <t>stock.location</t>
  </si>
  <si>
    <t>res.partner</t>
  </si>
  <si>
    <t>stock.picking</t>
  </si>
  <si>
    <t>procurement.group</t>
  </si>
  <si>
    <t>stock.rule</t>
  </si>
  <si>
    <t>stock.picking.type</t>
  </si>
  <si>
    <t>stock.inventory</t>
  </si>
  <si>
    <t>stock.warehouse</t>
  </si>
  <si>
    <t>stock.package_level</t>
  </si>
  <si>
    <t>stock.warehouse.orderpoint</t>
  </si>
  <si>
    <t>res.users</t>
  </si>
  <si>
    <t>sale.order.line</t>
  </si>
  <si>
    <t>purchase.order.line</t>
  </si>
  <si>
    <t>mrp.production</t>
  </si>
  <si>
    <t>mrp.unbuild</t>
  </si>
  <si>
    <t>mrp.routing.workcenter</t>
  </si>
  <si>
    <t>mrp.workorder</t>
  </si>
  <si>
    <t>mrp.bom.line</t>
  </si>
  <si>
    <t>mrp.bom.byproduct</t>
  </si>
  <si>
    <t>stock.production.lot</t>
  </si>
  <si>
    <t>stock.move.line</t>
  </si>
  <si>
    <t>Description
Mô tả</t>
  </si>
  <si>
    <t/>
  </si>
  <si>
    <t>Sequence
Trình tự</t>
  </si>
  <si>
    <t>Priority
Độ ưu tiên</t>
  </si>
  <si>
    <t>Creation Date
Ngày tạo</t>
  </si>
  <si>
    <t>Date Scheduled
Ngày dự kiến</t>
  </si>
  <si>
    <t>Deadline
Hạn chót</t>
  </si>
  <si>
    <t>Company
Công ty</t>
  </si>
  <si>
    <t>Product
Sản phẩm</t>
  </si>
  <si>
    <t>Description of Picking
Mô tả lấy hàng</t>
  </si>
  <si>
    <t>Real Quantity
Số lượng thực</t>
  </si>
  <si>
    <t>Demand
Nhu cầu</t>
  </si>
  <si>
    <t>Unit of Measure
Đơn vị tính</t>
  </si>
  <si>
    <t>Source Location
Địa điểm nguồn</t>
  </si>
  <si>
    <t>Destination Location
Địa điểm đích</t>
  </si>
  <si>
    <t xml:space="preserve">Destination Address 
Địa chỉ đến </t>
  </si>
  <si>
    <t>Transfer
Điều chuyển</t>
  </si>
  <si>
    <t>Notes
Ghi chú</t>
  </si>
  <si>
    <t>Status
Trạng thái</t>
  </si>
  <si>
    <t>Unit Price
Đơn giá</t>
  </si>
  <si>
    <t>Source Document
Tài liệu gốc</t>
  </si>
  <si>
    <t>Supply Method
Phương thức cung ứng</t>
  </si>
  <si>
    <t>Scrapped
Phế liệu</t>
  </si>
  <si>
    <t>Procurement Group
Nhóm cung ứng</t>
  </si>
  <si>
    <t>Stock Rule
Tuyến cung ứng</t>
  </si>
  <si>
    <t>Propagate cancel and split
Huỷ và Tách thông báo</t>
  </si>
  <si>
    <t>Delay Alert Date
Ngày cảnh báo trễ</t>
  </si>
  <si>
    <t>Operation Type
Kiểu hoạt động</t>
  </si>
  <si>
    <t>Inventory
Kho vận</t>
  </si>
  <si>
    <t>Origin return move
Trả lại nơi ban đầu</t>
  </si>
  <si>
    <t xml:space="preserve">Owner 
Chủ sở hữu </t>
  </si>
  <si>
    <t>Warehouse
Kho</t>
  </si>
  <si>
    <t>Whether the move was added after the picking's confirmation
Cho dù dịch chuyển đã được thêm sau khi xác nhận của giao nhận</t>
  </si>
  <si>
    <t>Reference
Mã phiếu</t>
  </si>
  <si>
    <t>Package Level
Mức độ gói hàng</t>
  </si>
  <si>
    <t>First SN
Số sê-ri bắt đầu</t>
  </si>
  <si>
    <t>Number of SN
Số lượng số sê-ri</t>
  </si>
  <si>
    <t>Original Reordering Rule
Quy tắc đặt lại gốc</t>
  </si>
  <si>
    <t>Created by
Tạo bởi</t>
  </si>
  <si>
    <t>Last Updated by
Cập nhật lần cuối bởi</t>
  </si>
  <si>
    <t>Last Updated on
Cập nhật lần cuối vào</t>
  </si>
  <si>
    <t>Update quantities on SO/PO
Cập nhật số lượng trên SO/PO</t>
  </si>
  <si>
    <t>Sale Line
Chi tiết đơn hàng</t>
  </si>
  <si>
    <t>Purchase Order Line
Chi tiết mua hàng</t>
  </si>
  <si>
    <t>Created Purchase Order Line
Chi tiết đơn hàng đã tạo</t>
  </si>
  <si>
    <t>Done
Hoàn thành</t>
  </si>
  <si>
    <t>Created Production Order
Lệnh sản xuất đã được tạo</t>
  </si>
  <si>
    <t>Production Order for finished products
Lệnh Sản xuất ứng với Thành phẩm</t>
  </si>
  <si>
    <t>Production Order for components
Đơn hàng sản xuất linh kiện</t>
  </si>
  <si>
    <t>Disassembly Order
Lệnh tháo gỡ</t>
  </si>
  <si>
    <t>Consumed Disassembly Order
Đơn hàng tháo gỡ đã dùng</t>
  </si>
  <si>
    <t>Operation To Consume
Hoạt động Tiêu thụ</t>
  </si>
  <si>
    <t>Work Order To Consume
Hoạt động Tiêu thụ</t>
  </si>
  <si>
    <t>BoM Line
Chi tiết định mức</t>
  </si>
  <si>
    <t>By-products
Theo sản phẩm</t>
  </si>
  <si>
    <t>Unit Factor
Hệ số Đơn vị</t>
  </si>
  <si>
    <t>ir.attachment</t>
  </si>
  <si>
    <t>mrp.bom</t>
  </si>
  <si>
    <t>Created on</t>
  </si>
  <si>
    <t>Thời điểm tạo</t>
  </si>
  <si>
    <t>message_attachment_count</t>
  </si>
  <si>
    <t>activity_date_deadline</t>
  </si>
  <si>
    <t>message_channel_ids</t>
  </si>
  <si>
    <t>mail.channel</t>
  </si>
  <si>
    <t>message_ids</t>
  </si>
  <si>
    <t>mail.message</t>
  </si>
  <si>
    <t>message_has_error</t>
  </si>
  <si>
    <t>website_message_ids</t>
  </si>
  <si>
    <t>message_follower_ids</t>
  </si>
  <si>
    <t>mail.followers</t>
  </si>
  <si>
    <t>activity_exception_decoration</t>
  </si>
  <si>
    <t>message_partner_ids</t>
  </si>
  <si>
    <t>message_has_error_counter</t>
  </si>
  <si>
    <t>activity_state</t>
  </si>
  <si>
    <t>message_is_follower</t>
  </si>
  <si>
    <t>activity_ids</t>
  </si>
  <si>
    <t>mail.activity</t>
  </si>
  <si>
    <t>produce_line_ids</t>
  </si>
  <si>
    <t>activity_type_id</t>
  </si>
  <si>
    <t>mail.activity.type</t>
  </si>
  <si>
    <t>activity_type_icon</t>
  </si>
  <si>
    <t>message_needaction_counter</t>
  </si>
  <si>
    <t>activity_summary</t>
  </si>
  <si>
    <t>message_unread</t>
  </si>
  <si>
    <t>message_unread_counter</t>
  </si>
  <si>
    <t>activity_user_id</t>
  </si>
  <si>
    <t>message_needaction</t>
  </si>
  <si>
    <t>consume_line_ids</t>
  </si>
  <si>
    <t>activity_exception_icon</t>
  </si>
  <si>
    <t>message_has_sms_error</t>
  </si>
  <si>
    <t>UB/00001</t>
  </si>
  <si>
    <t>done</t>
  </si>
  <si>
    <t>ID
ID</t>
  </si>
  <si>
    <t>Main Attachment
Tệp đính kèm chính</t>
  </si>
  <si>
    <t>Quantity
Số lượng</t>
  </si>
  <si>
    <t>Bill of Material
Định mức nguyên liệu</t>
  </si>
  <si>
    <t>Manufacturing Order
Lệnh Sản xuất</t>
  </si>
  <si>
    <t>Lot/Serial Number
Số Lô/sê-ri</t>
  </si>
  <si>
    <t>Created on
Thời điểm tạo</t>
  </si>
  <si>
    <t>Attachment Count
Số lượng tập tin đính kèm</t>
  </si>
  <si>
    <t>Next Activity Deadline
Hạn chót cho hành động kế tiếp</t>
  </si>
  <si>
    <t>Followers (Channels)
Người theo dõi (Kênh)</t>
  </si>
  <si>
    <t>Last Modified on
Sửa lần cuối vào</t>
  </si>
  <si>
    <t>Messages
Thông báo</t>
  </si>
  <si>
    <t>Message Delivery error
Thông báo gửi đi gặp lỗi</t>
  </si>
  <si>
    <t>Website Messages
Thông báo Website</t>
  </si>
  <si>
    <t>Followers
Người theo dõi</t>
  </si>
  <si>
    <t>Tracking
Theo vết</t>
  </si>
  <si>
    <t>Activity Exception Decoration
Hành động ngoại lệ</t>
  </si>
  <si>
    <t>Followers (Partners)
Người theo dõi (Đối tác)</t>
  </si>
  <si>
    <t>Number of errors
Số lỗi</t>
  </si>
  <si>
    <t>Activity State
Trạng thái hoạt động</t>
  </si>
  <si>
    <t>Is Follower
Thành người theo dõi</t>
  </si>
  <si>
    <t>Activities
Các hoạt động</t>
  </si>
  <si>
    <t>Processed Disassembly Lines
Dây chuyền tháo gỡ đã xử lý</t>
  </si>
  <si>
    <t>Next Activity Type
Kiểu hoạt động kế tiếp</t>
  </si>
  <si>
    <t>Activity Type Icon
Biểu tượng kiểu hoạt động</t>
  </si>
  <si>
    <t>Number of Actions
Số lượng hành động</t>
  </si>
  <si>
    <t>Display Name
Tên hiển thị</t>
  </si>
  <si>
    <t>Next Activity Summary
Tóm tắt hoạt động tiếp theo</t>
  </si>
  <si>
    <t>Unread Messages
Tin chưa đọc</t>
  </si>
  <si>
    <t>Unread Messages Counter
Bộ đếm tin chưa đọc</t>
  </si>
  <si>
    <t>Responsible User
Người phụ trách</t>
  </si>
  <si>
    <t>Action Needed
Hành động cần thiết</t>
  </si>
  <si>
    <t>Consumed Disassembly Lines
Chi tiết đã dùng cho tháo dỡ</t>
  </si>
  <si>
    <t>Icon
Biểu tượng</t>
  </si>
  <si>
    <t>sale_id</t>
  </si>
  <si>
    <t>sale.order</t>
  </si>
  <si>
    <t>package_level_ids</t>
  </si>
  <si>
    <t>hide_picking_type</t>
  </si>
  <si>
    <t>has_scrap_move</t>
  </si>
  <si>
    <t>products_availability</t>
  </si>
  <si>
    <t>move_lines</t>
  </si>
  <si>
    <t>products_availability_state</t>
  </si>
  <si>
    <t>show_mark_as_todo</t>
  </si>
  <si>
    <t>show_validate</t>
  </si>
  <si>
    <t>show_lots_text</t>
  </si>
  <si>
    <t>move_line_ids_without_package</t>
  </si>
  <si>
    <t>backorder_ids</t>
  </si>
  <si>
    <t>move_line_exist</t>
  </si>
  <si>
    <t>json_popover</t>
  </si>
  <si>
    <t>purchase_id</t>
  </si>
  <si>
    <t>purchase.order</t>
  </si>
  <si>
    <t>picking_type_code</t>
  </si>
  <si>
    <t>has_packages</t>
  </si>
  <si>
    <t>show_check_availability</t>
  </si>
  <si>
    <t>signature</t>
  </si>
  <si>
    <t>binary</t>
  </si>
  <si>
    <t>package_level_ids_details</t>
  </si>
  <si>
    <t>move_ids_without_package</t>
  </si>
  <si>
    <t>HNI/IN/00001</t>
  </si>
  <si>
    <t>direct</t>
  </si>
  <si>
    <t>forecast_expected_date</t>
  </si>
  <si>
    <t>display_assign_serial</t>
  </si>
  <si>
    <t>scrap_ids</t>
  </si>
  <si>
    <t>stock.scrap</t>
  </si>
  <si>
    <t>picking_code</t>
  </si>
  <si>
    <t>account_move_ids</t>
  </si>
  <si>
    <t>account.move</t>
  </si>
  <si>
    <t>is_quantity_done_editable</t>
  </si>
  <si>
    <t>has_move_lines</t>
  </si>
  <si>
    <t>availability</t>
  </si>
  <si>
    <t>stock_valuation_layer_ids</t>
  </si>
  <si>
    <t>stock.valuation.layer</t>
  </si>
  <si>
    <t>should_consume_qty</t>
  </si>
  <si>
    <t>product_type</t>
  </si>
  <si>
    <t>product_uom_category_id</t>
  </si>
  <si>
    <t>uom.category</t>
  </si>
  <si>
    <t>returned_move_ids</t>
  </si>
  <si>
    <t>route_ids</t>
  </si>
  <si>
    <t>stock.location.route</t>
  </si>
  <si>
    <t>picking_partner_id</t>
  </si>
  <si>
    <t>move_dest_ids</t>
  </si>
  <si>
    <t>reserved_availability</t>
  </si>
  <si>
    <t>order_finished_lot_ids</t>
  </si>
  <si>
    <t>product_tmpl_id</t>
  </si>
  <si>
    <t>product.template</t>
  </si>
  <si>
    <t>show_details_visible</t>
  </si>
  <si>
    <t>forecast_availability</t>
  </si>
  <si>
    <t>is_initial_demand_editable</t>
  </si>
  <si>
    <t>show_reserved_availability</t>
  </si>
  <si>
    <t>lot_ids</t>
  </si>
  <si>
    <t>quantity_done</t>
  </si>
  <si>
    <t>move_orig_ids</t>
  </si>
  <si>
    <t>Back Order of
Phần dở dang của</t>
  </si>
  <si>
    <t>Shipping Policy
Chính sách giao hàng</t>
  </si>
  <si>
    <t>Scheduled Date
Ngày dự kiến</t>
  </si>
  <si>
    <t>Is late
Bị trễ</t>
  </si>
  <si>
    <t>Date of Transfer
Ngày điều chuyển</t>
  </si>
  <si>
    <t>Contact
Liên hệ</t>
  </si>
  <si>
    <t>Responsible
Người phụ trách</t>
  </si>
  <si>
    <t>Assign Owner
Gắn chủ sở hữu</t>
  </si>
  <si>
    <t>Printed
Đã được in</t>
  </si>
  <si>
    <t>Is Locked
Đã khóa</t>
  </si>
  <si>
    <t>Immediate Transfer
Điều chuyển ngay</t>
  </si>
  <si>
    <t>Sales Order
Đơn bán hàng</t>
  </si>
  <si>
    <t>Hide Picking Type
Ẩn loại hoạt động</t>
  </si>
  <si>
    <t>Has Scrap Moves
Có dịch chuyển phế liệu</t>
  </si>
  <si>
    <t>Product Availability
Sản phẩm hiện có</t>
  </si>
  <si>
    <t>Move Entire Packages
Dịch chuyển toàn bộ gói</t>
  </si>
  <si>
    <t>Stock Moves
Dịch chuyển kho</t>
  </si>
  <si>
    <t>Is Follower
Trở thành người theo dõi</t>
  </si>
  <si>
    <t>Products Availability State
Tình trạng có hàng của sản phẩm</t>
  </si>
  <si>
    <t>Show Mark As Todo
Hiện đánh dấu cần làm</t>
  </si>
  <si>
    <t>Operations
Hoạt động</t>
  </si>
  <si>
    <t>Show Validate
Hiển thị xác thực</t>
  </si>
  <si>
    <t>Show Lots Text
Hiển thị văn bản lô hàng</t>
  </si>
  <si>
    <t>Operations without package
Hoạt động kho không có đóng gói hàng</t>
  </si>
  <si>
    <t>Pre-fill Detailed Operations
Điền trước nội dung chi tiết</t>
  </si>
  <si>
    <t>Back Orders
Dở dang</t>
  </si>
  <si>
    <t>Has Pack Operations
Có hoạt động đóng gói</t>
  </si>
  <si>
    <t>Create New Lots/Serial Numbers
Tạo mới một mã lô/ sê-ri</t>
  </si>
  <si>
    <t>JSON data for the popover widget
JSON dữ liệu cho tính năng hiển thị</t>
  </si>
  <si>
    <t>Purchase Orders
Đơn mua hàng</t>
  </si>
  <si>
    <t>SMS Delivery error
Lỗi gửi SMS</t>
  </si>
  <si>
    <t>Has Tracking
Đã theo dõi</t>
  </si>
  <si>
    <t>Type of Operation
Loại hoạt động</t>
  </si>
  <si>
    <t>Has Packages
Đã đóng gói</t>
  </si>
  <si>
    <t>Show Check Availability
Hiển thị kiểm tra khả dụng</t>
  </si>
  <si>
    <t>Signature
Chữ ký</t>
  </si>
  <si>
    <t>Move Line Nosuggest
Chi tiết dịch chuyển không khuyến cáo</t>
  </si>
  <si>
    <t>Show Operations
Hiển thị hoạt động</t>
  </si>
  <si>
    <t>Package Level Ids Details
ID chi tiết mức độ gói hàng</t>
  </si>
  <si>
    <t>Stock moves not in package
Chi tiết chuyển kho không nằm trong gói</t>
  </si>
  <si>
    <t>Virtual field</t>
  </si>
  <si>
    <t>Forecasted Expected date
Ngày dự báo dự kiến</t>
  </si>
  <si>
    <t>Show Detailed Operations
Hiển thị chi tiết hoạt động</t>
  </si>
  <si>
    <t>Display Assign Serial
Hiển thị số sê-ri chọn</t>
  </si>
  <si>
    <t>Scrap
Phế liệu</t>
  </si>
  <si>
    <t>Account Move
Bút toán Kế toán</t>
  </si>
  <si>
    <t>Is quantity done editable
Số lượng có thể chỉnh sửa được không</t>
  </si>
  <si>
    <t>Has Move Lines
Có dòng dịch chuyển</t>
  </si>
  <si>
    <t>Forecasted Quantity
Số lượng dự báo</t>
  </si>
  <si>
    <t>Stock Valuation Layer
Lớp giá trị kho</t>
  </si>
  <si>
    <t>Quantity To Consume
Số lượng tiêu thụ</t>
  </si>
  <si>
    <t>Product Type
Loại sản phẩm</t>
  </si>
  <si>
    <t>Category
Danh mục</t>
  </si>
  <si>
    <t>Product with Tracking
Theo dõi sản phẩm</t>
  </si>
  <si>
    <t>All returned moves
Tất cả dịch chuyên trả hàng</t>
  </si>
  <si>
    <t>Destination route
Tuyến đích</t>
  </si>
  <si>
    <t>Transfer Destination Address
Địa chỉ điều chuyển đích</t>
  </si>
  <si>
    <t>Destination Moves
Dịch chuyển đích</t>
  </si>
  <si>
    <t>Quantity Reserved
Số lượng đã giữ</t>
  </si>
  <si>
    <t>Finished Lot/Serial Number
Lot/Seria đã hoàn tất</t>
  </si>
  <si>
    <t>Product Template
Mẫu sản phẩm</t>
  </si>
  <si>
    <t>Details Visible
Xem chi tiết</t>
  </si>
  <si>
    <t>Forecast Availability
Số lượng dự báo</t>
  </si>
  <si>
    <t>Move Line
Bút toán phát sinh</t>
  </si>
  <si>
    <t>Is initial demand editable
Nhu cầu ban đầu có thể chỉnh sửa được không</t>
  </si>
  <si>
    <t>From Supplier
Từ nhà cung cấp</t>
  </si>
  <si>
    <t>Serial Numbers
Số sê-ri</t>
  </si>
  <si>
    <t>Quantity Done
Số lượng hoàn tất</t>
  </si>
  <si>
    <t>Original Move
Dịch chuyền gốc</t>
  </si>
  <si>
    <t>stock.quant.package</t>
  </si>
  <si>
    <t>expiration_date</t>
  </si>
  <si>
    <t>lots_visible</t>
  </si>
  <si>
    <t>tracking</t>
  </si>
  <si>
    <t>picking_type_use_create_lots</t>
  </si>
  <si>
    <t>picking_type_use_existing_lots</t>
  </si>
  <si>
    <t>A2</t>
  </si>
  <si>
    <t>Nháº­p NVL</t>
  </si>
  <si>
    <t>NVL</t>
  </si>
  <si>
    <t>incoming</t>
  </si>
  <si>
    <t>movement_type</t>
  </si>
  <si>
    <t>Stock Move
Hoạt động kho</t>
  </si>
  <si>
    <t>Real Reserved Quantity
Số lượng giữ trước thực tế</t>
  </si>
  <si>
    <t>Reserved
Giữ trước</t>
  </si>
  <si>
    <t>Source Package
Gói Nguồn</t>
  </si>
  <si>
    <t>Lot/Serial Number Name
Mã số lô/sê-ri</t>
  </si>
  <si>
    <t>Destination Package
Gói đích</t>
  </si>
  <si>
    <t>Date
Ngày</t>
  </si>
  <si>
    <t>From Owner
Từ</t>
  </si>
  <si>
    <t>From
Từ</t>
  </si>
  <si>
    <t>To
Đến ngày</t>
  </si>
  <si>
    <t>Description picking
Mô tả lấy hàng</t>
  </si>
  <si>
    <t>Work Order
Lệnh làm việc</t>
  </si>
  <si>
    <t>Production Order
Lệnh Sản xuất</t>
  </si>
  <si>
    <t>Expiration Date
Ngày hết hạn</t>
  </si>
  <si>
    <t>Produce Line
Chi tiết sản xuất</t>
  </si>
  <si>
    <t>Source
Nguồn</t>
  </si>
  <si>
    <t>Type of Operation
Cách vận hành</t>
  </si>
  <si>
    <t>Lots Visible
Hiển thị số Lô</t>
  </si>
  <si>
    <t>Consume Line
Dòng tiêu thụ</t>
  </si>
  <si>
    <t>Use Existing Lots/Serial Numbers
Sử dụng Số lô/sê-ri đã tồn tại</t>
  </si>
  <si>
    <t>ir.sequence</t>
  </si>
  <si>
    <t>count_mo_waiting</t>
  </si>
  <si>
    <t>count_picking</t>
  </si>
  <si>
    <t>count_mo_late</t>
  </si>
  <si>
    <t>rate_picking_late</t>
  </si>
  <si>
    <t>count_mo_todo</t>
  </si>
  <si>
    <t>count_picking_late</t>
  </si>
  <si>
    <t>rate_picking_backorders</t>
  </si>
  <si>
    <t>count_picking_backorders</t>
  </si>
  <si>
    <t>count_picking_waiting</t>
  </si>
  <si>
    <t>count_picking_ready</t>
  </si>
  <si>
    <t>count_picking_draft</t>
  </si>
  <si>
    <t>Nháº­p mua tá»« nhÃ  cung cáº¥p</t>
  </si>
  <si>
    <t>MNVL</t>
  </si>
  <si>
    <t>Stock_picking_type</t>
  </si>
  <si>
    <t>account_debit_id</t>
  </si>
  <si>
    <t>account_credit_id</t>
  </si>
  <si>
    <t>Tài khoản nợ</t>
  </si>
  <si>
    <t>Tài khoản có</t>
  </si>
  <si>
    <t>Inventory</t>
  </si>
  <si>
    <t>confirm</t>
  </si>
  <si>
    <t>counted</t>
  </si>
  <si>
    <t>Main Attachment</t>
  </si>
  <si>
    <t>Tệp đính kèm chính</t>
  </si>
  <si>
    <t>Activity State</t>
  </si>
  <si>
    <t>Trạng thái hoạt động</t>
  </si>
  <si>
    <t>Status based on activities</t>
  </si>
  <si>
    <t>Overdue: Due date is already passed</t>
  </si>
  <si>
    <t>Today: Activity date is today</t>
  </si>
  <si>
    <t>Planned: Future activities.</t>
  </si>
  <si>
    <t>Number of errors</t>
  </si>
  <si>
    <t>Số lỗi</t>
  </si>
  <si>
    <t>Number of messages with delivery error</t>
  </si>
  <si>
    <t>Message Delivery error</t>
  </si>
  <si>
    <t>Thông báo gửi đi gặp lỗi</t>
  </si>
  <si>
    <t>If checked, some messages have a delivery error.</t>
  </si>
  <si>
    <t>line_ids</t>
  </si>
  <si>
    <t>stock.inventory.line</t>
  </si>
  <si>
    <t>Unread Messages</t>
  </si>
  <si>
    <t>Tin chưa đọc</t>
  </si>
  <si>
    <t>If checked, new messages require your attention.</t>
  </si>
  <si>
    <t>Next Activity Deadline</t>
  </si>
  <si>
    <t>Hạn chót cho hành động kế tiếp</t>
  </si>
  <si>
    <t>Messages</t>
  </si>
  <si>
    <t>Thông báo</t>
  </si>
  <si>
    <t>Next Activity Type</t>
  </si>
  <si>
    <t>Kiểu hoạt động kế tiếp</t>
  </si>
  <si>
    <t>product_ids</t>
  </si>
  <si>
    <t>Followers</t>
  </si>
  <si>
    <t>Người theo dõi</t>
  </si>
  <si>
    <t>SMS Delivery error</t>
  </si>
  <si>
    <t>Lỗi gửi SMS</t>
  </si>
  <si>
    <t>Attachment Count</t>
  </si>
  <si>
    <t>Số lượng tập tin đính kèm</t>
  </si>
  <si>
    <t>Next Activity Summary</t>
  </si>
  <si>
    <t>Tóm tắt hoạt động tiếp theo</t>
  </si>
  <si>
    <t>move_ids</t>
  </si>
  <si>
    <t>Icon</t>
  </si>
  <si>
    <t>Biểu tượng</t>
  </si>
  <si>
    <t>Icon to indicate an exception activity.</t>
  </si>
  <si>
    <t>Followers (Channels)</t>
  </si>
  <si>
    <t>Người theo dõi (Kênh)</t>
  </si>
  <si>
    <t>Followers (Partners)</t>
  </si>
  <si>
    <t>Người theo dõi (Đối tác)</t>
  </si>
  <si>
    <t>Activities</t>
  </si>
  <si>
    <t>Các hoạt động</t>
  </si>
  <si>
    <t>Unread Messages Counter</t>
  </si>
  <si>
    <t>Bộ đếm tin chưa đọc</t>
  </si>
  <si>
    <t>Number of unread messages</t>
  </si>
  <si>
    <t>Responsible User</t>
  </si>
  <si>
    <t>has_account_moves</t>
  </si>
  <si>
    <t>Activity Exception Decoration</t>
  </si>
  <si>
    <t>Hành động ngoại lệ</t>
  </si>
  <si>
    <t>Type of the exception activity on record.</t>
  </si>
  <si>
    <t>Website Messages</t>
  </si>
  <si>
    <t>Thông báo Website</t>
  </si>
  <si>
    <t>Website communication history</t>
  </si>
  <si>
    <t>Activity Type Icon</t>
  </si>
  <si>
    <t>Biểu tượng kiểu hoạt động</t>
  </si>
  <si>
    <t>Font awesome icon e.g. fa-tasks</t>
  </si>
  <si>
    <t>Action Needed</t>
  </si>
  <si>
    <t>Hành động cần thiết</t>
  </si>
  <si>
    <t>location_ids</t>
  </si>
  <si>
    <t>Number of Actions</t>
  </si>
  <si>
    <t>Số lượng hành động</t>
  </si>
  <si>
    <t>Number of messages which requires an action</t>
  </si>
  <si>
    <t>Is Follower</t>
  </si>
  <si>
    <t>Trở thành người theo dõi</t>
  </si>
  <si>
    <t>Color
Màu sắc</t>
  </si>
  <si>
    <t>Sequence
Quy tắc mã</t>
  </si>
  <si>
    <t>Reference Sequence
Mã lịch trình</t>
  </si>
  <si>
    <t>Code
Mã</t>
  </si>
  <si>
    <t>Default Source Location
Điểm đi mặc định</t>
  </si>
  <si>
    <t>Default Destination Location
Điểm đích mặc định</t>
  </si>
  <si>
    <t>Operation Type for Returns
Hoạt động trả hàng</t>
  </si>
  <si>
    <t>Active
Có hiệu lực</t>
  </si>
  <si>
    <t>Barcode
Mã vạch</t>
  </si>
  <si>
    <t>Create New Lots/Serial Numbers for Components
Tạo mới một Lô/Số Sê-ri cho các thành phần</t>
  </si>
  <si>
    <t>Number of Manufacturing Orders Waiting
Số lệnh sản xuất đang chờ</t>
  </si>
  <si>
    <t>Count Picking
Số giao nhận</t>
  </si>
  <si>
    <t>Number of Manufacturing Orders Late
Số lệnh sản xuất trễ</t>
  </si>
  <si>
    <t>Rate Picking Late
Tỷ lệ lấy hàng chậm</t>
  </si>
  <si>
    <t>Number of Manufacturing Orders to Process
Số lệnh sản xuất đang xử lý</t>
  </si>
  <si>
    <t>Count Picking Late
Số giao nhận trễ</t>
  </si>
  <si>
    <t>Rate Picking Backorders
Tỷ lệ lấy hàng trả về</t>
  </si>
  <si>
    <t>Count Picking Backorders
Số giao nhận trả hàng</t>
  </si>
  <si>
    <t>Count Picking Waiting
Số giao nhận đang chờ</t>
  </si>
  <si>
    <t>Count Picking Ready
Số giao nhận sẵn sàng</t>
  </si>
  <si>
    <t>Count Picking Draft
Số giao nhận nháp</t>
  </si>
  <si>
    <t>Inventory Reference
Mã phiếu kho</t>
  </si>
  <si>
    <t>Inventory Date
Ngày kiểm kho</t>
  </si>
  <si>
    <t>Empty Inventory
Không tồn kho</t>
  </si>
  <si>
    <t>Counted Quantities
Số lượng đã đếm</t>
  </si>
  <si>
    <t>Include Exhausted Products
Gồm cả sản phẩm đã hết</t>
  </si>
  <si>
    <t>Accounting Date
Ngày kế toán</t>
  </si>
  <si>
    <t>Inventories
Kiểm kho</t>
  </si>
  <si>
    <t>Products
Sản phẩm</t>
  </si>
  <si>
    <t>Created Moves
Tạo dịch chuyển</t>
  </si>
  <si>
    <t>Has Account Moves
Là tài khoản dịch chuyển</t>
  </si>
  <si>
    <t>Locations
Địa điểm</t>
  </si>
  <si>
    <t>Product</t>
  </si>
  <si>
    <t>product.category</t>
  </si>
  <si>
    <t>Lot/Serial Number</t>
  </si>
  <si>
    <t>Số Lô/sê-ri</t>
  </si>
  <si>
    <t>difference_qty</t>
  </si>
  <si>
    <t>product_tracking</t>
  </si>
  <si>
    <t>outdated</t>
  </si>
  <si>
    <t>STT</t>
  </si>
  <si>
    <t>Đơn mua hàng</t>
  </si>
  <si>
    <t>Is Editable
Cho chỉnh</t>
  </si>
  <si>
    <t>Owner
Người phụ trách</t>
  </si>
  <si>
    <t>Product Unit of Measure
Đơn vị tính của sản phẩm</t>
  </si>
  <si>
    <t>Counted Quantity
Số lượng đã đếm</t>
  </si>
  <si>
    <t>Product Category
Nhóm sản phẩm</t>
  </si>
  <si>
    <t>Location
Địa điểm</t>
  </si>
  <si>
    <t>Pack
Gói</t>
  </si>
  <si>
    <t>Theoretical Quantity
Số lượng lý thuyết</t>
  </si>
  <si>
    <t>Difference
Chênh lệch</t>
  </si>
  <si>
    <t>Quantity outdated
Số lượng quá hạn</t>
  </si>
  <si>
    <t>LC/2021/0005</t>
  </si>
  <si>
    <t>picking</t>
  </si>
  <si>
    <t>stock.landed.cost</t>
  </si>
  <si>
    <t>Tổng</t>
  </si>
  <si>
    <t>monetary</t>
  </si>
  <si>
    <t>account.journal</t>
  </si>
  <si>
    <t>cost_lines</t>
  </si>
  <si>
    <t>stock.landed.cost.lines</t>
  </si>
  <si>
    <t>picking_ids</t>
  </si>
  <si>
    <t>currency_id</t>
  </si>
  <si>
    <t>res.currency</t>
  </si>
  <si>
    <t>valuation_adjustment_lines</t>
  </si>
  <si>
    <t>stock.valuation.adjustment.lines</t>
  </si>
  <si>
    <t>Name
Tên</t>
  </si>
  <si>
    <t>Apply On
Áp dụng cho</t>
  </si>
  <si>
    <t>Item Description
Mô tả hạng mục</t>
  </si>
  <si>
    <t>Total
Tổng</t>
  </si>
  <si>
    <t>State
Tỉnh/TP</t>
  </si>
  <si>
    <t>Journal Entry
Bút toán sổ nhật ký</t>
  </si>
  <si>
    <t>Account Journal
Sổ nhật ký tài khoản</t>
  </si>
  <si>
    <t>Vendor Bill
Công nợ nhà cung cấp</t>
  </si>
  <si>
    <t>Cost Lines
Chi tiết</t>
  </si>
  <si>
    <t>Transfers
Điều chuyển hàng</t>
  </si>
  <si>
    <t>Currency
Tiền tệ</t>
  </si>
  <si>
    <t>Valuation Adjustments
Điều chỉnh Giá trị phân bổ</t>
  </si>
  <si>
    <t>Description</t>
  </si>
  <si>
    <t>account.account</t>
  </si>
  <si>
    <t>PhÃ­ váº­n chuyá»ƒn</t>
  </si>
  <si>
    <t>equal</t>
  </si>
  <si>
    <t>Landed Cost
Landed Cost</t>
  </si>
  <si>
    <t>Cost
Giá vốn</t>
  </si>
  <si>
    <t>Split Method
Phương thức Phân bổ</t>
  </si>
  <si>
    <t>Account
Tài khoản</t>
  </si>
  <si>
    <t>PhÃ­ váº­n chuyá»ƒn - VT01 FIFO</t>
  </si>
  <si>
    <t>Stock_landed_cost_lines</t>
  </si>
  <si>
    <t>Quantity</t>
  </si>
  <si>
    <t>SL</t>
  </si>
  <si>
    <t>ĐG</t>
  </si>
  <si>
    <t>TT</t>
  </si>
  <si>
    <t>Đầu kỳ</t>
  </si>
  <si>
    <t>Nhập trong kỳ</t>
  </si>
  <si>
    <t>Xuất trong kỳ</t>
  </si>
  <si>
    <t>Cuối kỳ</t>
  </si>
  <si>
    <t>Vật tư</t>
  </si>
  <si>
    <t>VT</t>
  </si>
  <si>
    <t>VT01</t>
  </si>
  <si>
    <t>Tháng 6/2021</t>
  </si>
  <si>
    <t>Sum</t>
  </si>
  <si>
    <t>VT01 (HangBanBiTraLai)</t>
  </si>
  <si>
    <t>Bình quân cuối kỳ</t>
  </si>
  <si>
    <t>Bình quân tức thời</t>
  </si>
  <si>
    <t>ĐG xuất</t>
  </si>
  <si>
    <t>Cập nhật giá hàng bán bị trả lại= 'false'</t>
  </si>
  <si>
    <t>30/05/2021</t>
  </si>
  <si>
    <t>28/05/2021</t>
  </si>
  <si>
    <t>LOT-000001</t>
  </si>
  <si>
    <t>stock_production_lot</t>
  </si>
  <si>
    <t>Cost Line
Chi tiết</t>
  </si>
  <si>
    <t>Weight
Khối lượng</t>
  </si>
  <si>
    <t>Volume
Thể tích</t>
  </si>
  <si>
    <t>Original Value
Giá trị gốc</t>
  </si>
  <si>
    <t>Additional Landed Cost
Landed Cost Bổ sung</t>
  </si>
  <si>
    <t>Unique Lot/Serial Number</t>
  </si>
  <si>
    <t>Internal Reference</t>
  </si>
  <si>
    <t>Mã nội bộ</t>
  </si>
  <si>
    <t>Internal reference number in case it differs from the manufacturer's lot/serial number</t>
  </si>
  <si>
    <t>Unit of Measure</t>
  </si>
  <si>
    <t>Default unit of measure used for all stock operations.</t>
  </si>
  <si>
    <t>html</t>
  </si>
  <si>
    <t>quant_ids</t>
  </si>
  <si>
    <t>Quants</t>
  </si>
  <si>
    <t>stock.quant</t>
  </si>
  <si>
    <t>sale_order_ids</t>
  </si>
  <si>
    <t>Sales Orders</t>
  </si>
  <si>
    <t>Đơn bán hàng</t>
  </si>
  <si>
    <t>purchase_order_ids</t>
  </si>
  <si>
    <t>Purchase Orders</t>
  </si>
  <si>
    <t>sale_order_count</t>
  </si>
  <si>
    <t>Sale order count</t>
  </si>
  <si>
    <t>Lượng đơn hàng bán</t>
  </si>
  <si>
    <t>display_complete</t>
  </si>
  <si>
    <t>Display Complete</t>
  </si>
  <si>
    <t>Hiện hoàn tất</t>
  </si>
  <si>
    <t>purchase_order_count</t>
  </si>
  <si>
    <t>Purchase order count</t>
  </si>
  <si>
    <t>Số đơn mua hàng</t>
  </si>
  <si>
    <t>Nilon nhỏ</t>
  </si>
  <si>
    <t>Nilon to</t>
  </si>
  <si>
    <t>Nilon vừa</t>
  </si>
  <si>
    <t>Định mức</t>
  </si>
  <si>
    <t>Nhựa nguyên sinh</t>
  </si>
  <si>
    <t>Màng film</t>
  </si>
  <si>
    <t>Nhựa màu</t>
  </si>
  <si>
    <t>Phụ gia</t>
  </si>
  <si>
    <t>kg</t>
  </si>
  <si>
    <t>g</t>
  </si>
  <si>
    <t>Mực in</t>
  </si>
  <si>
    <t>PX</t>
  </si>
  <si>
    <t>PX thổi</t>
  </si>
  <si>
    <t>PX in và cắt</t>
  </si>
  <si>
    <t>ĐỊnh mức nguyên vật liệu</t>
  </si>
  <si>
    <t>Để sản xuất theo đơn đặt hàng này, cần nguyên vật liệu cụ thể</t>
  </si>
  <si>
    <t>Công ty SX Bao bì Long Biên</t>
  </si>
  <si>
    <t>Đơn đặt hàng của Canifa tháng 5, bàn giao hết vào tháng 6</t>
  </si>
  <si>
    <t>Nhập mua vật tư</t>
  </si>
  <si>
    <t>Đơn giá</t>
  </si>
  <si>
    <t>Thành tiền</t>
  </si>
  <si>
    <t>Xuất vật tư sản xuất cho PX thổi để sản xuất màng film</t>
  </si>
  <si>
    <t>Đơn giá xuất</t>
  </si>
  <si>
    <t>PX cắt in</t>
  </si>
  <si>
    <t>PX cắt và in</t>
  </si>
  <si>
    <t>Tập hợp chi phí nhân công trực tiếp,  Khấu hao tháng 5</t>
  </si>
  <si>
    <t>Khấu hao TSCĐ</t>
  </si>
  <si>
    <t>Chi phí dở dang đầu kỳ</t>
  </si>
  <si>
    <t>NVL trực tiếp</t>
  </si>
  <si>
    <t>Nhân công trực tiếp</t>
  </si>
  <si>
    <t>Chi phí chung</t>
  </si>
  <si>
    <t>Tổng chi phí</t>
  </si>
  <si>
    <t>Tiền lương (Nhân công trực tiếp)</t>
  </si>
  <si>
    <t>Xuất màng film, và vật tư để sản xuất nilon ở PX cắt và in</t>
  </si>
  <si>
    <t>Số lượng làm dở</t>
  </si>
  <si>
    <t>Trong tháng 5, thành phẩm sản xuất và hoàn thành</t>
  </si>
  <si>
    <t>Số lượng hoàn thành nhập kho</t>
  </si>
  <si>
    <t xml:space="preserve">Định mức giá thành </t>
  </si>
  <si>
    <t>Mã thành phẩm</t>
  </si>
  <si>
    <t>Tên thành phẩm</t>
  </si>
  <si>
    <t>NVL gián tiếp</t>
  </si>
  <si>
    <t>Nhân công gián tiếp</t>
  </si>
  <si>
    <t>Khấu hao</t>
  </si>
  <si>
    <t>Chi phí mua ngoài</t>
  </si>
  <si>
    <t>Chi phí khác</t>
  </si>
  <si>
    <t>Tổng cộng</t>
  </si>
  <si>
    <t>NILON_N</t>
  </si>
  <si>
    <t>Túi nilon size nhỏ</t>
  </si>
  <si>
    <t>NILON_T</t>
  </si>
  <si>
    <t>Túi nilong size to</t>
  </si>
  <si>
    <t>NILON_V</t>
  </si>
  <si>
    <t>Túi nilong size vừa</t>
  </si>
  <si>
    <t>Hệ số</t>
  </si>
  <si>
    <t>CP NVL</t>
  </si>
  <si>
    <t>C</t>
  </si>
  <si>
    <t>CP Nhân công</t>
  </si>
  <si>
    <t>CP SX chung</t>
  </si>
  <si>
    <t>Dở dang DK (Ddk)</t>
  </si>
  <si>
    <t>Phát sinh trong kỳ C</t>
  </si>
  <si>
    <t>Dở dang cuối kỳ (Dck)</t>
  </si>
  <si>
    <t>Tổng giá thành (Z)</t>
  </si>
  <si>
    <t>Tỷ lệ % hoàn thành</t>
  </si>
  <si>
    <t>Lượng SP sx (NCTT, SXC)</t>
  </si>
  <si>
    <t>Phát sinh (C ) từ GĐ 1 chuyển sang</t>
  </si>
  <si>
    <t>Phát sinh tại GĐ2</t>
  </si>
  <si>
    <t>QH (Túi ni lon)</t>
  </si>
  <si>
    <t>SP làm dở quy đổi (NC, SXC)</t>
  </si>
  <si>
    <t>Cộng</t>
  </si>
  <si>
    <t>Dở dang cuối kỳ (Dck) (GĐ 1) = C/(Qht+ Qdd)*Qdd</t>
  </si>
  <si>
    <t>Dở dang cuối kỳ (Dck) (GĐ 2)
= C/ (Qht +Qdd* Tỷ lệ HT)* Qdd*Tỷ lệ HT</t>
  </si>
  <si>
    <t>Ddk</t>
  </si>
  <si>
    <t>Dck</t>
  </si>
  <si>
    <t>Tổng giá thành nilon nhỏ (ZA)</t>
  </si>
  <si>
    <t>Giá thành đơn vị nilon nhỏ (za)</t>
  </si>
  <si>
    <t>Tổng giá thành nilon vừa (ZB)</t>
  </si>
  <si>
    <t>Giá thành đơn vị nilon vừa (zb)</t>
  </si>
  <si>
    <t>Tổng giá thành nilon to (ZB)</t>
  </si>
  <si>
    <t>Giá thành đơn vị nilon to (zb)</t>
  </si>
  <si>
    <t>Giá thành định mức</t>
  </si>
  <si>
    <t>Tổng giá thành định mức</t>
  </si>
  <si>
    <t>Giả sử</t>
  </si>
  <si>
    <t>Z</t>
  </si>
  <si>
    <t>Lượng SP chuẩn (NVLTT)</t>
  </si>
  <si>
    <t xml:space="preserve">Số lượng SP HT theo                               quy chuẩn (QH=  QaHa + QbHb+ QcHc </t>
  </si>
  <si>
    <t>Tỷ lệ giá thành (percent_code)</t>
  </si>
  <si>
    <t>Bảng tính giá thành màng film - PX thổi- GĐ1=&gt; áp dụng PP giản đơn</t>
  </si>
  <si>
    <t>Tổng giá thành (Z, Zc)</t>
  </si>
  <si>
    <t>Giá thành đơn vị (zi, Zic)</t>
  </si>
  <si>
    <t>Phát sinh tại GĐ2 (PS trong kỳ)</t>
  </si>
  <si>
    <t>Dở dang cuối kỳ (Dck)
= C/ (Qht +Qdd* Tỷ lệ HT)* Qdd*Tỷ lệ HT</t>
  </si>
  <si>
    <t>Bảng tính giá thành túi nilon - PX cắt và in (Tính giá thành phân bước có tính giá thành nửa thành phẩm)- GĐ2- Chưa áp dụng</t>
  </si>
  <si>
    <t xml:space="preserve">Bảng tính giá thành túi nilon - PX cắt và in </t>
  </si>
  <si>
    <t>Tập hợp các chi phí dùng chung cho cả 2 phân xưởng (VD khấu hao xe ca chở công nhân đến phân xưởng) (giả sử được lấy từ màn hình Khấu hao tài sản)</t>
  </si>
  <si>
    <t>6278</t>
  </si>
  <si>
    <t>Debit</t>
  </si>
  <si>
    <t>Credit</t>
  </si>
  <si>
    <t>214</t>
  </si>
  <si>
    <t>Định mức phân bổ chi phí chung</t>
  </si>
  <si>
    <t>TK 621 (NVL trực tiếp)</t>
  </si>
  <si>
    <t>TK 622 (NC trực tiếp)</t>
  </si>
  <si>
    <t>TK 6278 (SXC)</t>
  </si>
  <si>
    <t>Chi phí chung phân bổ
(Phân bổ theo CP Nhân công trực tiếp)
=&gt; PHân bổ theo NVL trực tiếp, chi phí trực tiếp (NVL, và NC TT) tương ựt như phân bổ theo CP NC TT</t>
  </si>
  <si>
    <t>Chi phí chung phân bổ (nếu Phân bổ theo định mức phân bổ)</t>
  </si>
  <si>
    <t>Giảm chi phí (giảm giá thành)</t>
  </si>
  <si>
    <t>Branch</t>
  </si>
  <si>
    <t>Số tiền</t>
  </si>
  <si>
    <t>May Đức Giang</t>
  </si>
  <si>
    <t>Hưng Yên</t>
  </si>
  <si>
    <t>PX may</t>
  </si>
  <si>
    <t>Khoản mục phí với TT 133</t>
  </si>
  <si>
    <t>Tài khoản (Với TT 200)</t>
  </si>
  <si>
    <t>CP nhân công trực tiếp</t>
  </si>
  <si>
    <t>CP NVL trực tiếp</t>
  </si>
  <si>
    <t>CP Nhân viên phân xưởng</t>
  </si>
  <si>
    <t>CP nguyên vật liệu</t>
  </si>
  <si>
    <t>CP khấu hao TSCĐ</t>
  </si>
  <si>
    <t>PX in</t>
  </si>
  <si>
    <t>Gpi</t>
  </si>
  <si>
    <t>Xác định Gpi, và giá trị phân bổ</t>
  </si>
  <si>
    <t>Khai báo định mức phân bổ  cho 2 đối tượng THCP như sau:</t>
  </si>
  <si>
    <t>Tháng 9/2021- Tập hợp chi phí TK 6274 chung (giả sử là chi phí khấu hao nhà xưởng), có 2 đối tượng THCP  là Phân xưởng in, và phân xưởng may đều làm việc ở nhà xưởng đó, cp khấu hao hàng tháng là 100.000.000 VNĐ.</t>
  </si>
  <si>
    <t>Giá trị phân bổ 6274 trong kỳ tương ứng cho các Đối tượng THCP</t>
  </si>
  <si>
    <t>Phân bổ chi phí chúng 6274 cho 2 phân xưởng theo chi phí định mức</t>
  </si>
  <si>
    <t>=&gt; Có được tab Phân bổ, với các thông tin:</t>
  </si>
  <si>
    <t>Xác định CP dở dang cuối kỳ theo chi phí định mức</t>
  </si>
  <si>
    <t>PP tính giá thành
(1: PP hệ số
0: PP tỷ lệ)</t>
  </si>
  <si>
    <t>PP xác định CP dở dang cuối kỳ:
1: Sản lượng hoàn thành tương đương
2. CP định mức</t>
  </si>
  <si>
    <t>Nội dung</t>
  </si>
  <si>
    <t>Nợ</t>
  </si>
  <si>
    <t>Có</t>
  </si>
  <si>
    <t xml:space="preserve"> </t>
  </si>
  <si>
    <t>PX Thổi</t>
  </si>
  <si>
    <t xml:space="preserve"> Kết chuyển chi phí Chi phí bằng tiền khác của đối tượng PXT</t>
  </si>
  <si>
    <t xml:space="preserve"> Kết chuyển chi phí Chi phí bằng tiền khác của đối tượng PXCI</t>
  </si>
  <si>
    <t>PX Cắt và In</t>
  </si>
  <si>
    <t>Kết chuyển chi phí Chi phí nguyên vật liệu trực tiếp</t>
  </si>
  <si>
    <t>Kết chuyển chi phí Chi phí nhân công trực tiếp</t>
  </si>
  <si>
    <t>Kết chuyển chi phí cho 2 Phân xưởng</t>
  </si>
  <si>
    <t>TỔNG TIỀN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</si>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</sst>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#,##0.0\ _₫;\-#,##0.0\ _₫"/>
    <numFmt numFmtId="167" formatCode="_(* #,##0.00000000_);_(* \(#,##0.00000000\);_(* &quot;-&quot;??_);_(@_)"/>
    <numFmt numFmtId="168" formatCode="0.00000000"/>
    <numFmt numFmtId="169" formatCode="0.00000000000000000"/>
    <numFmt numFmtId="170" formatCode="#,##0.000000000000_);\(#,##0.000000000000\)"/>
    <numFmt numFmtId="171" formatCode="#,##0.00000000000000_);\(#,##0.00000000000000\)"/>
    <numFmt numFmtId="172" formatCode="#,##0.0000000000000_);\(#,##0.0000000000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1"/>
      <color theme="1"/>
      <name val="Times New Roman"/>
      <family val="2"/>
    </font>
    <font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3" borderId="5" xfId="0" applyFill="1" applyBorder="1"/>
    <xf numFmtId="22" fontId="0" fillId="0" borderId="0" xfId="0" applyNumberFormat="1"/>
    <xf numFmtId="0" fontId="0" fillId="5" borderId="1" xfId="0" applyFont="1" applyFill="1" applyBorder="1"/>
    <xf numFmtId="0" fontId="0" fillId="8" borderId="1" xfId="0" applyFill="1" applyBorder="1"/>
    <xf numFmtId="0" fontId="0" fillId="0" borderId="0" xfId="0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0" fillId="8" borderId="0" xfId="0" applyFill="1"/>
    <xf numFmtId="14" fontId="0" fillId="0" borderId="0" xfId="0" applyNumberFormat="1"/>
    <xf numFmtId="165" fontId="0" fillId="0" borderId="0" xfId="1" applyNumberFormat="1" applyFont="1"/>
    <xf numFmtId="0" fontId="1" fillId="0" borderId="0" xfId="0" applyFont="1"/>
    <xf numFmtId="165" fontId="0" fillId="0" borderId="0" xfId="0" applyNumberFormat="1"/>
    <xf numFmtId="165" fontId="1" fillId="0" borderId="1" xfId="1" applyNumberFormat="1" applyFont="1" applyBorder="1"/>
    <xf numFmtId="43" fontId="0" fillId="0" borderId="1" xfId="0" applyNumberFormat="1" applyBorder="1"/>
    <xf numFmtId="165" fontId="0" fillId="0" borderId="1" xfId="1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3" fontId="0" fillId="0" borderId="0" xfId="1" applyNumberFormat="1" applyFont="1"/>
    <xf numFmtId="43" fontId="1" fillId="0" borderId="1" xfId="1" applyNumberFormat="1" applyFont="1" applyBorder="1"/>
    <xf numFmtId="43" fontId="0" fillId="0" borderId="1" xfId="1" applyNumberFormat="1" applyFont="1" applyBorder="1"/>
    <xf numFmtId="165" fontId="1" fillId="0" borderId="0" xfId="0" applyNumberFormat="1" applyFont="1"/>
    <xf numFmtId="165" fontId="0" fillId="0" borderId="1" xfId="0" applyNumberFormat="1" applyBorder="1"/>
    <xf numFmtId="0" fontId="1" fillId="0" borderId="7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9" borderId="1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Border="1" applyAlignment="1">
      <alignment horizontal="left" wrapText="1"/>
    </xf>
    <xf numFmtId="37" fontId="0" fillId="0" borderId="5" xfId="0" applyNumberFormat="1" applyFont="1" applyBorder="1" applyAlignment="1">
      <alignment horizontal="right" wrapText="1"/>
    </xf>
    <xf numFmtId="0" fontId="8" fillId="9" borderId="1" xfId="0" applyNumberFormat="1" applyFont="1" applyFill="1" applyBorder="1" applyAlignment="1">
      <alignment horizontal="left" vertical="center" wrapText="1"/>
    </xf>
    <xf numFmtId="37" fontId="8" fillId="9" borderId="1" xfId="0" applyNumberFormat="1" applyFont="1" applyFill="1" applyBorder="1" applyAlignment="1">
      <alignment horizontal="right" vertical="center" wrapText="1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37" fontId="8" fillId="8" borderId="1" xfId="0" applyNumberFormat="1" applyFont="1" applyFill="1" applyBorder="1" applyAlignment="1">
      <alignment horizontal="right" vertical="center" wrapText="1"/>
    </xf>
    <xf numFmtId="37" fontId="0" fillId="8" borderId="5" xfId="0" applyNumberFormat="1" applyFont="1" applyFill="1" applyBorder="1" applyAlignment="1">
      <alignment horizontal="right" wrapText="1"/>
    </xf>
    <xf numFmtId="43" fontId="0" fillId="8" borderId="1" xfId="1" applyFont="1" applyFill="1" applyBorder="1" applyAlignment="1">
      <alignment horizontal="right" wrapText="1"/>
    </xf>
    <xf numFmtId="166" fontId="0" fillId="8" borderId="1" xfId="0" applyNumberFormat="1" applyFont="1" applyFill="1" applyBorder="1" applyAlignment="1">
      <alignment horizontal="right" wrapText="1"/>
    </xf>
    <xf numFmtId="43" fontId="1" fillId="0" borderId="0" xfId="1" applyFont="1"/>
    <xf numFmtId="165" fontId="1" fillId="0" borderId="0" xfId="1" applyNumberFormat="1" applyFont="1"/>
    <xf numFmtId="0" fontId="1" fillId="0" borderId="0" xfId="0" applyFont="1" applyAlignment="1">
      <alignment wrapText="1"/>
    </xf>
    <xf numFmtId="0" fontId="0" fillId="10" borderId="1" xfId="0" applyFill="1" applyBorder="1"/>
    <xf numFmtId="165" fontId="0" fillId="10" borderId="1" xfId="1" applyNumberFormat="1" applyFont="1" applyFill="1" applyBorder="1"/>
    <xf numFmtId="0" fontId="1" fillId="0" borderId="3" xfId="0" applyFont="1" applyFill="1" applyBorder="1" applyAlignment="1">
      <alignment horizontal="center" vertical="center"/>
    </xf>
    <xf numFmtId="9" fontId="0" fillId="0" borderId="3" xfId="2" applyFont="1" applyBorder="1"/>
    <xf numFmtId="9" fontId="0" fillId="10" borderId="3" xfId="2" applyFont="1" applyFill="1" applyBorder="1"/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5" fontId="0" fillId="0" borderId="1" xfId="1" applyNumberFormat="1" applyFont="1" applyFill="1" applyBorder="1"/>
    <xf numFmtId="165" fontId="0" fillId="10" borderId="1" xfId="0" applyNumberFormat="1" applyFill="1" applyBorder="1"/>
    <xf numFmtId="165" fontId="1" fillId="0" borderId="1" xfId="0" applyNumberFormat="1" applyFont="1" applyBorder="1"/>
    <xf numFmtId="164" fontId="0" fillId="0" borderId="0" xfId="0" applyNumberFormat="1"/>
    <xf numFmtId="43" fontId="0" fillId="0" borderId="1" xfId="1" applyFont="1" applyBorder="1"/>
    <xf numFmtId="43" fontId="1" fillId="0" borderId="1" xfId="1" applyFont="1" applyBorder="1"/>
    <xf numFmtId="0" fontId="1" fillId="0" borderId="1" xfId="0" applyFont="1" applyBorder="1" applyAlignment="1">
      <alignment vertical="center" wrapText="1"/>
    </xf>
    <xf numFmtId="43" fontId="0" fillId="10" borderId="1" xfId="0" applyNumberFormat="1" applyFill="1" applyBorder="1"/>
    <xf numFmtId="166" fontId="0" fillId="10" borderId="1" xfId="0" applyNumberFormat="1" applyFill="1" applyBorder="1"/>
    <xf numFmtId="165" fontId="9" fillId="0" borderId="1" xfId="0" applyNumberFormat="1" applyFont="1" applyBorder="1"/>
    <xf numFmtId="165" fontId="11" fillId="0" borderId="1" xfId="1" applyNumberFormat="1" applyFont="1" applyBorder="1"/>
    <xf numFmtId="165" fontId="10" fillId="0" borderId="1" xfId="0" applyNumberFormat="1" applyFont="1" applyBorder="1"/>
    <xf numFmtId="0" fontId="0" fillId="0" borderId="0" xfId="0" applyFill="1" applyBorder="1" applyAlignment="1">
      <alignment wrapText="1"/>
    </xf>
    <xf numFmtId="43" fontId="0" fillId="0" borderId="0" xfId="0" applyNumberFormat="1"/>
    <xf numFmtId="0" fontId="12" fillId="0" borderId="0" xfId="0" applyFont="1"/>
    <xf numFmtId="0" fontId="9" fillId="0" borderId="0" xfId="0" applyFont="1"/>
    <xf numFmtId="167" fontId="0" fillId="0" borderId="0" xfId="1" applyNumberFormat="1" applyFont="1" applyAlignment="1"/>
    <xf numFmtId="167" fontId="0" fillId="0" borderId="0" xfId="0" applyNumberFormat="1"/>
    <xf numFmtId="168" fontId="0" fillId="0" borderId="0" xfId="0" applyNumberFormat="1"/>
    <xf numFmtId="0" fontId="0" fillId="0" borderId="1" xfId="0" quotePrefix="1" applyBorder="1"/>
    <xf numFmtId="0" fontId="1" fillId="2" borderId="1" xfId="0" applyFont="1" applyFill="1" applyBorder="1" applyAlignment="1">
      <alignment horizontal="center" wrapText="1"/>
    </xf>
    <xf numFmtId="165" fontId="8" fillId="9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5" fontId="0" fillId="0" borderId="0" xfId="1" applyNumberFormat="1" applyFont="1" applyBorder="1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9" fillId="11" borderId="0" xfId="0" applyFont="1" applyFill="1"/>
    <xf numFmtId="0" fontId="9" fillId="0" borderId="0" xfId="0" applyFont="1" applyFill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11" borderId="1" xfId="1" applyNumberFormat="1" applyFont="1" applyFill="1" applyBorder="1"/>
    <xf numFmtId="0" fontId="1" fillId="0" borderId="0" xfId="0" applyFont="1" applyBorder="1"/>
    <xf numFmtId="0" fontId="0" fillId="0" borderId="0" xfId="0" quotePrefix="1" applyBorder="1"/>
    <xf numFmtId="165" fontId="0" fillId="0" borderId="0" xfId="1" applyNumberFormat="1" applyFont="1" applyBorder="1"/>
    <xf numFmtId="169" fontId="0" fillId="10" borderId="1" xfId="0" applyNumberFormat="1" applyFill="1" applyBorder="1"/>
    <xf numFmtId="170" fontId="0" fillId="10" borderId="1" xfId="0" applyNumberFormat="1" applyFill="1" applyBorder="1"/>
    <xf numFmtId="43" fontId="0" fillId="10" borderId="1" xfId="1" applyNumberFormat="1" applyFont="1" applyFill="1" applyBorder="1"/>
    <xf numFmtId="39" fontId="1" fillId="0" borderId="1" xfId="0" applyNumberFormat="1" applyFont="1" applyBorder="1"/>
    <xf numFmtId="39" fontId="0" fillId="0" borderId="1" xfId="0" applyNumberFormat="1" applyBorder="1"/>
    <xf numFmtId="39" fontId="0" fillId="10" borderId="1" xfId="0" applyNumberFormat="1" applyFill="1" applyBorder="1"/>
    <xf numFmtId="171" fontId="9" fillId="0" borderId="0" xfId="1" applyNumberFormat="1" applyFont="1" applyAlignment="1"/>
    <xf numFmtId="172" fontId="9" fillId="0" borderId="0" xfId="1" applyNumberFormat="1" applyFont="1" applyAlignment="1"/>
    <xf numFmtId="49" fontId="10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wrapText="1"/>
    </xf>
    <xf numFmtId="49" fontId="11" fillId="0" borderId="0" xfId="0" applyNumberFormat="1" applyFont="1" applyBorder="1"/>
    <xf numFmtId="49" fontId="11" fillId="0" borderId="0" xfId="1" applyNumberFormat="1" applyFont="1" applyBorder="1"/>
    <xf numFmtId="49" fontId="10" fillId="0" borderId="0" xfId="0" applyNumberFormat="1" applyFont="1" applyBorder="1"/>
    <xf numFmtId="49" fontId="10" fillId="0" borderId="0" xfId="1" applyNumberFormat="1" applyFont="1" applyBorder="1"/>
    <xf numFmtId="165" fontId="0" fillId="0" borderId="0" xfId="0" applyNumberFormat="1" applyBorder="1"/>
    <xf numFmtId="0" fontId="1" fillId="7" borderId="0" xfId="0" applyFont="1" applyFill="1"/>
    <xf numFmtId="0" fontId="0" fillId="7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165" fontId="14" fillId="0" borderId="1" xfId="0" applyNumberFormat="1" applyFont="1" applyBorder="1"/>
    <xf numFmtId="0" fontId="14" fillId="0" borderId="0" xfId="0" applyFont="1" applyBorder="1"/>
    <xf numFmtId="0" fontId="13" fillId="5" borderId="1" xfId="0" applyFont="1" applyFill="1" applyBorder="1" applyAlignment="1">
      <alignment horizontal="center"/>
    </xf>
    <xf numFmtId="165" fontId="13" fillId="8" borderId="0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5" fontId="1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3" fillId="7" borderId="3" xfId="0" applyFont="1" applyFill="1" applyBorder="1" applyAlignment="1">
      <alignment horizontal="left"/>
    </xf>
    <xf numFmtId="0" fontId="13" fillId="7" borderId="8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0" fontId="13" fillId="5" borderId="9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9"/>
  <sheetViews>
    <sheetView topLeftCell="P109" workbookViewId="0">
      <selection activeCell="R138" sqref="R138"/>
    </sheetView>
  </sheetViews>
  <sheetFormatPr defaultRowHeight="15.75" x14ac:dyDescent="0.25"/>
  <cols>
    <col min="1" max="1" width="28.5703125" bestFit="1" customWidth="1"/>
    <col min="2" max="2" width="37.7109375" bestFit="1" customWidth="1"/>
    <col min="4" max="4" width="26.5703125" customWidth="1"/>
    <col min="5" max="5" width="28.42578125" customWidth="1"/>
    <col min="7" max="7" width="27.140625" bestFit="1" customWidth="1"/>
    <col min="8" max="8" width="37.7109375" bestFit="1" customWidth="1"/>
    <col min="13" max="13" width="26.7109375" bestFit="1" customWidth="1"/>
    <col min="14" max="14" width="17.42578125" bestFit="1" customWidth="1"/>
    <col min="16" max="16" width="17.140625" customWidth="1"/>
    <col min="17" max="17" width="28.140625" customWidth="1"/>
    <col min="18" max="18" width="18.42578125" customWidth="1"/>
    <col min="19" max="19" width="16.42578125" bestFit="1" customWidth="1"/>
    <col min="20" max="20" width="18.140625" customWidth="1"/>
    <col min="22" max="22" width="12.7109375" bestFit="1" customWidth="1"/>
    <col min="23" max="23" width="45" style="17" customWidth="1"/>
    <col min="24" max="24" width="17.140625" style="17" customWidth="1"/>
    <col min="25" max="25" width="11.7109375" style="17" customWidth="1"/>
    <col min="26" max="26" width="9.140625" style="17"/>
    <col min="27" max="28" width="9.140625" style="18"/>
    <col min="29" max="29" width="22.85546875" customWidth="1"/>
  </cols>
  <sheetData>
    <row r="1" spans="1:29" x14ac:dyDescent="0.25">
      <c r="A1" s="132" t="s">
        <v>115</v>
      </c>
      <c r="B1" s="132"/>
      <c r="G1" s="132" t="s">
        <v>264</v>
      </c>
      <c r="H1" s="132"/>
      <c r="M1" s="132" t="s">
        <v>265</v>
      </c>
      <c r="N1" s="132"/>
    </row>
    <row r="2" spans="1:29" s="1" customFormat="1" x14ac:dyDescent="0.25">
      <c r="A2" s="130" t="s">
        <v>39</v>
      </c>
      <c r="B2" s="130"/>
      <c r="G2" s="131" t="s">
        <v>93</v>
      </c>
      <c r="H2" s="131"/>
      <c r="M2" s="130" t="s">
        <v>85</v>
      </c>
      <c r="N2" s="130"/>
      <c r="W2" s="17" t="e">
        <f>VLOOKUP(Q2,Sheet1!$D$2:$F$439,2,0) &amp;"
"&amp;VLOOKUP(Q2,Sheet1!$D$2:$F$439,3,0)</f>
        <v>#N/A</v>
      </c>
      <c r="X2" s="17">
        <f t="shared" ref="X2" si="0">Q2</f>
        <v>0</v>
      </c>
      <c r="Y2" s="17" t="e">
        <f>VLOOKUP($Q2,Sheet1!$D$2:$K$439,4,0)</f>
        <v>#N/A</v>
      </c>
      <c r="Z2" s="17"/>
      <c r="AA2" s="18" t="e">
        <f>IF(VLOOKUP($Q2,Sheet1!$D$2:$K$439,5,0)=$AB$3,"Y", "N")</f>
        <v>#N/A</v>
      </c>
      <c r="AB2" s="18" t="e">
        <f>IF(VLOOKUP($Q2,Sheet1!$D$2:$K$439,6,0)=$AB$3,"Y", "N")</f>
        <v>#N/A</v>
      </c>
      <c r="AC2" s="18" t="e">
        <f>IF(VLOOKUP($Q2,Sheet1!$D$2:$K$439,7,0)=0, "", VLOOKUP($Q2,Sheet1!$D$2:$K$439,7,0))</f>
        <v>#N/A</v>
      </c>
    </row>
    <row r="3" spans="1:29" x14ac:dyDescent="0.25">
      <c r="A3" s="2" t="s">
        <v>37</v>
      </c>
      <c r="B3" s="2" t="s">
        <v>38</v>
      </c>
      <c r="G3" s="2" t="s">
        <v>37</v>
      </c>
      <c r="H3" s="2" t="s">
        <v>38</v>
      </c>
      <c r="M3" s="2" t="s">
        <v>37</v>
      </c>
      <c r="N3" s="2" t="s">
        <v>38</v>
      </c>
      <c r="Q3" s="19"/>
      <c r="AB3" s="18" t="b">
        <v>1</v>
      </c>
    </row>
    <row r="4" spans="1:29" x14ac:dyDescent="0.25">
      <c r="A4" s="3" t="s">
        <v>6</v>
      </c>
      <c r="B4" s="3" t="s">
        <v>40</v>
      </c>
      <c r="C4">
        <v>1</v>
      </c>
      <c r="D4" t="s">
        <v>0</v>
      </c>
      <c r="E4">
        <v>5</v>
      </c>
      <c r="G4" s="6" t="s">
        <v>94</v>
      </c>
      <c r="H4" s="7" t="s">
        <v>95</v>
      </c>
      <c r="M4" s="8" t="s">
        <v>99</v>
      </c>
      <c r="N4" s="8" t="s">
        <v>100</v>
      </c>
      <c r="P4" t="s">
        <v>85</v>
      </c>
      <c r="Q4" t="s">
        <v>0</v>
      </c>
      <c r="R4">
        <v>87</v>
      </c>
      <c r="S4">
        <v>86</v>
      </c>
      <c r="T4">
        <v>85</v>
      </c>
      <c r="U4">
        <f>IF(OR(T4&lt;&gt;"",R4&lt;&gt;"",S4&lt;&gt;""),IF(AND(R4=S4, S4=T4,R4=T4),0,1),"")</f>
        <v>1</v>
      </c>
      <c r="W4" s="19"/>
      <c r="X4" s="19"/>
      <c r="Y4" s="19" t="s">
        <v>370</v>
      </c>
      <c r="Z4" s="19" t="s">
        <v>371</v>
      </c>
      <c r="AA4" s="20" t="s">
        <v>372</v>
      </c>
      <c r="AB4" s="20" t="s">
        <v>373</v>
      </c>
    </row>
    <row r="5" spans="1:29" x14ac:dyDescent="0.25">
      <c r="A5" s="3" t="s">
        <v>7</v>
      </c>
      <c r="B5" s="3" t="s">
        <v>41</v>
      </c>
      <c r="C5">
        <v>1</v>
      </c>
      <c r="D5" t="s">
        <v>1</v>
      </c>
      <c r="G5" s="6" t="s">
        <v>6</v>
      </c>
      <c r="H5" s="7" t="s">
        <v>40</v>
      </c>
      <c r="M5" s="8" t="s">
        <v>109</v>
      </c>
      <c r="N5" s="8" t="s">
        <v>266</v>
      </c>
      <c r="Q5" t="s">
        <v>2</v>
      </c>
      <c r="R5" t="s">
        <v>325</v>
      </c>
      <c r="S5" t="s">
        <v>325</v>
      </c>
      <c r="T5" t="s">
        <v>325</v>
      </c>
      <c r="U5">
        <f t="shared" ref="U5:U60" si="1">IF(OR(T5&lt;&gt;"",R5&lt;&gt;"",S5&lt;&gt;""),IF(AND(R5=S5, S5=T5,R5=T5),0,1),"")</f>
        <v>0</v>
      </c>
      <c r="V5">
        <v>1</v>
      </c>
      <c r="W5" s="17" t="s">
        <v>399</v>
      </c>
      <c r="X5" s="17" t="s">
        <v>2</v>
      </c>
      <c r="Y5" s="17" t="s">
        <v>358</v>
      </c>
      <c r="AA5" s="18" t="s">
        <v>303</v>
      </c>
      <c r="AB5" s="18" t="s">
        <v>304</v>
      </c>
      <c r="AC5" s="18" t="s">
        <v>400</v>
      </c>
    </row>
    <row r="6" spans="1:29" x14ac:dyDescent="0.25">
      <c r="A6" s="3" t="s">
        <v>8</v>
      </c>
      <c r="B6" s="3" t="s">
        <v>97</v>
      </c>
      <c r="C6">
        <v>1</v>
      </c>
      <c r="D6" t="s">
        <v>2</v>
      </c>
      <c r="E6" t="s">
        <v>321</v>
      </c>
      <c r="G6" s="7" t="s">
        <v>7</v>
      </c>
      <c r="H6" s="7" t="s">
        <v>41</v>
      </c>
      <c r="M6" s="8" t="s">
        <v>130</v>
      </c>
      <c r="N6" s="8" t="s">
        <v>131</v>
      </c>
      <c r="Q6" t="s">
        <v>48</v>
      </c>
      <c r="R6">
        <v>10</v>
      </c>
      <c r="S6">
        <v>1</v>
      </c>
      <c r="T6">
        <v>1</v>
      </c>
      <c r="U6">
        <f t="shared" si="1"/>
        <v>1</v>
      </c>
      <c r="V6">
        <v>1</v>
      </c>
      <c r="W6" s="17" t="s">
        <v>401</v>
      </c>
      <c r="X6" s="17" t="s">
        <v>48</v>
      </c>
      <c r="Y6" s="17" t="s">
        <v>357</v>
      </c>
      <c r="AA6" s="18" t="s">
        <v>303</v>
      </c>
      <c r="AB6" s="18" t="s">
        <v>303</v>
      </c>
      <c r="AC6" s="18" t="s">
        <v>400</v>
      </c>
    </row>
    <row r="7" spans="1:29" x14ac:dyDescent="0.25">
      <c r="A7" s="3" t="s">
        <v>9</v>
      </c>
      <c r="B7" s="3" t="s">
        <v>42</v>
      </c>
      <c r="C7">
        <v>1</v>
      </c>
      <c r="D7" t="s">
        <v>3</v>
      </c>
      <c r="E7">
        <v>0</v>
      </c>
      <c r="G7" s="7" t="s">
        <v>8</v>
      </c>
      <c r="H7" s="7" t="s">
        <v>97</v>
      </c>
      <c r="M7" s="4" t="s">
        <v>7</v>
      </c>
      <c r="N7" s="4" t="s">
        <v>41</v>
      </c>
      <c r="Q7" t="s">
        <v>3</v>
      </c>
      <c r="R7">
        <v>0</v>
      </c>
      <c r="S7">
        <v>0</v>
      </c>
      <c r="T7">
        <v>0</v>
      </c>
      <c r="U7">
        <f t="shared" si="1"/>
        <v>0</v>
      </c>
      <c r="V7">
        <v>1</v>
      </c>
      <c r="W7" s="17" t="s">
        <v>402</v>
      </c>
      <c r="X7" s="17" t="s">
        <v>3</v>
      </c>
      <c r="Y7" s="17" t="s">
        <v>359</v>
      </c>
      <c r="AA7" s="18" t="s">
        <v>304</v>
      </c>
      <c r="AB7" s="18" t="s">
        <v>303</v>
      </c>
      <c r="AC7" s="18" t="s">
        <v>400</v>
      </c>
    </row>
    <row r="8" spans="1:29" x14ac:dyDescent="0.25">
      <c r="A8" s="3" t="s">
        <v>10</v>
      </c>
      <c r="B8" s="3" t="s">
        <v>96</v>
      </c>
      <c r="C8">
        <v>1</v>
      </c>
      <c r="D8" t="s">
        <v>4</v>
      </c>
      <c r="E8">
        <v>0</v>
      </c>
      <c r="G8" s="7" t="s">
        <v>9</v>
      </c>
      <c r="H8" s="7" t="s">
        <v>42</v>
      </c>
      <c r="M8" s="4" t="s">
        <v>51</v>
      </c>
      <c r="N8" s="4" t="s">
        <v>111</v>
      </c>
      <c r="Q8" t="s">
        <v>33</v>
      </c>
      <c r="R8" s="13">
        <v>44364.121215277781</v>
      </c>
      <c r="S8" s="13">
        <v>44364.121215277781</v>
      </c>
      <c r="T8" s="13">
        <v>44364.121215277781</v>
      </c>
      <c r="U8">
        <f t="shared" si="1"/>
        <v>0</v>
      </c>
      <c r="V8">
        <v>1</v>
      </c>
      <c r="W8" s="17" t="s">
        <v>403</v>
      </c>
      <c r="X8" s="17" t="s">
        <v>33</v>
      </c>
      <c r="Y8" s="17" t="s">
        <v>360</v>
      </c>
      <c r="AA8" s="18" t="s">
        <v>304</v>
      </c>
      <c r="AB8" s="18" t="s">
        <v>303</v>
      </c>
      <c r="AC8" s="18" t="s">
        <v>400</v>
      </c>
    </row>
    <row r="9" spans="1:29" x14ac:dyDescent="0.25">
      <c r="A9" s="3" t="s">
        <v>11</v>
      </c>
      <c r="B9" s="3" t="s">
        <v>98</v>
      </c>
      <c r="C9">
        <v>1</v>
      </c>
      <c r="D9" t="s">
        <v>5</v>
      </c>
      <c r="G9" s="7" t="s">
        <v>10</v>
      </c>
      <c r="H9" s="7" t="s">
        <v>96</v>
      </c>
      <c r="M9" s="4" t="s">
        <v>11</v>
      </c>
      <c r="N9" s="4"/>
      <c r="Q9" t="s">
        <v>49</v>
      </c>
      <c r="R9" s="13">
        <v>44364.162766203706</v>
      </c>
      <c r="S9" s="13">
        <v>44364.121099537035</v>
      </c>
      <c r="T9" s="13">
        <v>44364.121099537035</v>
      </c>
      <c r="U9">
        <f t="shared" si="1"/>
        <v>1</v>
      </c>
      <c r="V9" s="13">
        <v>1</v>
      </c>
      <c r="W9" s="17" t="s">
        <v>404</v>
      </c>
      <c r="X9" s="17" t="s">
        <v>49</v>
      </c>
      <c r="Y9" s="17" t="s">
        <v>360</v>
      </c>
      <c r="AA9" s="18" t="s">
        <v>303</v>
      </c>
      <c r="AB9" s="18" t="s">
        <v>304</v>
      </c>
      <c r="AC9" s="18" t="s">
        <v>400</v>
      </c>
    </row>
    <row r="10" spans="1:29" x14ac:dyDescent="0.25">
      <c r="A10" s="3" t="s">
        <v>20</v>
      </c>
      <c r="B10" s="3" t="s">
        <v>43</v>
      </c>
      <c r="C10">
        <v>1</v>
      </c>
      <c r="D10" t="s">
        <v>6</v>
      </c>
      <c r="E10">
        <v>57</v>
      </c>
      <c r="G10" s="7" t="s">
        <v>11</v>
      </c>
      <c r="H10" s="7" t="s">
        <v>98</v>
      </c>
      <c r="M10" s="4" t="s">
        <v>6</v>
      </c>
      <c r="N10" s="4" t="s">
        <v>284</v>
      </c>
      <c r="Q10" s="21" t="s">
        <v>17</v>
      </c>
      <c r="U10" t="str">
        <f t="shared" si="1"/>
        <v/>
      </c>
      <c r="W10" s="17" t="s">
        <v>405</v>
      </c>
      <c r="X10" s="17" t="s">
        <v>17</v>
      </c>
      <c r="Y10" s="17" t="s">
        <v>360</v>
      </c>
      <c r="AA10" s="18" t="s">
        <v>304</v>
      </c>
      <c r="AB10" s="18" t="s">
        <v>303</v>
      </c>
      <c r="AC10" s="18" t="s">
        <v>400</v>
      </c>
    </row>
    <row r="11" spans="1:29" x14ac:dyDescent="0.25">
      <c r="A11" s="8" t="s">
        <v>102</v>
      </c>
      <c r="B11" s="8" t="s">
        <v>101</v>
      </c>
      <c r="C11">
        <v>1</v>
      </c>
      <c r="D11" t="s">
        <v>7</v>
      </c>
      <c r="E11">
        <v>2</v>
      </c>
      <c r="G11" s="7" t="s">
        <v>20</v>
      </c>
      <c r="H11" s="7" t="s">
        <v>43</v>
      </c>
      <c r="M11" s="4" t="s">
        <v>0</v>
      </c>
      <c r="N11" s="4"/>
      <c r="Q11" t="s">
        <v>24</v>
      </c>
      <c r="R11">
        <v>4</v>
      </c>
      <c r="S11">
        <v>4</v>
      </c>
      <c r="T11">
        <v>4</v>
      </c>
      <c r="U11">
        <f t="shared" si="1"/>
        <v>0</v>
      </c>
      <c r="V11">
        <v>1</v>
      </c>
      <c r="W11" s="17" t="s">
        <v>406</v>
      </c>
      <c r="X11" s="17" t="s">
        <v>24</v>
      </c>
      <c r="Y11" s="17" t="s">
        <v>361</v>
      </c>
      <c r="AA11" s="18" t="s">
        <v>303</v>
      </c>
      <c r="AB11" s="18" t="s">
        <v>304</v>
      </c>
      <c r="AC11" s="18" t="s">
        <v>375</v>
      </c>
    </row>
    <row r="12" spans="1:29" x14ac:dyDescent="0.25">
      <c r="A12" s="8" t="s">
        <v>104</v>
      </c>
      <c r="B12" s="8" t="s">
        <v>105</v>
      </c>
      <c r="C12">
        <v>1</v>
      </c>
      <c r="D12" t="s">
        <v>8</v>
      </c>
      <c r="E12">
        <v>1</v>
      </c>
      <c r="G12" s="8" t="s">
        <v>99</v>
      </c>
      <c r="H12" s="8" t="s">
        <v>100</v>
      </c>
      <c r="M12" s="4" t="s">
        <v>2</v>
      </c>
      <c r="N12" s="4"/>
      <c r="Q12" t="s">
        <v>6</v>
      </c>
      <c r="R12">
        <v>57</v>
      </c>
      <c r="S12">
        <v>58</v>
      </c>
      <c r="T12">
        <v>56</v>
      </c>
      <c r="U12">
        <f t="shared" si="1"/>
        <v>1</v>
      </c>
      <c r="V12">
        <v>1</v>
      </c>
      <c r="W12" s="17" t="s">
        <v>407</v>
      </c>
      <c r="X12" s="17" t="s">
        <v>6</v>
      </c>
      <c r="Y12" s="17" t="s">
        <v>361</v>
      </c>
      <c r="AA12" s="18" t="s">
        <v>303</v>
      </c>
      <c r="AB12" s="18" t="s">
        <v>304</v>
      </c>
      <c r="AC12" s="18" t="s">
        <v>376</v>
      </c>
    </row>
    <row r="13" spans="1:29" x14ac:dyDescent="0.25">
      <c r="A13" s="8" t="s">
        <v>130</v>
      </c>
      <c r="B13" s="8" t="s">
        <v>131</v>
      </c>
      <c r="C13">
        <v>1</v>
      </c>
      <c r="D13" t="s">
        <v>9</v>
      </c>
      <c r="G13" s="8" t="s">
        <v>107</v>
      </c>
      <c r="H13" s="8" t="s">
        <v>108</v>
      </c>
      <c r="M13" s="4" t="s">
        <v>48</v>
      </c>
      <c r="N13" s="4"/>
      <c r="Q13" s="21" t="s">
        <v>50</v>
      </c>
      <c r="U13" t="str">
        <f t="shared" si="1"/>
        <v/>
      </c>
      <c r="W13" s="17" t="s">
        <v>408</v>
      </c>
      <c r="X13" s="17" t="s">
        <v>50</v>
      </c>
      <c r="Y13" s="17" t="s">
        <v>362</v>
      </c>
      <c r="AA13" s="18" t="s">
        <v>303</v>
      </c>
      <c r="AB13" s="18" t="s">
        <v>303</v>
      </c>
      <c r="AC13" s="18" t="s">
        <v>400</v>
      </c>
    </row>
    <row r="14" spans="1:29" x14ac:dyDescent="0.25">
      <c r="A14" s="4" t="s">
        <v>2</v>
      </c>
      <c r="B14" s="4" t="s">
        <v>103</v>
      </c>
      <c r="C14">
        <v>1</v>
      </c>
      <c r="D14" t="s">
        <v>10</v>
      </c>
      <c r="E14">
        <v>0</v>
      </c>
      <c r="G14" s="8" t="s">
        <v>130</v>
      </c>
      <c r="H14" s="8" t="s">
        <v>131</v>
      </c>
      <c r="M14" s="4" t="s">
        <v>3</v>
      </c>
      <c r="N14" s="4"/>
      <c r="Q14" t="s">
        <v>7</v>
      </c>
      <c r="R14">
        <v>2</v>
      </c>
      <c r="S14">
        <v>6</v>
      </c>
      <c r="T14">
        <v>4</v>
      </c>
      <c r="U14">
        <f t="shared" si="1"/>
        <v>1</v>
      </c>
      <c r="V14">
        <v>1</v>
      </c>
      <c r="W14" s="17" t="s">
        <v>409</v>
      </c>
      <c r="X14" s="17" t="s">
        <v>7</v>
      </c>
      <c r="Y14" s="17" t="s">
        <v>363</v>
      </c>
      <c r="AA14" s="18" t="s">
        <v>303</v>
      </c>
      <c r="AB14" s="18" t="s">
        <v>303</v>
      </c>
      <c r="AC14" s="18" t="s">
        <v>400</v>
      </c>
    </row>
    <row r="15" spans="1:29" x14ac:dyDescent="0.25">
      <c r="A15" s="4" t="s">
        <v>5</v>
      </c>
      <c r="B15" s="4" t="s">
        <v>46</v>
      </c>
      <c r="C15">
        <v>1</v>
      </c>
      <c r="D15" t="s">
        <v>11</v>
      </c>
      <c r="E15">
        <v>2</v>
      </c>
      <c r="G15" s="8" t="s">
        <v>24</v>
      </c>
      <c r="H15" s="8" t="s">
        <v>47</v>
      </c>
      <c r="M15" s="4" t="s">
        <v>33</v>
      </c>
      <c r="N15" s="4"/>
      <c r="Q15" t="s">
        <v>11</v>
      </c>
      <c r="R15">
        <v>2</v>
      </c>
      <c r="S15">
        <v>6</v>
      </c>
      <c r="T15">
        <v>4</v>
      </c>
      <c r="U15">
        <f t="shared" si="1"/>
        <v>1</v>
      </c>
      <c r="V15">
        <v>1</v>
      </c>
      <c r="W15" s="17" t="s">
        <v>410</v>
      </c>
      <c r="X15" s="17" t="s">
        <v>11</v>
      </c>
      <c r="Y15" s="17" t="s">
        <v>363</v>
      </c>
      <c r="AA15" s="18" t="s">
        <v>303</v>
      </c>
      <c r="AB15" s="18" t="s">
        <v>304</v>
      </c>
      <c r="AC15" s="18" t="s">
        <v>400</v>
      </c>
    </row>
    <row r="16" spans="1:29" x14ac:dyDescent="0.25">
      <c r="A16" s="4" t="s">
        <v>12</v>
      </c>
      <c r="B16" s="4" t="s">
        <v>88</v>
      </c>
      <c r="C16">
        <v>1</v>
      </c>
      <c r="D16" t="s">
        <v>12</v>
      </c>
      <c r="E16">
        <v>64</v>
      </c>
      <c r="M16" s="4" t="s">
        <v>49</v>
      </c>
      <c r="N16" s="4"/>
      <c r="Q16" t="s">
        <v>51</v>
      </c>
      <c r="R16">
        <v>1</v>
      </c>
      <c r="S16">
        <v>1</v>
      </c>
      <c r="T16">
        <v>1</v>
      </c>
      <c r="U16">
        <f t="shared" si="1"/>
        <v>0</v>
      </c>
      <c r="V16">
        <v>1</v>
      </c>
      <c r="W16" s="17" t="s">
        <v>411</v>
      </c>
      <c r="X16" s="17" t="s">
        <v>51</v>
      </c>
      <c r="Y16" s="17" t="s">
        <v>361</v>
      </c>
      <c r="AA16" s="18" t="s">
        <v>303</v>
      </c>
      <c r="AB16" s="18" t="s">
        <v>304</v>
      </c>
      <c r="AC16" s="18" t="s">
        <v>377</v>
      </c>
    </row>
    <row r="17" spans="1:29" x14ac:dyDescent="0.25">
      <c r="A17" s="4" t="s">
        <v>13</v>
      </c>
      <c r="B17" s="4" t="s">
        <v>92</v>
      </c>
      <c r="C17">
        <v>1</v>
      </c>
      <c r="D17" t="s">
        <v>13</v>
      </c>
      <c r="E17">
        <v>87</v>
      </c>
      <c r="M17" s="4" t="s">
        <v>17</v>
      </c>
      <c r="N17" s="4"/>
      <c r="Q17" t="s">
        <v>52</v>
      </c>
      <c r="R17">
        <v>84</v>
      </c>
      <c r="S17">
        <v>87</v>
      </c>
      <c r="T17">
        <v>87</v>
      </c>
      <c r="U17">
        <f t="shared" si="1"/>
        <v>1</v>
      </c>
      <c r="V17">
        <v>1</v>
      </c>
      <c r="W17" s="17" t="s">
        <v>412</v>
      </c>
      <c r="X17" s="17" t="s">
        <v>52</v>
      </c>
      <c r="Y17" s="17" t="s">
        <v>361</v>
      </c>
      <c r="AA17" s="18" t="s">
        <v>303</v>
      </c>
      <c r="AB17" s="18" t="s">
        <v>304</v>
      </c>
      <c r="AC17" s="18" t="s">
        <v>378</v>
      </c>
    </row>
    <row r="18" spans="1:29" x14ac:dyDescent="0.25">
      <c r="A18" s="4" t="s">
        <v>14</v>
      </c>
      <c r="B18" s="5" t="s">
        <v>91</v>
      </c>
      <c r="C18">
        <v>1</v>
      </c>
      <c r="D18" t="s">
        <v>14</v>
      </c>
      <c r="E18">
        <v>87</v>
      </c>
      <c r="M18" s="4" t="s">
        <v>24</v>
      </c>
      <c r="N18" s="4"/>
      <c r="Q18" t="s">
        <v>14</v>
      </c>
      <c r="R18">
        <v>87</v>
      </c>
      <c r="S18">
        <v>84</v>
      </c>
      <c r="T18">
        <v>84</v>
      </c>
      <c r="U18">
        <f t="shared" si="1"/>
        <v>1</v>
      </c>
      <c r="V18">
        <v>1</v>
      </c>
      <c r="W18" s="17" t="s">
        <v>413</v>
      </c>
      <c r="X18" s="17" t="s">
        <v>14</v>
      </c>
      <c r="Y18" s="17" t="s">
        <v>361</v>
      </c>
      <c r="AA18" s="18" t="s">
        <v>303</v>
      </c>
      <c r="AB18" s="18" t="s">
        <v>304</v>
      </c>
      <c r="AC18" s="18" t="s">
        <v>378</v>
      </c>
    </row>
    <row r="19" spans="1:29" x14ac:dyDescent="0.25">
      <c r="A19" s="15" t="s">
        <v>15</v>
      </c>
      <c r="B19" s="4" t="s">
        <v>86</v>
      </c>
      <c r="C19">
        <v>1</v>
      </c>
      <c r="D19" t="s">
        <v>15</v>
      </c>
      <c r="E19" s="13">
        <v>44363.470879629633</v>
      </c>
      <c r="M19" s="4" t="s">
        <v>50</v>
      </c>
      <c r="N19" s="4"/>
      <c r="Q19" s="21" t="s">
        <v>53</v>
      </c>
      <c r="U19" t="str">
        <f t="shared" si="1"/>
        <v/>
      </c>
      <c r="W19" s="17" t="s">
        <v>414</v>
      </c>
      <c r="X19" s="17" t="s">
        <v>53</v>
      </c>
      <c r="Y19" s="17" t="s">
        <v>361</v>
      </c>
      <c r="AA19" s="18" t="s">
        <v>303</v>
      </c>
      <c r="AB19" s="18" t="s">
        <v>303</v>
      </c>
      <c r="AC19" s="18" t="s">
        <v>379</v>
      </c>
    </row>
    <row r="20" spans="1:29" x14ac:dyDescent="0.25">
      <c r="A20" s="15" t="s">
        <v>16</v>
      </c>
      <c r="B20" s="4" t="s">
        <v>87</v>
      </c>
      <c r="C20">
        <v>1</v>
      </c>
      <c r="D20" t="s">
        <v>16</v>
      </c>
      <c r="E20" s="13">
        <v>44363.512546296297</v>
      </c>
      <c r="M20" s="4" t="s">
        <v>52</v>
      </c>
      <c r="N20" s="4"/>
      <c r="Q20" s="21" t="s">
        <v>54</v>
      </c>
      <c r="U20" t="str">
        <f t="shared" si="1"/>
        <v/>
      </c>
      <c r="W20" s="17" t="s">
        <v>415</v>
      </c>
      <c r="X20" s="17" t="s">
        <v>54</v>
      </c>
      <c r="Y20" s="17" t="s">
        <v>361</v>
      </c>
      <c r="AA20" s="18" t="s">
        <v>303</v>
      </c>
      <c r="AB20" s="18" t="s">
        <v>303</v>
      </c>
      <c r="AC20" s="18" t="s">
        <v>380</v>
      </c>
    </row>
    <row r="21" spans="1:29" x14ac:dyDescent="0.25">
      <c r="A21" s="4" t="s">
        <v>18</v>
      </c>
      <c r="B21" s="4" t="s">
        <v>89</v>
      </c>
      <c r="C21">
        <v>1</v>
      </c>
      <c r="D21" t="s">
        <v>17</v>
      </c>
      <c r="M21" s="4" t="s">
        <v>14</v>
      </c>
      <c r="N21" s="4"/>
      <c r="Q21" s="21" t="s">
        <v>55</v>
      </c>
      <c r="U21" t="str">
        <f t="shared" si="1"/>
        <v/>
      </c>
      <c r="W21" s="17" t="s">
        <v>416</v>
      </c>
      <c r="X21" s="17" t="s">
        <v>55</v>
      </c>
      <c r="Y21" s="17" t="s">
        <v>362</v>
      </c>
      <c r="AA21" s="18" t="s">
        <v>303</v>
      </c>
      <c r="AB21" s="18" t="s">
        <v>303</v>
      </c>
      <c r="AC21" s="18" t="s">
        <v>400</v>
      </c>
    </row>
    <row r="22" spans="1:29" x14ac:dyDescent="0.25">
      <c r="A22" s="4" t="s">
        <v>19</v>
      </c>
      <c r="B22" s="4" t="s">
        <v>90</v>
      </c>
      <c r="C22">
        <v>1</v>
      </c>
      <c r="D22" t="s">
        <v>18</v>
      </c>
      <c r="M22" s="4" t="s">
        <v>53</v>
      </c>
      <c r="N22" s="4"/>
      <c r="Q22" t="s">
        <v>21</v>
      </c>
      <c r="R22" t="s">
        <v>328</v>
      </c>
      <c r="S22" t="s">
        <v>329</v>
      </c>
      <c r="T22" t="s">
        <v>329</v>
      </c>
      <c r="U22">
        <f t="shared" si="1"/>
        <v>1</v>
      </c>
      <c r="V22">
        <v>1</v>
      </c>
      <c r="W22" s="17" t="s">
        <v>417</v>
      </c>
      <c r="X22" s="17" t="s">
        <v>21</v>
      </c>
      <c r="Y22" s="17" t="s">
        <v>359</v>
      </c>
      <c r="AA22" s="18" t="s">
        <v>304</v>
      </c>
      <c r="AB22" s="18" t="s">
        <v>303</v>
      </c>
      <c r="AC22" s="18" t="s">
        <v>400</v>
      </c>
    </row>
    <row r="23" spans="1:29" x14ac:dyDescent="0.25">
      <c r="A23" s="4" t="s">
        <v>21</v>
      </c>
      <c r="B23" s="4" t="s">
        <v>45</v>
      </c>
      <c r="C23">
        <v>1</v>
      </c>
      <c r="D23" t="s">
        <v>19</v>
      </c>
      <c r="M23" s="4" t="s">
        <v>54</v>
      </c>
      <c r="N23" s="4"/>
      <c r="Q23" s="21" t="s">
        <v>56</v>
      </c>
      <c r="U23" t="str">
        <f t="shared" si="1"/>
        <v/>
      </c>
      <c r="W23" s="17" t="s">
        <v>418</v>
      </c>
      <c r="X23" s="17" t="s">
        <v>56</v>
      </c>
      <c r="Y23" s="17" t="s">
        <v>363</v>
      </c>
      <c r="AA23" s="18" t="s">
        <v>303</v>
      </c>
      <c r="AB23" s="18" t="s">
        <v>303</v>
      </c>
      <c r="AC23" s="18" t="s">
        <v>400</v>
      </c>
    </row>
    <row r="24" spans="1:29" x14ac:dyDescent="0.25">
      <c r="A24" s="15" t="s">
        <v>23</v>
      </c>
      <c r="B24" s="4" t="s">
        <v>44</v>
      </c>
      <c r="C24">
        <v>1</v>
      </c>
      <c r="D24" t="s">
        <v>20</v>
      </c>
      <c r="E24">
        <v>9</v>
      </c>
      <c r="M24" s="4" t="s">
        <v>55</v>
      </c>
      <c r="N24" s="4"/>
      <c r="Q24" t="s">
        <v>5</v>
      </c>
      <c r="R24" t="s">
        <v>324</v>
      </c>
      <c r="S24" t="s">
        <v>324</v>
      </c>
      <c r="T24" t="s">
        <v>324</v>
      </c>
      <c r="U24">
        <f t="shared" si="1"/>
        <v>0</v>
      </c>
      <c r="V24">
        <v>1</v>
      </c>
      <c r="W24" s="17" t="s">
        <v>419</v>
      </c>
      <c r="X24" s="17" t="s">
        <v>5</v>
      </c>
      <c r="Y24" s="17" t="s">
        <v>358</v>
      </c>
      <c r="AA24" s="18" t="s">
        <v>303</v>
      </c>
      <c r="AB24" s="18" t="s">
        <v>303</v>
      </c>
      <c r="AC24" s="18" t="s">
        <v>400</v>
      </c>
    </row>
    <row r="25" spans="1:29" x14ac:dyDescent="0.25">
      <c r="A25" s="4" t="s">
        <v>24</v>
      </c>
      <c r="B25" s="4" t="s">
        <v>47</v>
      </c>
      <c r="C25">
        <v>1</v>
      </c>
      <c r="D25" t="s">
        <v>21</v>
      </c>
      <c r="E25" t="s">
        <v>322</v>
      </c>
      <c r="M25" s="4" t="s">
        <v>21</v>
      </c>
      <c r="N25" s="4"/>
      <c r="Q25" t="s">
        <v>57</v>
      </c>
      <c r="R25" t="s">
        <v>326</v>
      </c>
      <c r="S25" t="s">
        <v>326</v>
      </c>
      <c r="T25" t="s">
        <v>326</v>
      </c>
      <c r="U25">
        <f t="shared" si="1"/>
        <v>0</v>
      </c>
      <c r="V25">
        <v>1</v>
      </c>
      <c r="W25" s="17" t="s">
        <v>420</v>
      </c>
      <c r="X25" s="17" t="s">
        <v>57</v>
      </c>
      <c r="Y25" s="17" t="s">
        <v>359</v>
      </c>
      <c r="AA25" s="18" t="s">
        <v>303</v>
      </c>
      <c r="AB25" s="18" t="s">
        <v>304</v>
      </c>
      <c r="AC25" s="18" t="s">
        <v>400</v>
      </c>
    </row>
    <row r="26" spans="1:29" x14ac:dyDescent="0.25">
      <c r="A26" s="4" t="s">
        <v>25</v>
      </c>
      <c r="B26" s="4"/>
      <c r="C26">
        <v>1</v>
      </c>
      <c r="D26" t="s">
        <v>22</v>
      </c>
      <c r="M26" s="4" t="s">
        <v>56</v>
      </c>
      <c r="N26" s="4"/>
      <c r="Q26" t="s">
        <v>58</v>
      </c>
      <c r="R26" t="b">
        <v>0</v>
      </c>
      <c r="S26" t="b">
        <v>0</v>
      </c>
      <c r="T26" t="b">
        <v>0</v>
      </c>
      <c r="U26">
        <f t="shared" si="1"/>
        <v>0</v>
      </c>
      <c r="V26">
        <v>1</v>
      </c>
      <c r="W26" s="17" t="s">
        <v>421</v>
      </c>
      <c r="X26" s="17" t="s">
        <v>58</v>
      </c>
      <c r="Y26" s="17" t="s">
        <v>364</v>
      </c>
      <c r="AA26" s="18" t="s">
        <v>304</v>
      </c>
      <c r="AB26" s="18" t="s">
        <v>303</v>
      </c>
      <c r="AC26" s="18" t="s">
        <v>400</v>
      </c>
    </row>
    <row r="27" spans="1:29" x14ac:dyDescent="0.25">
      <c r="A27" s="4" t="s">
        <v>27</v>
      </c>
      <c r="B27" s="4"/>
      <c r="C27">
        <v>1</v>
      </c>
      <c r="D27" t="s">
        <v>23</v>
      </c>
      <c r="E27">
        <v>2</v>
      </c>
      <c r="M27" s="4" t="s">
        <v>5</v>
      </c>
      <c r="N27" s="4"/>
      <c r="Q27" t="s">
        <v>59</v>
      </c>
      <c r="R27">
        <v>13</v>
      </c>
      <c r="S27">
        <v>13</v>
      </c>
      <c r="T27">
        <v>13</v>
      </c>
      <c r="U27">
        <f t="shared" si="1"/>
        <v>0</v>
      </c>
      <c r="V27">
        <v>1</v>
      </c>
      <c r="W27" s="17" t="s">
        <v>422</v>
      </c>
      <c r="X27" s="17" t="s">
        <v>59</v>
      </c>
      <c r="Y27" s="17" t="s">
        <v>361</v>
      </c>
      <c r="AA27" s="18" t="s">
        <v>303</v>
      </c>
      <c r="AB27" s="18" t="s">
        <v>303</v>
      </c>
      <c r="AC27" s="18" t="s">
        <v>381</v>
      </c>
    </row>
    <row r="28" spans="1:29" x14ac:dyDescent="0.25">
      <c r="A28" s="4" t="s">
        <v>28</v>
      </c>
      <c r="B28" s="4"/>
      <c r="C28">
        <v>1</v>
      </c>
      <c r="D28" t="s">
        <v>24</v>
      </c>
      <c r="E28">
        <v>4</v>
      </c>
      <c r="M28" s="4" t="s">
        <v>57</v>
      </c>
      <c r="N28" s="4"/>
      <c r="Q28" s="21" t="s">
        <v>60</v>
      </c>
      <c r="U28" t="str">
        <f t="shared" si="1"/>
        <v/>
      </c>
      <c r="W28" s="17" t="s">
        <v>423</v>
      </c>
      <c r="X28" s="17" t="s">
        <v>60</v>
      </c>
      <c r="Y28" s="17" t="s">
        <v>361</v>
      </c>
      <c r="AA28" s="18" t="s">
        <v>303</v>
      </c>
      <c r="AB28" s="18" t="s">
        <v>303</v>
      </c>
      <c r="AC28" s="18" t="s">
        <v>382</v>
      </c>
    </row>
    <row r="29" spans="1:29" x14ac:dyDescent="0.25">
      <c r="A29" s="4" t="s">
        <v>30</v>
      </c>
      <c r="B29" s="4"/>
      <c r="C29">
        <v>1</v>
      </c>
      <c r="D29" t="s">
        <v>25</v>
      </c>
      <c r="E29">
        <v>9</v>
      </c>
      <c r="M29" s="4" t="s">
        <v>58</v>
      </c>
      <c r="N29" s="4"/>
      <c r="Q29" t="s">
        <v>28</v>
      </c>
      <c r="R29" t="b">
        <v>0</v>
      </c>
      <c r="S29" t="b">
        <v>1</v>
      </c>
      <c r="T29" t="b">
        <v>1</v>
      </c>
      <c r="U29">
        <f t="shared" si="1"/>
        <v>1</v>
      </c>
      <c r="V29">
        <v>1</v>
      </c>
      <c r="W29" s="17" t="s">
        <v>424</v>
      </c>
      <c r="X29" s="17" t="s">
        <v>28</v>
      </c>
      <c r="Y29" s="17" t="s">
        <v>364</v>
      </c>
      <c r="AA29" s="18" t="s">
        <v>303</v>
      </c>
      <c r="AB29" s="18" t="s">
        <v>303</v>
      </c>
      <c r="AC29" s="18" t="s">
        <v>400</v>
      </c>
    </row>
    <row r="30" spans="1:29" x14ac:dyDescent="0.25">
      <c r="A30" s="4" t="s">
        <v>31</v>
      </c>
      <c r="B30" s="4"/>
      <c r="C30">
        <v>1</v>
      </c>
      <c r="D30" t="s">
        <v>26</v>
      </c>
      <c r="M30" s="4" t="s">
        <v>59</v>
      </c>
      <c r="N30" s="4"/>
      <c r="Q30" s="21" t="s">
        <v>61</v>
      </c>
      <c r="U30" t="str">
        <f t="shared" si="1"/>
        <v/>
      </c>
      <c r="W30" s="17" t="s">
        <v>425</v>
      </c>
      <c r="X30" s="17" t="s">
        <v>61</v>
      </c>
      <c r="Y30" s="17" t="s">
        <v>360</v>
      </c>
      <c r="AA30" s="18" t="s">
        <v>304</v>
      </c>
      <c r="AB30" s="18" t="s">
        <v>303</v>
      </c>
      <c r="AC30" s="18" t="s">
        <v>400</v>
      </c>
    </row>
    <row r="31" spans="1:29" x14ac:dyDescent="0.25">
      <c r="A31" s="4" t="s">
        <v>32</v>
      </c>
      <c r="B31" s="4"/>
      <c r="C31">
        <v>1</v>
      </c>
      <c r="D31" t="s">
        <v>27</v>
      </c>
      <c r="M31" s="4" t="s">
        <v>60</v>
      </c>
      <c r="N31" s="4"/>
      <c r="Q31" t="s">
        <v>12</v>
      </c>
      <c r="R31">
        <v>64</v>
      </c>
      <c r="S31">
        <v>64</v>
      </c>
      <c r="T31">
        <v>64</v>
      </c>
      <c r="U31">
        <f t="shared" si="1"/>
        <v>0</v>
      </c>
      <c r="V31">
        <v>1</v>
      </c>
      <c r="W31" s="17" t="s">
        <v>426</v>
      </c>
      <c r="X31" s="17" t="s">
        <v>12</v>
      </c>
      <c r="Y31" s="17" t="s">
        <v>361</v>
      </c>
      <c r="AA31" s="18" t="s">
        <v>303</v>
      </c>
      <c r="AB31" s="18" t="s">
        <v>303</v>
      </c>
      <c r="AC31" s="18" t="s">
        <v>383</v>
      </c>
    </row>
    <row r="32" spans="1:29" x14ac:dyDescent="0.25">
      <c r="A32" s="4" t="s">
        <v>33</v>
      </c>
      <c r="B32" s="4"/>
      <c r="C32">
        <v>1</v>
      </c>
      <c r="D32" t="s">
        <v>28</v>
      </c>
      <c r="M32" s="4" t="s">
        <v>28</v>
      </c>
      <c r="N32" s="4"/>
      <c r="Q32" s="21" t="s">
        <v>62</v>
      </c>
      <c r="U32" t="str">
        <f t="shared" si="1"/>
        <v/>
      </c>
      <c r="W32" s="17" t="s">
        <v>427</v>
      </c>
      <c r="X32" s="17" t="s">
        <v>62</v>
      </c>
      <c r="Y32" s="17" t="s">
        <v>361</v>
      </c>
      <c r="AA32" s="18" t="s">
        <v>303</v>
      </c>
      <c r="AB32" s="18" t="s">
        <v>303</v>
      </c>
      <c r="AC32" s="18" t="s">
        <v>384</v>
      </c>
    </row>
    <row r="33" spans="1:29" x14ac:dyDescent="0.25">
      <c r="A33" s="4" t="s">
        <v>34</v>
      </c>
      <c r="B33" s="4"/>
      <c r="C33">
        <v>1</v>
      </c>
      <c r="D33" t="s">
        <v>29</v>
      </c>
      <c r="E33" t="b">
        <v>0</v>
      </c>
      <c r="M33" s="4" t="s">
        <v>61</v>
      </c>
      <c r="N33" s="4"/>
      <c r="Q33" s="21" t="s">
        <v>63</v>
      </c>
      <c r="U33" t="str">
        <f t="shared" si="1"/>
        <v/>
      </c>
      <c r="W33" s="17" t="s">
        <v>428</v>
      </c>
      <c r="X33" s="17" t="s">
        <v>63</v>
      </c>
      <c r="Y33" s="17" t="s">
        <v>361</v>
      </c>
      <c r="AA33" s="18" t="s">
        <v>303</v>
      </c>
      <c r="AB33" s="18" t="s">
        <v>303</v>
      </c>
      <c r="AC33" s="18" t="s">
        <v>356</v>
      </c>
    </row>
    <row r="34" spans="1:29" x14ac:dyDescent="0.25">
      <c r="A34" s="4" t="s">
        <v>35</v>
      </c>
      <c r="B34" s="4"/>
      <c r="C34">
        <v>1</v>
      </c>
      <c r="D34" t="s">
        <v>30</v>
      </c>
      <c r="E34">
        <v>84</v>
      </c>
      <c r="M34" s="4" t="s">
        <v>12</v>
      </c>
      <c r="N34" s="4"/>
      <c r="Q34" s="21" t="s">
        <v>64</v>
      </c>
      <c r="U34" t="str">
        <f t="shared" si="1"/>
        <v/>
      </c>
      <c r="W34" s="17" t="s">
        <v>429</v>
      </c>
      <c r="X34" s="17" t="s">
        <v>64</v>
      </c>
      <c r="Y34" s="17" t="s">
        <v>361</v>
      </c>
      <c r="AA34" s="18" t="s">
        <v>303</v>
      </c>
      <c r="AB34" s="18" t="s">
        <v>303</v>
      </c>
      <c r="AC34" s="18" t="s">
        <v>379</v>
      </c>
    </row>
    <row r="35" spans="1:29" x14ac:dyDescent="0.25">
      <c r="A35" s="4" t="s">
        <v>36</v>
      </c>
      <c r="B35" s="4"/>
      <c r="C35">
        <v>1</v>
      </c>
      <c r="D35" t="s">
        <v>31</v>
      </c>
      <c r="E35" t="s">
        <v>323</v>
      </c>
      <c r="M35" s="4" t="s">
        <v>62</v>
      </c>
      <c r="N35" s="4"/>
      <c r="Q35" t="s">
        <v>65</v>
      </c>
      <c r="R35">
        <v>8</v>
      </c>
      <c r="S35">
        <v>8</v>
      </c>
      <c r="T35">
        <v>8</v>
      </c>
      <c r="U35">
        <f t="shared" si="1"/>
        <v>0</v>
      </c>
      <c r="V35">
        <v>1</v>
      </c>
      <c r="W35" s="17" t="s">
        <v>430</v>
      </c>
      <c r="X35" s="17" t="s">
        <v>65</v>
      </c>
      <c r="Y35" s="17" t="s">
        <v>361</v>
      </c>
      <c r="AA35" s="18" t="s">
        <v>303</v>
      </c>
      <c r="AB35" s="18" t="s">
        <v>303</v>
      </c>
      <c r="AC35" s="18" t="s">
        <v>385</v>
      </c>
    </row>
    <row r="36" spans="1:29" x14ac:dyDescent="0.25">
      <c r="A36" s="4" t="s">
        <v>0</v>
      </c>
      <c r="B36" s="4"/>
      <c r="D36" t="s">
        <v>32</v>
      </c>
      <c r="E36">
        <v>2</v>
      </c>
      <c r="M36" s="4" t="s">
        <v>63</v>
      </c>
      <c r="N36" s="4"/>
      <c r="Q36" t="s">
        <v>66</v>
      </c>
      <c r="R36" t="b">
        <v>0</v>
      </c>
      <c r="S36" t="b">
        <v>0</v>
      </c>
      <c r="T36" t="b">
        <v>0</v>
      </c>
      <c r="U36">
        <f t="shared" si="1"/>
        <v>0</v>
      </c>
      <c r="V36">
        <v>1</v>
      </c>
      <c r="W36" s="17" t="s">
        <v>431</v>
      </c>
      <c r="X36" s="17" t="s">
        <v>66</v>
      </c>
      <c r="Y36" s="17" t="s">
        <v>364</v>
      </c>
      <c r="AA36" s="18" t="s">
        <v>303</v>
      </c>
      <c r="AB36" s="18" t="s">
        <v>303</v>
      </c>
      <c r="AC36" s="18" t="s">
        <v>400</v>
      </c>
    </row>
    <row r="37" spans="1:29" x14ac:dyDescent="0.25">
      <c r="A37" s="4" t="s">
        <v>1</v>
      </c>
      <c r="B37" s="4"/>
      <c r="D37" t="s">
        <v>33</v>
      </c>
      <c r="E37" s="13">
        <v>44363.470775462964</v>
      </c>
      <c r="M37" s="4" t="s">
        <v>64</v>
      </c>
      <c r="N37" s="4"/>
      <c r="Q37" t="s">
        <v>67</v>
      </c>
      <c r="R37" t="s">
        <v>324</v>
      </c>
      <c r="S37" t="s">
        <v>324</v>
      </c>
      <c r="T37" t="s">
        <v>324</v>
      </c>
      <c r="U37">
        <f t="shared" si="1"/>
        <v>0</v>
      </c>
      <c r="V37">
        <v>1</v>
      </c>
      <c r="W37" s="17" t="s">
        <v>432</v>
      </c>
      <c r="X37" s="17" t="s">
        <v>67</v>
      </c>
      <c r="Y37" s="17" t="s">
        <v>358</v>
      </c>
      <c r="AA37" s="18" t="s">
        <v>304</v>
      </c>
      <c r="AB37" s="18" t="s">
        <v>303</v>
      </c>
      <c r="AC37" s="18" t="s">
        <v>400</v>
      </c>
    </row>
    <row r="38" spans="1:29" x14ac:dyDescent="0.25">
      <c r="A38" s="4" t="s">
        <v>29</v>
      </c>
      <c r="B38" s="4"/>
      <c r="C38">
        <v>1</v>
      </c>
      <c r="D38" t="s">
        <v>34</v>
      </c>
      <c r="E38">
        <v>2</v>
      </c>
      <c r="M38" s="4" t="s">
        <v>65</v>
      </c>
      <c r="N38" s="4"/>
      <c r="Q38" s="21" t="s">
        <v>68</v>
      </c>
      <c r="U38" t="str">
        <f t="shared" si="1"/>
        <v/>
      </c>
      <c r="W38" s="17" t="s">
        <v>433</v>
      </c>
      <c r="X38" s="17" t="s">
        <v>68</v>
      </c>
      <c r="Y38" s="17" t="s">
        <v>361</v>
      </c>
      <c r="AA38" s="18" t="s">
        <v>303</v>
      </c>
      <c r="AB38" s="18" t="s">
        <v>303</v>
      </c>
      <c r="AC38" s="18" t="s">
        <v>386</v>
      </c>
    </row>
    <row r="39" spans="1:29" x14ac:dyDescent="0.25">
      <c r="A39" s="4" t="s">
        <v>26</v>
      </c>
      <c r="B39" s="4"/>
      <c r="D39" t="s">
        <v>35</v>
      </c>
      <c r="E39" s="13">
        <v>44363.470775462964</v>
      </c>
      <c r="M39" s="4" t="s">
        <v>66</v>
      </c>
      <c r="N39" s="4"/>
      <c r="Q39" s="21" t="s">
        <v>69</v>
      </c>
      <c r="U39" t="str">
        <f t="shared" si="1"/>
        <v/>
      </c>
      <c r="W39" s="17" t="s">
        <v>434</v>
      </c>
      <c r="X39" s="17" t="s">
        <v>69</v>
      </c>
      <c r="Y39" s="17" t="s">
        <v>358</v>
      </c>
      <c r="AA39" s="18" t="s">
        <v>303</v>
      </c>
      <c r="AB39" s="18" t="s">
        <v>303</v>
      </c>
      <c r="AC39" s="18" t="s">
        <v>400</v>
      </c>
    </row>
    <row r="40" spans="1:29" x14ac:dyDescent="0.25">
      <c r="A40" s="4" t="s">
        <v>22</v>
      </c>
      <c r="B40" s="4"/>
      <c r="D40" t="s">
        <v>36</v>
      </c>
      <c r="M40" s="4" t="s">
        <v>67</v>
      </c>
      <c r="N40" s="4"/>
      <c r="Q40" s="21" t="s">
        <v>70</v>
      </c>
      <c r="U40" t="str">
        <f t="shared" si="1"/>
        <v/>
      </c>
      <c r="W40" s="17" t="s">
        <v>435</v>
      </c>
      <c r="X40" s="17" t="s">
        <v>70</v>
      </c>
      <c r="Y40" s="17" t="s">
        <v>357</v>
      </c>
      <c r="AA40" s="18" t="s">
        <v>303</v>
      </c>
      <c r="AB40" s="18" t="s">
        <v>303</v>
      </c>
      <c r="AC40" s="18" t="s">
        <v>400</v>
      </c>
    </row>
    <row r="41" spans="1:29" x14ac:dyDescent="0.25">
      <c r="A41" s="4" t="s">
        <v>17</v>
      </c>
      <c r="B41" s="4"/>
      <c r="C41">
        <v>1</v>
      </c>
      <c r="M41" s="4" t="s">
        <v>68</v>
      </c>
      <c r="N41" s="4"/>
      <c r="Q41" s="21" t="s">
        <v>27</v>
      </c>
      <c r="U41" t="str">
        <f t="shared" si="1"/>
        <v/>
      </c>
      <c r="W41" s="17" t="s">
        <v>436</v>
      </c>
      <c r="X41" s="17" t="s">
        <v>27</v>
      </c>
      <c r="Y41" s="17" t="s">
        <v>361</v>
      </c>
      <c r="AA41" s="18" t="s">
        <v>303</v>
      </c>
      <c r="AB41" s="18" t="s">
        <v>303</v>
      </c>
      <c r="AC41" s="18" t="s">
        <v>387</v>
      </c>
    </row>
    <row r="42" spans="1:29" x14ac:dyDescent="0.25">
      <c r="A42" s="4" t="s">
        <v>3</v>
      </c>
      <c r="B42" s="4"/>
      <c r="C42">
        <v>1</v>
      </c>
      <c r="M42" s="4" t="s">
        <v>69</v>
      </c>
      <c r="N42" s="4"/>
      <c r="Q42" t="s">
        <v>32</v>
      </c>
      <c r="R42">
        <v>2</v>
      </c>
      <c r="S42">
        <v>2</v>
      </c>
      <c r="T42">
        <v>2</v>
      </c>
      <c r="U42">
        <f t="shared" si="1"/>
        <v>0</v>
      </c>
      <c r="V42">
        <v>1</v>
      </c>
      <c r="W42" s="17" t="s">
        <v>437</v>
      </c>
      <c r="X42" s="17" t="s">
        <v>32</v>
      </c>
      <c r="Y42" s="17" t="s">
        <v>361</v>
      </c>
      <c r="AA42" s="18" t="s">
        <v>304</v>
      </c>
      <c r="AB42" s="18" t="s">
        <v>303</v>
      </c>
      <c r="AC42" s="18" t="s">
        <v>388</v>
      </c>
    </row>
    <row r="43" spans="1:29" x14ac:dyDescent="0.25">
      <c r="A43" s="4" t="s">
        <v>4</v>
      </c>
      <c r="B43" s="4"/>
      <c r="M43" s="4" t="s">
        <v>70</v>
      </c>
      <c r="N43" s="4"/>
      <c r="Q43" t="s">
        <v>34</v>
      </c>
      <c r="R43">
        <v>2</v>
      </c>
      <c r="S43">
        <v>2</v>
      </c>
      <c r="T43">
        <v>2</v>
      </c>
      <c r="U43">
        <f t="shared" si="1"/>
        <v>0</v>
      </c>
      <c r="V43">
        <v>1</v>
      </c>
      <c r="W43" s="17" t="s">
        <v>438</v>
      </c>
      <c r="X43" s="17" t="s">
        <v>34</v>
      </c>
      <c r="Y43" s="17" t="s">
        <v>361</v>
      </c>
      <c r="AA43" s="18" t="s">
        <v>304</v>
      </c>
      <c r="AB43" s="18" t="s">
        <v>303</v>
      </c>
      <c r="AC43" s="18" t="s">
        <v>388</v>
      </c>
    </row>
    <row r="44" spans="1:29" x14ac:dyDescent="0.25">
      <c r="M44" s="4" t="s">
        <v>27</v>
      </c>
      <c r="N44" s="4"/>
      <c r="Q44" t="s">
        <v>35</v>
      </c>
      <c r="R44" s="13">
        <v>44364.125821759262</v>
      </c>
      <c r="S44" s="13">
        <v>44364.126493055555</v>
      </c>
      <c r="T44" s="13">
        <v>44364.126342592594</v>
      </c>
      <c r="U44">
        <f t="shared" si="1"/>
        <v>1</v>
      </c>
      <c r="V44">
        <v>1</v>
      </c>
      <c r="W44" s="17" t="s">
        <v>439</v>
      </c>
      <c r="X44" s="17" t="s">
        <v>35</v>
      </c>
      <c r="Y44" s="17" t="s">
        <v>360</v>
      </c>
      <c r="AA44" s="18" t="s">
        <v>304</v>
      </c>
      <c r="AB44" s="18" t="s">
        <v>303</v>
      </c>
      <c r="AC44" s="18" t="s">
        <v>400</v>
      </c>
    </row>
    <row r="45" spans="1:29" x14ac:dyDescent="0.25">
      <c r="M45" s="4" t="s">
        <v>32</v>
      </c>
      <c r="N45" s="4"/>
      <c r="Q45" s="21" t="s">
        <v>82</v>
      </c>
      <c r="U45" t="str">
        <f t="shared" si="1"/>
        <v/>
      </c>
      <c r="W45" s="17" t="s">
        <v>440</v>
      </c>
      <c r="X45" s="17" t="s">
        <v>82</v>
      </c>
      <c r="Y45" s="17" t="s">
        <v>364</v>
      </c>
      <c r="AA45" s="18" t="s">
        <v>303</v>
      </c>
      <c r="AB45" s="18" t="s">
        <v>303</v>
      </c>
      <c r="AC45" s="18" t="s">
        <v>400</v>
      </c>
    </row>
    <row r="46" spans="1:29" x14ac:dyDescent="0.25">
      <c r="M46" s="4" t="s">
        <v>34</v>
      </c>
      <c r="N46" s="4"/>
      <c r="Q46" s="21" t="s">
        <v>327</v>
      </c>
      <c r="U46" t="str">
        <f t="shared" si="1"/>
        <v/>
      </c>
      <c r="W46" s="17" t="s">
        <v>441</v>
      </c>
      <c r="X46" s="17" t="s">
        <v>327</v>
      </c>
      <c r="Y46" s="17" t="s">
        <v>361</v>
      </c>
      <c r="AA46" s="18" t="s">
        <v>303</v>
      </c>
      <c r="AB46" s="18" t="s">
        <v>303</v>
      </c>
      <c r="AC46" s="18" t="s">
        <v>389</v>
      </c>
    </row>
    <row r="47" spans="1:29" x14ac:dyDescent="0.25">
      <c r="M47" s="4" t="s">
        <v>35</v>
      </c>
      <c r="N47" s="4"/>
      <c r="Q47" s="21" t="s">
        <v>83</v>
      </c>
      <c r="U47" t="str">
        <f t="shared" si="1"/>
        <v/>
      </c>
      <c r="W47" s="17" t="s">
        <v>442</v>
      </c>
      <c r="X47" s="17" t="s">
        <v>83</v>
      </c>
      <c r="Y47" s="17" t="s">
        <v>361</v>
      </c>
      <c r="AA47" s="18" t="s">
        <v>304</v>
      </c>
      <c r="AB47" s="18" t="s">
        <v>303</v>
      </c>
      <c r="AC47" s="18" t="s">
        <v>390</v>
      </c>
    </row>
    <row r="48" spans="1:29" x14ac:dyDescent="0.25">
      <c r="M48" s="4" t="s">
        <v>71</v>
      </c>
      <c r="N48" s="4"/>
      <c r="Q48" s="21" t="s">
        <v>84</v>
      </c>
      <c r="U48" t="str">
        <f t="shared" si="1"/>
        <v/>
      </c>
      <c r="W48" s="17" t="s">
        <v>443</v>
      </c>
      <c r="X48" s="17" t="s">
        <v>84</v>
      </c>
      <c r="Y48" s="17" t="s">
        <v>361</v>
      </c>
      <c r="AA48" s="18" t="s">
        <v>304</v>
      </c>
      <c r="AB48" s="18" t="s">
        <v>303</v>
      </c>
      <c r="AC48" s="18" t="s">
        <v>390</v>
      </c>
    </row>
    <row r="49" spans="13:29" x14ac:dyDescent="0.25">
      <c r="M49" s="4" t="s">
        <v>72</v>
      </c>
      <c r="N49" s="4"/>
      <c r="Q49" t="s">
        <v>71</v>
      </c>
      <c r="R49" t="b">
        <v>0</v>
      </c>
      <c r="S49" t="b">
        <v>0</v>
      </c>
      <c r="T49" t="b">
        <v>0</v>
      </c>
      <c r="U49">
        <f t="shared" si="1"/>
        <v>0</v>
      </c>
      <c r="V49">
        <v>1</v>
      </c>
      <c r="W49" s="17" t="s">
        <v>444</v>
      </c>
      <c r="X49" s="17" t="s">
        <v>71</v>
      </c>
      <c r="Y49" s="17" t="s">
        <v>364</v>
      </c>
      <c r="AA49" s="18" t="s">
        <v>304</v>
      </c>
      <c r="AB49" s="18" t="s">
        <v>303</v>
      </c>
      <c r="AC49" s="18" t="s">
        <v>400</v>
      </c>
    </row>
    <row r="50" spans="13:29" x14ac:dyDescent="0.25">
      <c r="M50" s="4" t="s">
        <v>73</v>
      </c>
      <c r="N50" s="4"/>
      <c r="Q50" s="21" t="s">
        <v>72</v>
      </c>
      <c r="U50" t="str">
        <f t="shared" si="1"/>
        <v/>
      </c>
      <c r="W50" s="17" t="s">
        <v>445</v>
      </c>
      <c r="X50" s="17" t="s">
        <v>72</v>
      </c>
      <c r="Y50" s="17" t="s">
        <v>361</v>
      </c>
      <c r="AA50" s="18" t="s">
        <v>303</v>
      </c>
      <c r="AB50" s="18" t="s">
        <v>303</v>
      </c>
      <c r="AC50" s="18" t="s">
        <v>391</v>
      </c>
    </row>
    <row r="51" spans="13:29" x14ac:dyDescent="0.25">
      <c r="M51" s="4" t="s">
        <v>74</v>
      </c>
      <c r="N51" s="4"/>
      <c r="Q51" t="s">
        <v>73</v>
      </c>
      <c r="R51">
        <v>8</v>
      </c>
      <c r="U51">
        <f t="shared" si="1"/>
        <v>1</v>
      </c>
      <c r="V51">
        <v>1</v>
      </c>
      <c r="W51" s="17" t="s">
        <v>446</v>
      </c>
      <c r="X51" s="17" t="s">
        <v>73</v>
      </c>
      <c r="Y51" s="17" t="s">
        <v>361</v>
      </c>
      <c r="AA51" s="18" t="s">
        <v>303</v>
      </c>
      <c r="AB51" s="18" t="s">
        <v>303</v>
      </c>
      <c r="AC51" s="18" t="s">
        <v>391</v>
      </c>
    </row>
    <row r="52" spans="13:29" x14ac:dyDescent="0.25">
      <c r="M52" s="4" t="s">
        <v>75</v>
      </c>
      <c r="N52" s="4"/>
      <c r="Q52" t="s">
        <v>74</v>
      </c>
      <c r="S52">
        <v>8</v>
      </c>
      <c r="T52">
        <v>8</v>
      </c>
      <c r="U52">
        <f t="shared" si="1"/>
        <v>1</v>
      </c>
      <c r="V52">
        <v>1</v>
      </c>
      <c r="W52" s="17" t="s">
        <v>447</v>
      </c>
      <c r="X52" s="17" t="s">
        <v>74</v>
      </c>
      <c r="Y52" s="17" t="s">
        <v>361</v>
      </c>
      <c r="AA52" s="18" t="s">
        <v>303</v>
      </c>
      <c r="AB52" s="18" t="s">
        <v>303</v>
      </c>
      <c r="AC52" s="18" t="s">
        <v>391</v>
      </c>
    </row>
    <row r="53" spans="13:29" x14ac:dyDescent="0.25">
      <c r="M53" s="4" t="s">
        <v>76</v>
      </c>
      <c r="N53" s="4"/>
      <c r="Q53" s="21" t="s">
        <v>75</v>
      </c>
      <c r="U53" t="str">
        <f t="shared" si="1"/>
        <v/>
      </c>
      <c r="W53" s="17" t="s">
        <v>448</v>
      </c>
      <c r="X53" s="17" t="s">
        <v>75</v>
      </c>
      <c r="Y53" s="17" t="s">
        <v>361</v>
      </c>
      <c r="AA53" s="18" t="s">
        <v>303</v>
      </c>
      <c r="AB53" s="18" t="s">
        <v>303</v>
      </c>
      <c r="AC53" s="18" t="s">
        <v>392</v>
      </c>
    </row>
    <row r="54" spans="13:29" x14ac:dyDescent="0.25">
      <c r="M54" s="4" t="s">
        <v>77</v>
      </c>
      <c r="N54" s="4"/>
      <c r="Q54" s="21" t="s">
        <v>76</v>
      </c>
      <c r="U54" t="str">
        <f t="shared" si="1"/>
        <v/>
      </c>
      <c r="W54" s="17" t="s">
        <v>449</v>
      </c>
      <c r="X54" s="17" t="s">
        <v>76</v>
      </c>
      <c r="Y54" s="17" t="s">
        <v>361</v>
      </c>
      <c r="AA54" s="18" t="s">
        <v>303</v>
      </c>
      <c r="AB54" s="18" t="s">
        <v>303</v>
      </c>
      <c r="AC54" s="18" t="s">
        <v>392</v>
      </c>
    </row>
    <row r="55" spans="13:29" x14ac:dyDescent="0.25">
      <c r="M55" s="4" t="s">
        <v>78</v>
      </c>
      <c r="N55" s="4"/>
      <c r="Q55" s="21" t="s">
        <v>77</v>
      </c>
      <c r="U55" t="str">
        <f t="shared" si="1"/>
        <v/>
      </c>
      <c r="W55" s="17" t="s">
        <v>450</v>
      </c>
      <c r="X55" s="17" t="s">
        <v>77</v>
      </c>
      <c r="Y55" s="17" t="s">
        <v>361</v>
      </c>
      <c r="AA55" s="18" t="s">
        <v>303</v>
      </c>
      <c r="AB55" s="18" t="s">
        <v>303</v>
      </c>
      <c r="AC55" s="18" t="s">
        <v>393</v>
      </c>
    </row>
    <row r="56" spans="13:29" x14ac:dyDescent="0.25">
      <c r="M56" s="4" t="s">
        <v>79</v>
      </c>
      <c r="N56" s="4"/>
      <c r="Q56" s="21" t="s">
        <v>78</v>
      </c>
      <c r="U56" t="str">
        <f t="shared" si="1"/>
        <v/>
      </c>
      <c r="W56" s="17" t="s">
        <v>451</v>
      </c>
      <c r="X56" s="17" t="s">
        <v>78</v>
      </c>
      <c r="Y56" s="17" t="s">
        <v>361</v>
      </c>
      <c r="AA56" s="18" t="s">
        <v>303</v>
      </c>
      <c r="AB56" s="18" t="s">
        <v>303</v>
      </c>
      <c r="AC56" s="18" t="s">
        <v>394</v>
      </c>
    </row>
    <row r="57" spans="13:29" x14ac:dyDescent="0.25">
      <c r="M57" s="4" t="s">
        <v>80</v>
      </c>
      <c r="N57" s="4"/>
      <c r="Q57" t="s">
        <v>79</v>
      </c>
      <c r="S57">
        <v>19</v>
      </c>
      <c r="T57">
        <v>18</v>
      </c>
      <c r="U57">
        <f t="shared" si="1"/>
        <v>1</v>
      </c>
      <c r="V57">
        <v>1</v>
      </c>
      <c r="W57" s="17" t="s">
        <v>452</v>
      </c>
      <c r="X57" s="17" t="s">
        <v>79</v>
      </c>
      <c r="Y57" s="17" t="s">
        <v>361</v>
      </c>
      <c r="AA57" s="18" t="s">
        <v>303</v>
      </c>
      <c r="AB57" s="18" t="s">
        <v>303</v>
      </c>
      <c r="AC57" s="18" t="s">
        <v>395</v>
      </c>
    </row>
    <row r="58" spans="13:29" x14ac:dyDescent="0.25">
      <c r="M58" s="4" t="s">
        <v>81</v>
      </c>
      <c r="N58" s="4"/>
      <c r="Q58" s="21" t="s">
        <v>80</v>
      </c>
      <c r="U58" t="str">
        <f t="shared" si="1"/>
        <v/>
      </c>
      <c r="W58" s="17" t="s">
        <v>453</v>
      </c>
      <c r="X58" s="17" t="s">
        <v>80</v>
      </c>
      <c r="Y58" s="17" t="s">
        <v>361</v>
      </c>
      <c r="AA58" s="18" t="s">
        <v>303</v>
      </c>
      <c r="AB58" s="18" t="s">
        <v>303</v>
      </c>
      <c r="AC58" s="18" t="s">
        <v>396</v>
      </c>
    </row>
    <row r="59" spans="13:29" x14ac:dyDescent="0.25">
      <c r="M59" s="4" t="s">
        <v>82</v>
      </c>
      <c r="N59" s="4"/>
      <c r="Q59" t="s">
        <v>81</v>
      </c>
      <c r="R59">
        <v>1</v>
      </c>
      <c r="S59">
        <v>3</v>
      </c>
      <c r="T59">
        <v>2</v>
      </c>
      <c r="U59">
        <f t="shared" si="1"/>
        <v>1</v>
      </c>
      <c r="V59">
        <v>1</v>
      </c>
      <c r="W59" s="17" t="s">
        <v>454</v>
      </c>
      <c r="X59" s="17" t="s">
        <v>81</v>
      </c>
      <c r="Y59" s="17" t="s">
        <v>363</v>
      </c>
      <c r="AA59" s="18" t="s">
        <v>304</v>
      </c>
      <c r="AB59" s="18" t="s">
        <v>303</v>
      </c>
      <c r="AC59" s="18" t="s">
        <v>400</v>
      </c>
    </row>
    <row r="60" spans="13:29" x14ac:dyDescent="0.25">
      <c r="M60" s="4" t="s">
        <v>83</v>
      </c>
      <c r="N60" s="4"/>
      <c r="U60" t="str">
        <f t="shared" si="1"/>
        <v/>
      </c>
      <c r="AC60" s="18"/>
    </row>
    <row r="61" spans="13:29" x14ac:dyDescent="0.25">
      <c r="M61" s="4" t="s">
        <v>84</v>
      </c>
      <c r="N61" s="4"/>
    </row>
    <row r="62" spans="13:29" x14ac:dyDescent="0.25">
      <c r="P62" t="s">
        <v>118</v>
      </c>
      <c r="Q62" t="s">
        <v>0</v>
      </c>
      <c r="R62">
        <v>1</v>
      </c>
      <c r="W62" s="17" t="s">
        <v>491</v>
      </c>
      <c r="X62" s="17" t="s">
        <v>0</v>
      </c>
      <c r="Y62" s="17" t="s">
        <v>357</v>
      </c>
      <c r="AA62" s="18" t="s">
        <v>304</v>
      </c>
      <c r="AB62" s="18" t="s">
        <v>303</v>
      </c>
      <c r="AC62" s="18" t="s">
        <v>400</v>
      </c>
    </row>
    <row r="63" spans="13:29" x14ac:dyDescent="0.25">
      <c r="P63" t="s">
        <v>118</v>
      </c>
      <c r="Q63" t="s">
        <v>1</v>
      </c>
      <c r="V63">
        <v>1</v>
      </c>
      <c r="W63" s="17" t="s">
        <v>492</v>
      </c>
      <c r="X63" s="17" t="s">
        <v>1</v>
      </c>
      <c r="Y63" s="17" t="s">
        <v>361</v>
      </c>
      <c r="AA63" s="18" t="s">
        <v>303</v>
      </c>
      <c r="AB63" s="18" t="s">
        <v>303</v>
      </c>
      <c r="AC63" s="18" t="s">
        <v>455</v>
      </c>
    </row>
    <row r="64" spans="13:29" x14ac:dyDescent="0.25">
      <c r="P64" t="s">
        <v>118</v>
      </c>
      <c r="Q64" t="s">
        <v>2</v>
      </c>
      <c r="R64" t="s">
        <v>489</v>
      </c>
      <c r="V64">
        <v>1</v>
      </c>
      <c r="W64" s="17" t="s">
        <v>432</v>
      </c>
      <c r="X64" s="17" t="s">
        <v>2</v>
      </c>
      <c r="Y64" s="17" t="s">
        <v>358</v>
      </c>
      <c r="AA64" s="18" t="s">
        <v>304</v>
      </c>
      <c r="AB64" s="18" t="s">
        <v>303</v>
      </c>
      <c r="AC64" s="18" t="s">
        <v>400</v>
      </c>
    </row>
    <row r="65" spans="16:29" x14ac:dyDescent="0.25">
      <c r="P65" t="s">
        <v>118</v>
      </c>
      <c r="Q65" t="s">
        <v>6</v>
      </c>
      <c r="R65">
        <v>57</v>
      </c>
      <c r="V65">
        <v>1</v>
      </c>
      <c r="W65" s="17" t="s">
        <v>407</v>
      </c>
      <c r="X65" s="17" t="s">
        <v>6</v>
      </c>
      <c r="Y65" s="17" t="s">
        <v>361</v>
      </c>
      <c r="AA65" s="18" t="s">
        <v>303</v>
      </c>
      <c r="AB65" s="18" t="s">
        <v>304</v>
      </c>
      <c r="AC65" s="18" t="s">
        <v>376</v>
      </c>
    </row>
    <row r="66" spans="16:29" x14ac:dyDescent="0.25">
      <c r="P66" t="s">
        <v>118</v>
      </c>
      <c r="Q66" t="s">
        <v>24</v>
      </c>
      <c r="R66">
        <v>4</v>
      </c>
      <c r="V66">
        <v>1</v>
      </c>
      <c r="W66" s="17" t="s">
        <v>406</v>
      </c>
      <c r="X66" s="17" t="s">
        <v>24</v>
      </c>
      <c r="Y66" s="17" t="s">
        <v>361</v>
      </c>
      <c r="AA66" s="18" t="s">
        <v>303</v>
      </c>
      <c r="AB66" s="18" t="s">
        <v>304</v>
      </c>
      <c r="AC66" s="18" t="s">
        <v>375</v>
      </c>
    </row>
    <row r="67" spans="16:29" x14ac:dyDescent="0.25">
      <c r="P67" t="s">
        <v>118</v>
      </c>
      <c r="Q67" t="s">
        <v>7</v>
      </c>
      <c r="R67">
        <v>1</v>
      </c>
      <c r="V67">
        <v>1</v>
      </c>
      <c r="W67" s="17" t="s">
        <v>493</v>
      </c>
      <c r="X67" s="17" t="s">
        <v>7</v>
      </c>
      <c r="Y67" s="17" t="s">
        <v>363</v>
      </c>
      <c r="AA67" s="18" t="s">
        <v>303</v>
      </c>
      <c r="AB67" s="18" t="s">
        <v>304</v>
      </c>
      <c r="AC67" s="18" t="s">
        <v>400</v>
      </c>
    </row>
    <row r="68" spans="16:29" x14ac:dyDescent="0.25">
      <c r="P68" t="s">
        <v>118</v>
      </c>
      <c r="Q68" t="s">
        <v>8</v>
      </c>
      <c r="R68">
        <v>1</v>
      </c>
      <c r="V68">
        <v>1</v>
      </c>
      <c r="W68" s="17" t="s">
        <v>411</v>
      </c>
      <c r="X68" s="17" t="s">
        <v>8</v>
      </c>
      <c r="Y68" s="17" t="s">
        <v>361</v>
      </c>
      <c r="AA68" s="18" t="s">
        <v>303</v>
      </c>
      <c r="AB68" s="18" t="s">
        <v>304</v>
      </c>
      <c r="AC68" s="18" t="s">
        <v>377</v>
      </c>
    </row>
    <row r="69" spans="16:29" x14ac:dyDescent="0.25">
      <c r="P69" t="s">
        <v>118</v>
      </c>
      <c r="Q69" t="s">
        <v>20</v>
      </c>
      <c r="R69">
        <v>9</v>
      </c>
      <c r="V69">
        <v>1</v>
      </c>
      <c r="W69" s="17" t="s">
        <v>494</v>
      </c>
      <c r="X69" s="17" t="s">
        <v>20</v>
      </c>
      <c r="Y69" s="17" t="s">
        <v>361</v>
      </c>
      <c r="AA69" s="18" t="s">
        <v>303</v>
      </c>
      <c r="AB69" s="18" t="s">
        <v>303</v>
      </c>
      <c r="AC69" s="18" t="s">
        <v>456</v>
      </c>
    </row>
    <row r="70" spans="16:29" x14ac:dyDescent="0.25">
      <c r="P70" t="s">
        <v>118</v>
      </c>
      <c r="Q70" t="s">
        <v>112</v>
      </c>
      <c r="V70">
        <v>1</v>
      </c>
      <c r="W70" s="17" t="s">
        <v>495</v>
      </c>
      <c r="X70" s="17" t="s">
        <v>112</v>
      </c>
      <c r="Y70" s="17" t="s">
        <v>361</v>
      </c>
      <c r="AA70" s="18" t="s">
        <v>303</v>
      </c>
      <c r="AB70" s="18" t="s">
        <v>303</v>
      </c>
      <c r="AC70" s="18" t="s">
        <v>391</v>
      </c>
    </row>
    <row r="71" spans="16:29" x14ac:dyDescent="0.25">
      <c r="P71" t="s">
        <v>118</v>
      </c>
      <c r="Q71" t="s">
        <v>113</v>
      </c>
      <c r="V71">
        <v>1</v>
      </c>
      <c r="W71" s="17" t="s">
        <v>496</v>
      </c>
      <c r="X71" s="17" t="s">
        <v>113</v>
      </c>
      <c r="Y71" s="17" t="s">
        <v>361</v>
      </c>
      <c r="AA71" s="18" t="s">
        <v>303</v>
      </c>
      <c r="AB71" s="18" t="s">
        <v>303</v>
      </c>
      <c r="AC71" s="18" t="s">
        <v>397</v>
      </c>
    </row>
    <row r="72" spans="16:29" x14ac:dyDescent="0.25">
      <c r="P72" t="s">
        <v>118</v>
      </c>
      <c r="Q72" t="s">
        <v>52</v>
      </c>
      <c r="R72">
        <v>87</v>
      </c>
      <c r="V72">
        <v>1</v>
      </c>
      <c r="W72" s="17" t="s">
        <v>412</v>
      </c>
      <c r="X72" s="17" t="s">
        <v>52</v>
      </c>
      <c r="Y72" s="17" t="s">
        <v>361</v>
      </c>
      <c r="AA72" s="18" t="s">
        <v>303</v>
      </c>
      <c r="AB72" s="18" t="s">
        <v>304</v>
      </c>
      <c r="AC72" s="18" t="s">
        <v>378</v>
      </c>
    </row>
    <row r="73" spans="16:29" x14ac:dyDescent="0.25">
      <c r="P73" t="s">
        <v>118</v>
      </c>
      <c r="Q73" t="s">
        <v>14</v>
      </c>
      <c r="R73">
        <v>87</v>
      </c>
      <c r="V73">
        <v>1</v>
      </c>
      <c r="W73" s="17" t="s">
        <v>413</v>
      </c>
      <c r="X73" s="17" t="s">
        <v>14</v>
      </c>
      <c r="Y73" s="17" t="s">
        <v>361</v>
      </c>
      <c r="AA73" s="18" t="s">
        <v>303</v>
      </c>
      <c r="AB73" s="18" t="s">
        <v>304</v>
      </c>
      <c r="AC73" s="18" t="s">
        <v>378</v>
      </c>
    </row>
    <row r="74" spans="16:29" x14ac:dyDescent="0.25">
      <c r="P74" t="s">
        <v>118</v>
      </c>
      <c r="Q74" t="s">
        <v>21</v>
      </c>
      <c r="R74" t="s">
        <v>322</v>
      </c>
      <c r="V74">
        <v>1</v>
      </c>
      <c r="W74" s="17" t="s">
        <v>417</v>
      </c>
      <c r="X74" s="17" t="s">
        <v>21</v>
      </c>
      <c r="Y74" s="17" t="s">
        <v>359</v>
      </c>
      <c r="AA74" s="18" t="s">
        <v>303</v>
      </c>
      <c r="AB74" s="18" t="s">
        <v>303</v>
      </c>
      <c r="AC74" s="18" t="s">
        <v>400</v>
      </c>
    </row>
    <row r="75" spans="16:29" x14ac:dyDescent="0.25">
      <c r="P75" t="s">
        <v>118</v>
      </c>
      <c r="Q75" t="s">
        <v>32</v>
      </c>
      <c r="R75">
        <v>2</v>
      </c>
      <c r="V75">
        <v>1</v>
      </c>
      <c r="W75" s="17" t="s">
        <v>437</v>
      </c>
      <c r="X75" s="17" t="s">
        <v>32</v>
      </c>
      <c r="Y75" s="17" t="s">
        <v>361</v>
      </c>
      <c r="AA75" s="18" t="s">
        <v>304</v>
      </c>
      <c r="AB75" s="18" t="s">
        <v>303</v>
      </c>
      <c r="AC75" s="18" t="s">
        <v>388</v>
      </c>
    </row>
    <row r="76" spans="16:29" x14ac:dyDescent="0.25">
      <c r="P76" t="s">
        <v>118</v>
      </c>
      <c r="Q76" t="s">
        <v>33</v>
      </c>
      <c r="R76" s="13">
        <v>44364.354884259257</v>
      </c>
      <c r="V76">
        <v>1</v>
      </c>
      <c r="W76" s="17" t="s">
        <v>497</v>
      </c>
      <c r="X76" s="17" t="s">
        <v>33</v>
      </c>
      <c r="Y76" s="17" t="s">
        <v>360</v>
      </c>
      <c r="AA76" s="18" t="s">
        <v>304</v>
      </c>
      <c r="AB76" s="18" t="s">
        <v>303</v>
      </c>
      <c r="AC76" s="18" t="s">
        <v>400</v>
      </c>
    </row>
    <row r="77" spans="16:29" x14ac:dyDescent="0.25">
      <c r="P77" t="s">
        <v>118</v>
      </c>
      <c r="Q77" t="s">
        <v>34</v>
      </c>
      <c r="R77">
        <v>2</v>
      </c>
      <c r="V77">
        <v>1</v>
      </c>
      <c r="W77" s="17" t="s">
        <v>438</v>
      </c>
      <c r="X77" s="17" t="s">
        <v>34</v>
      </c>
      <c r="Y77" s="17" t="s">
        <v>361</v>
      </c>
      <c r="AA77" s="18" t="s">
        <v>304</v>
      </c>
      <c r="AB77" s="18" t="s">
        <v>303</v>
      </c>
      <c r="AC77" s="18" t="s">
        <v>388</v>
      </c>
    </row>
    <row r="78" spans="16:29" x14ac:dyDescent="0.25">
      <c r="P78" t="s">
        <v>118</v>
      </c>
      <c r="Q78" t="s">
        <v>35</v>
      </c>
      <c r="R78" s="13">
        <v>44364.354884259257</v>
      </c>
      <c r="V78">
        <v>1</v>
      </c>
      <c r="W78" s="17" t="s">
        <v>439</v>
      </c>
      <c r="X78" s="17" t="s">
        <v>35</v>
      </c>
      <c r="Y78" s="17" t="s">
        <v>360</v>
      </c>
      <c r="AA78" s="18" t="s">
        <v>304</v>
      </c>
      <c r="AB78" s="18" t="s">
        <v>303</v>
      </c>
      <c r="AC78" s="18" t="s">
        <v>400</v>
      </c>
    </row>
    <row r="80" spans="16:29" x14ac:dyDescent="0.25">
      <c r="Q80" t="s">
        <v>459</v>
      </c>
      <c r="W80" s="17" t="s">
        <v>498</v>
      </c>
      <c r="X80" s="17" t="s">
        <v>459</v>
      </c>
      <c r="Y80" s="17" t="s">
        <v>357</v>
      </c>
      <c r="AA80" s="18" t="s">
        <v>304</v>
      </c>
      <c r="AB80" s="18" t="s">
        <v>303</v>
      </c>
      <c r="AC80" s="18" t="s">
        <v>400</v>
      </c>
    </row>
    <row r="81" spans="17:29" x14ac:dyDescent="0.25">
      <c r="Q81" t="s">
        <v>460</v>
      </c>
      <c r="W81" s="17" t="s">
        <v>499</v>
      </c>
      <c r="X81" s="17" t="s">
        <v>460</v>
      </c>
      <c r="Y81" s="17" t="s">
        <v>49</v>
      </c>
      <c r="AA81" s="18" t="s">
        <v>304</v>
      </c>
      <c r="AB81" s="18" t="s">
        <v>303</v>
      </c>
      <c r="AC81" s="18" t="s">
        <v>400</v>
      </c>
    </row>
    <row r="82" spans="17:29" x14ac:dyDescent="0.25">
      <c r="Q82" t="s">
        <v>461</v>
      </c>
      <c r="W82" s="17" t="s">
        <v>500</v>
      </c>
      <c r="X82" s="17" t="s">
        <v>461</v>
      </c>
      <c r="Y82" s="17" t="s">
        <v>365</v>
      </c>
      <c r="AA82" s="18" t="s">
        <v>304</v>
      </c>
      <c r="AB82" s="18" t="s">
        <v>303</v>
      </c>
      <c r="AC82" s="18" t="s">
        <v>462</v>
      </c>
    </row>
    <row r="83" spans="17:29" x14ac:dyDescent="0.25">
      <c r="Q83" t="s">
        <v>347</v>
      </c>
      <c r="W83" s="17" t="s">
        <v>501</v>
      </c>
      <c r="X83" s="17" t="s">
        <v>347</v>
      </c>
      <c r="Y83" s="17" t="s">
        <v>360</v>
      </c>
      <c r="AA83" s="18" t="s">
        <v>304</v>
      </c>
      <c r="AB83" s="18" t="s">
        <v>303</v>
      </c>
      <c r="AC83" s="18" t="s">
        <v>400</v>
      </c>
    </row>
    <row r="84" spans="17:29" x14ac:dyDescent="0.25">
      <c r="Q84" t="s">
        <v>463</v>
      </c>
      <c r="W84" s="17" t="s">
        <v>502</v>
      </c>
      <c r="X84" s="17" t="s">
        <v>463</v>
      </c>
      <c r="Y84" s="17" t="s">
        <v>366</v>
      </c>
      <c r="AA84" s="18" t="s">
        <v>303</v>
      </c>
      <c r="AB84" s="18" t="s">
        <v>303</v>
      </c>
      <c r="AC84" s="18" t="s">
        <v>464</v>
      </c>
    </row>
    <row r="85" spans="17:29" x14ac:dyDescent="0.25">
      <c r="Q85" t="s">
        <v>465</v>
      </c>
      <c r="W85" s="17" t="s">
        <v>503</v>
      </c>
      <c r="X85" s="17" t="s">
        <v>465</v>
      </c>
      <c r="Y85" s="17" t="s">
        <v>364</v>
      </c>
      <c r="AA85" s="18" t="s">
        <v>304</v>
      </c>
      <c r="AB85" s="18" t="s">
        <v>303</v>
      </c>
      <c r="AC85" s="18" t="s">
        <v>400</v>
      </c>
    </row>
    <row r="86" spans="17:29" x14ac:dyDescent="0.25">
      <c r="Q86" t="s">
        <v>466</v>
      </c>
      <c r="W86" s="17" t="s">
        <v>504</v>
      </c>
      <c r="X86" s="17" t="s">
        <v>466</v>
      </c>
      <c r="Y86" s="17" t="s">
        <v>366</v>
      </c>
      <c r="AA86" s="18" t="s">
        <v>303</v>
      </c>
      <c r="AB86" s="18" t="s">
        <v>303</v>
      </c>
      <c r="AC86" s="18" t="s">
        <v>464</v>
      </c>
    </row>
    <row r="87" spans="17:29" x14ac:dyDescent="0.25">
      <c r="Q87" t="s">
        <v>467</v>
      </c>
      <c r="W87" s="17" t="s">
        <v>505</v>
      </c>
      <c r="X87" s="17" t="s">
        <v>467</v>
      </c>
      <c r="Y87" s="17" t="s">
        <v>366</v>
      </c>
      <c r="AA87" s="18" t="s">
        <v>303</v>
      </c>
      <c r="AB87" s="18" t="s">
        <v>303</v>
      </c>
      <c r="AC87" s="18" t="s">
        <v>468</v>
      </c>
    </row>
    <row r="88" spans="17:29" x14ac:dyDescent="0.25">
      <c r="Q88" t="s">
        <v>345</v>
      </c>
      <c r="W88" s="17" t="s">
        <v>506</v>
      </c>
      <c r="X88" s="17" t="s">
        <v>345</v>
      </c>
      <c r="Y88" s="17" t="s">
        <v>359</v>
      </c>
      <c r="AA88" s="18" t="s">
        <v>304</v>
      </c>
      <c r="AB88" s="18" t="s">
        <v>303</v>
      </c>
      <c r="AC88" s="18" t="s">
        <v>400</v>
      </c>
    </row>
    <row r="89" spans="17:29" x14ac:dyDescent="0.25">
      <c r="Q89" t="s">
        <v>469</v>
      </c>
      <c r="W89" s="17" t="s">
        <v>507</v>
      </c>
      <c r="X89" s="17" t="s">
        <v>469</v>
      </c>
      <c r="Y89" s="17" t="s">
        <v>359</v>
      </c>
      <c r="AA89" s="18" t="s">
        <v>304</v>
      </c>
      <c r="AB89" s="18" t="s">
        <v>303</v>
      </c>
      <c r="AC89" s="18" t="s">
        <v>400</v>
      </c>
    </row>
    <row r="90" spans="17:29" x14ac:dyDescent="0.25">
      <c r="Q90" t="s">
        <v>470</v>
      </c>
      <c r="W90" s="17" t="s">
        <v>508</v>
      </c>
      <c r="X90" s="17" t="s">
        <v>470</v>
      </c>
      <c r="Y90" s="17" t="s">
        <v>365</v>
      </c>
      <c r="AA90" s="18" t="s">
        <v>304</v>
      </c>
      <c r="AB90" s="18" t="s">
        <v>303</v>
      </c>
      <c r="AC90" s="18" t="s">
        <v>379</v>
      </c>
    </row>
    <row r="91" spans="17:29" x14ac:dyDescent="0.25">
      <c r="Q91" t="s">
        <v>471</v>
      </c>
      <c r="W91" s="17" t="s">
        <v>509</v>
      </c>
      <c r="X91" s="17" t="s">
        <v>471</v>
      </c>
      <c r="Y91" s="17" t="s">
        <v>357</v>
      </c>
      <c r="AA91" s="18" t="s">
        <v>304</v>
      </c>
      <c r="AB91" s="18" t="s">
        <v>303</v>
      </c>
      <c r="AC91" s="18" t="s">
        <v>400</v>
      </c>
    </row>
    <row r="92" spans="17:29" x14ac:dyDescent="0.25">
      <c r="Q92" t="s">
        <v>472</v>
      </c>
      <c r="W92" s="17" t="s">
        <v>510</v>
      </c>
      <c r="X92" s="17" t="s">
        <v>472</v>
      </c>
      <c r="Y92" s="17" t="s">
        <v>359</v>
      </c>
      <c r="AA92" s="18" t="s">
        <v>304</v>
      </c>
      <c r="AB92" s="18" t="s">
        <v>303</v>
      </c>
      <c r="AC92" s="18" t="s">
        <v>400</v>
      </c>
    </row>
    <row r="93" spans="17:29" x14ac:dyDescent="0.25">
      <c r="Q93" t="s">
        <v>473</v>
      </c>
      <c r="W93" s="17" t="s">
        <v>511</v>
      </c>
      <c r="X93" s="17" t="s">
        <v>473</v>
      </c>
      <c r="Y93" s="17" t="s">
        <v>364</v>
      </c>
      <c r="AA93" s="18" t="s">
        <v>304</v>
      </c>
      <c r="AB93" s="18" t="s">
        <v>303</v>
      </c>
      <c r="AC93" s="18" t="s">
        <v>400</v>
      </c>
    </row>
    <row r="94" spans="17:29" x14ac:dyDescent="0.25">
      <c r="Q94" t="s">
        <v>474</v>
      </c>
      <c r="W94" s="17" t="s">
        <v>512</v>
      </c>
      <c r="X94" s="17" t="s">
        <v>474</v>
      </c>
      <c r="Y94" s="17" t="s">
        <v>366</v>
      </c>
      <c r="AA94" s="18" t="s">
        <v>303</v>
      </c>
      <c r="AB94" s="18" t="s">
        <v>303</v>
      </c>
      <c r="AC94" s="18" t="s">
        <v>475</v>
      </c>
    </row>
    <row r="95" spans="17:29" x14ac:dyDescent="0.25">
      <c r="Q95" t="s">
        <v>476</v>
      </c>
      <c r="W95" s="17" t="s">
        <v>513</v>
      </c>
      <c r="X95" s="17" t="s">
        <v>476</v>
      </c>
      <c r="Y95" s="17" t="s">
        <v>366</v>
      </c>
      <c r="AA95" s="18" t="s">
        <v>304</v>
      </c>
      <c r="AB95" s="18" t="s">
        <v>303</v>
      </c>
      <c r="AC95" s="18" t="s">
        <v>356</v>
      </c>
    </row>
    <row r="96" spans="17:29" x14ac:dyDescent="0.25">
      <c r="Q96" t="s">
        <v>477</v>
      </c>
      <c r="W96" s="17" t="s">
        <v>514</v>
      </c>
      <c r="X96" s="17" t="s">
        <v>477</v>
      </c>
      <c r="Y96" s="17" t="s">
        <v>361</v>
      </c>
      <c r="AA96" s="18" t="s">
        <v>303</v>
      </c>
      <c r="AB96" s="18" t="s">
        <v>303</v>
      </c>
      <c r="AC96" s="18" t="s">
        <v>478</v>
      </c>
    </row>
    <row r="97" spans="17:29" x14ac:dyDescent="0.25">
      <c r="Q97" t="s">
        <v>479</v>
      </c>
      <c r="W97" s="17" t="s">
        <v>515</v>
      </c>
      <c r="X97" s="17" t="s">
        <v>479</v>
      </c>
      <c r="Y97" s="17" t="s">
        <v>358</v>
      </c>
      <c r="AA97" s="18" t="s">
        <v>304</v>
      </c>
      <c r="AB97" s="18" t="s">
        <v>303</v>
      </c>
      <c r="AC97" s="18" t="s">
        <v>400</v>
      </c>
    </row>
    <row r="98" spans="17:29" x14ac:dyDescent="0.25">
      <c r="Q98" t="s">
        <v>480</v>
      </c>
      <c r="W98" s="17" t="s">
        <v>516</v>
      </c>
      <c r="X98" s="17" t="s">
        <v>480</v>
      </c>
      <c r="Y98" s="17" t="s">
        <v>357</v>
      </c>
      <c r="AA98" s="18" t="s">
        <v>304</v>
      </c>
      <c r="AB98" s="18" t="s">
        <v>303</v>
      </c>
      <c r="AC98" s="18" t="s">
        <v>400</v>
      </c>
    </row>
    <row r="99" spans="17:29" x14ac:dyDescent="0.25">
      <c r="Q99" t="s">
        <v>350</v>
      </c>
      <c r="W99" s="17" t="s">
        <v>517</v>
      </c>
      <c r="X99" s="17" t="s">
        <v>350</v>
      </c>
      <c r="Y99" s="17" t="s">
        <v>358</v>
      </c>
      <c r="AA99" s="18" t="s">
        <v>304</v>
      </c>
      <c r="AB99" s="18" t="s">
        <v>303</v>
      </c>
      <c r="AC99" s="18" t="s">
        <v>400</v>
      </c>
    </row>
    <row r="100" spans="17:29" x14ac:dyDescent="0.25">
      <c r="Q100" t="s">
        <v>481</v>
      </c>
      <c r="W100" s="17" t="s">
        <v>518</v>
      </c>
      <c r="X100" s="17" t="s">
        <v>481</v>
      </c>
      <c r="Y100" s="17" t="s">
        <v>358</v>
      </c>
      <c r="AA100" s="18" t="s">
        <v>303</v>
      </c>
      <c r="AB100" s="18" t="s">
        <v>303</v>
      </c>
      <c r="AC100" s="18" t="s">
        <v>400</v>
      </c>
    </row>
    <row r="101" spans="17:29" x14ac:dyDescent="0.25">
      <c r="Q101" t="s">
        <v>482</v>
      </c>
      <c r="W101" s="17" t="s">
        <v>519</v>
      </c>
      <c r="X101" s="17" t="s">
        <v>482</v>
      </c>
      <c r="Y101" s="17" t="s">
        <v>364</v>
      </c>
      <c r="AA101" s="18" t="s">
        <v>304</v>
      </c>
      <c r="AB101" s="18" t="s">
        <v>303</v>
      </c>
      <c r="AC101" s="18" t="s">
        <v>400</v>
      </c>
    </row>
    <row r="102" spans="17:29" x14ac:dyDescent="0.25">
      <c r="Q102" t="s">
        <v>483</v>
      </c>
      <c r="W102" s="17" t="s">
        <v>520</v>
      </c>
      <c r="X102" s="17" t="s">
        <v>483</v>
      </c>
      <c r="Y102" s="17" t="s">
        <v>357</v>
      </c>
      <c r="AA102" s="18" t="s">
        <v>304</v>
      </c>
      <c r="AB102" s="18" t="s">
        <v>303</v>
      </c>
      <c r="AC102" s="18" t="s">
        <v>400</v>
      </c>
    </row>
    <row r="103" spans="17:29" x14ac:dyDescent="0.25">
      <c r="Q103" t="s">
        <v>473</v>
      </c>
      <c r="W103" s="17" t="s">
        <v>511</v>
      </c>
      <c r="X103" s="17" t="s">
        <v>473</v>
      </c>
      <c r="Y103" s="17" t="s">
        <v>364</v>
      </c>
      <c r="AA103" s="18" t="s">
        <v>304</v>
      </c>
      <c r="AB103" s="18" t="s">
        <v>303</v>
      </c>
      <c r="AC103" s="18" t="s">
        <v>400</v>
      </c>
    </row>
    <row r="104" spans="17:29" x14ac:dyDescent="0.25">
      <c r="Q104" t="s">
        <v>484</v>
      </c>
      <c r="W104" s="17" t="s">
        <v>521</v>
      </c>
      <c r="X104" s="17" t="s">
        <v>484</v>
      </c>
      <c r="Y104" s="17" t="s">
        <v>361</v>
      </c>
      <c r="AA104" s="18" t="s">
        <v>303</v>
      </c>
      <c r="AB104" s="18" t="s">
        <v>303</v>
      </c>
      <c r="AC104" s="18" t="s">
        <v>388</v>
      </c>
    </row>
    <row r="105" spans="17:29" x14ac:dyDescent="0.25">
      <c r="Q105" t="s">
        <v>485</v>
      </c>
      <c r="W105" s="17" t="s">
        <v>522</v>
      </c>
      <c r="X105" s="17" t="s">
        <v>485</v>
      </c>
      <c r="Y105" s="17" t="s">
        <v>364</v>
      </c>
      <c r="AA105" s="18" t="s">
        <v>304</v>
      </c>
      <c r="AB105" s="18" t="s">
        <v>303</v>
      </c>
      <c r="AC105" s="18" t="s">
        <v>400</v>
      </c>
    </row>
    <row r="106" spans="17:29" x14ac:dyDescent="0.25">
      <c r="Q106" t="s">
        <v>486</v>
      </c>
      <c r="W106" s="17" t="s">
        <v>523</v>
      </c>
      <c r="X106" s="17" t="s">
        <v>486</v>
      </c>
      <c r="Y106" s="17" t="s">
        <v>366</v>
      </c>
      <c r="AA106" s="18" t="s">
        <v>304</v>
      </c>
      <c r="AB106" s="18" t="s">
        <v>303</v>
      </c>
      <c r="AC106" s="18" t="s">
        <v>356</v>
      </c>
    </row>
    <row r="107" spans="17:29" x14ac:dyDescent="0.25">
      <c r="Q107" t="s">
        <v>487</v>
      </c>
      <c r="W107" s="17" t="s">
        <v>524</v>
      </c>
      <c r="X107" s="17" t="s">
        <v>487</v>
      </c>
      <c r="Y107" s="17" t="s">
        <v>358</v>
      </c>
      <c r="AA107" s="18" t="s">
        <v>304</v>
      </c>
      <c r="AB107" s="18" t="s">
        <v>303</v>
      </c>
      <c r="AC107" s="18" t="s">
        <v>400</v>
      </c>
    </row>
    <row r="108" spans="17:29" x14ac:dyDescent="0.25">
      <c r="Q108" t="s">
        <v>488</v>
      </c>
    </row>
    <row r="111" spans="17:29" x14ac:dyDescent="0.25">
      <c r="Q111" t="s">
        <v>75</v>
      </c>
      <c r="R111">
        <v>1</v>
      </c>
      <c r="S111">
        <v>1</v>
      </c>
      <c r="T111">
        <v>1</v>
      </c>
    </row>
    <row r="112" spans="17:29" x14ac:dyDescent="0.25">
      <c r="Q112" t="s">
        <v>5</v>
      </c>
    </row>
    <row r="113" spans="16:20" x14ac:dyDescent="0.25">
      <c r="Q113" t="s">
        <v>0</v>
      </c>
      <c r="R113">
        <v>97</v>
      </c>
      <c r="S113">
        <v>98</v>
      </c>
      <c r="T113">
        <v>99</v>
      </c>
    </row>
    <row r="114" spans="16:20" x14ac:dyDescent="0.25">
      <c r="P114">
        <v>1</v>
      </c>
      <c r="Q114" t="s">
        <v>2</v>
      </c>
      <c r="R114" t="s">
        <v>489</v>
      </c>
      <c r="S114" t="s">
        <v>489</v>
      </c>
      <c r="T114" t="s">
        <v>489</v>
      </c>
    </row>
    <row r="115" spans="16:20" x14ac:dyDescent="0.25">
      <c r="P115">
        <v>1</v>
      </c>
      <c r="Q115" t="s">
        <v>48</v>
      </c>
      <c r="R115">
        <v>10</v>
      </c>
      <c r="S115">
        <v>10</v>
      </c>
      <c r="T115">
        <v>10</v>
      </c>
    </row>
    <row r="116" spans="16:20" x14ac:dyDescent="0.25">
      <c r="P116">
        <v>1</v>
      </c>
      <c r="Q116" t="s">
        <v>3</v>
      </c>
      <c r="R116">
        <v>0</v>
      </c>
      <c r="S116">
        <v>0</v>
      </c>
      <c r="T116">
        <v>0</v>
      </c>
    </row>
    <row r="117" spans="16:20" x14ac:dyDescent="0.25">
      <c r="Q117" t="s">
        <v>33</v>
      </c>
      <c r="R117">
        <v>44364.408182870371</v>
      </c>
      <c r="S117">
        <v>44364.408182870371</v>
      </c>
      <c r="T117">
        <v>44364.408182870371</v>
      </c>
    </row>
    <row r="118" spans="16:20" x14ac:dyDescent="0.25">
      <c r="P118">
        <v>1</v>
      </c>
      <c r="Q118" t="s">
        <v>49</v>
      </c>
      <c r="R118">
        <v>44364.408506944441</v>
      </c>
      <c r="S118">
        <v>44364.408518518518</v>
      </c>
      <c r="T118">
        <v>44364.408518518518</v>
      </c>
    </row>
    <row r="119" spans="16:20" x14ac:dyDescent="0.25">
      <c r="Q119" t="s">
        <v>17</v>
      </c>
    </row>
    <row r="120" spans="16:20" x14ac:dyDescent="0.25">
      <c r="P120">
        <v>1</v>
      </c>
      <c r="Q120" t="s">
        <v>24</v>
      </c>
      <c r="R120">
        <v>4</v>
      </c>
      <c r="S120">
        <v>4</v>
      </c>
      <c r="T120">
        <v>4</v>
      </c>
    </row>
    <row r="121" spans="16:20" x14ac:dyDescent="0.25">
      <c r="P121">
        <v>1</v>
      </c>
      <c r="Q121" t="s">
        <v>6</v>
      </c>
      <c r="R121">
        <v>57</v>
      </c>
      <c r="S121">
        <v>56</v>
      </c>
      <c r="T121">
        <v>58</v>
      </c>
    </row>
    <row r="122" spans="16:20" x14ac:dyDescent="0.25">
      <c r="Q122" t="s">
        <v>50</v>
      </c>
    </row>
    <row r="123" spans="16:20" x14ac:dyDescent="0.25">
      <c r="P123">
        <v>1</v>
      </c>
      <c r="Q123" t="s">
        <v>7</v>
      </c>
      <c r="R123">
        <v>1</v>
      </c>
      <c r="S123">
        <v>2</v>
      </c>
      <c r="T123">
        <v>3</v>
      </c>
    </row>
    <row r="124" spans="16:20" x14ac:dyDescent="0.25">
      <c r="Q124" t="s">
        <v>11</v>
      </c>
      <c r="R124">
        <v>1</v>
      </c>
      <c r="S124">
        <v>2</v>
      </c>
      <c r="T124">
        <v>3</v>
      </c>
    </row>
    <row r="125" spans="16:20" x14ac:dyDescent="0.25">
      <c r="P125">
        <v>1</v>
      </c>
      <c r="Q125" t="s">
        <v>51</v>
      </c>
      <c r="R125">
        <v>1</v>
      </c>
      <c r="S125">
        <v>1</v>
      </c>
      <c r="T125">
        <v>1</v>
      </c>
    </row>
    <row r="126" spans="16:20" x14ac:dyDescent="0.25">
      <c r="P126">
        <v>1</v>
      </c>
      <c r="Q126" t="s">
        <v>52</v>
      </c>
      <c r="R126">
        <v>87</v>
      </c>
      <c r="S126">
        <v>84</v>
      </c>
      <c r="T126">
        <v>84</v>
      </c>
    </row>
    <row r="127" spans="16:20" x14ac:dyDescent="0.25">
      <c r="P127">
        <v>1</v>
      </c>
      <c r="Q127" t="s">
        <v>14</v>
      </c>
      <c r="R127">
        <v>84</v>
      </c>
      <c r="S127">
        <v>87</v>
      </c>
      <c r="T127">
        <v>87</v>
      </c>
    </row>
    <row r="128" spans="16:20" x14ac:dyDescent="0.25">
      <c r="Q128" t="s">
        <v>53</v>
      </c>
    </row>
    <row r="129" spans="16:20" x14ac:dyDescent="0.25">
      <c r="Q129" t="s">
        <v>54</v>
      </c>
    </row>
    <row r="130" spans="16:20" x14ac:dyDescent="0.25">
      <c r="Q130" t="s">
        <v>55</v>
      </c>
    </row>
    <row r="131" spans="16:20" x14ac:dyDescent="0.25">
      <c r="P131">
        <v>1</v>
      </c>
      <c r="Q131" t="s">
        <v>21</v>
      </c>
      <c r="R131" t="s">
        <v>490</v>
      </c>
      <c r="S131" t="s">
        <v>490</v>
      </c>
      <c r="T131" t="s">
        <v>490</v>
      </c>
    </row>
    <row r="132" spans="16:20" x14ac:dyDescent="0.25">
      <c r="Q132" t="s">
        <v>56</v>
      </c>
    </row>
    <row r="133" spans="16:20" x14ac:dyDescent="0.25">
      <c r="Q133" t="s">
        <v>5</v>
      </c>
    </row>
    <row r="134" spans="16:20" x14ac:dyDescent="0.25">
      <c r="P134">
        <v>1</v>
      </c>
      <c r="Q134" t="s">
        <v>57</v>
      </c>
      <c r="R134" t="s">
        <v>326</v>
      </c>
      <c r="S134" t="s">
        <v>326</v>
      </c>
      <c r="T134" t="s">
        <v>326</v>
      </c>
    </row>
    <row r="135" spans="16:20" x14ac:dyDescent="0.25">
      <c r="P135">
        <v>1</v>
      </c>
      <c r="Q135" t="s">
        <v>58</v>
      </c>
      <c r="R135" t="b">
        <v>0</v>
      </c>
      <c r="S135" t="b">
        <v>0</v>
      </c>
      <c r="T135" t="b">
        <v>0</v>
      </c>
    </row>
    <row r="136" spans="16:20" x14ac:dyDescent="0.25">
      <c r="Q136" t="s">
        <v>59</v>
      </c>
    </row>
    <row r="137" spans="16:20" x14ac:dyDescent="0.25">
      <c r="Q137" t="s">
        <v>60</v>
      </c>
    </row>
    <row r="138" spans="16:20" x14ac:dyDescent="0.25">
      <c r="P138">
        <v>1</v>
      </c>
      <c r="Q138" t="s">
        <v>28</v>
      </c>
      <c r="R138" t="b">
        <v>1</v>
      </c>
      <c r="S138" t="b">
        <v>1</v>
      </c>
      <c r="T138" t="b">
        <v>1</v>
      </c>
    </row>
    <row r="139" spans="16:20" x14ac:dyDescent="0.25">
      <c r="Q139" t="s">
        <v>61</v>
      </c>
    </row>
    <row r="140" spans="16:20" x14ac:dyDescent="0.25">
      <c r="Q140" t="s">
        <v>12</v>
      </c>
    </row>
    <row r="141" spans="16:20" x14ac:dyDescent="0.25">
      <c r="Q141" t="s">
        <v>62</v>
      </c>
    </row>
    <row r="142" spans="16:20" x14ac:dyDescent="0.25">
      <c r="Q142" t="s">
        <v>63</v>
      </c>
    </row>
    <row r="143" spans="16:20" x14ac:dyDescent="0.25">
      <c r="Q143" t="s">
        <v>64</v>
      </c>
    </row>
    <row r="144" spans="16:20" x14ac:dyDescent="0.25">
      <c r="Q144" t="s">
        <v>65</v>
      </c>
      <c r="S144">
        <v>8</v>
      </c>
      <c r="T144">
        <v>8</v>
      </c>
    </row>
    <row r="145" spans="16:20" x14ac:dyDescent="0.25">
      <c r="P145">
        <v>1</v>
      </c>
      <c r="Q145" t="s">
        <v>66</v>
      </c>
      <c r="R145" t="b">
        <v>0</v>
      </c>
      <c r="S145" t="b">
        <v>0</v>
      </c>
      <c r="T145" t="b">
        <v>0</v>
      </c>
    </row>
    <row r="146" spans="16:20" x14ac:dyDescent="0.25">
      <c r="P146">
        <v>1</v>
      </c>
      <c r="Q146" t="s">
        <v>67</v>
      </c>
      <c r="R146" t="s">
        <v>489</v>
      </c>
      <c r="S146" t="s">
        <v>489</v>
      </c>
      <c r="T146" t="s">
        <v>489</v>
      </c>
    </row>
    <row r="147" spans="16:20" x14ac:dyDescent="0.25">
      <c r="Q147" t="s">
        <v>68</v>
      </c>
    </row>
    <row r="148" spans="16:20" x14ac:dyDescent="0.25">
      <c r="Q148" t="s">
        <v>69</v>
      </c>
    </row>
    <row r="149" spans="16:20" x14ac:dyDescent="0.25">
      <c r="Q149" t="s">
        <v>70</v>
      </c>
    </row>
    <row r="150" spans="16:20" x14ac:dyDescent="0.25">
      <c r="Q150" t="s">
        <v>27</v>
      </c>
    </row>
    <row r="151" spans="16:20" x14ac:dyDescent="0.25">
      <c r="P151">
        <v>1</v>
      </c>
      <c r="Q151" t="s">
        <v>32</v>
      </c>
      <c r="R151">
        <v>2</v>
      </c>
      <c r="S151">
        <v>2</v>
      </c>
      <c r="T151">
        <v>2</v>
      </c>
    </row>
    <row r="152" spans="16:20" x14ac:dyDescent="0.25">
      <c r="P152">
        <v>1</v>
      </c>
      <c r="Q152" t="s">
        <v>34</v>
      </c>
      <c r="R152">
        <v>2</v>
      </c>
      <c r="S152">
        <v>2</v>
      </c>
      <c r="T152">
        <v>2</v>
      </c>
    </row>
    <row r="153" spans="16:20" x14ac:dyDescent="0.25">
      <c r="P153">
        <v>1</v>
      </c>
      <c r="Q153" t="s">
        <v>35</v>
      </c>
      <c r="R153">
        <v>44364.408182870371</v>
      </c>
      <c r="S153">
        <v>44364.408182870371</v>
      </c>
      <c r="T153">
        <v>44364.408182870371</v>
      </c>
    </row>
    <row r="154" spans="16:20" x14ac:dyDescent="0.25">
      <c r="Q154" t="s">
        <v>82</v>
      </c>
    </row>
    <row r="155" spans="16:20" x14ac:dyDescent="0.25">
      <c r="Q155" t="s">
        <v>327</v>
      </c>
    </row>
    <row r="156" spans="16:20" x14ac:dyDescent="0.25">
      <c r="Q156" t="s">
        <v>83</v>
      </c>
    </row>
    <row r="157" spans="16:20" x14ac:dyDescent="0.25">
      <c r="Q157" t="s">
        <v>84</v>
      </c>
    </row>
    <row r="158" spans="16:20" x14ac:dyDescent="0.25">
      <c r="Q158" t="s">
        <v>71</v>
      </c>
      <c r="R158" t="b">
        <v>1</v>
      </c>
      <c r="S158" t="b">
        <v>1</v>
      </c>
      <c r="T158" t="b">
        <v>1</v>
      </c>
    </row>
    <row r="159" spans="16:20" x14ac:dyDescent="0.25">
      <c r="Q159" t="s">
        <v>72</v>
      </c>
    </row>
    <row r="160" spans="16:20" x14ac:dyDescent="0.25">
      <c r="Q160" t="s">
        <v>73</v>
      </c>
    </row>
    <row r="161" spans="16:29" x14ac:dyDescent="0.25">
      <c r="Q161" t="s">
        <v>74</v>
      </c>
    </row>
    <row r="162" spans="16:29" x14ac:dyDescent="0.25">
      <c r="Q162" t="s">
        <v>75</v>
      </c>
      <c r="R162">
        <v>1</v>
      </c>
      <c r="S162">
        <v>1</v>
      </c>
      <c r="T162">
        <v>1</v>
      </c>
    </row>
    <row r="163" spans="16:29" x14ac:dyDescent="0.25">
      <c r="Q163" t="s">
        <v>76</v>
      </c>
    </row>
    <row r="164" spans="16:29" x14ac:dyDescent="0.25">
      <c r="Q164" t="s">
        <v>77</v>
      </c>
    </row>
    <row r="165" spans="16:29" x14ac:dyDescent="0.25">
      <c r="Q165" t="s">
        <v>78</v>
      </c>
    </row>
    <row r="166" spans="16:29" x14ac:dyDescent="0.25">
      <c r="Q166" t="s">
        <v>79</v>
      </c>
      <c r="S166">
        <v>18</v>
      </c>
      <c r="T166">
        <v>19</v>
      </c>
    </row>
    <row r="167" spans="16:29" x14ac:dyDescent="0.25">
      <c r="Q167" t="s">
        <v>80</v>
      </c>
    </row>
    <row r="168" spans="16:29" x14ac:dyDescent="0.25">
      <c r="Q168" t="s">
        <v>81</v>
      </c>
      <c r="R168">
        <v>1</v>
      </c>
      <c r="S168">
        <v>1</v>
      </c>
      <c r="T168">
        <v>1</v>
      </c>
    </row>
    <row r="173" spans="16:29" x14ac:dyDescent="0.25">
      <c r="P173" t="s">
        <v>119</v>
      </c>
      <c r="Q173" t="s">
        <v>0</v>
      </c>
      <c r="R173">
        <v>32</v>
      </c>
      <c r="W173" s="17" t="s">
        <v>491</v>
      </c>
      <c r="X173" s="17" t="s">
        <v>0</v>
      </c>
      <c r="Y173" s="17" t="s">
        <v>357</v>
      </c>
      <c r="AA173" s="18" t="s">
        <v>304</v>
      </c>
      <c r="AB173" s="18" t="s">
        <v>303</v>
      </c>
      <c r="AC173" s="18" t="s">
        <v>400</v>
      </c>
    </row>
    <row r="174" spans="16:29" x14ac:dyDescent="0.25">
      <c r="Q174" t="s">
        <v>1</v>
      </c>
      <c r="W174" s="17" t="s">
        <v>492</v>
      </c>
      <c r="X174" s="17" t="s">
        <v>1</v>
      </c>
      <c r="Y174" s="17" t="s">
        <v>361</v>
      </c>
      <c r="AA174" s="18" t="s">
        <v>303</v>
      </c>
      <c r="AB174" s="18" t="s">
        <v>303</v>
      </c>
      <c r="AC174" s="18" t="s">
        <v>455</v>
      </c>
    </row>
    <row r="175" spans="16:29" x14ac:dyDescent="0.25">
      <c r="P175">
        <v>1</v>
      </c>
      <c r="Q175" t="s">
        <v>2</v>
      </c>
      <c r="R175" t="s">
        <v>549</v>
      </c>
      <c r="W175" s="17" t="s">
        <v>432</v>
      </c>
      <c r="X175" s="17" t="s">
        <v>2</v>
      </c>
      <c r="Y175" s="17" t="s">
        <v>358</v>
      </c>
      <c r="AA175" s="18" t="s">
        <v>304</v>
      </c>
      <c r="AB175" s="18" t="s">
        <v>303</v>
      </c>
      <c r="AC175" s="18" t="s">
        <v>400</v>
      </c>
    </row>
    <row r="176" spans="16:29" x14ac:dyDescent="0.25">
      <c r="P176">
        <v>1</v>
      </c>
      <c r="Q176" t="s">
        <v>5</v>
      </c>
      <c r="W176" s="17" t="s">
        <v>419</v>
      </c>
      <c r="X176" s="17" t="s">
        <v>5</v>
      </c>
      <c r="Y176" s="17" t="s">
        <v>358</v>
      </c>
      <c r="AA176" s="18" t="s">
        <v>303</v>
      </c>
      <c r="AB176" s="18" t="s">
        <v>303</v>
      </c>
      <c r="AC176" s="18" t="s">
        <v>400</v>
      </c>
    </row>
    <row r="177" spans="16:29" x14ac:dyDescent="0.25">
      <c r="P177">
        <v>1</v>
      </c>
      <c r="Q177" t="s">
        <v>55</v>
      </c>
      <c r="W177" s="17" t="s">
        <v>416</v>
      </c>
      <c r="X177" s="17" t="s">
        <v>55</v>
      </c>
      <c r="Y177" s="17" t="s">
        <v>362</v>
      </c>
      <c r="AA177" s="18" t="s">
        <v>303</v>
      </c>
      <c r="AB177" s="18" t="s">
        <v>303</v>
      </c>
      <c r="AC177" s="18" t="s">
        <v>400</v>
      </c>
    </row>
    <row r="178" spans="16:29" x14ac:dyDescent="0.25">
      <c r="P178">
        <v>1</v>
      </c>
      <c r="Q178" t="s">
        <v>120</v>
      </c>
      <c r="W178" s="17" t="s">
        <v>583</v>
      </c>
      <c r="X178" s="17" t="s">
        <v>120</v>
      </c>
      <c r="Y178" s="17" t="s">
        <v>361</v>
      </c>
      <c r="AA178" s="18" t="s">
        <v>304</v>
      </c>
      <c r="AB178" s="18" t="s">
        <v>303</v>
      </c>
      <c r="AC178" s="18" t="s">
        <v>380</v>
      </c>
    </row>
    <row r="179" spans="16:29" x14ac:dyDescent="0.25">
      <c r="P179">
        <v>1</v>
      </c>
      <c r="Q179" t="s">
        <v>121</v>
      </c>
      <c r="R179" t="s">
        <v>550</v>
      </c>
      <c r="W179" s="17" t="s">
        <v>584</v>
      </c>
      <c r="X179" s="17" t="s">
        <v>121</v>
      </c>
      <c r="Y179" s="17" t="s">
        <v>359</v>
      </c>
      <c r="AA179" s="18" t="s">
        <v>303</v>
      </c>
      <c r="AB179" s="18" t="s">
        <v>304</v>
      </c>
      <c r="AC179" s="18" t="s">
        <v>400</v>
      </c>
    </row>
    <row r="180" spans="16:29" x14ac:dyDescent="0.25">
      <c r="P180">
        <v>1</v>
      </c>
      <c r="Q180" t="s">
        <v>21</v>
      </c>
      <c r="R180" t="s">
        <v>322</v>
      </c>
      <c r="W180" s="17" t="s">
        <v>417</v>
      </c>
      <c r="X180" s="17" t="s">
        <v>21</v>
      </c>
      <c r="Y180" s="17" t="s">
        <v>359</v>
      </c>
      <c r="AA180" s="18" t="s">
        <v>304</v>
      </c>
      <c r="AB180" s="18" t="s">
        <v>303</v>
      </c>
      <c r="AC180" s="18" t="s">
        <v>400</v>
      </c>
    </row>
    <row r="181" spans="16:29" x14ac:dyDescent="0.25">
      <c r="P181">
        <v>1</v>
      </c>
      <c r="Q181" t="s">
        <v>59</v>
      </c>
      <c r="W181" s="17" t="s">
        <v>422</v>
      </c>
      <c r="X181" s="17" t="s">
        <v>59</v>
      </c>
      <c r="Y181" s="17" t="s">
        <v>361</v>
      </c>
      <c r="AA181" s="18" t="s">
        <v>304</v>
      </c>
      <c r="AB181" s="18" t="s">
        <v>303</v>
      </c>
      <c r="AC181" s="18" t="s">
        <v>381</v>
      </c>
    </row>
    <row r="182" spans="16:29" x14ac:dyDescent="0.25">
      <c r="P182">
        <v>1</v>
      </c>
      <c r="Q182" t="s">
        <v>3</v>
      </c>
      <c r="R182">
        <v>0</v>
      </c>
      <c r="W182" s="17" t="s">
        <v>402</v>
      </c>
      <c r="X182" s="17" t="s">
        <v>3</v>
      </c>
      <c r="Y182" s="17" t="s">
        <v>359</v>
      </c>
      <c r="AA182" s="18" t="s">
        <v>303</v>
      </c>
      <c r="AB182" s="18" t="s">
        <v>303</v>
      </c>
      <c r="AC182" s="18" t="s">
        <v>400</v>
      </c>
    </row>
    <row r="183" spans="16:29" x14ac:dyDescent="0.25">
      <c r="P183">
        <v>1</v>
      </c>
      <c r="Q183" t="s">
        <v>122</v>
      </c>
      <c r="R183">
        <v>44364.50372685185</v>
      </c>
      <c r="W183" s="17" t="s">
        <v>585</v>
      </c>
      <c r="X183" s="17" t="s">
        <v>122</v>
      </c>
      <c r="Y183" s="17" t="s">
        <v>360</v>
      </c>
      <c r="AA183" s="18" t="s">
        <v>303</v>
      </c>
      <c r="AB183" s="18" t="s">
        <v>303</v>
      </c>
      <c r="AC183" s="18" t="s">
        <v>400</v>
      </c>
    </row>
    <row r="184" spans="16:29" x14ac:dyDescent="0.25">
      <c r="P184">
        <v>1</v>
      </c>
      <c r="Q184" t="s">
        <v>17</v>
      </c>
      <c r="W184" s="17" t="s">
        <v>405</v>
      </c>
      <c r="X184" s="17" t="s">
        <v>17</v>
      </c>
      <c r="Y184" s="17" t="s">
        <v>360</v>
      </c>
      <c r="AA184" s="18" t="s">
        <v>304</v>
      </c>
      <c r="AB184" s="18" t="s">
        <v>303</v>
      </c>
      <c r="AC184" s="18" t="s">
        <v>400</v>
      </c>
    </row>
    <row r="185" spans="16:29" x14ac:dyDescent="0.25">
      <c r="P185">
        <v>1</v>
      </c>
      <c r="Q185" t="s">
        <v>123</v>
      </c>
      <c r="R185" t="b">
        <v>0</v>
      </c>
      <c r="W185" s="17" t="s">
        <v>586</v>
      </c>
      <c r="X185" s="17" t="s">
        <v>123</v>
      </c>
      <c r="Y185" s="17" t="s">
        <v>364</v>
      </c>
      <c r="AA185" s="18" t="s">
        <v>304</v>
      </c>
      <c r="AB185" s="18" t="s">
        <v>303</v>
      </c>
      <c r="AC185" s="18" t="s">
        <v>400</v>
      </c>
    </row>
    <row r="186" spans="16:29" x14ac:dyDescent="0.25">
      <c r="P186">
        <v>1</v>
      </c>
      <c r="Q186" t="s">
        <v>49</v>
      </c>
      <c r="R186">
        <v>44364.50408564815</v>
      </c>
      <c r="W186" s="17" t="s">
        <v>403</v>
      </c>
      <c r="X186" s="17" t="s">
        <v>49</v>
      </c>
      <c r="Y186" s="17" t="s">
        <v>360</v>
      </c>
      <c r="AA186" s="18" t="s">
        <v>303</v>
      </c>
      <c r="AB186" s="18" t="s">
        <v>303</v>
      </c>
      <c r="AC186" s="18" t="s">
        <v>400</v>
      </c>
    </row>
    <row r="187" spans="16:29" x14ac:dyDescent="0.25">
      <c r="P187">
        <v>1</v>
      </c>
      <c r="Q187" t="s">
        <v>124</v>
      </c>
      <c r="W187" s="17" t="s">
        <v>587</v>
      </c>
      <c r="X187" s="17" t="s">
        <v>124</v>
      </c>
      <c r="Y187" s="17" t="s">
        <v>360</v>
      </c>
      <c r="AA187" s="18" t="s">
        <v>304</v>
      </c>
      <c r="AB187" s="18" t="s">
        <v>303</v>
      </c>
      <c r="AC187" s="18" t="s">
        <v>400</v>
      </c>
    </row>
    <row r="188" spans="16:29" x14ac:dyDescent="0.25">
      <c r="P188">
        <v>1</v>
      </c>
      <c r="Q188" t="s">
        <v>52</v>
      </c>
      <c r="R188">
        <v>4</v>
      </c>
      <c r="W188" s="17" t="s">
        <v>412</v>
      </c>
      <c r="X188" s="17" t="s">
        <v>52</v>
      </c>
      <c r="Y188" s="17" t="s">
        <v>361</v>
      </c>
      <c r="AA188" s="18" t="s">
        <v>304</v>
      </c>
      <c r="AB188" s="18" t="s">
        <v>304</v>
      </c>
      <c r="AC188" s="18" t="s">
        <v>378</v>
      </c>
    </row>
    <row r="189" spans="16:29" x14ac:dyDescent="0.25">
      <c r="P189">
        <v>1</v>
      </c>
      <c r="Q189" t="s">
        <v>14</v>
      </c>
      <c r="R189">
        <v>102</v>
      </c>
      <c r="W189" s="17" t="s">
        <v>413</v>
      </c>
      <c r="X189" s="17" t="s">
        <v>14</v>
      </c>
      <c r="Y189" s="17" t="s">
        <v>361</v>
      </c>
      <c r="AA189" s="18" t="s">
        <v>304</v>
      </c>
      <c r="AB189" s="18" t="s">
        <v>304</v>
      </c>
      <c r="AC189" s="18" t="s">
        <v>378</v>
      </c>
    </row>
    <row r="190" spans="16:29" x14ac:dyDescent="0.25">
      <c r="P190">
        <v>1</v>
      </c>
      <c r="Q190" t="s">
        <v>12</v>
      </c>
      <c r="R190">
        <v>65</v>
      </c>
      <c r="W190" s="17" t="s">
        <v>426</v>
      </c>
      <c r="X190" s="17" t="s">
        <v>12</v>
      </c>
      <c r="Y190" s="17" t="s">
        <v>361</v>
      </c>
      <c r="AA190" s="18" t="s">
        <v>304</v>
      </c>
      <c r="AB190" s="18" t="s">
        <v>304</v>
      </c>
      <c r="AC190" s="18" t="s">
        <v>383</v>
      </c>
    </row>
    <row r="191" spans="16:29" x14ac:dyDescent="0.25">
      <c r="P191">
        <v>1</v>
      </c>
      <c r="Q191" t="s">
        <v>53</v>
      </c>
      <c r="R191">
        <v>26</v>
      </c>
      <c r="W191" s="17" t="s">
        <v>588</v>
      </c>
      <c r="X191" s="17" t="s">
        <v>53</v>
      </c>
      <c r="Y191" s="17" t="s">
        <v>361</v>
      </c>
      <c r="AA191" s="18" t="s">
        <v>303</v>
      </c>
      <c r="AB191" s="18" t="s">
        <v>303</v>
      </c>
      <c r="AC191" s="18" t="s">
        <v>379</v>
      </c>
    </row>
    <row r="192" spans="16:29" x14ac:dyDescent="0.25">
      <c r="P192">
        <v>1</v>
      </c>
      <c r="Q192" t="s">
        <v>24</v>
      </c>
      <c r="R192">
        <v>4</v>
      </c>
      <c r="W192" s="17" t="s">
        <v>406</v>
      </c>
      <c r="X192" s="17" t="s">
        <v>24</v>
      </c>
      <c r="Y192" s="17" t="s">
        <v>361</v>
      </c>
      <c r="AA192" s="18" t="s">
        <v>304</v>
      </c>
      <c r="AB192" s="18" t="s">
        <v>303</v>
      </c>
      <c r="AC192" s="18" t="s">
        <v>375</v>
      </c>
    </row>
    <row r="193" spans="16:29" x14ac:dyDescent="0.25">
      <c r="P193">
        <v>1</v>
      </c>
      <c r="Q193" t="s">
        <v>23</v>
      </c>
      <c r="R193">
        <v>2</v>
      </c>
      <c r="W193" s="17" t="s">
        <v>589</v>
      </c>
      <c r="X193" s="17" t="s">
        <v>23</v>
      </c>
      <c r="Y193" s="17" t="s">
        <v>361</v>
      </c>
      <c r="AA193" s="18" t="s">
        <v>303</v>
      </c>
      <c r="AB193" s="18" t="s">
        <v>303</v>
      </c>
      <c r="AC193" s="18" t="s">
        <v>388</v>
      </c>
    </row>
    <row r="194" spans="16:29" x14ac:dyDescent="0.25">
      <c r="P194">
        <v>1</v>
      </c>
      <c r="Q194" t="s">
        <v>125</v>
      </c>
      <c r="W194" s="17" t="s">
        <v>590</v>
      </c>
      <c r="X194" s="17" t="s">
        <v>125</v>
      </c>
      <c r="Y194" s="17" t="s">
        <v>361</v>
      </c>
      <c r="AA194" s="18" t="s">
        <v>303</v>
      </c>
      <c r="AB194" s="18" t="s">
        <v>303</v>
      </c>
      <c r="AC194" s="18" t="s">
        <v>379</v>
      </c>
    </row>
    <row r="195" spans="16:29" x14ac:dyDescent="0.25">
      <c r="P195">
        <v>1</v>
      </c>
      <c r="Q195" t="s">
        <v>126</v>
      </c>
      <c r="W195" s="17" t="s">
        <v>591</v>
      </c>
      <c r="X195" s="17" t="s">
        <v>126</v>
      </c>
      <c r="Y195" s="17" t="s">
        <v>364</v>
      </c>
      <c r="AA195" s="18" t="s">
        <v>303</v>
      </c>
      <c r="AB195" s="18" t="s">
        <v>303</v>
      </c>
      <c r="AC195" s="18" t="s">
        <v>400</v>
      </c>
    </row>
    <row r="196" spans="16:29" x14ac:dyDescent="0.25">
      <c r="P196">
        <v>1</v>
      </c>
      <c r="Q196" t="s">
        <v>29</v>
      </c>
      <c r="R196" t="b">
        <v>1</v>
      </c>
      <c r="W196" s="17" t="s">
        <v>592</v>
      </c>
      <c r="X196" s="17" t="s">
        <v>29</v>
      </c>
      <c r="Y196" s="17" t="s">
        <v>364</v>
      </c>
      <c r="AA196" s="18" t="s">
        <v>303</v>
      </c>
      <c r="AB196" s="18" t="s">
        <v>303</v>
      </c>
      <c r="AC196" s="18" t="s">
        <v>400</v>
      </c>
    </row>
    <row r="197" spans="16:29" x14ac:dyDescent="0.25">
      <c r="P197">
        <v>1</v>
      </c>
      <c r="Q197" t="s">
        <v>127</v>
      </c>
      <c r="R197" t="b">
        <v>0</v>
      </c>
      <c r="W197" s="17" t="s">
        <v>593</v>
      </c>
      <c r="X197" s="17" t="s">
        <v>127</v>
      </c>
      <c r="Y197" s="17" t="s">
        <v>364</v>
      </c>
      <c r="AA197" s="18" t="s">
        <v>303</v>
      </c>
      <c r="AB197" s="18" t="s">
        <v>303</v>
      </c>
      <c r="AC197" s="18" t="s">
        <v>400</v>
      </c>
    </row>
    <row r="198" spans="16:29" x14ac:dyDescent="0.25">
      <c r="P198">
        <v>1</v>
      </c>
      <c r="Q198" t="s">
        <v>32</v>
      </c>
      <c r="R198">
        <v>2</v>
      </c>
      <c r="W198" s="17" t="s">
        <v>437</v>
      </c>
      <c r="X198" s="17" t="s">
        <v>32</v>
      </c>
      <c r="Y198" s="17" t="s">
        <v>361</v>
      </c>
      <c r="AA198" s="18" t="s">
        <v>304</v>
      </c>
      <c r="AB198" s="18" t="s">
        <v>303</v>
      </c>
      <c r="AC198" s="18" t="s">
        <v>388</v>
      </c>
    </row>
    <row r="199" spans="16:29" x14ac:dyDescent="0.25">
      <c r="P199">
        <v>1</v>
      </c>
      <c r="Q199" t="s">
        <v>33</v>
      </c>
      <c r="R199">
        <v>44364.50377314815</v>
      </c>
      <c r="W199" s="17" t="s">
        <v>497</v>
      </c>
      <c r="X199" s="17" t="s">
        <v>33</v>
      </c>
      <c r="Y199" s="17" t="s">
        <v>360</v>
      </c>
      <c r="AA199" s="18" t="s">
        <v>304</v>
      </c>
      <c r="AB199" s="18" t="s">
        <v>303</v>
      </c>
      <c r="AC199" s="18" t="s">
        <v>400</v>
      </c>
    </row>
    <row r="200" spans="16:29" x14ac:dyDescent="0.25">
      <c r="P200">
        <v>1</v>
      </c>
      <c r="Q200" t="s">
        <v>34</v>
      </c>
      <c r="R200">
        <v>2</v>
      </c>
      <c r="W200" s="17" t="s">
        <v>438</v>
      </c>
      <c r="X200" s="17" t="s">
        <v>34</v>
      </c>
      <c r="Y200" s="17" t="s">
        <v>361</v>
      </c>
      <c r="AA200" s="18" t="s">
        <v>304</v>
      </c>
      <c r="AB200" s="18" t="s">
        <v>303</v>
      </c>
      <c r="AC200" s="18" t="s">
        <v>388</v>
      </c>
    </row>
    <row r="201" spans="16:29" x14ac:dyDescent="0.25">
      <c r="P201">
        <v>1</v>
      </c>
      <c r="Q201" t="s">
        <v>35</v>
      </c>
      <c r="R201">
        <v>44364.50377314815</v>
      </c>
      <c r="W201" s="17" t="s">
        <v>439</v>
      </c>
      <c r="X201" s="17" t="s">
        <v>35</v>
      </c>
      <c r="Y201" s="17" t="s">
        <v>360</v>
      </c>
      <c r="AA201" s="18" t="s">
        <v>304</v>
      </c>
      <c r="AB201" s="18" t="s">
        <v>303</v>
      </c>
      <c r="AC201" s="18" t="s">
        <v>400</v>
      </c>
    </row>
    <row r="202" spans="16:29" x14ac:dyDescent="0.25">
      <c r="Q202" t="s">
        <v>525</v>
      </c>
      <c r="W202" s="17" t="s">
        <v>594</v>
      </c>
      <c r="X202" s="17" t="s">
        <v>525</v>
      </c>
      <c r="Y202" s="17" t="s">
        <v>361</v>
      </c>
      <c r="AA202" s="18" t="s">
        <v>303</v>
      </c>
      <c r="AB202" s="18" t="s">
        <v>303</v>
      </c>
      <c r="AC202" s="18" t="s">
        <v>526</v>
      </c>
    </row>
    <row r="204" spans="16:29" x14ac:dyDescent="0.25">
      <c r="Q204" t="s">
        <v>459</v>
      </c>
      <c r="W204" s="17" t="s">
        <v>498</v>
      </c>
      <c r="X204" s="17" t="s">
        <v>459</v>
      </c>
      <c r="Y204" s="17" t="s">
        <v>357</v>
      </c>
      <c r="AA204" s="18" t="s">
        <v>304</v>
      </c>
      <c r="AB204" s="18" t="s">
        <v>303</v>
      </c>
      <c r="AC204" s="18" t="s">
        <v>400</v>
      </c>
    </row>
    <row r="205" spans="16:29" x14ac:dyDescent="0.25">
      <c r="Q205" t="s">
        <v>527</v>
      </c>
      <c r="W205" s="17" t="s">
        <v>433</v>
      </c>
      <c r="X205" s="17" t="s">
        <v>527</v>
      </c>
      <c r="Y205" s="17" t="s">
        <v>366</v>
      </c>
      <c r="AA205" s="18" t="s">
        <v>303</v>
      </c>
      <c r="AB205" s="18" t="s">
        <v>303</v>
      </c>
      <c r="AC205" s="18" t="s">
        <v>386</v>
      </c>
    </row>
    <row r="206" spans="16:29" x14ac:dyDescent="0.25">
      <c r="Q206" t="s">
        <v>528</v>
      </c>
      <c r="W206" s="17" t="s">
        <v>595</v>
      </c>
      <c r="X206" s="17" t="s">
        <v>528</v>
      </c>
      <c r="Y206" s="17" t="s">
        <v>364</v>
      </c>
      <c r="AA206" s="18" t="s">
        <v>304</v>
      </c>
      <c r="AB206" s="18" t="s">
        <v>303</v>
      </c>
      <c r="AC206" s="18" t="s">
        <v>400</v>
      </c>
    </row>
    <row r="207" spans="16:29" x14ac:dyDescent="0.25">
      <c r="Q207" t="s">
        <v>477</v>
      </c>
      <c r="W207" s="17" t="s">
        <v>514</v>
      </c>
      <c r="X207" s="17" t="s">
        <v>477</v>
      </c>
      <c r="Y207" s="17" t="s">
        <v>361</v>
      </c>
      <c r="AA207" s="18" t="s">
        <v>303</v>
      </c>
      <c r="AB207" s="18" t="s">
        <v>303</v>
      </c>
      <c r="AC207" s="18" t="s">
        <v>478</v>
      </c>
    </row>
    <row r="208" spans="16:29" x14ac:dyDescent="0.25">
      <c r="Q208" t="s">
        <v>470</v>
      </c>
      <c r="W208" s="17" t="s">
        <v>508</v>
      </c>
      <c r="X208" s="17" t="s">
        <v>470</v>
      </c>
      <c r="Y208" s="17" t="s">
        <v>365</v>
      </c>
      <c r="AA208" s="18" t="s">
        <v>304</v>
      </c>
      <c r="AB208" s="18" t="s">
        <v>303</v>
      </c>
      <c r="AC208" s="18" t="s">
        <v>379</v>
      </c>
    </row>
    <row r="209" spans="17:29" x14ac:dyDescent="0.25">
      <c r="Q209" t="s">
        <v>529</v>
      </c>
      <c r="W209" s="17" t="s">
        <v>596</v>
      </c>
      <c r="X209" s="17" t="s">
        <v>529</v>
      </c>
      <c r="Y209" s="17" t="s">
        <v>364</v>
      </c>
      <c r="AA209" s="18" t="s">
        <v>304</v>
      </c>
      <c r="AB209" s="18" t="s">
        <v>303</v>
      </c>
      <c r="AC209" s="18" t="s">
        <v>400</v>
      </c>
    </row>
    <row r="210" spans="17:29" x14ac:dyDescent="0.25">
      <c r="Q210" t="s">
        <v>480</v>
      </c>
      <c r="W210" s="17" t="s">
        <v>516</v>
      </c>
      <c r="X210" s="17" t="s">
        <v>480</v>
      </c>
      <c r="Y210" s="17" t="s">
        <v>357</v>
      </c>
      <c r="AA210" s="18" t="s">
        <v>304</v>
      </c>
      <c r="AB210" s="18" t="s">
        <v>303</v>
      </c>
      <c r="AC210" s="18" t="s">
        <v>400</v>
      </c>
    </row>
    <row r="211" spans="17:29" x14ac:dyDescent="0.25">
      <c r="Q211" t="s">
        <v>467</v>
      </c>
      <c r="W211" s="17" t="s">
        <v>505</v>
      </c>
      <c r="X211" s="17" t="s">
        <v>467</v>
      </c>
      <c r="Y211" s="17" t="s">
        <v>366</v>
      </c>
      <c r="AA211" s="18" t="s">
        <v>303</v>
      </c>
      <c r="AB211" s="18" t="s">
        <v>303</v>
      </c>
      <c r="AC211" s="18" t="s">
        <v>468</v>
      </c>
    </row>
    <row r="212" spans="17:29" x14ac:dyDescent="0.25">
      <c r="Q212" t="s">
        <v>347</v>
      </c>
      <c r="W212" s="17" t="s">
        <v>501</v>
      </c>
      <c r="X212" s="17" t="s">
        <v>347</v>
      </c>
      <c r="Y212" s="17" t="s">
        <v>360</v>
      </c>
      <c r="AA212" s="18" t="s">
        <v>304</v>
      </c>
      <c r="AB212" s="18" t="s">
        <v>303</v>
      </c>
      <c r="AC212" s="18" t="s">
        <v>400</v>
      </c>
    </row>
    <row r="213" spans="17:29" x14ac:dyDescent="0.25">
      <c r="Q213" t="s">
        <v>530</v>
      </c>
      <c r="W213" s="17" t="s">
        <v>597</v>
      </c>
      <c r="X213" s="17" t="s">
        <v>530</v>
      </c>
      <c r="Y213" s="17" t="s">
        <v>358</v>
      </c>
      <c r="AA213" s="18" t="s">
        <v>304</v>
      </c>
      <c r="AB213" s="18" t="s">
        <v>303</v>
      </c>
      <c r="AC213" s="18" t="s">
        <v>400</v>
      </c>
    </row>
    <row r="214" spans="17:29" x14ac:dyDescent="0.25">
      <c r="Q214" t="s">
        <v>346</v>
      </c>
      <c r="W214" s="17" t="s">
        <v>598</v>
      </c>
      <c r="X214" s="17" t="s">
        <v>346</v>
      </c>
      <c r="Y214" s="17" t="s">
        <v>364</v>
      </c>
      <c r="AA214" s="18" t="s">
        <v>304</v>
      </c>
      <c r="AB214" s="18" t="s">
        <v>303</v>
      </c>
      <c r="AC214" s="18" t="s">
        <v>400</v>
      </c>
    </row>
    <row r="215" spans="17:29" x14ac:dyDescent="0.25">
      <c r="Q215" t="s">
        <v>531</v>
      </c>
      <c r="W215" s="17" t="s">
        <v>599</v>
      </c>
      <c r="X215" s="17" t="s">
        <v>531</v>
      </c>
      <c r="Y215" s="17" t="s">
        <v>366</v>
      </c>
      <c r="AA215" s="18" t="s">
        <v>303</v>
      </c>
      <c r="AB215" s="18" t="s">
        <v>303</v>
      </c>
      <c r="AC215" s="18" t="s">
        <v>356</v>
      </c>
    </row>
    <row r="216" spans="17:29" x14ac:dyDescent="0.25">
      <c r="Q216" t="s">
        <v>463</v>
      </c>
      <c r="W216" s="17" t="s">
        <v>502</v>
      </c>
      <c r="X216" s="17" t="s">
        <v>463</v>
      </c>
      <c r="Y216" s="17" t="s">
        <v>366</v>
      </c>
      <c r="AA216" s="18" t="s">
        <v>303</v>
      </c>
      <c r="AB216" s="18" t="s">
        <v>303</v>
      </c>
      <c r="AC216" s="18" t="s">
        <v>464</v>
      </c>
    </row>
    <row r="217" spans="17:29" x14ac:dyDescent="0.25">
      <c r="Q217" t="s">
        <v>473</v>
      </c>
      <c r="W217" s="17" t="s">
        <v>600</v>
      </c>
      <c r="X217" s="17" t="s">
        <v>473</v>
      </c>
      <c r="Y217" s="17" t="s">
        <v>364</v>
      </c>
      <c r="AA217" s="18" t="s">
        <v>304</v>
      </c>
      <c r="AB217" s="18" t="s">
        <v>303</v>
      </c>
      <c r="AC217" s="18" t="s">
        <v>400</v>
      </c>
    </row>
    <row r="218" spans="17:29" x14ac:dyDescent="0.25">
      <c r="Q218" t="s">
        <v>485</v>
      </c>
      <c r="W218" s="17" t="s">
        <v>522</v>
      </c>
      <c r="X218" s="17" t="s">
        <v>485</v>
      </c>
      <c r="Y218" s="17" t="s">
        <v>364</v>
      </c>
      <c r="AA218" s="18" t="s">
        <v>304</v>
      </c>
      <c r="AB218" s="18" t="s">
        <v>303</v>
      </c>
      <c r="AC218" s="18" t="s">
        <v>400</v>
      </c>
    </row>
    <row r="219" spans="17:29" x14ac:dyDescent="0.25">
      <c r="Q219" t="s">
        <v>469</v>
      </c>
      <c r="W219" s="17" t="s">
        <v>507</v>
      </c>
      <c r="X219" s="17" t="s">
        <v>469</v>
      </c>
      <c r="Y219" s="17" t="s">
        <v>359</v>
      </c>
      <c r="AA219" s="18" t="s">
        <v>304</v>
      </c>
      <c r="AB219" s="18" t="s">
        <v>303</v>
      </c>
      <c r="AC219" s="18" t="s">
        <v>400</v>
      </c>
    </row>
    <row r="220" spans="17:29" x14ac:dyDescent="0.25">
      <c r="Q220" t="s">
        <v>482</v>
      </c>
      <c r="W220" s="17" t="s">
        <v>519</v>
      </c>
      <c r="X220" s="17" t="s">
        <v>482</v>
      </c>
      <c r="Y220" s="17" t="s">
        <v>364</v>
      </c>
      <c r="AA220" s="18" t="s">
        <v>304</v>
      </c>
      <c r="AB220" s="18" t="s">
        <v>303</v>
      </c>
      <c r="AC220" s="18" t="s">
        <v>400</v>
      </c>
    </row>
    <row r="221" spans="17:29" x14ac:dyDescent="0.25">
      <c r="Q221" t="s">
        <v>532</v>
      </c>
      <c r="W221" s="17" t="s">
        <v>601</v>
      </c>
      <c r="X221" s="17" t="s">
        <v>532</v>
      </c>
      <c r="Y221" s="17" t="s">
        <v>359</v>
      </c>
      <c r="AA221" s="18" t="s">
        <v>304</v>
      </c>
      <c r="AB221" s="18" t="s">
        <v>303</v>
      </c>
      <c r="AC221" s="18" t="s">
        <v>400</v>
      </c>
    </row>
    <row r="222" spans="17:29" x14ac:dyDescent="0.25">
      <c r="Q222" t="s">
        <v>533</v>
      </c>
      <c r="W222" s="17" t="s">
        <v>602</v>
      </c>
      <c r="X222" s="17" t="s">
        <v>533</v>
      </c>
      <c r="Y222" s="17" t="s">
        <v>364</v>
      </c>
      <c r="AA222" s="18" t="s">
        <v>304</v>
      </c>
      <c r="AB222" s="18" t="s">
        <v>303</v>
      </c>
      <c r="AC222" s="18" t="s">
        <v>400</v>
      </c>
    </row>
    <row r="223" spans="17:29" x14ac:dyDescent="0.25">
      <c r="Q223" t="s">
        <v>353</v>
      </c>
      <c r="W223" s="17" t="s">
        <v>603</v>
      </c>
      <c r="X223" s="17" t="s">
        <v>353</v>
      </c>
      <c r="Y223" s="17" t="s">
        <v>366</v>
      </c>
      <c r="AA223" s="18" t="s">
        <v>303</v>
      </c>
      <c r="AB223" s="18" t="s">
        <v>303</v>
      </c>
      <c r="AC223" s="18" t="s">
        <v>398</v>
      </c>
    </row>
    <row r="224" spans="17:29" x14ac:dyDescent="0.25">
      <c r="Q224" t="s">
        <v>460</v>
      </c>
      <c r="W224" s="17" t="s">
        <v>499</v>
      </c>
      <c r="X224" s="17" t="s">
        <v>460</v>
      </c>
      <c r="Y224" s="17" t="s">
        <v>49</v>
      </c>
      <c r="AA224" s="18" t="s">
        <v>304</v>
      </c>
      <c r="AB224" s="18" t="s">
        <v>303</v>
      </c>
      <c r="AC224" s="18" t="s">
        <v>400</v>
      </c>
    </row>
    <row r="225" spans="17:29" x14ac:dyDescent="0.25">
      <c r="Q225" t="s">
        <v>474</v>
      </c>
      <c r="W225" s="17" t="s">
        <v>512</v>
      </c>
      <c r="X225" s="17" t="s">
        <v>474</v>
      </c>
      <c r="Y225" s="17" t="s">
        <v>366</v>
      </c>
      <c r="AA225" s="18" t="s">
        <v>303</v>
      </c>
      <c r="AB225" s="18" t="s">
        <v>303</v>
      </c>
      <c r="AC225" s="18" t="s">
        <v>475</v>
      </c>
    </row>
    <row r="226" spans="17:29" x14ac:dyDescent="0.25">
      <c r="Q226" t="s">
        <v>534</v>
      </c>
      <c r="W226" s="17" t="s">
        <v>604</v>
      </c>
      <c r="X226" s="17" t="s">
        <v>534</v>
      </c>
      <c r="Y226" s="17" t="s">
        <v>364</v>
      </c>
      <c r="AA226" s="18" t="s">
        <v>304</v>
      </c>
      <c r="AB226" s="18" t="s">
        <v>303</v>
      </c>
      <c r="AC226" s="18" t="s">
        <v>400</v>
      </c>
    </row>
    <row r="227" spans="17:29" x14ac:dyDescent="0.25">
      <c r="Q227" t="s">
        <v>487</v>
      </c>
      <c r="W227" s="17" t="s">
        <v>524</v>
      </c>
      <c r="X227" s="17" t="s">
        <v>487</v>
      </c>
      <c r="Y227" s="17" t="s">
        <v>358</v>
      </c>
      <c r="AA227" s="18" t="s">
        <v>304</v>
      </c>
      <c r="AB227" s="18" t="s">
        <v>303</v>
      </c>
      <c r="AC227" s="18" t="s">
        <v>400</v>
      </c>
    </row>
    <row r="228" spans="17:29" x14ac:dyDescent="0.25">
      <c r="Q228" t="s">
        <v>473</v>
      </c>
      <c r="W228" s="17" t="s">
        <v>600</v>
      </c>
      <c r="X228" s="17" t="s">
        <v>473</v>
      </c>
      <c r="Y228" s="17" t="s">
        <v>364</v>
      </c>
      <c r="AA228" s="18" t="s">
        <v>304</v>
      </c>
      <c r="AB228" s="18" t="s">
        <v>303</v>
      </c>
      <c r="AC228" s="18" t="s">
        <v>400</v>
      </c>
    </row>
    <row r="229" spans="17:29" x14ac:dyDescent="0.25">
      <c r="Q229" t="s">
        <v>479</v>
      </c>
      <c r="W229" s="17" t="s">
        <v>515</v>
      </c>
      <c r="X229" s="17" t="s">
        <v>479</v>
      </c>
      <c r="Y229" s="17" t="s">
        <v>358</v>
      </c>
      <c r="AA229" s="18" t="s">
        <v>304</v>
      </c>
      <c r="AB229" s="18" t="s">
        <v>303</v>
      </c>
      <c r="AC229" s="18" t="s">
        <v>400</v>
      </c>
    </row>
    <row r="230" spans="17:29" x14ac:dyDescent="0.25">
      <c r="Q230" t="s">
        <v>535</v>
      </c>
      <c r="W230" s="17" t="s">
        <v>605</v>
      </c>
      <c r="X230" s="17" t="s">
        <v>535</v>
      </c>
      <c r="Y230" s="17" t="s">
        <v>364</v>
      </c>
      <c r="AA230" s="18" t="s">
        <v>304</v>
      </c>
      <c r="AB230" s="18" t="s">
        <v>303</v>
      </c>
      <c r="AC230" s="18" t="s">
        <v>400</v>
      </c>
    </row>
    <row r="231" spans="17:29" x14ac:dyDescent="0.25">
      <c r="Q231" t="s">
        <v>536</v>
      </c>
      <c r="W231" s="17" t="s">
        <v>606</v>
      </c>
      <c r="X231" s="17" t="s">
        <v>536</v>
      </c>
      <c r="Y231" s="17" t="s">
        <v>366</v>
      </c>
      <c r="AA231" s="18" t="s">
        <v>303</v>
      </c>
      <c r="AB231" s="18" t="s">
        <v>303</v>
      </c>
      <c r="AC231" s="18" t="s">
        <v>398</v>
      </c>
    </row>
    <row r="232" spans="17:29" x14ac:dyDescent="0.25">
      <c r="Q232" t="s">
        <v>466</v>
      </c>
      <c r="W232" s="17" t="s">
        <v>504</v>
      </c>
      <c r="X232" s="17" t="s">
        <v>466</v>
      </c>
      <c r="Y232" s="17" t="s">
        <v>366</v>
      </c>
      <c r="AA232" s="18" t="s">
        <v>303</v>
      </c>
      <c r="AB232" s="18" t="s">
        <v>303</v>
      </c>
      <c r="AC232" s="18" t="s">
        <v>464</v>
      </c>
    </row>
    <row r="233" spans="17:29" x14ac:dyDescent="0.25">
      <c r="Q233" t="s">
        <v>483</v>
      </c>
      <c r="W233" s="17" t="s">
        <v>520</v>
      </c>
      <c r="X233" s="17" t="s">
        <v>483</v>
      </c>
      <c r="Y233" s="17" t="s">
        <v>357</v>
      </c>
      <c r="AA233" s="18" t="s">
        <v>304</v>
      </c>
      <c r="AB233" s="18" t="s">
        <v>303</v>
      </c>
      <c r="AC233" s="18" t="s">
        <v>400</v>
      </c>
    </row>
    <row r="234" spans="17:29" x14ac:dyDescent="0.25">
      <c r="Q234" t="s">
        <v>61</v>
      </c>
      <c r="W234" s="17" t="s">
        <v>425</v>
      </c>
      <c r="X234" s="17" t="s">
        <v>61</v>
      </c>
      <c r="Y234" s="17" t="s">
        <v>360</v>
      </c>
      <c r="AA234" s="18" t="s">
        <v>304</v>
      </c>
      <c r="AB234" s="18" t="s">
        <v>303</v>
      </c>
      <c r="AC234" s="18" t="s">
        <v>400</v>
      </c>
    </row>
    <row r="235" spans="17:29" x14ac:dyDescent="0.25">
      <c r="Q235" t="s">
        <v>207</v>
      </c>
      <c r="W235" s="17" t="s">
        <v>607</v>
      </c>
      <c r="X235" s="17" t="s">
        <v>207</v>
      </c>
      <c r="Y235" s="17" t="s">
        <v>364</v>
      </c>
      <c r="AA235" s="18" t="s">
        <v>304</v>
      </c>
      <c r="AB235" s="18" t="s">
        <v>303</v>
      </c>
      <c r="AC235" s="18" t="s">
        <v>400</v>
      </c>
    </row>
    <row r="236" spans="17:29" x14ac:dyDescent="0.25">
      <c r="Q236" t="s">
        <v>537</v>
      </c>
      <c r="W236" s="17" t="s">
        <v>608</v>
      </c>
      <c r="X236" s="17" t="s">
        <v>537</v>
      </c>
      <c r="Y236" s="17" t="s">
        <v>366</v>
      </c>
      <c r="AA236" s="18" t="s">
        <v>303</v>
      </c>
      <c r="AB236" s="18" t="s">
        <v>303</v>
      </c>
      <c r="AC236" s="18" t="s">
        <v>380</v>
      </c>
    </row>
    <row r="237" spans="17:29" x14ac:dyDescent="0.25">
      <c r="Q237" t="s">
        <v>538</v>
      </c>
      <c r="W237" s="17" t="s">
        <v>609</v>
      </c>
      <c r="X237" s="17" t="s">
        <v>538</v>
      </c>
      <c r="Y237" s="17" t="s">
        <v>364</v>
      </c>
      <c r="AA237" s="18" t="s">
        <v>304</v>
      </c>
      <c r="AB237" s="18" t="s">
        <v>303</v>
      </c>
      <c r="AC237" s="18" t="s">
        <v>400</v>
      </c>
    </row>
    <row r="238" spans="17:29" x14ac:dyDescent="0.25">
      <c r="Q238" t="s">
        <v>6</v>
      </c>
      <c r="W238" s="17" t="s">
        <v>407</v>
      </c>
      <c r="X238" s="17" t="s">
        <v>6</v>
      </c>
      <c r="Y238" s="17" t="s">
        <v>361</v>
      </c>
      <c r="AA238" s="18" t="s">
        <v>304</v>
      </c>
      <c r="AB238" s="18" t="s">
        <v>303</v>
      </c>
      <c r="AC238" s="18" t="s">
        <v>376</v>
      </c>
    </row>
    <row r="239" spans="17:29" x14ac:dyDescent="0.25">
      <c r="Q239" t="s">
        <v>350</v>
      </c>
      <c r="W239" s="17" t="s">
        <v>517</v>
      </c>
      <c r="X239" s="17" t="s">
        <v>350</v>
      </c>
      <c r="Y239" s="17" t="s">
        <v>358</v>
      </c>
      <c r="AA239" s="18" t="s">
        <v>304</v>
      </c>
      <c r="AB239" s="18" t="s">
        <v>303</v>
      </c>
      <c r="AC239" s="18" t="s">
        <v>400</v>
      </c>
    </row>
    <row r="240" spans="17:29" x14ac:dyDescent="0.25">
      <c r="Q240" t="s">
        <v>204</v>
      </c>
      <c r="W240" s="17" t="s">
        <v>610</v>
      </c>
      <c r="X240" s="17" t="s">
        <v>204</v>
      </c>
      <c r="Y240" s="17" t="s">
        <v>364</v>
      </c>
      <c r="AA240" s="18" t="s">
        <v>304</v>
      </c>
      <c r="AB240" s="18" t="s">
        <v>303</v>
      </c>
      <c r="AC240" s="18" t="s">
        <v>400</v>
      </c>
    </row>
    <row r="241" spans="17:29" x14ac:dyDescent="0.25">
      <c r="Q241" t="s">
        <v>461</v>
      </c>
      <c r="W241" s="17" t="s">
        <v>500</v>
      </c>
      <c r="X241" s="17" t="s">
        <v>461</v>
      </c>
      <c r="Y241" s="17" t="s">
        <v>365</v>
      </c>
      <c r="AA241" s="18" t="s">
        <v>304</v>
      </c>
      <c r="AB241" s="18" t="s">
        <v>303</v>
      </c>
      <c r="AC241" s="18" t="s">
        <v>462</v>
      </c>
    </row>
    <row r="242" spans="17:29" x14ac:dyDescent="0.25">
      <c r="Q242" t="s">
        <v>481</v>
      </c>
      <c r="W242" s="17" t="s">
        <v>518</v>
      </c>
      <c r="X242" s="17" t="s">
        <v>481</v>
      </c>
      <c r="Y242" s="17" t="s">
        <v>358</v>
      </c>
      <c r="AA242" s="18" t="s">
        <v>303</v>
      </c>
      <c r="AB242" s="18" t="s">
        <v>303</v>
      </c>
      <c r="AC242" s="18" t="s">
        <v>400</v>
      </c>
    </row>
    <row r="243" spans="17:29" x14ac:dyDescent="0.25">
      <c r="Q243" t="s">
        <v>539</v>
      </c>
      <c r="W243" s="17" t="s">
        <v>611</v>
      </c>
      <c r="X243" s="17" t="s">
        <v>539</v>
      </c>
      <c r="Y243" s="17" t="s">
        <v>358</v>
      </c>
      <c r="AA243" s="18" t="s">
        <v>304</v>
      </c>
      <c r="AB243" s="18" t="s">
        <v>303</v>
      </c>
      <c r="AC243" s="18" t="s">
        <v>400</v>
      </c>
    </row>
    <row r="244" spans="17:29" x14ac:dyDescent="0.25">
      <c r="Q244" t="s">
        <v>540</v>
      </c>
      <c r="W244" s="17" t="s">
        <v>612</v>
      </c>
      <c r="X244" s="17" t="s">
        <v>540</v>
      </c>
      <c r="Y244" s="17" t="s">
        <v>361</v>
      </c>
      <c r="AA244" s="18" t="s">
        <v>304</v>
      </c>
      <c r="AB244" s="18" t="s">
        <v>303</v>
      </c>
      <c r="AC244" s="18" t="s">
        <v>541</v>
      </c>
    </row>
    <row r="245" spans="17:29" x14ac:dyDescent="0.25">
      <c r="Q245" t="s">
        <v>465</v>
      </c>
      <c r="W245" s="17" t="s">
        <v>503</v>
      </c>
      <c r="X245" s="17" t="s">
        <v>465</v>
      </c>
      <c r="Y245" s="17" t="s">
        <v>364</v>
      </c>
      <c r="AA245" s="18" t="s">
        <v>304</v>
      </c>
      <c r="AB245" s="18" t="s">
        <v>303</v>
      </c>
      <c r="AC245" s="18" t="s">
        <v>400</v>
      </c>
    </row>
    <row r="246" spans="17:29" x14ac:dyDescent="0.25">
      <c r="Q246" t="s">
        <v>488</v>
      </c>
      <c r="W246" s="17" t="s">
        <v>613</v>
      </c>
      <c r="X246" s="17" t="s">
        <v>488</v>
      </c>
      <c r="Y246" s="17" t="s">
        <v>364</v>
      </c>
      <c r="AA246" s="18" t="s">
        <v>304</v>
      </c>
      <c r="AB246" s="18" t="s">
        <v>303</v>
      </c>
      <c r="AC246" s="18" t="s">
        <v>400</v>
      </c>
    </row>
    <row r="247" spans="17:29" x14ac:dyDescent="0.25">
      <c r="Q247" t="s">
        <v>345</v>
      </c>
      <c r="W247" s="17" t="s">
        <v>614</v>
      </c>
      <c r="X247" s="17" t="s">
        <v>345</v>
      </c>
      <c r="Y247" s="17" t="s">
        <v>364</v>
      </c>
      <c r="AA247" s="18" t="s">
        <v>304</v>
      </c>
      <c r="AB247" s="18" t="s">
        <v>303</v>
      </c>
      <c r="AC247" s="18" t="s">
        <v>400</v>
      </c>
    </row>
    <row r="248" spans="17:29" x14ac:dyDescent="0.25">
      <c r="Q248" t="s">
        <v>542</v>
      </c>
      <c r="W248" s="17" t="s">
        <v>615</v>
      </c>
      <c r="X248" s="17" t="s">
        <v>542</v>
      </c>
      <c r="Y248" s="17" t="s">
        <v>359</v>
      </c>
      <c r="AA248" s="18" t="s">
        <v>304</v>
      </c>
      <c r="AB248" s="18" t="s">
        <v>303</v>
      </c>
      <c r="AC248" s="18" t="s">
        <v>400</v>
      </c>
    </row>
    <row r="249" spans="17:29" x14ac:dyDescent="0.25">
      <c r="Q249" t="s">
        <v>543</v>
      </c>
      <c r="W249" s="17" t="s">
        <v>616</v>
      </c>
      <c r="X249" s="17" t="s">
        <v>543</v>
      </c>
      <c r="Y249" s="17" t="s">
        <v>364</v>
      </c>
      <c r="AA249" s="18" t="s">
        <v>304</v>
      </c>
      <c r="AB249" s="18" t="s">
        <v>303</v>
      </c>
      <c r="AC249" s="18" t="s">
        <v>400</v>
      </c>
    </row>
    <row r="250" spans="17:29" x14ac:dyDescent="0.25">
      <c r="Q250" t="s">
        <v>544</v>
      </c>
      <c r="W250" s="17" t="s">
        <v>617</v>
      </c>
      <c r="X250" s="17" t="s">
        <v>544</v>
      </c>
      <c r="Y250" s="17" t="s">
        <v>364</v>
      </c>
      <c r="AA250" s="18" t="s">
        <v>304</v>
      </c>
      <c r="AB250" s="18" t="s">
        <v>303</v>
      </c>
      <c r="AC250" s="18" t="s">
        <v>400</v>
      </c>
    </row>
    <row r="251" spans="17:29" x14ac:dyDescent="0.25">
      <c r="Q251" t="s">
        <v>471</v>
      </c>
      <c r="W251" s="17" t="s">
        <v>509</v>
      </c>
      <c r="X251" s="17" t="s">
        <v>471</v>
      </c>
      <c r="Y251" s="17" t="s">
        <v>357</v>
      </c>
      <c r="AA251" s="18" t="s">
        <v>304</v>
      </c>
      <c r="AB251" s="18" t="s">
        <v>303</v>
      </c>
      <c r="AC251" s="18" t="s">
        <v>400</v>
      </c>
    </row>
    <row r="252" spans="17:29" x14ac:dyDescent="0.25">
      <c r="Q252" t="s">
        <v>542</v>
      </c>
      <c r="W252" s="17" t="s">
        <v>615</v>
      </c>
      <c r="X252" s="17" t="s">
        <v>542</v>
      </c>
      <c r="Y252" s="17" t="s">
        <v>359</v>
      </c>
      <c r="AA252" s="18" t="s">
        <v>304</v>
      </c>
      <c r="AB252" s="18" t="s">
        <v>303</v>
      </c>
      <c r="AC252" s="18" t="s">
        <v>400</v>
      </c>
    </row>
    <row r="253" spans="17:29" x14ac:dyDescent="0.25">
      <c r="Q253" t="s">
        <v>472</v>
      </c>
      <c r="W253" s="17" t="s">
        <v>510</v>
      </c>
      <c r="X253" s="17" t="s">
        <v>472</v>
      </c>
      <c r="Y253" s="17" t="s">
        <v>359</v>
      </c>
      <c r="AA253" s="18" t="s">
        <v>304</v>
      </c>
      <c r="AB253" s="18" t="s">
        <v>303</v>
      </c>
      <c r="AC253" s="18" t="s">
        <v>400</v>
      </c>
    </row>
    <row r="254" spans="17:29" x14ac:dyDescent="0.25">
      <c r="Q254" t="s">
        <v>545</v>
      </c>
      <c r="W254" s="17" t="s">
        <v>618</v>
      </c>
      <c r="X254" s="17" t="s">
        <v>545</v>
      </c>
      <c r="Y254" s="17" t="s">
        <v>546</v>
      </c>
      <c r="AA254" s="18" t="s">
        <v>303</v>
      </c>
      <c r="AB254" s="18" t="s">
        <v>303</v>
      </c>
      <c r="AC254" s="18" t="s">
        <v>400</v>
      </c>
    </row>
    <row r="255" spans="17:29" x14ac:dyDescent="0.25">
      <c r="Q255" t="s">
        <v>354</v>
      </c>
      <c r="W255" s="17" t="s">
        <v>619</v>
      </c>
      <c r="X255" s="17" t="s">
        <v>354</v>
      </c>
      <c r="Y255" s="17" t="s">
        <v>366</v>
      </c>
      <c r="AA255" s="18" t="s">
        <v>303</v>
      </c>
      <c r="AB255" s="18" t="s">
        <v>303</v>
      </c>
      <c r="AC255" s="18" t="s">
        <v>398</v>
      </c>
    </row>
    <row r="256" spans="17:29" x14ac:dyDescent="0.25">
      <c r="Q256" t="s">
        <v>206</v>
      </c>
      <c r="W256" s="17" t="s">
        <v>620</v>
      </c>
      <c r="X256" s="17" t="s">
        <v>206</v>
      </c>
      <c r="Y256" s="17" t="s">
        <v>364</v>
      </c>
      <c r="AA256" s="18" t="s">
        <v>304</v>
      </c>
      <c r="AB256" s="18" t="s">
        <v>303</v>
      </c>
      <c r="AC256" s="18" t="s">
        <v>400</v>
      </c>
    </row>
    <row r="257" spans="16:29" x14ac:dyDescent="0.25">
      <c r="Q257" t="s">
        <v>547</v>
      </c>
      <c r="W257" s="17" t="s">
        <v>621</v>
      </c>
      <c r="X257" s="17" t="s">
        <v>547</v>
      </c>
      <c r="Y257" s="17" t="s">
        <v>366</v>
      </c>
      <c r="AA257" s="18" t="s">
        <v>303</v>
      </c>
      <c r="AB257" s="18" t="s">
        <v>303</v>
      </c>
      <c r="AC257" s="18" t="s">
        <v>386</v>
      </c>
    </row>
    <row r="258" spans="16:29" x14ac:dyDescent="0.25">
      <c r="Q258" t="s">
        <v>484</v>
      </c>
      <c r="W258" s="17" t="s">
        <v>521</v>
      </c>
      <c r="X258" s="17" t="s">
        <v>484</v>
      </c>
      <c r="Y258" s="17" t="s">
        <v>361</v>
      </c>
      <c r="AA258" s="18" t="s">
        <v>303</v>
      </c>
      <c r="AB258" s="18" t="s">
        <v>303</v>
      </c>
      <c r="AC258" s="18" t="s">
        <v>388</v>
      </c>
    </row>
    <row r="259" spans="16:29" x14ac:dyDescent="0.25">
      <c r="Q259" t="s">
        <v>548</v>
      </c>
      <c r="W259" s="17" t="s">
        <v>622</v>
      </c>
      <c r="X259" s="17" t="s">
        <v>548</v>
      </c>
      <c r="Y259" s="17" t="s">
        <v>366</v>
      </c>
      <c r="AA259" s="18" t="s">
        <v>303</v>
      </c>
      <c r="AB259" s="18" t="s">
        <v>303</v>
      </c>
      <c r="AC259" s="18" t="s">
        <v>356</v>
      </c>
    </row>
    <row r="261" spans="16:29" x14ac:dyDescent="0.25">
      <c r="P261" t="s">
        <v>85</v>
      </c>
    </row>
    <row r="262" spans="16:29" x14ac:dyDescent="0.25">
      <c r="P262" t="s">
        <v>623</v>
      </c>
      <c r="Q262" t="s">
        <v>551</v>
      </c>
      <c r="W262" s="17" t="s">
        <v>624</v>
      </c>
      <c r="X262" s="17" t="s">
        <v>551</v>
      </c>
      <c r="Y262" s="17" t="s">
        <v>360</v>
      </c>
      <c r="AA262" s="18" t="s">
        <v>304</v>
      </c>
      <c r="AB262" s="18" t="s">
        <v>303</v>
      </c>
      <c r="AC262" s="18" t="s">
        <v>400</v>
      </c>
    </row>
    <row r="263" spans="16:29" x14ac:dyDescent="0.25">
      <c r="Q263" t="s">
        <v>206</v>
      </c>
      <c r="W263" s="17" t="s">
        <v>625</v>
      </c>
      <c r="X263" s="17" t="s">
        <v>206</v>
      </c>
      <c r="Y263" s="17" t="s">
        <v>364</v>
      </c>
      <c r="AA263" s="18" t="s">
        <v>303</v>
      </c>
      <c r="AB263" s="18" t="s">
        <v>303</v>
      </c>
      <c r="AC263" s="18" t="s">
        <v>400</v>
      </c>
    </row>
    <row r="264" spans="16:29" x14ac:dyDescent="0.25">
      <c r="Q264" t="s">
        <v>552</v>
      </c>
      <c r="W264" s="17" t="s">
        <v>626</v>
      </c>
      <c r="X264" s="17" t="s">
        <v>552</v>
      </c>
      <c r="Y264" s="17" t="s">
        <v>364</v>
      </c>
      <c r="AA264" s="18" t="s">
        <v>304</v>
      </c>
      <c r="AB264" s="18" t="s">
        <v>303</v>
      </c>
      <c r="AC264" s="18" t="s">
        <v>400</v>
      </c>
    </row>
    <row r="265" spans="16:29" x14ac:dyDescent="0.25">
      <c r="Q265" t="s">
        <v>553</v>
      </c>
      <c r="W265" s="17" t="s">
        <v>627</v>
      </c>
      <c r="X265" s="17" t="s">
        <v>553</v>
      </c>
      <c r="Y265" s="17" t="s">
        <v>366</v>
      </c>
      <c r="AA265" s="18" t="s">
        <v>303</v>
      </c>
      <c r="AB265" s="18" t="s">
        <v>303</v>
      </c>
      <c r="AC265" s="18" t="s">
        <v>554</v>
      </c>
    </row>
    <row r="266" spans="16:29" x14ac:dyDescent="0.25">
      <c r="Q266" t="s">
        <v>354</v>
      </c>
      <c r="W266" s="17" t="s">
        <v>619</v>
      </c>
      <c r="X266" s="17" t="s">
        <v>354</v>
      </c>
      <c r="Y266" s="17" t="s">
        <v>366</v>
      </c>
      <c r="AA266" s="18" t="s">
        <v>303</v>
      </c>
      <c r="AB266" s="18" t="s">
        <v>303</v>
      </c>
      <c r="AC266" s="18" t="s">
        <v>398</v>
      </c>
    </row>
    <row r="267" spans="16:29" x14ac:dyDescent="0.25">
      <c r="Q267" t="s">
        <v>120</v>
      </c>
      <c r="W267" s="17" t="s">
        <v>583</v>
      </c>
      <c r="X267" s="17" t="s">
        <v>120</v>
      </c>
      <c r="Y267" s="17" t="s">
        <v>361</v>
      </c>
      <c r="AA267" s="18" t="s">
        <v>303</v>
      </c>
      <c r="AB267" s="18" t="s">
        <v>303</v>
      </c>
      <c r="AC267" s="18" t="s">
        <v>380</v>
      </c>
    </row>
    <row r="268" spans="16:29" x14ac:dyDescent="0.25">
      <c r="Q268" t="s">
        <v>29</v>
      </c>
      <c r="W268" s="17" t="s">
        <v>592</v>
      </c>
      <c r="X268" s="17" t="s">
        <v>29</v>
      </c>
      <c r="Y268" s="17" t="s">
        <v>364</v>
      </c>
      <c r="AA268" s="18" t="s">
        <v>304</v>
      </c>
      <c r="AB268" s="18" t="s">
        <v>303</v>
      </c>
      <c r="AC268" s="18" t="s">
        <v>400</v>
      </c>
    </row>
    <row r="269" spans="16:29" x14ac:dyDescent="0.25">
      <c r="Q269" t="s">
        <v>350</v>
      </c>
      <c r="W269" s="17" t="s">
        <v>517</v>
      </c>
      <c r="X269" s="17" t="s">
        <v>350</v>
      </c>
      <c r="Y269" s="17" t="s">
        <v>358</v>
      </c>
      <c r="AA269" s="18" t="s">
        <v>304</v>
      </c>
      <c r="AB269" s="18" t="s">
        <v>303</v>
      </c>
      <c r="AC269" s="18" t="s">
        <v>400</v>
      </c>
    </row>
    <row r="270" spans="16:29" x14ac:dyDescent="0.25">
      <c r="Q270" t="s">
        <v>555</v>
      </c>
      <c r="W270" s="17" t="s">
        <v>615</v>
      </c>
      <c r="X270" s="17" t="s">
        <v>555</v>
      </c>
      <c r="Y270" s="17" t="s">
        <v>359</v>
      </c>
      <c r="AA270" s="18" t="s">
        <v>304</v>
      </c>
      <c r="AB270" s="18" t="s">
        <v>303</v>
      </c>
      <c r="AC270" s="18" t="s">
        <v>400</v>
      </c>
    </row>
    <row r="271" spans="16:29" x14ac:dyDescent="0.25">
      <c r="Q271" t="s">
        <v>556</v>
      </c>
      <c r="W271" s="17" t="s">
        <v>628</v>
      </c>
      <c r="X271" s="17" t="s">
        <v>556</v>
      </c>
      <c r="Y271" s="17" t="s">
        <v>366</v>
      </c>
      <c r="AA271" s="18" t="s">
        <v>303</v>
      </c>
      <c r="AB271" s="18" t="s">
        <v>303</v>
      </c>
      <c r="AC271" s="18" t="s">
        <v>557</v>
      </c>
    </row>
    <row r="272" spans="16:29" x14ac:dyDescent="0.25">
      <c r="Q272" t="s">
        <v>558</v>
      </c>
      <c r="W272" s="17" t="s">
        <v>629</v>
      </c>
      <c r="X272" s="17" t="s">
        <v>558</v>
      </c>
      <c r="Y272" s="17" t="s">
        <v>364</v>
      </c>
      <c r="AA272" s="18" t="s">
        <v>304</v>
      </c>
      <c r="AB272" s="18" t="s">
        <v>303</v>
      </c>
      <c r="AC272" s="18" t="s">
        <v>400</v>
      </c>
    </row>
    <row r="273" spans="17:29" x14ac:dyDescent="0.25">
      <c r="Q273" t="s">
        <v>347</v>
      </c>
      <c r="W273" s="17" t="s">
        <v>501</v>
      </c>
      <c r="X273" s="17" t="s">
        <v>347</v>
      </c>
      <c r="Y273" s="17" t="s">
        <v>360</v>
      </c>
      <c r="AA273" s="18" t="s">
        <v>304</v>
      </c>
      <c r="AB273" s="18" t="s">
        <v>303</v>
      </c>
      <c r="AC273" s="18" t="s">
        <v>400</v>
      </c>
    </row>
    <row r="274" spans="17:29" x14ac:dyDescent="0.25">
      <c r="Q274" t="s">
        <v>559</v>
      </c>
      <c r="W274" s="17" t="s">
        <v>630</v>
      </c>
      <c r="X274" s="17" t="s">
        <v>559</v>
      </c>
      <c r="Y274" s="17" t="s">
        <v>364</v>
      </c>
      <c r="AA274" s="18" t="s">
        <v>304</v>
      </c>
      <c r="AB274" s="18" t="s">
        <v>303</v>
      </c>
      <c r="AC274" s="18" t="s">
        <v>400</v>
      </c>
    </row>
    <row r="275" spans="17:29" x14ac:dyDescent="0.25">
      <c r="Q275" t="s">
        <v>560</v>
      </c>
      <c r="W275" s="17" t="s">
        <v>631</v>
      </c>
      <c r="X275" s="17" t="s">
        <v>560</v>
      </c>
      <c r="Y275" s="17" t="s">
        <v>363</v>
      </c>
      <c r="AA275" s="18" t="s">
        <v>304</v>
      </c>
      <c r="AB275" s="18" t="s">
        <v>303</v>
      </c>
      <c r="AC275" s="18" t="s">
        <v>400</v>
      </c>
    </row>
    <row r="276" spans="17:29" x14ac:dyDescent="0.25">
      <c r="Q276" t="s">
        <v>561</v>
      </c>
      <c r="W276" s="17" t="s">
        <v>632</v>
      </c>
      <c r="X276" s="17" t="s">
        <v>561</v>
      </c>
      <c r="Y276" s="17" t="s">
        <v>366</v>
      </c>
      <c r="AA276" s="18" t="s">
        <v>303</v>
      </c>
      <c r="AB276" s="18" t="s">
        <v>303</v>
      </c>
      <c r="AC276" s="18" t="s">
        <v>562</v>
      </c>
    </row>
    <row r="277" spans="17:29" x14ac:dyDescent="0.25">
      <c r="Q277" t="s">
        <v>563</v>
      </c>
      <c r="W277" s="17" t="s">
        <v>633</v>
      </c>
      <c r="X277" s="17" t="s">
        <v>563</v>
      </c>
      <c r="Y277" s="17" t="s">
        <v>363</v>
      </c>
      <c r="AA277" s="18" t="s">
        <v>304</v>
      </c>
      <c r="AB277" s="18" t="s">
        <v>303</v>
      </c>
      <c r="AC277" s="18" t="s">
        <v>400</v>
      </c>
    </row>
    <row r="278" spans="17:29" x14ac:dyDescent="0.25">
      <c r="Q278" t="s">
        <v>564</v>
      </c>
      <c r="W278" s="17" t="s">
        <v>634</v>
      </c>
      <c r="X278" s="17" t="s">
        <v>564</v>
      </c>
      <c r="Y278" s="17" t="s">
        <v>359</v>
      </c>
      <c r="AA278" s="18" t="s">
        <v>304</v>
      </c>
      <c r="AB278" s="18" t="s">
        <v>303</v>
      </c>
      <c r="AC278" s="18" t="s">
        <v>400</v>
      </c>
    </row>
    <row r="279" spans="17:29" x14ac:dyDescent="0.25">
      <c r="Q279" t="s">
        <v>565</v>
      </c>
      <c r="W279" s="17" t="s">
        <v>635</v>
      </c>
      <c r="X279" s="17" t="s">
        <v>565</v>
      </c>
      <c r="Y279" s="17" t="s">
        <v>361</v>
      </c>
      <c r="AA279" s="18" t="s">
        <v>304</v>
      </c>
      <c r="AB279" s="18" t="s">
        <v>303</v>
      </c>
      <c r="AC279" s="18" t="s">
        <v>566</v>
      </c>
    </row>
    <row r="280" spans="17:29" x14ac:dyDescent="0.25">
      <c r="Q280" t="s">
        <v>345</v>
      </c>
      <c r="W280" s="17" t="s">
        <v>636</v>
      </c>
      <c r="X280" s="17" t="s">
        <v>345</v>
      </c>
      <c r="Y280" s="17" t="s">
        <v>359</v>
      </c>
      <c r="AA280" s="18" t="s">
        <v>304</v>
      </c>
      <c r="AB280" s="18" t="s">
        <v>303</v>
      </c>
      <c r="AC280" s="18" t="s">
        <v>400</v>
      </c>
    </row>
    <row r="281" spans="17:29" x14ac:dyDescent="0.25">
      <c r="Q281" t="s">
        <v>567</v>
      </c>
      <c r="W281" s="17" t="s">
        <v>637</v>
      </c>
      <c r="X281" s="17" t="s">
        <v>567</v>
      </c>
      <c r="Y281" s="17" t="s">
        <v>366</v>
      </c>
      <c r="AA281" s="18" t="s">
        <v>303</v>
      </c>
      <c r="AB281" s="18" t="s">
        <v>303</v>
      </c>
      <c r="AC281" s="18" t="s">
        <v>356</v>
      </c>
    </row>
    <row r="282" spans="17:29" x14ac:dyDescent="0.25">
      <c r="Q282" t="s">
        <v>568</v>
      </c>
      <c r="W282" s="17" t="s">
        <v>638</v>
      </c>
      <c r="X282" s="17" t="s">
        <v>568</v>
      </c>
      <c r="Y282" s="17" t="s">
        <v>365</v>
      </c>
      <c r="AA282" s="18" t="s">
        <v>303</v>
      </c>
      <c r="AB282" s="18" t="s">
        <v>303</v>
      </c>
      <c r="AC282" s="18" t="s">
        <v>569</v>
      </c>
    </row>
    <row r="283" spans="17:29" x14ac:dyDescent="0.25">
      <c r="Q283" t="s">
        <v>570</v>
      </c>
      <c r="W283" s="17" t="s">
        <v>639</v>
      </c>
      <c r="X283" s="17" t="s">
        <v>570</v>
      </c>
      <c r="Y283" s="17" t="s">
        <v>361</v>
      </c>
      <c r="AA283" s="18" t="s">
        <v>303</v>
      </c>
      <c r="AB283" s="18" t="s">
        <v>303</v>
      </c>
      <c r="AC283" s="18" t="s">
        <v>379</v>
      </c>
    </row>
    <row r="284" spans="17:29" x14ac:dyDescent="0.25">
      <c r="Q284" t="s">
        <v>571</v>
      </c>
      <c r="W284" s="17" t="s">
        <v>640</v>
      </c>
      <c r="X284" s="17" t="s">
        <v>571</v>
      </c>
      <c r="Y284" s="17" t="s">
        <v>365</v>
      </c>
      <c r="AA284" s="18" t="s">
        <v>303</v>
      </c>
      <c r="AB284" s="18" t="s">
        <v>303</v>
      </c>
      <c r="AC284" s="18" t="s">
        <v>356</v>
      </c>
    </row>
    <row r="285" spans="17:29" x14ac:dyDescent="0.25">
      <c r="Q285" t="s">
        <v>572</v>
      </c>
      <c r="W285" s="17" t="s">
        <v>641</v>
      </c>
      <c r="X285" s="17" t="s">
        <v>572</v>
      </c>
      <c r="Y285" s="17" t="s">
        <v>363</v>
      </c>
      <c r="AA285" s="18" t="s">
        <v>304</v>
      </c>
      <c r="AB285" s="18" t="s">
        <v>303</v>
      </c>
      <c r="AC285" s="18" t="s">
        <v>400</v>
      </c>
    </row>
    <row r="286" spans="17:29" x14ac:dyDescent="0.25">
      <c r="Q286" t="s">
        <v>573</v>
      </c>
      <c r="W286" s="17" t="s">
        <v>642</v>
      </c>
      <c r="X286" s="17" t="s">
        <v>573</v>
      </c>
      <c r="Y286" s="17" t="s">
        <v>365</v>
      </c>
      <c r="AA286" s="18" t="s">
        <v>304</v>
      </c>
      <c r="AB286" s="18" t="s">
        <v>303</v>
      </c>
      <c r="AC286" s="18" t="s">
        <v>397</v>
      </c>
    </row>
    <row r="287" spans="17:29" x14ac:dyDescent="0.25">
      <c r="Q287" t="s">
        <v>574</v>
      </c>
      <c r="W287" s="17" t="s">
        <v>643</v>
      </c>
      <c r="X287" s="17" t="s">
        <v>574</v>
      </c>
      <c r="Y287" s="17" t="s">
        <v>361</v>
      </c>
      <c r="AA287" s="18" t="s">
        <v>303</v>
      </c>
      <c r="AB287" s="18" t="s">
        <v>303</v>
      </c>
      <c r="AC287" s="18" t="s">
        <v>575</v>
      </c>
    </row>
    <row r="288" spans="17:29" x14ac:dyDescent="0.25">
      <c r="Q288" t="s">
        <v>576</v>
      </c>
      <c r="W288" s="17" t="s">
        <v>644</v>
      </c>
      <c r="X288" s="17" t="s">
        <v>576</v>
      </c>
      <c r="Y288" s="17" t="s">
        <v>364</v>
      </c>
      <c r="AA288" s="18" t="s">
        <v>304</v>
      </c>
      <c r="AB288" s="18" t="s">
        <v>303</v>
      </c>
      <c r="AC288" s="18" t="s">
        <v>400</v>
      </c>
    </row>
    <row r="289" spans="16:29" x14ac:dyDescent="0.25">
      <c r="Q289" t="s">
        <v>577</v>
      </c>
      <c r="W289" s="17" t="s">
        <v>645</v>
      </c>
      <c r="X289" s="17" t="s">
        <v>577</v>
      </c>
      <c r="Y289" s="17" t="s">
        <v>363</v>
      </c>
      <c r="AA289" s="18" t="s">
        <v>304</v>
      </c>
      <c r="AB289" s="18" t="s">
        <v>303</v>
      </c>
      <c r="AC289" s="18" t="s">
        <v>400</v>
      </c>
    </row>
    <row r="290" spans="16:29" x14ac:dyDescent="0.25">
      <c r="Q290" t="s">
        <v>353</v>
      </c>
      <c r="W290" s="17" t="s">
        <v>646</v>
      </c>
      <c r="X290" s="17" t="s">
        <v>353</v>
      </c>
      <c r="Y290" s="17" t="s">
        <v>366</v>
      </c>
      <c r="AA290" s="18" t="s">
        <v>303</v>
      </c>
      <c r="AB290" s="18" t="s">
        <v>303</v>
      </c>
      <c r="AC290" s="18" t="s">
        <v>398</v>
      </c>
    </row>
    <row r="291" spans="16:29" x14ac:dyDescent="0.25">
      <c r="Q291" t="s">
        <v>578</v>
      </c>
      <c r="W291" s="17" t="s">
        <v>647</v>
      </c>
      <c r="X291" s="17" t="s">
        <v>578</v>
      </c>
      <c r="Y291" s="17" t="s">
        <v>364</v>
      </c>
      <c r="AA291" s="18" t="s">
        <v>304</v>
      </c>
      <c r="AB291" s="18" t="s">
        <v>303</v>
      </c>
      <c r="AC291" s="18" t="s">
        <v>400</v>
      </c>
    </row>
    <row r="292" spans="16:29" x14ac:dyDescent="0.25">
      <c r="Q292" t="s">
        <v>579</v>
      </c>
      <c r="W292" s="17" t="s">
        <v>648</v>
      </c>
      <c r="X292" s="17" t="s">
        <v>579</v>
      </c>
      <c r="Y292" s="17" t="s">
        <v>364</v>
      </c>
      <c r="AA292" s="18" t="s">
        <v>304</v>
      </c>
      <c r="AB292" s="18" t="s">
        <v>303</v>
      </c>
      <c r="AC292" s="18" t="s">
        <v>400</v>
      </c>
    </row>
    <row r="293" spans="16:29" x14ac:dyDescent="0.25">
      <c r="Q293" t="s">
        <v>580</v>
      </c>
      <c r="W293" s="17" t="s">
        <v>649</v>
      </c>
      <c r="X293" s="17" t="s">
        <v>580</v>
      </c>
      <c r="Y293" s="17" t="s">
        <v>365</v>
      </c>
      <c r="AA293" s="18" t="s">
        <v>303</v>
      </c>
      <c r="AB293" s="18" t="s">
        <v>303</v>
      </c>
      <c r="AC293" s="18" t="s">
        <v>397</v>
      </c>
    </row>
    <row r="294" spans="16:29" x14ac:dyDescent="0.25">
      <c r="Q294" t="s">
        <v>353</v>
      </c>
      <c r="W294" s="17" t="s">
        <v>646</v>
      </c>
      <c r="X294" s="17" t="s">
        <v>353</v>
      </c>
      <c r="Y294" s="17" t="s">
        <v>366</v>
      </c>
      <c r="AA294" s="18" t="s">
        <v>303</v>
      </c>
      <c r="AB294" s="18" t="s">
        <v>303</v>
      </c>
      <c r="AC294" s="18" t="s">
        <v>398</v>
      </c>
    </row>
    <row r="295" spans="16:29" x14ac:dyDescent="0.25">
      <c r="Q295" t="s">
        <v>581</v>
      </c>
      <c r="W295" s="17" t="s">
        <v>650</v>
      </c>
      <c r="X295" s="17" t="s">
        <v>581</v>
      </c>
      <c r="Y295" s="17" t="s">
        <v>363</v>
      </c>
      <c r="AA295" s="18" t="s">
        <v>303</v>
      </c>
      <c r="AB295" s="18" t="s">
        <v>303</v>
      </c>
      <c r="AC295" s="18" t="s">
        <v>400</v>
      </c>
    </row>
    <row r="296" spans="16:29" x14ac:dyDescent="0.25">
      <c r="Q296" t="s">
        <v>346</v>
      </c>
      <c r="W296" s="17" t="s">
        <v>598</v>
      </c>
      <c r="X296" s="17" t="s">
        <v>346</v>
      </c>
      <c r="Y296" s="17" t="s">
        <v>364</v>
      </c>
      <c r="AA296" s="18" t="s">
        <v>304</v>
      </c>
      <c r="AB296" s="18" t="s">
        <v>303</v>
      </c>
      <c r="AC296" s="18" t="s">
        <v>400</v>
      </c>
    </row>
    <row r="297" spans="16:29" x14ac:dyDescent="0.25">
      <c r="Q297" t="s">
        <v>555</v>
      </c>
      <c r="W297" s="17" t="s">
        <v>615</v>
      </c>
      <c r="X297" s="17" t="s">
        <v>555</v>
      </c>
      <c r="Y297" s="17" t="s">
        <v>359</v>
      </c>
      <c r="AA297" s="18" t="s">
        <v>304</v>
      </c>
      <c r="AB297" s="18" t="s">
        <v>303</v>
      </c>
      <c r="AC297" s="18" t="s">
        <v>400</v>
      </c>
    </row>
    <row r="298" spans="16:29" x14ac:dyDescent="0.25">
      <c r="Q298" t="s">
        <v>582</v>
      </c>
      <c r="W298" s="17" t="s">
        <v>651</v>
      </c>
      <c r="X298" s="17" t="s">
        <v>582</v>
      </c>
      <c r="Y298" s="17" t="s">
        <v>365</v>
      </c>
      <c r="AA298" s="18" t="s">
        <v>303</v>
      </c>
      <c r="AB298" s="18" t="s">
        <v>303</v>
      </c>
      <c r="AC298" s="18" t="s">
        <v>356</v>
      </c>
    </row>
    <row r="302" spans="16:29" x14ac:dyDescent="0.25">
      <c r="P302" t="s">
        <v>157</v>
      </c>
      <c r="Q302" t="s">
        <v>0</v>
      </c>
      <c r="R302">
        <v>97</v>
      </c>
      <c r="W302" s="17" t="s">
        <v>491</v>
      </c>
      <c r="X302" s="17" t="s">
        <v>0</v>
      </c>
      <c r="Y302" s="17" t="s">
        <v>357</v>
      </c>
      <c r="AA302" s="18" t="s">
        <v>304</v>
      </c>
      <c r="AB302" s="18" t="s">
        <v>303</v>
      </c>
      <c r="AC302" s="18" t="s">
        <v>400</v>
      </c>
    </row>
    <row r="303" spans="16:29" x14ac:dyDescent="0.25">
      <c r="Q303" t="s">
        <v>54</v>
      </c>
      <c r="R303">
        <v>41</v>
      </c>
      <c r="W303" s="17" t="s">
        <v>415</v>
      </c>
      <c r="X303" s="17" t="s">
        <v>54</v>
      </c>
      <c r="Y303" s="17" t="s">
        <v>361</v>
      </c>
      <c r="AA303" s="18" t="s">
        <v>303</v>
      </c>
      <c r="AB303" s="18" t="s">
        <v>303</v>
      </c>
      <c r="AC303" s="18" t="s">
        <v>380</v>
      </c>
    </row>
    <row r="304" spans="16:29" x14ac:dyDescent="0.25">
      <c r="Q304" t="s">
        <v>158</v>
      </c>
      <c r="R304">
        <v>112</v>
      </c>
      <c r="W304" s="17" t="s">
        <v>663</v>
      </c>
      <c r="X304" s="17" t="s">
        <v>158</v>
      </c>
      <c r="Y304" s="17" t="s">
        <v>361</v>
      </c>
      <c r="AA304" s="18" t="s">
        <v>303</v>
      </c>
      <c r="AB304" s="18" t="s">
        <v>303</v>
      </c>
      <c r="AC304" s="18" t="s">
        <v>356</v>
      </c>
    </row>
    <row r="305" spans="16:29" x14ac:dyDescent="0.25">
      <c r="P305">
        <v>1</v>
      </c>
      <c r="Q305" t="s">
        <v>24</v>
      </c>
      <c r="R305">
        <v>4</v>
      </c>
      <c r="W305" s="17" t="s">
        <v>406</v>
      </c>
      <c r="X305" s="17" t="s">
        <v>24</v>
      </c>
      <c r="Y305" s="17" t="s">
        <v>361</v>
      </c>
      <c r="AA305" s="18" t="s">
        <v>304</v>
      </c>
      <c r="AB305" s="18" t="s">
        <v>304</v>
      </c>
      <c r="AC305" s="18" t="s">
        <v>375</v>
      </c>
    </row>
    <row r="306" spans="16:29" x14ac:dyDescent="0.25">
      <c r="P306">
        <v>1</v>
      </c>
      <c r="Q306" t="s">
        <v>6</v>
      </c>
      <c r="R306">
        <v>58</v>
      </c>
      <c r="W306" s="17" t="s">
        <v>407</v>
      </c>
      <c r="X306" s="17" t="s">
        <v>6</v>
      </c>
      <c r="Y306" s="17" t="s">
        <v>361</v>
      </c>
      <c r="AA306" s="18" t="s">
        <v>303</v>
      </c>
      <c r="AB306" s="18" t="s">
        <v>303</v>
      </c>
      <c r="AC306" s="18" t="s">
        <v>376</v>
      </c>
    </row>
    <row r="307" spans="16:29" x14ac:dyDescent="0.25">
      <c r="P307">
        <v>1</v>
      </c>
      <c r="Q307" t="s">
        <v>8</v>
      </c>
      <c r="R307">
        <v>1</v>
      </c>
      <c r="W307" s="17" t="s">
        <v>411</v>
      </c>
      <c r="X307" s="17" t="s">
        <v>8</v>
      </c>
      <c r="Y307" s="17" t="s">
        <v>361</v>
      </c>
      <c r="AA307" s="18" t="s">
        <v>303</v>
      </c>
      <c r="AB307" s="18" t="s">
        <v>304</v>
      </c>
      <c r="AC307" s="18" t="s">
        <v>377</v>
      </c>
    </row>
    <row r="308" spans="16:29" x14ac:dyDescent="0.25">
      <c r="P308">
        <v>1</v>
      </c>
      <c r="Q308" t="s">
        <v>7</v>
      </c>
      <c r="R308">
        <v>5</v>
      </c>
      <c r="W308" s="17" t="s">
        <v>664</v>
      </c>
      <c r="X308" s="17" t="s">
        <v>7</v>
      </c>
      <c r="Y308" s="17" t="s">
        <v>363</v>
      </c>
      <c r="AA308" s="18" t="s">
        <v>303</v>
      </c>
      <c r="AB308" s="18" t="s">
        <v>303</v>
      </c>
      <c r="AC308" s="18" t="s">
        <v>400</v>
      </c>
    </row>
    <row r="309" spans="16:29" x14ac:dyDescent="0.25">
      <c r="P309">
        <v>1</v>
      </c>
      <c r="Q309" t="s">
        <v>11</v>
      </c>
      <c r="R309">
        <v>5</v>
      </c>
      <c r="W309" s="17" t="s">
        <v>665</v>
      </c>
      <c r="X309" s="17" t="s">
        <v>11</v>
      </c>
      <c r="Y309" s="17" t="s">
        <v>363</v>
      </c>
      <c r="AA309" s="18" t="s">
        <v>303</v>
      </c>
      <c r="AB309" s="18" t="s">
        <v>304</v>
      </c>
      <c r="AC309" s="18" t="s">
        <v>400</v>
      </c>
    </row>
    <row r="310" spans="16:29" x14ac:dyDescent="0.25">
      <c r="P310">
        <v>1</v>
      </c>
      <c r="Q310" t="s">
        <v>159</v>
      </c>
      <c r="R310">
        <v>0</v>
      </c>
      <c r="W310" s="17" t="s">
        <v>444</v>
      </c>
      <c r="X310" s="17" t="s">
        <v>159</v>
      </c>
      <c r="Y310" s="17" t="s">
        <v>363</v>
      </c>
      <c r="AA310" s="18" t="s">
        <v>303</v>
      </c>
      <c r="AB310" s="18" t="s">
        <v>303</v>
      </c>
      <c r="AC310" s="18" t="s">
        <v>400</v>
      </c>
    </row>
    <row r="311" spans="16:29" x14ac:dyDescent="0.25">
      <c r="Q311" t="s">
        <v>160</v>
      </c>
      <c r="W311" s="17" t="s">
        <v>666</v>
      </c>
      <c r="X311" s="17" t="s">
        <v>160</v>
      </c>
      <c r="Y311" s="17" t="s">
        <v>361</v>
      </c>
      <c r="AA311" s="18" t="s">
        <v>303</v>
      </c>
      <c r="AB311" s="18" t="s">
        <v>303</v>
      </c>
      <c r="AC311" s="18" t="s">
        <v>652</v>
      </c>
    </row>
    <row r="312" spans="16:29" x14ac:dyDescent="0.25">
      <c r="Q312" t="s">
        <v>68</v>
      </c>
      <c r="W312" s="17" t="s">
        <v>433</v>
      </c>
      <c r="X312" s="17" t="s">
        <v>68</v>
      </c>
      <c r="Y312" s="17" t="s">
        <v>361</v>
      </c>
      <c r="AA312" s="18" t="s">
        <v>303</v>
      </c>
      <c r="AB312" s="18" t="s">
        <v>303</v>
      </c>
      <c r="AC312" s="18" t="s">
        <v>386</v>
      </c>
    </row>
    <row r="313" spans="16:29" x14ac:dyDescent="0.25">
      <c r="Q313" t="s">
        <v>113</v>
      </c>
      <c r="W313" s="17" t="s">
        <v>496</v>
      </c>
      <c r="X313" s="17" t="s">
        <v>113</v>
      </c>
      <c r="Y313" s="17" t="s">
        <v>361</v>
      </c>
      <c r="AA313" s="18" t="s">
        <v>303</v>
      </c>
      <c r="AB313" s="18" t="s">
        <v>303</v>
      </c>
      <c r="AC313" s="18" t="s">
        <v>397</v>
      </c>
    </row>
    <row r="314" spans="16:29" x14ac:dyDescent="0.25">
      <c r="Q314" t="s">
        <v>161</v>
      </c>
      <c r="W314" s="17" t="s">
        <v>667</v>
      </c>
      <c r="X314" s="17" t="s">
        <v>161</v>
      </c>
      <c r="Y314" s="17" t="s">
        <v>358</v>
      </c>
      <c r="AA314" s="18" t="s">
        <v>303</v>
      </c>
      <c r="AB314" s="18" t="s">
        <v>303</v>
      </c>
      <c r="AC314" s="18" t="s">
        <v>400</v>
      </c>
    </row>
    <row r="315" spans="16:29" x14ac:dyDescent="0.25">
      <c r="Q315" t="s">
        <v>162</v>
      </c>
      <c r="W315" s="17" t="s">
        <v>668</v>
      </c>
      <c r="X315" s="17" t="s">
        <v>162</v>
      </c>
      <c r="Y315" s="17" t="s">
        <v>361</v>
      </c>
      <c r="AA315" s="18" t="s">
        <v>303</v>
      </c>
      <c r="AB315" s="18" t="s">
        <v>303</v>
      </c>
      <c r="AC315" s="18" t="s">
        <v>652</v>
      </c>
    </row>
    <row r="316" spans="16:29" x14ac:dyDescent="0.25">
      <c r="Q316" t="s">
        <v>49</v>
      </c>
      <c r="R316" s="13">
        <v>44365.562384259261</v>
      </c>
      <c r="W316" s="17" t="s">
        <v>669</v>
      </c>
      <c r="X316" s="17" t="s">
        <v>49</v>
      </c>
      <c r="Y316" s="17" t="s">
        <v>360</v>
      </c>
      <c r="AA316" s="18" t="s">
        <v>303</v>
      </c>
      <c r="AB316" s="18" t="s">
        <v>304</v>
      </c>
      <c r="AC316" s="18" t="s">
        <v>400</v>
      </c>
    </row>
    <row r="317" spans="16:29" x14ac:dyDescent="0.25">
      <c r="Q317" t="s">
        <v>125</v>
      </c>
      <c r="W317" s="17" t="s">
        <v>670</v>
      </c>
      <c r="X317" s="17" t="s">
        <v>125</v>
      </c>
      <c r="Y317" s="17" t="s">
        <v>361</v>
      </c>
      <c r="AA317" s="18" t="s">
        <v>303</v>
      </c>
      <c r="AB317" s="18" t="s">
        <v>303</v>
      </c>
      <c r="AC317" s="18" t="s">
        <v>379</v>
      </c>
    </row>
    <row r="318" spans="16:29" x14ac:dyDescent="0.25">
      <c r="Q318" t="s">
        <v>52</v>
      </c>
      <c r="R318">
        <v>4</v>
      </c>
      <c r="W318" s="17" t="s">
        <v>671</v>
      </c>
      <c r="X318" s="17" t="s">
        <v>52</v>
      </c>
      <c r="Y318" s="17" t="s">
        <v>361</v>
      </c>
      <c r="AA318" s="18" t="s">
        <v>303</v>
      </c>
      <c r="AB318" s="18" t="s">
        <v>304</v>
      </c>
      <c r="AC318" s="18" t="s">
        <v>378</v>
      </c>
    </row>
    <row r="319" spans="16:29" x14ac:dyDescent="0.25">
      <c r="Q319" t="s">
        <v>14</v>
      </c>
      <c r="R319">
        <v>102</v>
      </c>
      <c r="W319" s="17" t="s">
        <v>672</v>
      </c>
      <c r="X319" s="17" t="s">
        <v>14</v>
      </c>
      <c r="Y319" s="17" t="s">
        <v>361</v>
      </c>
      <c r="AA319" s="18" t="s">
        <v>303</v>
      </c>
      <c r="AB319" s="18" t="s">
        <v>304</v>
      </c>
      <c r="AC319" s="18" t="s">
        <v>378</v>
      </c>
    </row>
    <row r="320" spans="16:29" x14ac:dyDescent="0.25">
      <c r="Q320" t="s">
        <v>21</v>
      </c>
      <c r="R320" t="s">
        <v>329</v>
      </c>
      <c r="W320" s="17" t="s">
        <v>417</v>
      </c>
      <c r="X320" s="17" t="s">
        <v>21</v>
      </c>
      <c r="Y320" s="17" t="s">
        <v>359</v>
      </c>
      <c r="AA320" s="18" t="s">
        <v>304</v>
      </c>
      <c r="AB320" s="18" t="s">
        <v>303</v>
      </c>
      <c r="AC320" s="18" t="s">
        <v>400</v>
      </c>
    </row>
    <row r="321" spans="17:29" x14ac:dyDescent="0.25">
      <c r="Q321" t="s">
        <v>67</v>
      </c>
      <c r="R321" t="s">
        <v>658</v>
      </c>
      <c r="W321" s="17" t="s">
        <v>432</v>
      </c>
      <c r="X321" s="17" t="s">
        <v>67</v>
      </c>
      <c r="Y321" s="17" t="s">
        <v>358</v>
      </c>
      <c r="AA321" s="18" t="s">
        <v>303</v>
      </c>
      <c r="AB321" s="18" t="s">
        <v>303</v>
      </c>
      <c r="AC321" s="18" t="s">
        <v>400</v>
      </c>
    </row>
    <row r="322" spans="17:29" x14ac:dyDescent="0.25">
      <c r="Q322" t="s">
        <v>50</v>
      </c>
      <c r="W322" s="17" t="s">
        <v>673</v>
      </c>
      <c r="X322" s="17" t="s">
        <v>50</v>
      </c>
      <c r="Y322" s="17" t="s">
        <v>362</v>
      </c>
      <c r="AA322" s="18" t="s">
        <v>303</v>
      </c>
      <c r="AB322" s="18" t="s">
        <v>303</v>
      </c>
      <c r="AC322" s="18" t="s">
        <v>400</v>
      </c>
    </row>
    <row r="323" spans="17:29" x14ac:dyDescent="0.25">
      <c r="Q323" t="s">
        <v>32</v>
      </c>
      <c r="R323">
        <v>2</v>
      </c>
      <c r="W323" s="17" t="s">
        <v>437</v>
      </c>
      <c r="X323" s="17" t="s">
        <v>32</v>
      </c>
      <c r="Y323" s="17" t="s">
        <v>361</v>
      </c>
      <c r="AA323" s="18" t="s">
        <v>304</v>
      </c>
      <c r="AB323" s="18" t="s">
        <v>303</v>
      </c>
      <c r="AC323" s="18" t="s">
        <v>388</v>
      </c>
    </row>
    <row r="324" spans="17:29" x14ac:dyDescent="0.25">
      <c r="Q324" t="s">
        <v>33</v>
      </c>
      <c r="R324" s="13">
        <v>44365.562037037038</v>
      </c>
      <c r="W324" s="17" t="s">
        <v>497</v>
      </c>
      <c r="X324" s="17" t="s">
        <v>33</v>
      </c>
      <c r="Y324" s="17" t="s">
        <v>360</v>
      </c>
      <c r="AA324" s="18" t="s">
        <v>304</v>
      </c>
      <c r="AB324" s="18" t="s">
        <v>303</v>
      </c>
      <c r="AC324" s="18" t="s">
        <v>400</v>
      </c>
    </row>
    <row r="325" spans="17:29" x14ac:dyDescent="0.25">
      <c r="Q325" t="s">
        <v>34</v>
      </c>
      <c r="R325">
        <v>2</v>
      </c>
      <c r="W325" s="17" t="s">
        <v>438</v>
      </c>
      <c r="X325" s="17" t="s">
        <v>34</v>
      </c>
      <c r="Y325" s="17" t="s">
        <v>361</v>
      </c>
      <c r="AA325" s="18" t="s">
        <v>304</v>
      </c>
      <c r="AB325" s="18" t="s">
        <v>303</v>
      </c>
      <c r="AC325" s="18" t="s">
        <v>388</v>
      </c>
    </row>
    <row r="326" spans="17:29" x14ac:dyDescent="0.25">
      <c r="Q326" t="s">
        <v>35</v>
      </c>
      <c r="R326" s="13">
        <v>44365.562037037038</v>
      </c>
      <c r="W326" s="17" t="s">
        <v>439</v>
      </c>
      <c r="X326" s="17" t="s">
        <v>35</v>
      </c>
      <c r="Y326" s="17" t="s">
        <v>360</v>
      </c>
      <c r="AA326" s="18" t="s">
        <v>304</v>
      </c>
      <c r="AB326" s="18" t="s">
        <v>303</v>
      </c>
      <c r="AC326" s="18" t="s">
        <v>400</v>
      </c>
    </row>
    <row r="327" spans="17:29" x14ac:dyDescent="0.25">
      <c r="Q327" t="s">
        <v>78</v>
      </c>
      <c r="W327" s="17" t="s">
        <v>674</v>
      </c>
      <c r="X327" s="17" t="s">
        <v>78</v>
      </c>
      <c r="Y327" s="17" t="s">
        <v>361</v>
      </c>
      <c r="AA327" s="18" t="s">
        <v>303</v>
      </c>
      <c r="AB327" s="18" t="s">
        <v>303</v>
      </c>
      <c r="AC327" s="18" t="s">
        <v>394</v>
      </c>
    </row>
    <row r="328" spans="17:29" x14ac:dyDescent="0.25">
      <c r="Q328" t="s">
        <v>73</v>
      </c>
      <c r="W328" s="17" t="s">
        <v>675</v>
      </c>
      <c r="X328" s="17" t="s">
        <v>73</v>
      </c>
      <c r="Y328" s="17" t="s">
        <v>361</v>
      </c>
      <c r="AA328" s="18" t="s">
        <v>303</v>
      </c>
      <c r="AB328" s="18" t="s">
        <v>303</v>
      </c>
      <c r="AC328" s="18" t="s">
        <v>391</v>
      </c>
    </row>
    <row r="329" spans="17:29" x14ac:dyDescent="0.25">
      <c r="Q329" t="s">
        <v>653</v>
      </c>
      <c r="W329" s="17" t="s">
        <v>676</v>
      </c>
      <c r="X329" s="17" t="s">
        <v>653</v>
      </c>
      <c r="Y329" s="17" t="s">
        <v>360</v>
      </c>
      <c r="AA329" s="18" t="s">
        <v>303</v>
      </c>
      <c r="AB329" s="18" t="s">
        <v>303</v>
      </c>
      <c r="AC329" s="18" t="s">
        <v>400</v>
      </c>
    </row>
    <row r="331" spans="17:29" x14ac:dyDescent="0.25">
      <c r="W331" s="17" t="e">
        <v>#N/A</v>
      </c>
      <c r="X331" s="17">
        <v>0</v>
      </c>
      <c r="Y331" s="17" t="e">
        <v>#N/A</v>
      </c>
      <c r="AA331" s="18" t="e">
        <v>#N/A</v>
      </c>
      <c r="AB331" s="18" t="e">
        <v>#N/A</v>
      </c>
      <c r="AC331" s="18" t="e">
        <v>#N/A</v>
      </c>
    </row>
    <row r="332" spans="17:29" x14ac:dyDescent="0.25">
      <c r="Q332" t="s">
        <v>476</v>
      </c>
      <c r="W332" s="17" t="s">
        <v>677</v>
      </c>
      <c r="X332" s="17" t="s">
        <v>476</v>
      </c>
      <c r="Y332" s="17" t="s">
        <v>365</v>
      </c>
      <c r="AA332" s="18" t="s">
        <v>303</v>
      </c>
      <c r="AB332" s="18" t="s">
        <v>303</v>
      </c>
      <c r="AC332" s="18" t="s">
        <v>398</v>
      </c>
    </row>
    <row r="333" spans="17:29" x14ac:dyDescent="0.25">
      <c r="Q333" t="s">
        <v>578</v>
      </c>
      <c r="W333" s="17" t="s">
        <v>647</v>
      </c>
      <c r="X333" s="17" t="s">
        <v>578</v>
      </c>
      <c r="Y333" s="17" t="s">
        <v>364</v>
      </c>
      <c r="AA333" s="18" t="s">
        <v>303</v>
      </c>
      <c r="AB333" s="18" t="s">
        <v>303</v>
      </c>
      <c r="AC333" s="18" t="s">
        <v>400</v>
      </c>
    </row>
    <row r="334" spans="17:29" x14ac:dyDescent="0.25">
      <c r="Q334" t="s">
        <v>29</v>
      </c>
      <c r="W334" s="17" t="s">
        <v>592</v>
      </c>
      <c r="X334" s="17" t="s">
        <v>29</v>
      </c>
      <c r="Y334" s="17" t="s">
        <v>364</v>
      </c>
      <c r="AA334" s="18" t="s">
        <v>304</v>
      </c>
      <c r="AB334" s="18" t="s">
        <v>303</v>
      </c>
      <c r="AC334" s="18" t="s">
        <v>400</v>
      </c>
    </row>
    <row r="335" spans="17:29" x14ac:dyDescent="0.25">
      <c r="Q335" t="s">
        <v>5</v>
      </c>
      <c r="W335" s="17" t="s">
        <v>678</v>
      </c>
      <c r="X335" s="17" t="s">
        <v>5</v>
      </c>
      <c r="Y335" s="17" t="s">
        <v>358</v>
      </c>
      <c r="AA335" s="18" t="s">
        <v>304</v>
      </c>
      <c r="AB335" s="18" t="s">
        <v>303</v>
      </c>
      <c r="AC335" s="18" t="s">
        <v>400</v>
      </c>
    </row>
    <row r="336" spans="17:29" x14ac:dyDescent="0.25">
      <c r="Q336" t="s">
        <v>346</v>
      </c>
      <c r="W336" s="17" t="s">
        <v>598</v>
      </c>
      <c r="X336" s="17" t="s">
        <v>346</v>
      </c>
      <c r="Y336" s="17" t="s">
        <v>364</v>
      </c>
      <c r="AA336" s="18" t="s">
        <v>304</v>
      </c>
      <c r="AB336" s="18" t="s">
        <v>303</v>
      </c>
      <c r="AC336" s="18" t="s">
        <v>400</v>
      </c>
    </row>
    <row r="337" spans="17:29" x14ac:dyDescent="0.25">
      <c r="Q337" t="s">
        <v>555</v>
      </c>
      <c r="W337" s="17" t="s">
        <v>679</v>
      </c>
      <c r="X337" s="17" t="s">
        <v>555</v>
      </c>
      <c r="Y337" s="17" t="s">
        <v>359</v>
      </c>
      <c r="AA337" s="18" t="s">
        <v>304</v>
      </c>
      <c r="AB337" s="18" t="s">
        <v>303</v>
      </c>
      <c r="AC337" s="18" t="s">
        <v>400</v>
      </c>
    </row>
    <row r="338" spans="17:29" x14ac:dyDescent="0.25">
      <c r="Q338" t="s">
        <v>565</v>
      </c>
      <c r="W338" s="17" t="s">
        <v>635</v>
      </c>
      <c r="X338" s="17" t="s">
        <v>565</v>
      </c>
      <c r="Y338" s="17" t="s">
        <v>361</v>
      </c>
      <c r="AA338" s="18" t="s">
        <v>304</v>
      </c>
      <c r="AB338" s="18" t="s">
        <v>303</v>
      </c>
      <c r="AC338" s="18" t="s">
        <v>566</v>
      </c>
    </row>
    <row r="339" spans="17:29" x14ac:dyDescent="0.25">
      <c r="Q339" t="s">
        <v>654</v>
      </c>
      <c r="W339" s="17" t="s">
        <v>680</v>
      </c>
      <c r="X339" s="17" t="s">
        <v>654</v>
      </c>
      <c r="Y339" s="17" t="s">
        <v>364</v>
      </c>
      <c r="AA339" s="18" t="s">
        <v>304</v>
      </c>
      <c r="AB339" s="18" t="s">
        <v>303</v>
      </c>
      <c r="AC339" s="18" t="s">
        <v>400</v>
      </c>
    </row>
    <row r="340" spans="17:29" x14ac:dyDescent="0.25">
      <c r="Q340" t="s">
        <v>555</v>
      </c>
      <c r="W340" s="17" t="s">
        <v>679</v>
      </c>
      <c r="X340" s="17" t="s">
        <v>555</v>
      </c>
      <c r="Y340" s="17" t="s">
        <v>359</v>
      </c>
      <c r="AA340" s="18" t="s">
        <v>304</v>
      </c>
      <c r="AB340" s="18" t="s">
        <v>303</v>
      </c>
      <c r="AC340" s="18" t="s">
        <v>400</v>
      </c>
    </row>
    <row r="341" spans="17:29" x14ac:dyDescent="0.25">
      <c r="Q341" t="s">
        <v>655</v>
      </c>
      <c r="W341" s="17" t="s">
        <v>506</v>
      </c>
      <c r="X341" s="17" t="s">
        <v>655</v>
      </c>
      <c r="Y341" s="17" t="s">
        <v>359</v>
      </c>
      <c r="AA341" s="18" t="s">
        <v>304</v>
      </c>
      <c r="AB341" s="18" t="s">
        <v>303</v>
      </c>
      <c r="AC341" s="18" t="s">
        <v>400</v>
      </c>
    </row>
    <row r="342" spans="17:29" x14ac:dyDescent="0.25">
      <c r="Q342" t="s">
        <v>486</v>
      </c>
      <c r="W342" s="17" t="s">
        <v>681</v>
      </c>
      <c r="X342" s="17" t="s">
        <v>486</v>
      </c>
      <c r="Y342" s="17" t="s">
        <v>365</v>
      </c>
      <c r="AA342" s="18" t="s">
        <v>303</v>
      </c>
      <c r="AB342" s="18" t="s">
        <v>303</v>
      </c>
      <c r="AC342" s="18" t="s">
        <v>398</v>
      </c>
    </row>
    <row r="343" spans="17:29" x14ac:dyDescent="0.25">
      <c r="Q343" t="s">
        <v>347</v>
      </c>
      <c r="W343" s="17" t="s">
        <v>501</v>
      </c>
      <c r="X343" s="17" t="s">
        <v>347</v>
      </c>
      <c r="Y343" s="17" t="s">
        <v>360</v>
      </c>
      <c r="AA343" s="18" t="s">
        <v>304</v>
      </c>
      <c r="AB343" s="18" t="s">
        <v>303</v>
      </c>
      <c r="AC343" s="18" t="s">
        <v>400</v>
      </c>
    </row>
    <row r="344" spans="17:29" x14ac:dyDescent="0.25">
      <c r="Q344" t="s">
        <v>656</v>
      </c>
      <c r="W344" s="17" t="s">
        <v>610</v>
      </c>
      <c r="X344" s="17" t="s">
        <v>656</v>
      </c>
      <c r="Y344" s="17" t="s">
        <v>364</v>
      </c>
      <c r="AA344" s="18" t="s">
        <v>304</v>
      </c>
      <c r="AB344" s="18" t="s">
        <v>303</v>
      </c>
      <c r="AC344" s="18" t="s">
        <v>400</v>
      </c>
    </row>
    <row r="345" spans="17:29" x14ac:dyDescent="0.25">
      <c r="Q345" t="s">
        <v>657</v>
      </c>
      <c r="W345" s="17" t="s">
        <v>682</v>
      </c>
      <c r="X345" s="17" t="s">
        <v>657</v>
      </c>
      <c r="Y345" s="17" t="s">
        <v>364</v>
      </c>
      <c r="AA345" s="18" t="s">
        <v>304</v>
      </c>
      <c r="AB345" s="18" t="s">
        <v>303</v>
      </c>
      <c r="AC345" s="18" t="s">
        <v>400</v>
      </c>
    </row>
    <row r="346" spans="17:29" x14ac:dyDescent="0.25">
      <c r="Q346" t="s">
        <v>350</v>
      </c>
      <c r="W346" s="17" t="s">
        <v>517</v>
      </c>
      <c r="X346" s="17" t="s">
        <v>350</v>
      </c>
      <c r="Y346" s="17" t="s">
        <v>358</v>
      </c>
      <c r="AA346" s="18" t="s">
        <v>304</v>
      </c>
      <c r="AB346" s="18" t="s">
        <v>303</v>
      </c>
      <c r="AC346" s="18" t="s">
        <v>400</v>
      </c>
    </row>
    <row r="353" spans="16:30" x14ac:dyDescent="0.25">
      <c r="P353" t="s">
        <v>697</v>
      </c>
      <c r="Q353" t="s">
        <v>0</v>
      </c>
      <c r="R353">
        <v>74</v>
      </c>
      <c r="S353">
        <v>73</v>
      </c>
      <c r="W353" s="17" t="s">
        <v>491</v>
      </c>
      <c r="Y353" s="17" t="s">
        <v>0</v>
      </c>
      <c r="Z353" s="17" t="s">
        <v>357</v>
      </c>
      <c r="AA353" s="17"/>
      <c r="AB353" s="18" t="s">
        <v>304</v>
      </c>
      <c r="AC353" s="18" t="s">
        <v>303</v>
      </c>
      <c r="AD353" s="18" t="s">
        <v>400</v>
      </c>
    </row>
    <row r="354" spans="16:30" x14ac:dyDescent="0.25">
      <c r="Q354" t="s">
        <v>2</v>
      </c>
      <c r="R354" t="s">
        <v>659</v>
      </c>
      <c r="S354" t="s">
        <v>695</v>
      </c>
      <c r="W354" s="17" t="s">
        <v>426</v>
      </c>
      <c r="Y354" s="17" t="s">
        <v>2</v>
      </c>
      <c r="Z354" s="17" t="s">
        <v>358</v>
      </c>
      <c r="AA354" s="17"/>
      <c r="AB354" s="18" t="s">
        <v>303</v>
      </c>
      <c r="AC354" s="18" t="s">
        <v>304</v>
      </c>
      <c r="AD354" s="18" t="s">
        <v>400</v>
      </c>
    </row>
    <row r="355" spans="16:30" x14ac:dyDescent="0.25">
      <c r="Q355" t="s">
        <v>195</v>
      </c>
      <c r="W355" s="17" t="s">
        <v>771</v>
      </c>
      <c r="Y355" s="17" t="s">
        <v>195</v>
      </c>
      <c r="Z355" s="17" t="s">
        <v>357</v>
      </c>
      <c r="AA355" s="17"/>
      <c r="AB355" s="18" t="s">
        <v>303</v>
      </c>
      <c r="AC355" s="18" t="s">
        <v>303</v>
      </c>
      <c r="AD355" s="18" t="s">
        <v>400</v>
      </c>
    </row>
    <row r="356" spans="16:30" x14ac:dyDescent="0.25">
      <c r="Q356" t="s">
        <v>48</v>
      </c>
      <c r="W356" s="17" t="s">
        <v>772</v>
      </c>
      <c r="Y356" s="17" t="s">
        <v>48</v>
      </c>
      <c r="Z356" s="17" t="s">
        <v>357</v>
      </c>
      <c r="AA356" s="17"/>
      <c r="AB356" s="18" t="s">
        <v>303</v>
      </c>
      <c r="AC356" s="18" t="s">
        <v>303</v>
      </c>
      <c r="AD356" s="18" t="s">
        <v>400</v>
      </c>
    </row>
    <row r="357" spans="16:30" x14ac:dyDescent="0.25">
      <c r="Q357" t="s">
        <v>196</v>
      </c>
      <c r="R357">
        <v>1</v>
      </c>
      <c r="S357">
        <v>1</v>
      </c>
      <c r="W357" s="17" t="s">
        <v>773</v>
      </c>
      <c r="Y357" s="17" t="s">
        <v>196</v>
      </c>
      <c r="Z357" s="17" t="s">
        <v>361</v>
      </c>
      <c r="AA357" s="17"/>
      <c r="AB357" s="18" t="s">
        <v>303</v>
      </c>
      <c r="AC357" s="18" t="s">
        <v>303</v>
      </c>
      <c r="AD357" s="18" t="s">
        <v>683</v>
      </c>
    </row>
    <row r="358" spans="16:30" x14ac:dyDescent="0.25">
      <c r="Q358" t="s">
        <v>197</v>
      </c>
      <c r="R358" t="s">
        <v>660</v>
      </c>
      <c r="S358" t="s">
        <v>696</v>
      </c>
      <c r="W358" s="17" t="s">
        <v>774</v>
      </c>
      <c r="Y358" s="17" t="s">
        <v>197</v>
      </c>
      <c r="Z358" s="17" t="s">
        <v>358</v>
      </c>
      <c r="AA358" s="17"/>
      <c r="AB358" s="18" t="s">
        <v>303</v>
      </c>
      <c r="AC358" s="18" t="s">
        <v>304</v>
      </c>
      <c r="AD358" s="18" t="s">
        <v>400</v>
      </c>
    </row>
    <row r="359" spans="16:30" x14ac:dyDescent="0.25">
      <c r="Q359" t="s">
        <v>198</v>
      </c>
      <c r="R359">
        <v>4</v>
      </c>
      <c r="S359">
        <v>4</v>
      </c>
      <c r="W359" s="17" t="s">
        <v>775</v>
      </c>
      <c r="Y359" s="17" t="s">
        <v>198</v>
      </c>
      <c r="Z359" s="17" t="s">
        <v>361</v>
      </c>
      <c r="AA359" s="17"/>
      <c r="AB359" s="18" t="s">
        <v>303</v>
      </c>
      <c r="AC359" s="18" t="s">
        <v>303</v>
      </c>
      <c r="AD359" s="18" t="s">
        <v>378</v>
      </c>
    </row>
    <row r="360" spans="16:30" x14ac:dyDescent="0.25">
      <c r="Q360" t="s">
        <v>199</v>
      </c>
      <c r="R360">
        <v>102</v>
      </c>
      <c r="S360">
        <v>102</v>
      </c>
      <c r="W360" s="17" t="s">
        <v>776</v>
      </c>
      <c r="Y360" s="17" t="s">
        <v>199</v>
      </c>
      <c r="Z360" s="17" t="s">
        <v>361</v>
      </c>
      <c r="AA360" s="17"/>
      <c r="AB360" s="18" t="s">
        <v>303</v>
      </c>
      <c r="AC360" s="18" t="s">
        <v>303</v>
      </c>
      <c r="AD360" s="18" t="s">
        <v>378</v>
      </c>
    </row>
    <row r="361" spans="16:30" x14ac:dyDescent="0.25">
      <c r="Q361" t="s">
        <v>200</v>
      </c>
      <c r="R361" t="s">
        <v>661</v>
      </c>
      <c r="S361" t="s">
        <v>661</v>
      </c>
      <c r="W361" s="17" t="s">
        <v>679</v>
      </c>
      <c r="Y361" s="17" t="s">
        <v>200</v>
      </c>
      <c r="Z361" s="17" t="s">
        <v>359</v>
      </c>
      <c r="AA361" s="17"/>
      <c r="AB361" s="18" t="s">
        <v>303</v>
      </c>
      <c r="AC361" s="18" t="s">
        <v>304</v>
      </c>
      <c r="AD361" s="18" t="s">
        <v>400</v>
      </c>
    </row>
    <row r="362" spans="16:30" x14ac:dyDescent="0.25">
      <c r="Q362" t="s">
        <v>201</v>
      </c>
      <c r="W362" s="17" t="s">
        <v>777</v>
      </c>
      <c r="Y362" s="17" t="s">
        <v>201</v>
      </c>
      <c r="Z362" s="17" t="s">
        <v>361</v>
      </c>
      <c r="AA362" s="17"/>
      <c r="AB362" s="18" t="s">
        <v>303</v>
      </c>
      <c r="AC362" s="18" t="s">
        <v>303</v>
      </c>
      <c r="AD362" s="18" t="s">
        <v>383</v>
      </c>
    </row>
    <row r="363" spans="16:30" x14ac:dyDescent="0.25">
      <c r="Q363" t="s">
        <v>202</v>
      </c>
      <c r="R363" t="b">
        <v>0</v>
      </c>
      <c r="S363" t="b">
        <v>0</v>
      </c>
      <c r="W363" s="17" t="s">
        <v>598</v>
      </c>
      <c r="Y363" s="17" t="s">
        <v>202</v>
      </c>
      <c r="Z363" s="17" t="s">
        <v>364</v>
      </c>
      <c r="AA363" s="17"/>
      <c r="AB363" s="18" t="s">
        <v>303</v>
      </c>
      <c r="AC363" s="18" t="s">
        <v>303</v>
      </c>
      <c r="AD363" s="18" t="s">
        <v>400</v>
      </c>
    </row>
    <row r="364" spans="16:30" x14ac:dyDescent="0.25">
      <c r="Q364" t="s">
        <v>65</v>
      </c>
      <c r="R364">
        <v>9</v>
      </c>
      <c r="S364">
        <v>8</v>
      </c>
      <c r="W364" s="17" t="s">
        <v>430</v>
      </c>
      <c r="Y364" s="17" t="s">
        <v>65</v>
      </c>
      <c r="Z364" s="17" t="s">
        <v>361</v>
      </c>
      <c r="AA364" s="17"/>
      <c r="AB364" s="18" t="s">
        <v>303</v>
      </c>
      <c r="AC364" s="18" t="s">
        <v>303</v>
      </c>
      <c r="AD364" s="18" t="s">
        <v>385</v>
      </c>
    </row>
    <row r="365" spans="16:30" x14ac:dyDescent="0.25">
      <c r="Q365" t="s">
        <v>203</v>
      </c>
      <c r="R365" t="b">
        <v>1</v>
      </c>
      <c r="S365" t="b">
        <v>1</v>
      </c>
      <c r="W365" s="17" t="s">
        <v>778</v>
      </c>
      <c r="Y365" s="17" t="s">
        <v>203</v>
      </c>
      <c r="Z365" s="17" t="s">
        <v>364</v>
      </c>
      <c r="AA365" s="17"/>
      <c r="AB365" s="18" t="s">
        <v>303</v>
      </c>
      <c r="AC365" s="18" t="s">
        <v>303</v>
      </c>
      <c r="AD365" s="18" t="s">
        <v>400</v>
      </c>
    </row>
    <row r="366" spans="16:30" x14ac:dyDescent="0.25">
      <c r="Q366" t="s">
        <v>204</v>
      </c>
      <c r="R366" t="b">
        <v>1</v>
      </c>
      <c r="S366" t="b">
        <v>1</v>
      </c>
      <c r="W366" s="17" t="s">
        <v>610</v>
      </c>
      <c r="Y366" s="17" t="s">
        <v>204</v>
      </c>
      <c r="Z366" s="17" t="s">
        <v>364</v>
      </c>
      <c r="AA366" s="17"/>
      <c r="AB366" s="18" t="s">
        <v>303</v>
      </c>
      <c r="AC366" s="18" t="s">
        <v>303</v>
      </c>
      <c r="AD366" s="18" t="s">
        <v>400</v>
      </c>
    </row>
    <row r="367" spans="16:30" x14ac:dyDescent="0.25">
      <c r="Q367" t="s">
        <v>205</v>
      </c>
      <c r="R367" t="b">
        <v>1</v>
      </c>
      <c r="S367" t="b">
        <v>1</v>
      </c>
      <c r="W367" s="17" t="s">
        <v>682</v>
      </c>
      <c r="Y367" s="17" t="s">
        <v>205</v>
      </c>
      <c r="Z367" s="17" t="s">
        <v>364</v>
      </c>
      <c r="AA367" s="17"/>
      <c r="AB367" s="18" t="s">
        <v>303</v>
      </c>
      <c r="AC367" s="18" t="s">
        <v>303</v>
      </c>
      <c r="AD367" s="18" t="s">
        <v>400</v>
      </c>
    </row>
    <row r="368" spans="16:30" x14ac:dyDescent="0.25">
      <c r="Q368" t="s">
        <v>206</v>
      </c>
      <c r="R368" t="b">
        <v>0</v>
      </c>
      <c r="S368" t="b">
        <v>0</v>
      </c>
      <c r="W368" s="17" t="s">
        <v>625</v>
      </c>
      <c r="Y368" s="17" t="s">
        <v>206</v>
      </c>
      <c r="Z368" s="17" t="s">
        <v>364</v>
      </c>
      <c r="AA368" s="17"/>
      <c r="AB368" s="18" t="s">
        <v>303</v>
      </c>
      <c r="AC368" s="18" t="s">
        <v>303</v>
      </c>
      <c r="AD368" s="18" t="s">
        <v>400</v>
      </c>
    </row>
    <row r="369" spans="16:30" x14ac:dyDescent="0.25">
      <c r="Q369" t="s">
        <v>207</v>
      </c>
      <c r="R369" t="b">
        <v>1</v>
      </c>
      <c r="S369" t="b">
        <v>1</v>
      </c>
      <c r="W369" s="17" t="s">
        <v>607</v>
      </c>
      <c r="Y369" s="17" t="s">
        <v>207</v>
      </c>
      <c r="Z369" s="17" t="s">
        <v>364</v>
      </c>
      <c r="AA369" s="17"/>
      <c r="AB369" s="18" t="s">
        <v>303</v>
      </c>
      <c r="AC369" s="18" t="s">
        <v>303</v>
      </c>
      <c r="AD369" s="18" t="s">
        <v>400</v>
      </c>
    </row>
    <row r="370" spans="16:30" x14ac:dyDescent="0.25">
      <c r="Q370" t="s">
        <v>208</v>
      </c>
      <c r="W370" s="17" t="s">
        <v>779</v>
      </c>
      <c r="Y370" s="17" t="s">
        <v>208</v>
      </c>
      <c r="Z370" s="17" t="s">
        <v>358</v>
      </c>
      <c r="AA370" s="17"/>
      <c r="AB370" s="18" t="s">
        <v>303</v>
      </c>
      <c r="AC370" s="18" t="s">
        <v>303</v>
      </c>
      <c r="AD370" s="18" t="s">
        <v>400</v>
      </c>
    </row>
    <row r="371" spans="16:30" x14ac:dyDescent="0.25">
      <c r="P371">
        <v>1</v>
      </c>
      <c r="Q371" t="s">
        <v>24</v>
      </c>
      <c r="R371">
        <v>4</v>
      </c>
      <c r="S371">
        <v>4</v>
      </c>
      <c r="W371" s="17" t="s">
        <v>406</v>
      </c>
      <c r="Y371" s="17" t="s">
        <v>24</v>
      </c>
      <c r="Z371" s="17" t="s">
        <v>361</v>
      </c>
      <c r="AA371" s="17"/>
      <c r="AB371" s="18" t="s">
        <v>303</v>
      </c>
      <c r="AC371" s="18" t="s">
        <v>304</v>
      </c>
      <c r="AD371" s="18" t="s">
        <v>375</v>
      </c>
    </row>
    <row r="372" spans="16:30" x14ac:dyDescent="0.25">
      <c r="P372">
        <v>1</v>
      </c>
      <c r="Q372" t="s">
        <v>32</v>
      </c>
      <c r="R372">
        <v>2</v>
      </c>
      <c r="S372">
        <v>2</v>
      </c>
      <c r="W372" s="17" t="s">
        <v>437</v>
      </c>
      <c r="Y372" s="17" t="s">
        <v>32</v>
      </c>
      <c r="Z372" s="17" t="s">
        <v>361</v>
      </c>
      <c r="AA372" s="17"/>
      <c r="AB372" s="18" t="s">
        <v>304</v>
      </c>
      <c r="AC372" s="18" t="s">
        <v>303</v>
      </c>
      <c r="AD372" s="18" t="s">
        <v>388</v>
      </c>
    </row>
    <row r="373" spans="16:30" x14ac:dyDescent="0.25">
      <c r="P373">
        <v>1</v>
      </c>
      <c r="Q373" t="s">
        <v>33</v>
      </c>
      <c r="R373" s="13">
        <v>44365.550937499997</v>
      </c>
      <c r="S373" s="13">
        <v>44365.374085648145</v>
      </c>
      <c r="W373" s="17" t="s">
        <v>497</v>
      </c>
      <c r="Y373" s="17" t="s">
        <v>33</v>
      </c>
      <c r="Z373" s="17" t="s">
        <v>360</v>
      </c>
      <c r="AA373" s="17"/>
      <c r="AB373" s="18" t="s">
        <v>304</v>
      </c>
      <c r="AC373" s="18" t="s">
        <v>303</v>
      </c>
      <c r="AD373" s="18" t="s">
        <v>400</v>
      </c>
    </row>
    <row r="374" spans="16:30" x14ac:dyDescent="0.25">
      <c r="P374">
        <v>1</v>
      </c>
      <c r="Q374" t="s">
        <v>34</v>
      </c>
      <c r="R374">
        <v>2</v>
      </c>
      <c r="S374">
        <v>2</v>
      </c>
      <c r="W374" s="17" t="s">
        <v>438</v>
      </c>
      <c r="Y374" s="17" t="s">
        <v>34</v>
      </c>
      <c r="Z374" s="17" t="s">
        <v>361</v>
      </c>
      <c r="AA374" s="17"/>
      <c r="AB374" s="18" t="s">
        <v>304</v>
      </c>
      <c r="AC374" s="18" t="s">
        <v>303</v>
      </c>
      <c r="AD374" s="18" t="s">
        <v>388</v>
      </c>
    </row>
    <row r="375" spans="16:30" x14ac:dyDescent="0.25">
      <c r="P375">
        <v>1</v>
      </c>
      <c r="Q375" t="s">
        <v>35</v>
      </c>
      <c r="R375" s="13">
        <v>44365.550937499997</v>
      </c>
      <c r="S375" s="13">
        <v>44365.374085648145</v>
      </c>
      <c r="W375" s="17" t="s">
        <v>439</v>
      </c>
      <c r="Y375" s="17" t="s">
        <v>35</v>
      </c>
      <c r="Z375" s="17" t="s">
        <v>360</v>
      </c>
      <c r="AA375" s="17"/>
      <c r="AB375" s="18" t="s">
        <v>304</v>
      </c>
      <c r="AC375" s="18" t="s">
        <v>303</v>
      </c>
      <c r="AD375" s="18" t="s">
        <v>400</v>
      </c>
    </row>
    <row r="376" spans="16:30" x14ac:dyDescent="0.25">
      <c r="Q376" t="s">
        <v>209</v>
      </c>
      <c r="R376" t="b">
        <v>0</v>
      </c>
      <c r="S376" t="b">
        <v>0</v>
      </c>
      <c r="W376" s="17" t="s">
        <v>780</v>
      </c>
      <c r="Y376" s="17" t="s">
        <v>209</v>
      </c>
      <c r="Z376" s="17" t="s">
        <v>364</v>
      </c>
      <c r="AA376" s="17"/>
      <c r="AB376" s="18" t="s">
        <v>303</v>
      </c>
      <c r="AC376" s="18" t="s">
        <v>303</v>
      </c>
      <c r="AD376" s="18" t="s">
        <v>400</v>
      </c>
    </row>
    <row r="379" spans="16:30" x14ac:dyDescent="0.25">
      <c r="Q379" t="s">
        <v>684</v>
      </c>
      <c r="W379" s="17" t="s">
        <v>781</v>
      </c>
      <c r="Y379" s="17" t="s">
        <v>684</v>
      </c>
      <c r="Z379" s="17" t="s">
        <v>357</v>
      </c>
      <c r="AA379" s="17"/>
      <c r="AB379" s="18" t="s">
        <v>304</v>
      </c>
      <c r="AC379" s="18" t="s">
        <v>303</v>
      </c>
      <c r="AD379" s="18" t="s">
        <v>400</v>
      </c>
    </row>
    <row r="380" spans="16:30" x14ac:dyDescent="0.25">
      <c r="Q380" t="s">
        <v>685</v>
      </c>
      <c r="W380" s="17" t="s">
        <v>782</v>
      </c>
      <c r="Y380" s="17" t="s">
        <v>685</v>
      </c>
      <c r="Z380" s="17" t="s">
        <v>357</v>
      </c>
      <c r="AA380" s="17"/>
      <c r="AB380" s="18" t="s">
        <v>304</v>
      </c>
      <c r="AC380" s="18" t="s">
        <v>303</v>
      </c>
      <c r="AD380" s="18" t="s">
        <v>400</v>
      </c>
    </row>
    <row r="381" spans="16:30" x14ac:dyDescent="0.25">
      <c r="Q381" t="s">
        <v>686</v>
      </c>
      <c r="W381" s="17" t="s">
        <v>783</v>
      </c>
      <c r="Y381" s="17" t="s">
        <v>686</v>
      </c>
      <c r="Z381" s="17" t="s">
        <v>357</v>
      </c>
      <c r="AA381" s="17"/>
      <c r="AB381" s="18" t="s">
        <v>304</v>
      </c>
      <c r="AC381" s="18" t="s">
        <v>303</v>
      </c>
      <c r="AD381" s="18" t="s">
        <v>400</v>
      </c>
    </row>
    <row r="382" spans="16:30" x14ac:dyDescent="0.25">
      <c r="Q382" t="s">
        <v>687</v>
      </c>
      <c r="W382" s="17" t="s">
        <v>784</v>
      </c>
      <c r="Y382" s="17" t="s">
        <v>687</v>
      </c>
      <c r="Z382" s="17" t="s">
        <v>357</v>
      </c>
      <c r="AA382" s="17"/>
      <c r="AB382" s="18" t="s">
        <v>304</v>
      </c>
      <c r="AC382" s="18" t="s">
        <v>303</v>
      </c>
      <c r="AD382" s="18" t="s">
        <v>400</v>
      </c>
    </row>
    <row r="383" spans="16:30" x14ac:dyDescent="0.25">
      <c r="Q383" t="s">
        <v>688</v>
      </c>
      <c r="W383" s="17" t="s">
        <v>785</v>
      </c>
      <c r="Y383" s="17" t="s">
        <v>688</v>
      </c>
      <c r="Z383" s="17" t="s">
        <v>357</v>
      </c>
      <c r="AA383" s="17"/>
      <c r="AB383" s="18" t="s">
        <v>304</v>
      </c>
      <c r="AC383" s="18" t="s">
        <v>303</v>
      </c>
      <c r="AD383" s="18" t="s">
        <v>400</v>
      </c>
    </row>
    <row r="384" spans="16:30" x14ac:dyDescent="0.25">
      <c r="Q384" t="s">
        <v>689</v>
      </c>
      <c r="W384" s="17" t="s">
        <v>786</v>
      </c>
      <c r="Y384" s="17" t="s">
        <v>689</v>
      </c>
      <c r="Z384" s="17" t="s">
        <v>357</v>
      </c>
      <c r="AA384" s="17"/>
      <c r="AB384" s="18" t="s">
        <v>304</v>
      </c>
      <c r="AC384" s="18" t="s">
        <v>303</v>
      </c>
      <c r="AD384" s="18" t="s">
        <v>400</v>
      </c>
    </row>
    <row r="385" spans="16:30" x14ac:dyDescent="0.25">
      <c r="Q385" t="s">
        <v>350</v>
      </c>
      <c r="W385" s="17" t="s">
        <v>517</v>
      </c>
      <c r="Y385" s="17" t="s">
        <v>350</v>
      </c>
      <c r="Z385" s="17" t="s">
        <v>358</v>
      </c>
      <c r="AA385" s="17"/>
      <c r="AB385" s="18" t="s">
        <v>304</v>
      </c>
      <c r="AC385" s="18" t="s">
        <v>303</v>
      </c>
      <c r="AD385" s="18" t="s">
        <v>400</v>
      </c>
    </row>
    <row r="386" spans="16:30" x14ac:dyDescent="0.25">
      <c r="Q386" t="s">
        <v>690</v>
      </c>
      <c r="W386" s="17" t="s">
        <v>787</v>
      </c>
      <c r="Y386" s="17" t="s">
        <v>690</v>
      </c>
      <c r="Z386" s="17" t="s">
        <v>357</v>
      </c>
      <c r="AA386" s="17"/>
      <c r="AB386" s="18" t="s">
        <v>304</v>
      </c>
      <c r="AC386" s="18" t="s">
        <v>303</v>
      </c>
      <c r="AD386" s="18" t="s">
        <v>400</v>
      </c>
    </row>
    <row r="387" spans="16:30" x14ac:dyDescent="0.25">
      <c r="Q387" t="s">
        <v>347</v>
      </c>
      <c r="W387" s="17" t="s">
        <v>501</v>
      </c>
      <c r="Y387" s="17" t="s">
        <v>347</v>
      </c>
      <c r="Z387" s="17" t="s">
        <v>360</v>
      </c>
      <c r="AA387" s="17"/>
      <c r="AB387" s="18" t="s">
        <v>304</v>
      </c>
      <c r="AC387" s="18" t="s">
        <v>303</v>
      </c>
      <c r="AD387" s="18" t="s">
        <v>400</v>
      </c>
    </row>
    <row r="388" spans="16:30" x14ac:dyDescent="0.25">
      <c r="Q388" t="s">
        <v>691</v>
      </c>
      <c r="W388" s="17" t="s">
        <v>788</v>
      </c>
      <c r="Y388" s="17" t="s">
        <v>691</v>
      </c>
      <c r="Z388" s="17" t="s">
        <v>357</v>
      </c>
      <c r="AA388" s="17"/>
      <c r="AB388" s="18" t="s">
        <v>304</v>
      </c>
      <c r="AC388" s="18" t="s">
        <v>303</v>
      </c>
      <c r="AD388" s="18" t="s">
        <v>400</v>
      </c>
    </row>
    <row r="389" spans="16:30" x14ac:dyDescent="0.25">
      <c r="Q389" t="s">
        <v>692</v>
      </c>
      <c r="W389" s="17" t="s">
        <v>789</v>
      </c>
      <c r="Y389" s="17" t="s">
        <v>692</v>
      </c>
      <c r="Z389" s="17" t="s">
        <v>357</v>
      </c>
      <c r="AA389" s="17"/>
      <c r="AB389" s="18" t="s">
        <v>304</v>
      </c>
      <c r="AC389" s="18" t="s">
        <v>303</v>
      </c>
      <c r="AD389" s="18" t="s">
        <v>400</v>
      </c>
    </row>
    <row r="390" spans="16:30" x14ac:dyDescent="0.25">
      <c r="Q390" t="s">
        <v>693</v>
      </c>
      <c r="W390" s="17" t="s">
        <v>790</v>
      </c>
      <c r="Y390" s="17" t="s">
        <v>693</v>
      </c>
      <c r="Z390" s="17" t="s">
        <v>357</v>
      </c>
      <c r="AA390" s="17"/>
      <c r="AB390" s="18" t="s">
        <v>304</v>
      </c>
      <c r="AC390" s="18" t="s">
        <v>303</v>
      </c>
      <c r="AD390" s="18" t="s">
        <v>400</v>
      </c>
    </row>
    <row r="391" spans="16:30" x14ac:dyDescent="0.25">
      <c r="Q391" t="s">
        <v>694</v>
      </c>
      <c r="W391" s="17" t="s">
        <v>791</v>
      </c>
      <c r="Y391" s="17" t="s">
        <v>694</v>
      </c>
      <c r="Z391" s="17" t="s">
        <v>357</v>
      </c>
      <c r="AA391" s="17"/>
      <c r="AB391" s="18" t="s">
        <v>304</v>
      </c>
      <c r="AC391" s="18" t="s">
        <v>303</v>
      </c>
      <c r="AD391" s="18" t="s">
        <v>400</v>
      </c>
    </row>
    <row r="397" spans="16:30" x14ac:dyDescent="0.25">
      <c r="P397" t="s">
        <v>236</v>
      </c>
      <c r="Q397" t="s">
        <v>0</v>
      </c>
      <c r="R397">
        <v>7</v>
      </c>
      <c r="W397" s="17" t="s">
        <v>491</v>
      </c>
      <c r="X397" s="17" t="s">
        <v>0</v>
      </c>
      <c r="Y397" s="17" t="s">
        <v>357</v>
      </c>
      <c r="AA397" s="18" t="s">
        <v>304</v>
      </c>
      <c r="AB397" s="18" t="s">
        <v>303</v>
      </c>
      <c r="AC397" s="18" t="s">
        <v>400</v>
      </c>
    </row>
    <row r="398" spans="16:30" x14ac:dyDescent="0.25">
      <c r="Q398" t="s">
        <v>1</v>
      </c>
      <c r="W398" s="17" t="s">
        <v>492</v>
      </c>
      <c r="X398" s="17" t="s">
        <v>1</v>
      </c>
      <c r="Y398" s="17" t="s">
        <v>361</v>
      </c>
      <c r="AA398" s="18" t="s">
        <v>303</v>
      </c>
      <c r="AB398" s="18" t="s">
        <v>303</v>
      </c>
      <c r="AC398" s="18" t="s">
        <v>455</v>
      </c>
    </row>
    <row r="399" spans="16:30" x14ac:dyDescent="0.25">
      <c r="P399">
        <v>1</v>
      </c>
      <c r="Q399" t="s">
        <v>2</v>
      </c>
      <c r="R399" t="s">
        <v>702</v>
      </c>
      <c r="W399" s="17" t="s">
        <v>792</v>
      </c>
      <c r="X399" s="17" t="s">
        <v>2</v>
      </c>
      <c r="Y399" s="17" t="s">
        <v>358</v>
      </c>
      <c r="AA399" s="18" t="s">
        <v>304</v>
      </c>
      <c r="AB399" s="18" t="s">
        <v>304</v>
      </c>
      <c r="AC399" s="18" t="s">
        <v>400</v>
      </c>
    </row>
    <row r="400" spans="16:30" x14ac:dyDescent="0.25">
      <c r="P400">
        <v>1</v>
      </c>
      <c r="Q400" t="s">
        <v>49</v>
      </c>
      <c r="R400" s="13">
        <v>44368.519085648149</v>
      </c>
      <c r="W400" s="17" t="s">
        <v>793</v>
      </c>
      <c r="X400" s="17" t="s">
        <v>49</v>
      </c>
      <c r="Y400" s="17" t="s">
        <v>360</v>
      </c>
      <c r="AA400" s="18" t="s">
        <v>304</v>
      </c>
      <c r="AB400" s="18" t="s">
        <v>304</v>
      </c>
      <c r="AC400" s="18" t="s">
        <v>400</v>
      </c>
    </row>
    <row r="401" spans="16:29" x14ac:dyDescent="0.25">
      <c r="Q401" t="s">
        <v>21</v>
      </c>
      <c r="R401" t="s">
        <v>703</v>
      </c>
      <c r="W401" s="17" t="s">
        <v>417</v>
      </c>
      <c r="X401" s="17" t="s">
        <v>21</v>
      </c>
      <c r="Y401" s="17" t="s">
        <v>359</v>
      </c>
      <c r="AA401" s="18" t="s">
        <v>304</v>
      </c>
      <c r="AB401" s="18" t="s">
        <v>303</v>
      </c>
      <c r="AC401" s="18" t="s">
        <v>400</v>
      </c>
    </row>
    <row r="402" spans="16:29" x14ac:dyDescent="0.25">
      <c r="P402">
        <v>1</v>
      </c>
      <c r="Q402" t="s">
        <v>24</v>
      </c>
      <c r="R402">
        <v>3</v>
      </c>
      <c r="W402" s="17" t="s">
        <v>406</v>
      </c>
      <c r="X402" s="17" t="s">
        <v>24</v>
      </c>
      <c r="Y402" s="17" t="s">
        <v>361</v>
      </c>
      <c r="AA402" s="18" t="s">
        <v>304</v>
      </c>
      <c r="AB402" s="18" t="s">
        <v>304</v>
      </c>
      <c r="AC402" s="18" t="s">
        <v>375</v>
      </c>
    </row>
    <row r="403" spans="16:29" x14ac:dyDescent="0.25">
      <c r="Q403" t="s">
        <v>232</v>
      </c>
      <c r="W403" s="17" t="s">
        <v>794</v>
      </c>
      <c r="X403" s="17" t="s">
        <v>232</v>
      </c>
      <c r="Y403" s="17" t="s">
        <v>364</v>
      </c>
      <c r="AA403" s="18" t="s">
        <v>303</v>
      </c>
      <c r="AB403" s="18" t="s">
        <v>303</v>
      </c>
      <c r="AC403" s="18" t="s">
        <v>400</v>
      </c>
    </row>
    <row r="404" spans="16:29" x14ac:dyDescent="0.25">
      <c r="Q404" t="s">
        <v>233</v>
      </c>
      <c r="R404" t="s">
        <v>704</v>
      </c>
      <c r="W404" s="17" t="s">
        <v>795</v>
      </c>
      <c r="X404" s="17" t="s">
        <v>233</v>
      </c>
      <c r="Y404" s="17" t="s">
        <v>359</v>
      </c>
      <c r="AA404" s="18" t="s">
        <v>303</v>
      </c>
      <c r="AB404" s="18" t="s">
        <v>303</v>
      </c>
      <c r="AC404" s="18" t="s">
        <v>400</v>
      </c>
    </row>
    <row r="405" spans="16:29" x14ac:dyDescent="0.25">
      <c r="Q405" t="s">
        <v>234</v>
      </c>
      <c r="R405" t="b">
        <v>0</v>
      </c>
      <c r="W405" s="17" t="s">
        <v>796</v>
      </c>
      <c r="X405" s="17" t="s">
        <v>234</v>
      </c>
      <c r="Y405" s="17" t="s">
        <v>364</v>
      </c>
      <c r="AA405" s="18" t="s">
        <v>304</v>
      </c>
      <c r="AB405" s="18" t="s">
        <v>303</v>
      </c>
      <c r="AC405" s="18" t="s">
        <v>400</v>
      </c>
    </row>
    <row r="406" spans="16:29" x14ac:dyDescent="0.25">
      <c r="P406">
        <v>1</v>
      </c>
      <c r="Q406" t="s">
        <v>32</v>
      </c>
      <c r="R406">
        <v>2</v>
      </c>
      <c r="W406" s="17" t="s">
        <v>437</v>
      </c>
      <c r="X406" s="17" t="s">
        <v>32</v>
      </c>
      <c r="Y406" s="17" t="s">
        <v>361</v>
      </c>
      <c r="AA406" s="18" t="s">
        <v>304</v>
      </c>
      <c r="AB406" s="18" t="s">
        <v>303</v>
      </c>
      <c r="AC406" s="18" t="s">
        <v>388</v>
      </c>
    </row>
    <row r="407" spans="16:29" x14ac:dyDescent="0.25">
      <c r="P407">
        <v>1</v>
      </c>
      <c r="Q407" t="s">
        <v>33</v>
      </c>
      <c r="R407" s="13">
        <v>44368.51866898148</v>
      </c>
      <c r="W407" s="17" t="s">
        <v>497</v>
      </c>
      <c r="X407" s="17" t="s">
        <v>33</v>
      </c>
      <c r="Y407" s="17" t="s">
        <v>360</v>
      </c>
      <c r="AA407" s="18" t="s">
        <v>304</v>
      </c>
      <c r="AB407" s="18" t="s">
        <v>303</v>
      </c>
      <c r="AC407" s="18" t="s">
        <v>400</v>
      </c>
    </row>
    <row r="408" spans="16:29" x14ac:dyDescent="0.25">
      <c r="P408">
        <v>1</v>
      </c>
      <c r="Q408" t="s">
        <v>34</v>
      </c>
      <c r="R408">
        <v>2</v>
      </c>
      <c r="W408" s="17" t="s">
        <v>438</v>
      </c>
      <c r="X408" s="17" t="s">
        <v>34</v>
      </c>
      <c r="Y408" s="17" t="s">
        <v>361</v>
      </c>
      <c r="AA408" s="18" t="s">
        <v>304</v>
      </c>
      <c r="AB408" s="18" t="s">
        <v>303</v>
      </c>
      <c r="AC408" s="18" t="s">
        <v>388</v>
      </c>
    </row>
    <row r="409" spans="16:29" x14ac:dyDescent="0.25">
      <c r="P409">
        <v>1</v>
      </c>
      <c r="Q409" t="s">
        <v>35</v>
      </c>
      <c r="R409" s="13">
        <v>44368.518692129626</v>
      </c>
      <c r="W409" s="17" t="s">
        <v>439</v>
      </c>
      <c r="X409" s="17" t="s">
        <v>35</v>
      </c>
      <c r="Y409" s="17" t="s">
        <v>360</v>
      </c>
      <c r="AA409" s="18" t="s">
        <v>304</v>
      </c>
      <c r="AB409" s="18" t="s">
        <v>303</v>
      </c>
      <c r="AC409" s="18" t="s">
        <v>400</v>
      </c>
    </row>
    <row r="410" spans="16:29" x14ac:dyDescent="0.25">
      <c r="P410">
        <v>1</v>
      </c>
      <c r="Q410" t="s">
        <v>235</v>
      </c>
      <c r="W410" s="17" t="s">
        <v>797</v>
      </c>
      <c r="X410" s="17" t="s">
        <v>235</v>
      </c>
      <c r="Y410" s="17" t="s">
        <v>49</v>
      </c>
      <c r="AA410" s="18" t="s">
        <v>303</v>
      </c>
      <c r="AB410" s="18" t="s">
        <v>303</v>
      </c>
      <c r="AC410" s="18" t="s">
        <v>400</v>
      </c>
    </row>
    <row r="413" spans="16:29" x14ac:dyDescent="0.25">
      <c r="Q413" t="s">
        <v>472</v>
      </c>
      <c r="W413" s="17" t="s">
        <v>510</v>
      </c>
      <c r="X413" s="17" t="s">
        <v>472</v>
      </c>
      <c r="Y413" s="17" t="s">
        <v>359</v>
      </c>
      <c r="AA413" s="18" t="s">
        <v>304</v>
      </c>
      <c r="AB413" s="18" t="s">
        <v>303</v>
      </c>
      <c r="AC413" s="18" t="s">
        <v>400</v>
      </c>
    </row>
    <row r="414" spans="16:29" x14ac:dyDescent="0.25">
      <c r="Q414" t="s">
        <v>471</v>
      </c>
      <c r="W414" s="17" t="s">
        <v>509</v>
      </c>
      <c r="X414" s="17" t="s">
        <v>471</v>
      </c>
      <c r="Y414" s="17" t="s">
        <v>357</v>
      </c>
      <c r="AA414" s="18" t="s">
        <v>304</v>
      </c>
      <c r="AB414" s="18" t="s">
        <v>303</v>
      </c>
      <c r="AC414" s="18" t="s">
        <v>400</v>
      </c>
    </row>
    <row r="415" spans="16:29" x14ac:dyDescent="0.25">
      <c r="Q415" t="s">
        <v>465</v>
      </c>
      <c r="W415" s="17" t="s">
        <v>503</v>
      </c>
      <c r="X415" s="17" t="s">
        <v>465</v>
      </c>
      <c r="Y415" s="17" t="s">
        <v>364</v>
      </c>
      <c r="AA415" s="18" t="s">
        <v>304</v>
      </c>
      <c r="AB415" s="18" t="s">
        <v>303</v>
      </c>
      <c r="AC415" s="18" t="s">
        <v>400</v>
      </c>
    </row>
    <row r="416" spans="16:29" x14ac:dyDescent="0.25">
      <c r="Q416" t="s">
        <v>719</v>
      </c>
      <c r="W416" s="17" t="s">
        <v>798</v>
      </c>
      <c r="X416" s="17" t="s">
        <v>719</v>
      </c>
      <c r="Y416" s="17" t="s">
        <v>366</v>
      </c>
      <c r="AA416" s="18" t="s">
        <v>303</v>
      </c>
      <c r="AB416" s="18" t="s">
        <v>303</v>
      </c>
      <c r="AC416" s="18" t="s">
        <v>720</v>
      </c>
    </row>
    <row r="417" spans="17:29" x14ac:dyDescent="0.25">
      <c r="Q417" t="s">
        <v>350</v>
      </c>
      <c r="W417" s="17" t="s">
        <v>517</v>
      </c>
      <c r="X417" s="17" t="s">
        <v>350</v>
      </c>
      <c r="Y417" s="17" t="s">
        <v>358</v>
      </c>
      <c r="AA417" s="18" t="s">
        <v>304</v>
      </c>
      <c r="AB417" s="18" t="s">
        <v>303</v>
      </c>
      <c r="AC417" s="18" t="s">
        <v>400</v>
      </c>
    </row>
    <row r="418" spans="17:29" x14ac:dyDescent="0.25">
      <c r="Q418" t="s">
        <v>482</v>
      </c>
      <c r="W418" s="17" t="s">
        <v>519</v>
      </c>
      <c r="X418" s="17" t="s">
        <v>482</v>
      </c>
      <c r="Y418" s="17" t="s">
        <v>364</v>
      </c>
      <c r="AA418" s="18" t="s">
        <v>304</v>
      </c>
      <c r="AB418" s="18" t="s">
        <v>303</v>
      </c>
      <c r="AC418" s="18" t="s">
        <v>400</v>
      </c>
    </row>
    <row r="419" spans="17:29" x14ac:dyDescent="0.25">
      <c r="Q419" t="s">
        <v>460</v>
      </c>
      <c r="W419" s="17" t="s">
        <v>499</v>
      </c>
      <c r="X419" s="17" t="s">
        <v>460</v>
      </c>
      <c r="Y419" s="17" t="s">
        <v>49</v>
      </c>
      <c r="AA419" s="18" t="s">
        <v>304</v>
      </c>
      <c r="AB419" s="18" t="s">
        <v>303</v>
      </c>
      <c r="AC419" s="18" t="s">
        <v>400</v>
      </c>
    </row>
    <row r="420" spans="17:29" x14ac:dyDescent="0.25">
      <c r="Q420" t="s">
        <v>463</v>
      </c>
      <c r="W420" s="17" t="s">
        <v>502</v>
      </c>
      <c r="X420" s="17" t="s">
        <v>463</v>
      </c>
      <c r="Y420" s="17" t="s">
        <v>366</v>
      </c>
      <c r="AA420" s="18" t="s">
        <v>303</v>
      </c>
      <c r="AB420" s="18" t="s">
        <v>303</v>
      </c>
      <c r="AC420" s="18" t="s">
        <v>464</v>
      </c>
    </row>
    <row r="421" spans="17:29" x14ac:dyDescent="0.25">
      <c r="Q421" t="s">
        <v>477</v>
      </c>
      <c r="W421" s="17" t="s">
        <v>514</v>
      </c>
      <c r="X421" s="17" t="s">
        <v>477</v>
      </c>
      <c r="Y421" s="17" t="s">
        <v>361</v>
      </c>
      <c r="AA421" s="18" t="s">
        <v>303</v>
      </c>
      <c r="AB421" s="18" t="s">
        <v>303</v>
      </c>
      <c r="AC421" s="18" t="s">
        <v>478</v>
      </c>
    </row>
    <row r="422" spans="17:29" x14ac:dyDescent="0.25">
      <c r="Q422" t="s">
        <v>730</v>
      </c>
      <c r="W422" s="17" t="s">
        <v>799</v>
      </c>
      <c r="X422" s="17" t="s">
        <v>730</v>
      </c>
      <c r="Y422" s="17" t="s">
        <v>365</v>
      </c>
      <c r="AA422" s="18" t="s">
        <v>304</v>
      </c>
      <c r="AB422" s="18" t="s">
        <v>303</v>
      </c>
      <c r="AC422" s="18" t="s">
        <v>376</v>
      </c>
    </row>
    <row r="423" spans="17:29" x14ac:dyDescent="0.25">
      <c r="Q423" t="s">
        <v>467</v>
      </c>
      <c r="W423" s="17" t="s">
        <v>505</v>
      </c>
      <c r="X423" s="17" t="s">
        <v>467</v>
      </c>
      <c r="Y423" s="17" t="s">
        <v>366</v>
      </c>
      <c r="AA423" s="18" t="s">
        <v>303</v>
      </c>
      <c r="AB423" s="18" t="s">
        <v>303</v>
      </c>
      <c r="AC423" s="18" t="s">
        <v>468</v>
      </c>
    </row>
    <row r="424" spans="17:29" x14ac:dyDescent="0.25">
      <c r="Q424" t="s">
        <v>488</v>
      </c>
      <c r="W424" s="17" t="s">
        <v>613</v>
      </c>
      <c r="X424" s="17" t="s">
        <v>488</v>
      </c>
      <c r="Y424" s="17" t="s">
        <v>364</v>
      </c>
      <c r="AA424" s="18" t="s">
        <v>304</v>
      </c>
      <c r="AB424" s="18" t="s">
        <v>303</v>
      </c>
      <c r="AC424" s="18" t="s">
        <v>400</v>
      </c>
    </row>
    <row r="425" spans="17:29" x14ac:dyDescent="0.25">
      <c r="Q425" t="s">
        <v>459</v>
      </c>
      <c r="W425" s="17" t="s">
        <v>498</v>
      </c>
      <c r="X425" s="17" t="s">
        <v>459</v>
      </c>
      <c r="Y425" s="17" t="s">
        <v>357</v>
      </c>
      <c r="AA425" s="18" t="s">
        <v>304</v>
      </c>
      <c r="AB425" s="18" t="s">
        <v>303</v>
      </c>
      <c r="AC425" s="18" t="s">
        <v>400</v>
      </c>
    </row>
    <row r="426" spans="17:29" x14ac:dyDescent="0.25">
      <c r="Q426" t="s">
        <v>481</v>
      </c>
      <c r="W426" s="17" t="s">
        <v>518</v>
      </c>
      <c r="X426" s="17" t="s">
        <v>481</v>
      </c>
      <c r="Y426" s="17" t="s">
        <v>358</v>
      </c>
      <c r="AA426" s="18" t="s">
        <v>303</v>
      </c>
      <c r="AB426" s="18" t="s">
        <v>303</v>
      </c>
      <c r="AC426" s="18" t="s">
        <v>400</v>
      </c>
    </row>
    <row r="427" spans="17:29" x14ac:dyDescent="0.25">
      <c r="Q427" t="s">
        <v>739</v>
      </c>
      <c r="W427" s="17" t="s">
        <v>800</v>
      </c>
      <c r="X427" s="17" t="s">
        <v>739</v>
      </c>
      <c r="Y427" s="17" t="s">
        <v>366</v>
      </c>
      <c r="AA427" s="18" t="s">
        <v>303</v>
      </c>
      <c r="AB427" s="18" t="s">
        <v>303</v>
      </c>
      <c r="AC427" s="18" t="s">
        <v>356</v>
      </c>
    </row>
    <row r="428" spans="17:29" x14ac:dyDescent="0.25">
      <c r="Q428" t="s">
        <v>487</v>
      </c>
      <c r="W428" s="17" t="s">
        <v>524</v>
      </c>
      <c r="X428" s="17" t="s">
        <v>487</v>
      </c>
      <c r="Y428" s="17" t="s">
        <v>358</v>
      </c>
      <c r="AA428" s="18" t="s">
        <v>304</v>
      </c>
      <c r="AB428" s="18" t="s">
        <v>303</v>
      </c>
      <c r="AC428" s="18" t="s">
        <v>400</v>
      </c>
    </row>
    <row r="429" spans="17:29" x14ac:dyDescent="0.25">
      <c r="Q429" t="s">
        <v>347</v>
      </c>
      <c r="W429" s="17" t="s">
        <v>501</v>
      </c>
      <c r="X429" s="17" t="s">
        <v>347</v>
      </c>
      <c r="Y429" s="17" t="s">
        <v>360</v>
      </c>
      <c r="AA429" s="18" t="s">
        <v>304</v>
      </c>
      <c r="AB429" s="18" t="s">
        <v>303</v>
      </c>
      <c r="AC429" s="18" t="s">
        <v>400</v>
      </c>
    </row>
    <row r="430" spans="17:29" x14ac:dyDescent="0.25">
      <c r="Q430" t="s">
        <v>461</v>
      </c>
      <c r="W430" s="17" t="s">
        <v>500</v>
      </c>
      <c r="X430" s="17" t="s">
        <v>461</v>
      </c>
      <c r="Y430" s="17" t="s">
        <v>365</v>
      </c>
      <c r="AA430" s="18" t="s">
        <v>304</v>
      </c>
      <c r="AB430" s="18" t="s">
        <v>303</v>
      </c>
      <c r="AC430" s="18" t="s">
        <v>462</v>
      </c>
    </row>
    <row r="431" spans="17:29" x14ac:dyDescent="0.25">
      <c r="Q431" t="s">
        <v>470</v>
      </c>
      <c r="W431" s="17" t="s">
        <v>508</v>
      </c>
      <c r="X431" s="17" t="s">
        <v>470</v>
      </c>
      <c r="Y431" s="17" t="s">
        <v>365</v>
      </c>
      <c r="AA431" s="18" t="s">
        <v>304</v>
      </c>
      <c r="AB431" s="18" t="s">
        <v>303</v>
      </c>
      <c r="AC431" s="18" t="s">
        <v>379</v>
      </c>
    </row>
    <row r="432" spans="17:29" x14ac:dyDescent="0.25">
      <c r="Q432" t="s">
        <v>474</v>
      </c>
      <c r="W432" s="17" t="s">
        <v>512</v>
      </c>
      <c r="X432" s="17" t="s">
        <v>474</v>
      </c>
      <c r="Y432" s="17" t="s">
        <v>366</v>
      </c>
      <c r="AA432" s="18" t="s">
        <v>303</v>
      </c>
      <c r="AB432" s="18" t="s">
        <v>303</v>
      </c>
      <c r="AC432" s="18" t="s">
        <v>475</v>
      </c>
    </row>
    <row r="433" spans="16:29" x14ac:dyDescent="0.25">
      <c r="Q433" t="s">
        <v>483</v>
      </c>
      <c r="W433" s="17" t="s">
        <v>520</v>
      </c>
      <c r="X433" s="17" t="s">
        <v>483</v>
      </c>
      <c r="Y433" s="17" t="s">
        <v>357</v>
      </c>
      <c r="AA433" s="18" t="s">
        <v>304</v>
      </c>
      <c r="AB433" s="18" t="s">
        <v>303</v>
      </c>
      <c r="AC433" s="18" t="s">
        <v>400</v>
      </c>
    </row>
    <row r="434" spans="16:29" x14ac:dyDescent="0.25">
      <c r="Q434" t="s">
        <v>484</v>
      </c>
      <c r="W434" s="17" t="s">
        <v>521</v>
      </c>
      <c r="X434" s="17" t="s">
        <v>484</v>
      </c>
      <c r="Y434" s="17" t="s">
        <v>361</v>
      </c>
      <c r="AA434" s="18" t="s">
        <v>303</v>
      </c>
      <c r="AB434" s="18" t="s">
        <v>303</v>
      </c>
      <c r="AC434" s="18" t="s">
        <v>388</v>
      </c>
    </row>
    <row r="435" spans="16:29" x14ac:dyDescent="0.25">
      <c r="Q435" t="s">
        <v>753</v>
      </c>
      <c r="W435" s="17" t="s">
        <v>801</v>
      </c>
      <c r="X435" s="17" t="s">
        <v>753</v>
      </c>
      <c r="Y435" s="17" t="s">
        <v>364</v>
      </c>
      <c r="AA435" s="18" t="s">
        <v>304</v>
      </c>
      <c r="AB435" s="18" t="s">
        <v>303</v>
      </c>
      <c r="AC435" s="18" t="s">
        <v>400</v>
      </c>
    </row>
    <row r="436" spans="16:29" x14ac:dyDescent="0.25">
      <c r="Q436" t="s">
        <v>469</v>
      </c>
      <c r="W436" s="17" t="s">
        <v>507</v>
      </c>
      <c r="X436" s="17" t="s">
        <v>469</v>
      </c>
      <c r="Y436" s="17" t="s">
        <v>359</v>
      </c>
      <c r="AA436" s="18" t="s">
        <v>304</v>
      </c>
      <c r="AB436" s="18" t="s">
        <v>303</v>
      </c>
      <c r="AC436" s="18" t="s">
        <v>400</v>
      </c>
    </row>
    <row r="437" spans="16:29" x14ac:dyDescent="0.25">
      <c r="Q437" t="s">
        <v>466</v>
      </c>
      <c r="W437" s="17" t="s">
        <v>504</v>
      </c>
      <c r="X437" s="17" t="s">
        <v>466</v>
      </c>
      <c r="Y437" s="17" t="s">
        <v>366</v>
      </c>
      <c r="AA437" s="18" t="s">
        <v>303</v>
      </c>
      <c r="AB437" s="18" t="s">
        <v>303</v>
      </c>
      <c r="AC437" s="18" t="s">
        <v>464</v>
      </c>
    </row>
    <row r="438" spans="16:29" x14ac:dyDescent="0.25">
      <c r="Q438" t="s">
        <v>479</v>
      </c>
      <c r="W438" s="17" t="s">
        <v>515</v>
      </c>
      <c r="X438" s="17" t="s">
        <v>479</v>
      </c>
      <c r="Y438" s="17" t="s">
        <v>358</v>
      </c>
      <c r="AA438" s="18" t="s">
        <v>304</v>
      </c>
      <c r="AB438" s="18" t="s">
        <v>303</v>
      </c>
      <c r="AC438" s="18" t="s">
        <v>400</v>
      </c>
    </row>
    <row r="439" spans="16:29" x14ac:dyDescent="0.25">
      <c r="Q439" t="s">
        <v>485</v>
      </c>
      <c r="W439" s="17" t="s">
        <v>522</v>
      </c>
      <c r="X439" s="17" t="s">
        <v>485</v>
      </c>
      <c r="Y439" s="17" t="s">
        <v>364</v>
      </c>
      <c r="AA439" s="18" t="s">
        <v>304</v>
      </c>
      <c r="AB439" s="18" t="s">
        <v>303</v>
      </c>
      <c r="AC439" s="18" t="s">
        <v>400</v>
      </c>
    </row>
    <row r="440" spans="16:29" x14ac:dyDescent="0.25">
      <c r="Q440" t="s">
        <v>765</v>
      </c>
      <c r="W440" s="17" t="s">
        <v>802</v>
      </c>
      <c r="X440" s="17" t="s">
        <v>765</v>
      </c>
      <c r="Y440" s="17" t="s">
        <v>365</v>
      </c>
      <c r="AA440" s="18" t="s">
        <v>304</v>
      </c>
      <c r="AB440" s="18" t="s">
        <v>303</v>
      </c>
      <c r="AC440" s="18" t="s">
        <v>378</v>
      </c>
    </row>
    <row r="441" spans="16:29" x14ac:dyDescent="0.25">
      <c r="Q441" t="s">
        <v>480</v>
      </c>
      <c r="W441" s="17" t="s">
        <v>516</v>
      </c>
      <c r="X441" s="17" t="s">
        <v>480</v>
      </c>
      <c r="Y441" s="17" t="s">
        <v>357</v>
      </c>
      <c r="AA441" s="18" t="s">
        <v>304</v>
      </c>
      <c r="AB441" s="18" t="s">
        <v>303</v>
      </c>
      <c r="AC441" s="18" t="s">
        <v>400</v>
      </c>
    </row>
    <row r="442" spans="16:29" x14ac:dyDescent="0.25">
      <c r="Q442" t="s">
        <v>473</v>
      </c>
      <c r="W442" s="17" t="s">
        <v>600</v>
      </c>
      <c r="X442" s="17" t="s">
        <v>473</v>
      </c>
      <c r="Y442" s="17" t="s">
        <v>364</v>
      </c>
      <c r="AA442" s="18" t="s">
        <v>304</v>
      </c>
      <c r="AB442" s="18" t="s">
        <v>303</v>
      </c>
      <c r="AC442" s="18" t="s">
        <v>400</v>
      </c>
    </row>
    <row r="446" spans="16:29" x14ac:dyDescent="0.25">
      <c r="P446" t="s">
        <v>222</v>
      </c>
      <c r="Q446" t="s">
        <v>0</v>
      </c>
      <c r="R446">
        <v>31</v>
      </c>
      <c r="W446" s="17" t="s">
        <v>491</v>
      </c>
      <c r="X446" s="17" t="s">
        <v>0</v>
      </c>
      <c r="Y446" s="17" t="s">
        <v>357</v>
      </c>
      <c r="AA446" s="18" t="s">
        <v>304</v>
      </c>
      <c r="AB446" s="18" t="s">
        <v>303</v>
      </c>
      <c r="AC446" s="18" t="s">
        <v>400</v>
      </c>
    </row>
    <row r="447" spans="16:29" x14ac:dyDescent="0.25">
      <c r="Q447" t="s">
        <v>217</v>
      </c>
      <c r="W447" s="17" t="s">
        <v>812</v>
      </c>
      <c r="X447" s="17" t="s">
        <v>217</v>
      </c>
      <c r="Y447" s="17" t="s">
        <v>364</v>
      </c>
      <c r="AA447" s="18" t="s">
        <v>303</v>
      </c>
      <c r="AB447" s="18" t="s">
        <v>303</v>
      </c>
      <c r="AC447" s="18" t="s">
        <v>400</v>
      </c>
    </row>
    <row r="448" spans="16:29" x14ac:dyDescent="0.25">
      <c r="Q448" t="s">
        <v>62</v>
      </c>
      <c r="R448">
        <v>7</v>
      </c>
      <c r="W448" s="17" t="s">
        <v>427</v>
      </c>
      <c r="X448" s="17" t="s">
        <v>62</v>
      </c>
      <c r="Y448" s="17" t="s">
        <v>361</v>
      </c>
      <c r="AA448" s="18" t="s">
        <v>303</v>
      </c>
      <c r="AB448" s="18" t="s">
        <v>303</v>
      </c>
      <c r="AC448" s="18" t="s">
        <v>384</v>
      </c>
    </row>
    <row r="449" spans="16:29" x14ac:dyDescent="0.25">
      <c r="Q449" t="s">
        <v>53</v>
      </c>
      <c r="W449" s="17" t="s">
        <v>813</v>
      </c>
      <c r="X449" s="17" t="s">
        <v>53</v>
      </c>
      <c r="Y449" s="17" t="s">
        <v>361</v>
      </c>
      <c r="AA449" s="18" t="s">
        <v>303</v>
      </c>
      <c r="AB449" s="18" t="s">
        <v>303</v>
      </c>
      <c r="AC449" s="18" t="s">
        <v>379</v>
      </c>
    </row>
    <row r="450" spans="16:29" x14ac:dyDescent="0.25">
      <c r="P450">
        <v>1</v>
      </c>
      <c r="Q450" t="s">
        <v>6</v>
      </c>
      <c r="R450">
        <v>55</v>
      </c>
      <c r="W450" s="17" t="s">
        <v>407</v>
      </c>
      <c r="X450" s="17" t="s">
        <v>6</v>
      </c>
      <c r="Y450" s="17" t="s">
        <v>361</v>
      </c>
      <c r="AA450" s="18" t="s">
        <v>303</v>
      </c>
      <c r="AB450" s="18" t="s">
        <v>304</v>
      </c>
      <c r="AC450" s="18" t="s">
        <v>376</v>
      </c>
    </row>
    <row r="451" spans="16:29" x14ac:dyDescent="0.25">
      <c r="P451">
        <v>1</v>
      </c>
      <c r="Q451" t="s">
        <v>8</v>
      </c>
      <c r="R451">
        <v>1</v>
      </c>
      <c r="W451" s="17" t="s">
        <v>814</v>
      </c>
      <c r="X451" s="17" t="s">
        <v>8</v>
      </c>
      <c r="Y451" s="17" t="s">
        <v>361</v>
      </c>
      <c r="AA451" s="18" t="s">
        <v>304</v>
      </c>
      <c r="AB451" s="18" t="s">
        <v>304</v>
      </c>
      <c r="AC451" s="18" t="s">
        <v>377</v>
      </c>
    </row>
    <row r="452" spans="16:29" x14ac:dyDescent="0.25">
      <c r="P452">
        <v>1</v>
      </c>
      <c r="Q452" t="s">
        <v>7</v>
      </c>
      <c r="R452">
        <v>11</v>
      </c>
      <c r="W452" s="17" t="s">
        <v>815</v>
      </c>
      <c r="X452" s="17" t="s">
        <v>7</v>
      </c>
      <c r="Y452" s="17" t="s">
        <v>363</v>
      </c>
      <c r="AA452" s="18" t="s">
        <v>304</v>
      </c>
      <c r="AB452" s="18" t="s">
        <v>303</v>
      </c>
      <c r="AC452" s="18" t="s">
        <v>400</v>
      </c>
    </row>
    <row r="453" spans="16:29" x14ac:dyDescent="0.25">
      <c r="Q453" t="s">
        <v>218</v>
      </c>
      <c r="R453">
        <v>11</v>
      </c>
      <c r="W453" s="17" t="s">
        <v>816</v>
      </c>
      <c r="X453" s="17" t="s">
        <v>218</v>
      </c>
      <c r="Y453" s="17" t="s">
        <v>361</v>
      </c>
      <c r="AA453" s="18" t="s">
        <v>304</v>
      </c>
      <c r="AB453" s="18" t="s">
        <v>303</v>
      </c>
      <c r="AC453" s="18" t="s">
        <v>804</v>
      </c>
    </row>
    <row r="454" spans="16:29" x14ac:dyDescent="0.25">
      <c r="P454">
        <v>1</v>
      </c>
      <c r="Q454" t="s">
        <v>52</v>
      </c>
      <c r="R454">
        <v>50</v>
      </c>
      <c r="W454" s="17" t="s">
        <v>817</v>
      </c>
      <c r="X454" s="17" t="s">
        <v>52</v>
      </c>
      <c r="Y454" s="17" t="s">
        <v>361</v>
      </c>
      <c r="AA454" s="18" t="s">
        <v>303</v>
      </c>
      <c r="AB454" s="18" t="s">
        <v>304</v>
      </c>
      <c r="AC454" s="18" t="s">
        <v>378</v>
      </c>
    </row>
    <row r="455" spans="16:29" x14ac:dyDescent="0.25">
      <c r="Q455" t="s">
        <v>160</v>
      </c>
      <c r="W455" s="17" t="s">
        <v>818</v>
      </c>
      <c r="X455" s="17" t="s">
        <v>160</v>
      </c>
      <c r="Y455" s="17" t="s">
        <v>361</v>
      </c>
      <c r="AA455" s="18" t="s">
        <v>303</v>
      </c>
      <c r="AB455" s="18" t="s">
        <v>303</v>
      </c>
      <c r="AC455" s="18" t="s">
        <v>652</v>
      </c>
    </row>
    <row r="456" spans="16:29" x14ac:dyDescent="0.25">
      <c r="Q456" t="s">
        <v>219</v>
      </c>
      <c r="W456" s="17" t="s">
        <v>496</v>
      </c>
      <c r="X456" s="17" t="s">
        <v>219</v>
      </c>
      <c r="Y456" s="17" t="s">
        <v>361</v>
      </c>
      <c r="AA456" s="18" t="s">
        <v>303</v>
      </c>
      <c r="AB456" s="18" t="s">
        <v>303</v>
      </c>
      <c r="AC456" s="18" t="s">
        <v>397</v>
      </c>
    </row>
    <row r="457" spans="16:29" x14ac:dyDescent="0.25">
      <c r="P457">
        <v>1</v>
      </c>
      <c r="Q457" t="s">
        <v>24</v>
      </c>
      <c r="R457">
        <v>3</v>
      </c>
      <c r="W457" s="17" t="s">
        <v>406</v>
      </c>
      <c r="X457" s="17" t="s">
        <v>24</v>
      </c>
      <c r="Y457" s="17" t="s">
        <v>361</v>
      </c>
      <c r="AA457" s="18" t="s">
        <v>304</v>
      </c>
      <c r="AB457" s="18" t="s">
        <v>303</v>
      </c>
      <c r="AC457" s="18" t="s">
        <v>375</v>
      </c>
    </row>
    <row r="458" spans="16:29" x14ac:dyDescent="0.25">
      <c r="P458">
        <v>1</v>
      </c>
      <c r="Q458" t="s">
        <v>220</v>
      </c>
      <c r="R458">
        <v>10</v>
      </c>
      <c r="W458" s="17" t="s">
        <v>819</v>
      </c>
      <c r="X458" s="17" t="s">
        <v>220</v>
      </c>
      <c r="Y458" s="17" t="s">
        <v>363</v>
      </c>
      <c r="AA458" s="18" t="s">
        <v>304</v>
      </c>
      <c r="AB458" s="18" t="s">
        <v>303</v>
      </c>
      <c r="AC458" s="18" t="s">
        <v>400</v>
      </c>
    </row>
    <row r="459" spans="16:29" x14ac:dyDescent="0.25">
      <c r="Q459" t="s">
        <v>221</v>
      </c>
      <c r="R459" s="13">
        <v>44368.519085648149</v>
      </c>
      <c r="W459" s="17" t="s">
        <v>793</v>
      </c>
      <c r="X459" s="17" t="s">
        <v>221</v>
      </c>
      <c r="Y459" s="17" t="s">
        <v>360</v>
      </c>
      <c r="AA459" s="18" t="s">
        <v>304</v>
      </c>
      <c r="AB459" s="18" t="s">
        <v>303</v>
      </c>
      <c r="AC459" s="18" t="s">
        <v>400</v>
      </c>
    </row>
    <row r="460" spans="16:29" x14ac:dyDescent="0.25">
      <c r="P460">
        <v>1</v>
      </c>
      <c r="Q460" t="s">
        <v>32</v>
      </c>
      <c r="R460">
        <v>2</v>
      </c>
      <c r="W460" s="17" t="s">
        <v>437</v>
      </c>
      <c r="X460" s="17" t="s">
        <v>32</v>
      </c>
      <c r="Y460" s="17" t="s">
        <v>361</v>
      </c>
      <c r="AA460" s="18" t="s">
        <v>304</v>
      </c>
      <c r="AB460" s="18" t="s">
        <v>303</v>
      </c>
      <c r="AC460" s="18" t="s">
        <v>388</v>
      </c>
    </row>
    <row r="461" spans="16:29" x14ac:dyDescent="0.25">
      <c r="P461">
        <v>1</v>
      </c>
      <c r="Q461" t="s">
        <v>33</v>
      </c>
      <c r="R461" s="13">
        <v>44368.518692129626</v>
      </c>
      <c r="W461" s="17" t="s">
        <v>497</v>
      </c>
      <c r="X461" s="17" t="s">
        <v>33</v>
      </c>
      <c r="Y461" s="17" t="s">
        <v>360</v>
      </c>
      <c r="AA461" s="18" t="s">
        <v>304</v>
      </c>
      <c r="AB461" s="18" t="s">
        <v>303</v>
      </c>
      <c r="AC461" s="18" t="s">
        <v>400</v>
      </c>
    </row>
    <row r="462" spans="16:29" x14ac:dyDescent="0.25">
      <c r="P462">
        <v>1</v>
      </c>
      <c r="Q462" t="s">
        <v>34</v>
      </c>
      <c r="R462">
        <v>2</v>
      </c>
      <c r="W462" s="17" t="s">
        <v>438</v>
      </c>
      <c r="X462" s="17" t="s">
        <v>34</v>
      </c>
      <c r="Y462" s="17" t="s">
        <v>361</v>
      </c>
      <c r="AA462" s="18" t="s">
        <v>304</v>
      </c>
      <c r="AB462" s="18" t="s">
        <v>303</v>
      </c>
      <c r="AC462" s="18" t="s">
        <v>388</v>
      </c>
    </row>
    <row r="463" spans="16:29" x14ac:dyDescent="0.25">
      <c r="P463">
        <v>1</v>
      </c>
      <c r="Q463" t="s">
        <v>35</v>
      </c>
      <c r="R463" s="13">
        <v>44369.061689814815</v>
      </c>
      <c r="W463" s="17" t="s">
        <v>439</v>
      </c>
      <c r="X463" s="17" t="s">
        <v>35</v>
      </c>
      <c r="Y463" s="17" t="s">
        <v>360</v>
      </c>
      <c r="AA463" s="18" t="s">
        <v>304</v>
      </c>
      <c r="AB463" s="18" t="s">
        <v>303</v>
      </c>
      <c r="AC463" s="18" t="s">
        <v>400</v>
      </c>
    </row>
    <row r="466" spans="17:29" x14ac:dyDescent="0.25">
      <c r="Q466" t="s">
        <v>350</v>
      </c>
      <c r="W466" s="17" t="s">
        <v>517</v>
      </c>
      <c r="X466" s="17" t="s">
        <v>350</v>
      </c>
      <c r="Y466" s="17" t="s">
        <v>358</v>
      </c>
      <c r="AA466" s="18" t="s">
        <v>304</v>
      </c>
      <c r="AB466" s="18" t="s">
        <v>303</v>
      </c>
      <c r="AC466" s="18" t="s">
        <v>400</v>
      </c>
    </row>
    <row r="467" spans="17:29" x14ac:dyDescent="0.25">
      <c r="Q467" t="s">
        <v>807</v>
      </c>
      <c r="W467" s="17" t="s">
        <v>820</v>
      </c>
      <c r="X467" s="17" t="s">
        <v>807</v>
      </c>
      <c r="Y467" s="17" t="s">
        <v>363</v>
      </c>
      <c r="AA467" s="18" t="s">
        <v>304</v>
      </c>
      <c r="AB467" s="18" t="s">
        <v>303</v>
      </c>
      <c r="AC467" s="18" t="s">
        <v>400</v>
      </c>
    </row>
    <row r="468" spans="17:29" x14ac:dyDescent="0.25">
      <c r="Q468" t="s">
        <v>347</v>
      </c>
      <c r="W468" s="17" t="s">
        <v>501</v>
      </c>
      <c r="X468" s="17" t="s">
        <v>347</v>
      </c>
      <c r="Y468" s="17" t="s">
        <v>360</v>
      </c>
      <c r="AA468" s="18" t="s">
        <v>304</v>
      </c>
      <c r="AB468" s="18" t="s">
        <v>303</v>
      </c>
      <c r="AC468" s="18" t="s">
        <v>400</v>
      </c>
    </row>
    <row r="469" spans="17:29" x14ac:dyDescent="0.25">
      <c r="Q469" t="s">
        <v>21</v>
      </c>
      <c r="W469" s="17" t="s">
        <v>417</v>
      </c>
      <c r="X469" s="17" t="s">
        <v>21</v>
      </c>
      <c r="Y469" s="17" t="s">
        <v>359</v>
      </c>
      <c r="AA469" s="18" t="s">
        <v>304</v>
      </c>
      <c r="AB469" s="18" t="s">
        <v>303</v>
      </c>
      <c r="AC469" s="18" t="s">
        <v>400</v>
      </c>
    </row>
    <row r="470" spans="17:29" x14ac:dyDescent="0.25">
      <c r="Q470" t="s">
        <v>808</v>
      </c>
      <c r="W470" s="17" t="s">
        <v>506</v>
      </c>
      <c r="X470" s="17" t="s">
        <v>808</v>
      </c>
      <c r="Y470" s="17" t="s">
        <v>359</v>
      </c>
      <c r="AA470" s="18" t="s">
        <v>304</v>
      </c>
      <c r="AB470" s="18" t="s">
        <v>303</v>
      </c>
      <c r="AC470" s="18" t="s">
        <v>400</v>
      </c>
    </row>
    <row r="471" spans="17:29" x14ac:dyDescent="0.25">
      <c r="Q471" t="s">
        <v>809</v>
      </c>
      <c r="W471" s="17" t="s">
        <v>821</v>
      </c>
      <c r="X471" s="17" t="s">
        <v>809</v>
      </c>
      <c r="Y471" s="17" t="s">
        <v>364</v>
      </c>
      <c r="AA471" s="18" t="s">
        <v>304</v>
      </c>
      <c r="AB471" s="18" t="s">
        <v>303</v>
      </c>
      <c r="AC471" s="18" t="s">
        <v>400</v>
      </c>
    </row>
    <row r="475" spans="17:29" x14ac:dyDescent="0.25">
      <c r="Q475" t="s">
        <v>0</v>
      </c>
      <c r="R475">
        <v>5</v>
      </c>
      <c r="W475" s="17" t="s">
        <v>491</v>
      </c>
      <c r="X475" s="17" t="s">
        <v>0</v>
      </c>
      <c r="Y475" s="17" t="s">
        <v>357</v>
      </c>
      <c r="AA475" s="18" t="s">
        <v>304</v>
      </c>
      <c r="AB475" s="18" t="s">
        <v>303</v>
      </c>
      <c r="AC475" s="18" t="s">
        <v>400</v>
      </c>
    </row>
    <row r="476" spans="17:29" x14ac:dyDescent="0.25">
      <c r="Q476" t="s">
        <v>1</v>
      </c>
      <c r="W476" s="17" t="s">
        <v>492</v>
      </c>
      <c r="X476" s="17" t="s">
        <v>1</v>
      </c>
      <c r="Y476" s="17" t="s">
        <v>361</v>
      </c>
      <c r="AA476" s="18" t="s">
        <v>303</v>
      </c>
      <c r="AB476" s="18" t="s">
        <v>303</v>
      </c>
      <c r="AC476" s="18" t="s">
        <v>455</v>
      </c>
    </row>
    <row r="477" spans="17:29" x14ac:dyDescent="0.25">
      <c r="Q477" t="s">
        <v>2</v>
      </c>
      <c r="R477" t="s">
        <v>822</v>
      </c>
      <c r="W477" s="17" t="s">
        <v>835</v>
      </c>
      <c r="X477" s="17" t="s">
        <v>2</v>
      </c>
      <c r="Y477" s="17" t="s">
        <v>358</v>
      </c>
      <c r="AA477" s="18" t="s">
        <v>304</v>
      </c>
      <c r="AB477" s="18" t="s">
        <v>303</v>
      </c>
      <c r="AC477" s="18" t="s">
        <v>400</v>
      </c>
    </row>
    <row r="478" spans="17:29" x14ac:dyDescent="0.25">
      <c r="Q478" t="s">
        <v>49</v>
      </c>
      <c r="R478" s="22">
        <v>44369</v>
      </c>
      <c r="W478" s="17" t="s">
        <v>669</v>
      </c>
      <c r="X478" s="17" t="s">
        <v>49</v>
      </c>
      <c r="Y478" s="17" t="s">
        <v>49</v>
      </c>
      <c r="AA478" s="18" t="s">
        <v>303</v>
      </c>
      <c r="AB478" s="18" t="s">
        <v>304</v>
      </c>
      <c r="AC478" s="18" t="s">
        <v>400</v>
      </c>
    </row>
    <row r="479" spans="17:29" x14ac:dyDescent="0.25">
      <c r="Q479" t="s">
        <v>239</v>
      </c>
      <c r="R479" t="s">
        <v>823</v>
      </c>
      <c r="W479" s="17" t="s">
        <v>836</v>
      </c>
      <c r="X479" s="17" t="s">
        <v>239</v>
      </c>
      <c r="Y479" s="17" t="s">
        <v>359</v>
      </c>
      <c r="AA479" s="18" t="s">
        <v>303</v>
      </c>
      <c r="AB479" s="18" t="s">
        <v>304</v>
      </c>
      <c r="AC479" s="18" t="s">
        <v>400</v>
      </c>
    </row>
    <row r="480" spans="17:29" x14ac:dyDescent="0.25">
      <c r="Q480" t="s">
        <v>182</v>
      </c>
      <c r="W480" s="17" t="s">
        <v>837</v>
      </c>
      <c r="X480" s="17" t="s">
        <v>182</v>
      </c>
      <c r="Y480" s="17" t="s">
        <v>362</v>
      </c>
      <c r="AA480" s="18" t="s">
        <v>303</v>
      </c>
      <c r="AB480" s="18" t="s">
        <v>303</v>
      </c>
      <c r="AC480" s="18" t="s">
        <v>400</v>
      </c>
    </row>
    <row r="481" spans="16:29" x14ac:dyDescent="0.25">
      <c r="Q481" t="s">
        <v>167</v>
      </c>
      <c r="R481">
        <v>1000000</v>
      </c>
      <c r="W481" s="17" t="s">
        <v>838</v>
      </c>
      <c r="X481" s="17" t="s">
        <v>167</v>
      </c>
      <c r="Y481" s="17" t="s">
        <v>826</v>
      </c>
      <c r="AA481" s="18" t="s">
        <v>304</v>
      </c>
      <c r="AB481" s="18" t="s">
        <v>303</v>
      </c>
      <c r="AC481" s="18" t="s">
        <v>400</v>
      </c>
    </row>
    <row r="482" spans="16:29" x14ac:dyDescent="0.25">
      <c r="Q482" t="s">
        <v>21</v>
      </c>
      <c r="R482" t="s">
        <v>490</v>
      </c>
      <c r="W482" s="17" t="s">
        <v>839</v>
      </c>
      <c r="X482" s="17" t="s">
        <v>21</v>
      </c>
      <c r="Y482" s="17" t="s">
        <v>359</v>
      </c>
      <c r="AA482" s="18" t="s">
        <v>304</v>
      </c>
      <c r="AB482" s="18" t="s">
        <v>303</v>
      </c>
      <c r="AC482" s="18" t="s">
        <v>400</v>
      </c>
    </row>
    <row r="483" spans="16:29" x14ac:dyDescent="0.25">
      <c r="Q483" t="s">
        <v>185</v>
      </c>
      <c r="R483">
        <v>65</v>
      </c>
      <c r="W483" s="17" t="s">
        <v>840</v>
      </c>
      <c r="X483" s="17" t="s">
        <v>185</v>
      </c>
      <c r="Y483" s="17" t="s">
        <v>361</v>
      </c>
      <c r="AA483" s="18" t="s">
        <v>304</v>
      </c>
      <c r="AB483" s="18" t="s">
        <v>303</v>
      </c>
      <c r="AC483" s="18" t="s">
        <v>557</v>
      </c>
    </row>
    <row r="484" spans="16:29" x14ac:dyDescent="0.25">
      <c r="Q484" t="s">
        <v>240</v>
      </c>
      <c r="R484">
        <v>15</v>
      </c>
      <c r="W484" s="17" t="s">
        <v>841</v>
      </c>
      <c r="X484" s="17" t="s">
        <v>240</v>
      </c>
      <c r="Y484" s="17" t="s">
        <v>361</v>
      </c>
      <c r="AA484" s="18" t="s">
        <v>303</v>
      </c>
      <c r="AB484" s="18" t="s">
        <v>304</v>
      </c>
      <c r="AC484" s="18" t="s">
        <v>827</v>
      </c>
    </row>
    <row r="485" spans="16:29" x14ac:dyDescent="0.25">
      <c r="Q485" t="s">
        <v>241</v>
      </c>
      <c r="R485">
        <v>61</v>
      </c>
      <c r="W485" s="17" t="s">
        <v>842</v>
      </c>
      <c r="X485" s="17" t="s">
        <v>241</v>
      </c>
      <c r="Y485" s="17" t="s">
        <v>361</v>
      </c>
      <c r="AA485" s="18" t="s">
        <v>303</v>
      </c>
      <c r="AB485" s="18" t="s">
        <v>303</v>
      </c>
      <c r="AC485" s="18" t="s">
        <v>557</v>
      </c>
    </row>
    <row r="486" spans="16:29" x14ac:dyDescent="0.25">
      <c r="P486">
        <v>1</v>
      </c>
      <c r="Q486" t="s">
        <v>32</v>
      </c>
      <c r="R486">
        <v>2</v>
      </c>
      <c r="W486" s="17" t="s">
        <v>437</v>
      </c>
      <c r="X486" s="17" t="s">
        <v>32</v>
      </c>
      <c r="Y486" s="17" t="s">
        <v>361</v>
      </c>
      <c r="AA486" s="18" t="s">
        <v>304</v>
      </c>
      <c r="AB486" s="18" t="s">
        <v>303</v>
      </c>
      <c r="AC486" s="18" t="s">
        <v>388</v>
      </c>
    </row>
    <row r="487" spans="16:29" x14ac:dyDescent="0.25">
      <c r="P487">
        <v>1</v>
      </c>
      <c r="Q487" t="s">
        <v>33</v>
      </c>
      <c r="R487" s="13">
        <v>44369.448229166665</v>
      </c>
      <c r="W487" s="17" t="s">
        <v>497</v>
      </c>
      <c r="X487" s="17" t="s">
        <v>33</v>
      </c>
      <c r="Y487" s="17" t="s">
        <v>360</v>
      </c>
      <c r="AA487" s="18" t="s">
        <v>304</v>
      </c>
      <c r="AB487" s="18" t="s">
        <v>303</v>
      </c>
      <c r="AC487" s="18" t="s">
        <v>400</v>
      </c>
    </row>
    <row r="488" spans="16:29" x14ac:dyDescent="0.25">
      <c r="P488">
        <v>1</v>
      </c>
      <c r="Q488" t="s">
        <v>34</v>
      </c>
      <c r="R488">
        <v>2</v>
      </c>
      <c r="W488" s="17" t="s">
        <v>438</v>
      </c>
      <c r="X488" s="17" t="s">
        <v>34</v>
      </c>
      <c r="Y488" s="17" t="s">
        <v>361</v>
      </c>
      <c r="AA488" s="18" t="s">
        <v>304</v>
      </c>
      <c r="AB488" s="18" t="s">
        <v>303</v>
      </c>
      <c r="AC488" s="18" t="s">
        <v>388</v>
      </c>
    </row>
    <row r="489" spans="16:29" x14ac:dyDescent="0.25">
      <c r="P489">
        <v>1</v>
      </c>
      <c r="Q489" t="s">
        <v>35</v>
      </c>
      <c r="R489" s="13">
        <v>44369.452777777777</v>
      </c>
      <c r="W489" s="17" t="s">
        <v>439</v>
      </c>
      <c r="X489" s="17" t="s">
        <v>35</v>
      </c>
      <c r="Y489" s="17" t="s">
        <v>360</v>
      </c>
      <c r="AA489" s="18" t="s">
        <v>304</v>
      </c>
      <c r="AB489" s="18" t="s">
        <v>303</v>
      </c>
      <c r="AC489" s="18" t="s">
        <v>400</v>
      </c>
    </row>
    <row r="491" spans="16:29" x14ac:dyDescent="0.25">
      <c r="Q491" t="s">
        <v>473</v>
      </c>
      <c r="W491" s="17" t="s">
        <v>600</v>
      </c>
      <c r="X491" s="17" t="s">
        <v>473</v>
      </c>
      <c r="Y491" s="17" t="s">
        <v>364</v>
      </c>
      <c r="AA491" s="18" t="s">
        <v>304</v>
      </c>
      <c r="AB491" s="18" t="s">
        <v>303</v>
      </c>
      <c r="AC491" s="18" t="s">
        <v>400</v>
      </c>
    </row>
    <row r="492" spans="16:29" x14ac:dyDescent="0.25">
      <c r="Q492" t="s">
        <v>465</v>
      </c>
      <c r="W492" s="17" t="s">
        <v>503</v>
      </c>
      <c r="X492" s="17" t="s">
        <v>465</v>
      </c>
      <c r="Y492" s="17" t="s">
        <v>364</v>
      </c>
      <c r="AA492" s="18" t="s">
        <v>304</v>
      </c>
      <c r="AB492" s="18" t="s">
        <v>303</v>
      </c>
      <c r="AC492" s="18" t="s">
        <v>400</v>
      </c>
    </row>
    <row r="493" spans="16:29" x14ac:dyDescent="0.25">
      <c r="Q493" t="s">
        <v>485</v>
      </c>
      <c r="W493" s="17" t="s">
        <v>522</v>
      </c>
      <c r="X493" s="17" t="s">
        <v>485</v>
      </c>
      <c r="Y493" s="17" t="s">
        <v>364</v>
      </c>
      <c r="AA493" s="18" t="s">
        <v>304</v>
      </c>
      <c r="AB493" s="18" t="s">
        <v>303</v>
      </c>
      <c r="AC493" s="18" t="s">
        <v>400</v>
      </c>
    </row>
    <row r="494" spans="16:29" x14ac:dyDescent="0.25">
      <c r="Q494" t="s">
        <v>482</v>
      </c>
      <c r="W494" s="17" t="s">
        <v>519</v>
      </c>
      <c r="X494" s="17" t="s">
        <v>482</v>
      </c>
      <c r="Y494" s="17" t="s">
        <v>364</v>
      </c>
      <c r="AA494" s="18" t="s">
        <v>304</v>
      </c>
      <c r="AB494" s="18" t="s">
        <v>303</v>
      </c>
      <c r="AC494" s="18" t="s">
        <v>400</v>
      </c>
    </row>
    <row r="495" spans="16:29" x14ac:dyDescent="0.25">
      <c r="Q495" t="s">
        <v>461</v>
      </c>
      <c r="W495" s="17" t="s">
        <v>500</v>
      </c>
      <c r="X495" s="17" t="s">
        <v>461</v>
      </c>
      <c r="Y495" s="17" t="s">
        <v>365</v>
      </c>
      <c r="AA495" s="18" t="s">
        <v>304</v>
      </c>
      <c r="AB495" s="18" t="s">
        <v>303</v>
      </c>
      <c r="AC495" s="18" t="s">
        <v>462</v>
      </c>
    </row>
    <row r="496" spans="16:29" x14ac:dyDescent="0.25">
      <c r="Q496" t="s">
        <v>459</v>
      </c>
      <c r="W496" s="17" t="s">
        <v>498</v>
      </c>
      <c r="X496" s="17" t="s">
        <v>459</v>
      </c>
      <c r="Y496" s="17" t="s">
        <v>357</v>
      </c>
      <c r="AA496" s="18" t="s">
        <v>304</v>
      </c>
      <c r="AB496" s="18" t="s">
        <v>303</v>
      </c>
      <c r="AC496" s="18" t="s">
        <v>400</v>
      </c>
    </row>
    <row r="497" spans="17:29" x14ac:dyDescent="0.25">
      <c r="Q497" t="s">
        <v>480</v>
      </c>
      <c r="W497" s="17" t="s">
        <v>516</v>
      </c>
      <c r="X497" s="17" t="s">
        <v>480</v>
      </c>
      <c r="Y497" s="17" t="s">
        <v>357</v>
      </c>
      <c r="AA497" s="18" t="s">
        <v>304</v>
      </c>
      <c r="AB497" s="18" t="s">
        <v>303</v>
      </c>
      <c r="AC497" s="18" t="s">
        <v>400</v>
      </c>
    </row>
    <row r="498" spans="17:29" x14ac:dyDescent="0.25">
      <c r="Q498" t="s">
        <v>488</v>
      </c>
      <c r="W498" s="17" t="s">
        <v>613</v>
      </c>
      <c r="X498" s="17" t="s">
        <v>488</v>
      </c>
      <c r="Y498" s="17" t="s">
        <v>364</v>
      </c>
      <c r="AA498" s="18" t="s">
        <v>304</v>
      </c>
      <c r="AB498" s="18" t="s">
        <v>303</v>
      </c>
      <c r="AC498" s="18" t="s">
        <v>400</v>
      </c>
    </row>
    <row r="499" spans="17:29" x14ac:dyDescent="0.25">
      <c r="Q499" t="s">
        <v>828</v>
      </c>
      <c r="W499" s="17" t="s">
        <v>843</v>
      </c>
      <c r="X499" s="17" t="s">
        <v>828</v>
      </c>
      <c r="Y499" s="17" t="s">
        <v>366</v>
      </c>
      <c r="AA499" s="18" t="s">
        <v>303</v>
      </c>
      <c r="AB499" s="18" t="s">
        <v>303</v>
      </c>
      <c r="AC499" s="18" t="s">
        <v>829</v>
      </c>
    </row>
    <row r="500" spans="17:29" x14ac:dyDescent="0.25">
      <c r="Q500" t="s">
        <v>469</v>
      </c>
      <c r="W500" s="17" t="s">
        <v>507</v>
      </c>
      <c r="X500" s="17" t="s">
        <v>469</v>
      </c>
      <c r="Y500" s="17" t="s">
        <v>359</v>
      </c>
      <c r="AA500" s="18" t="s">
        <v>304</v>
      </c>
      <c r="AB500" s="18" t="s">
        <v>303</v>
      </c>
      <c r="AC500" s="18" t="s">
        <v>400</v>
      </c>
    </row>
    <row r="501" spans="17:29" x14ac:dyDescent="0.25">
      <c r="Q501" t="s">
        <v>484</v>
      </c>
      <c r="W501" s="17" t="s">
        <v>521</v>
      </c>
      <c r="X501" s="17" t="s">
        <v>484</v>
      </c>
      <c r="Y501" s="17" t="s">
        <v>361</v>
      </c>
      <c r="AA501" s="18" t="s">
        <v>303</v>
      </c>
      <c r="AB501" s="18" t="s">
        <v>303</v>
      </c>
      <c r="AC501" s="18" t="s">
        <v>388</v>
      </c>
    </row>
    <row r="502" spans="17:29" x14ac:dyDescent="0.25">
      <c r="Q502" t="s">
        <v>472</v>
      </c>
      <c r="W502" s="17" t="s">
        <v>510</v>
      </c>
      <c r="X502" s="17" t="s">
        <v>472</v>
      </c>
      <c r="Y502" s="17" t="s">
        <v>359</v>
      </c>
      <c r="AA502" s="18" t="s">
        <v>304</v>
      </c>
      <c r="AB502" s="18" t="s">
        <v>303</v>
      </c>
      <c r="AC502" s="18" t="s">
        <v>400</v>
      </c>
    </row>
    <row r="503" spans="17:29" x14ac:dyDescent="0.25">
      <c r="Q503" t="s">
        <v>471</v>
      </c>
      <c r="W503" s="17" t="s">
        <v>509</v>
      </c>
      <c r="X503" s="17" t="s">
        <v>471</v>
      </c>
      <c r="Y503" s="17" t="s">
        <v>357</v>
      </c>
      <c r="AA503" s="18" t="s">
        <v>304</v>
      </c>
      <c r="AB503" s="18" t="s">
        <v>303</v>
      </c>
      <c r="AC503" s="18" t="s">
        <v>400</v>
      </c>
    </row>
    <row r="504" spans="17:29" x14ac:dyDescent="0.25">
      <c r="Q504" t="s">
        <v>347</v>
      </c>
      <c r="W504" s="17" t="s">
        <v>501</v>
      </c>
      <c r="X504" s="17" t="s">
        <v>347</v>
      </c>
      <c r="Y504" s="17" t="s">
        <v>360</v>
      </c>
      <c r="AA504" s="18" t="s">
        <v>304</v>
      </c>
      <c r="AB504" s="18" t="s">
        <v>303</v>
      </c>
      <c r="AC504" s="18" t="s">
        <v>400</v>
      </c>
    </row>
    <row r="505" spans="17:29" x14ac:dyDescent="0.25">
      <c r="Q505" t="s">
        <v>561</v>
      </c>
      <c r="W505" s="17" t="s">
        <v>632</v>
      </c>
      <c r="X505" s="17" t="s">
        <v>561</v>
      </c>
      <c r="Y505" s="17" t="s">
        <v>366</v>
      </c>
      <c r="AA505" s="18" t="s">
        <v>303</v>
      </c>
      <c r="AB505" s="18" t="s">
        <v>303</v>
      </c>
      <c r="AC505" s="18" t="s">
        <v>562</v>
      </c>
    </row>
    <row r="506" spans="17:29" x14ac:dyDescent="0.25">
      <c r="Q506" t="s">
        <v>467</v>
      </c>
      <c r="W506" s="17" t="s">
        <v>505</v>
      </c>
      <c r="X506" s="17" t="s">
        <v>467</v>
      </c>
      <c r="Y506" s="17" t="s">
        <v>366</v>
      </c>
      <c r="AA506" s="18" t="s">
        <v>303</v>
      </c>
      <c r="AB506" s="18" t="s">
        <v>303</v>
      </c>
      <c r="AC506" s="18" t="s">
        <v>468</v>
      </c>
    </row>
    <row r="507" spans="17:29" x14ac:dyDescent="0.25">
      <c r="Q507" t="s">
        <v>481</v>
      </c>
      <c r="W507" s="17" t="s">
        <v>518</v>
      </c>
      <c r="X507" s="17" t="s">
        <v>481</v>
      </c>
      <c r="Y507" s="17" t="s">
        <v>358</v>
      </c>
      <c r="AA507" s="18" t="s">
        <v>303</v>
      </c>
      <c r="AB507" s="18" t="s">
        <v>303</v>
      </c>
      <c r="AC507" s="18" t="s">
        <v>400</v>
      </c>
    </row>
    <row r="508" spans="17:29" x14ac:dyDescent="0.25">
      <c r="Q508" t="s">
        <v>470</v>
      </c>
      <c r="W508" s="17" t="s">
        <v>508</v>
      </c>
      <c r="X508" s="17" t="s">
        <v>470</v>
      </c>
      <c r="Y508" s="17" t="s">
        <v>365</v>
      </c>
      <c r="AA508" s="18" t="s">
        <v>304</v>
      </c>
      <c r="AB508" s="18" t="s">
        <v>303</v>
      </c>
      <c r="AC508" s="18" t="s">
        <v>379</v>
      </c>
    </row>
    <row r="509" spans="17:29" x14ac:dyDescent="0.25">
      <c r="Q509" t="s">
        <v>477</v>
      </c>
      <c r="W509" s="17" t="s">
        <v>514</v>
      </c>
      <c r="X509" s="17" t="s">
        <v>477</v>
      </c>
      <c r="Y509" s="17" t="s">
        <v>361</v>
      </c>
      <c r="AA509" s="18" t="s">
        <v>303</v>
      </c>
      <c r="AB509" s="18" t="s">
        <v>303</v>
      </c>
      <c r="AC509" s="18" t="s">
        <v>478</v>
      </c>
    </row>
    <row r="510" spans="17:29" x14ac:dyDescent="0.25">
      <c r="Q510" t="s">
        <v>483</v>
      </c>
      <c r="W510" s="17" t="s">
        <v>520</v>
      </c>
      <c r="X510" s="17" t="s">
        <v>483</v>
      </c>
      <c r="Y510" s="17" t="s">
        <v>357</v>
      </c>
      <c r="AA510" s="18" t="s">
        <v>304</v>
      </c>
      <c r="AB510" s="18" t="s">
        <v>303</v>
      </c>
      <c r="AC510" s="18" t="s">
        <v>400</v>
      </c>
    </row>
    <row r="511" spans="17:29" x14ac:dyDescent="0.25">
      <c r="Q511" t="s">
        <v>830</v>
      </c>
      <c r="W511" s="17" t="s">
        <v>844</v>
      </c>
      <c r="X511" s="17" t="s">
        <v>830</v>
      </c>
      <c r="Y511" s="17" t="s">
        <v>365</v>
      </c>
      <c r="AA511" s="18" t="s">
        <v>303</v>
      </c>
      <c r="AB511" s="18" t="s">
        <v>303</v>
      </c>
      <c r="AC511" s="18" t="s">
        <v>380</v>
      </c>
    </row>
    <row r="512" spans="17:29" x14ac:dyDescent="0.25">
      <c r="Q512" t="s">
        <v>474</v>
      </c>
      <c r="W512" s="17" t="s">
        <v>512</v>
      </c>
      <c r="X512" s="17" t="s">
        <v>474</v>
      </c>
      <c r="Y512" s="17" t="s">
        <v>366</v>
      </c>
      <c r="AA512" s="18" t="s">
        <v>303</v>
      </c>
      <c r="AB512" s="18" t="s">
        <v>303</v>
      </c>
      <c r="AC512" s="18" t="s">
        <v>475</v>
      </c>
    </row>
    <row r="513" spans="16:29" x14ac:dyDescent="0.25">
      <c r="Q513" t="s">
        <v>831</v>
      </c>
      <c r="W513" s="17" t="s">
        <v>845</v>
      </c>
      <c r="X513" s="17" t="s">
        <v>831</v>
      </c>
      <c r="Y513" s="17" t="s">
        <v>361</v>
      </c>
      <c r="AA513" s="18" t="s">
        <v>304</v>
      </c>
      <c r="AB513" s="18" t="s">
        <v>303</v>
      </c>
      <c r="AC513" s="18" t="s">
        <v>832</v>
      </c>
    </row>
    <row r="514" spans="16:29" x14ac:dyDescent="0.25">
      <c r="Q514" t="s">
        <v>479</v>
      </c>
      <c r="W514" s="17" t="s">
        <v>515</v>
      </c>
      <c r="X514" s="17" t="s">
        <v>479</v>
      </c>
      <c r="Y514" s="17" t="s">
        <v>358</v>
      </c>
      <c r="AA514" s="18" t="s">
        <v>304</v>
      </c>
      <c r="AB514" s="18" t="s">
        <v>303</v>
      </c>
      <c r="AC514" s="18" t="s">
        <v>400</v>
      </c>
    </row>
    <row r="515" spans="16:29" x14ac:dyDescent="0.25">
      <c r="Q515" t="s">
        <v>833</v>
      </c>
      <c r="W515" s="17" t="s">
        <v>846</v>
      </c>
      <c r="X515" s="17" t="s">
        <v>833</v>
      </c>
      <c r="Y515" s="17" t="s">
        <v>366</v>
      </c>
      <c r="AA515" s="18" t="s">
        <v>303</v>
      </c>
      <c r="AB515" s="18" t="s">
        <v>303</v>
      </c>
      <c r="AC515" s="18" t="s">
        <v>834</v>
      </c>
    </row>
    <row r="516" spans="16:29" x14ac:dyDescent="0.25">
      <c r="Q516" t="s">
        <v>487</v>
      </c>
      <c r="W516" s="17" t="s">
        <v>524</v>
      </c>
      <c r="X516" s="17" t="s">
        <v>487</v>
      </c>
      <c r="Y516" s="17" t="s">
        <v>358</v>
      </c>
      <c r="AA516" s="18" t="s">
        <v>304</v>
      </c>
      <c r="AB516" s="18" t="s">
        <v>303</v>
      </c>
      <c r="AC516" s="18" t="s">
        <v>400</v>
      </c>
    </row>
    <row r="517" spans="16:29" x14ac:dyDescent="0.25">
      <c r="Q517" t="s">
        <v>350</v>
      </c>
      <c r="W517" s="17" t="s">
        <v>517</v>
      </c>
      <c r="X517" s="17" t="s">
        <v>350</v>
      </c>
      <c r="Y517" s="17" t="s">
        <v>358</v>
      </c>
      <c r="AA517" s="18" t="s">
        <v>304</v>
      </c>
      <c r="AB517" s="18" t="s">
        <v>303</v>
      </c>
      <c r="AC517" s="18" t="s">
        <v>400</v>
      </c>
    </row>
    <row r="518" spans="16:29" x14ac:dyDescent="0.25">
      <c r="Q518" t="s">
        <v>466</v>
      </c>
      <c r="W518" s="17" t="s">
        <v>504</v>
      </c>
      <c r="X518" s="17" t="s">
        <v>466</v>
      </c>
      <c r="Y518" s="17" t="s">
        <v>366</v>
      </c>
      <c r="AA518" s="18" t="s">
        <v>303</v>
      </c>
      <c r="AB518" s="18" t="s">
        <v>303</v>
      </c>
      <c r="AC518" s="18" t="s">
        <v>464</v>
      </c>
    </row>
    <row r="519" spans="16:29" x14ac:dyDescent="0.25">
      <c r="Q519" t="s">
        <v>460</v>
      </c>
      <c r="W519" s="17" t="s">
        <v>499</v>
      </c>
      <c r="X519" s="17" t="s">
        <v>460</v>
      </c>
      <c r="Y519" s="17" t="s">
        <v>49</v>
      </c>
      <c r="AA519" s="18" t="s">
        <v>304</v>
      </c>
      <c r="AB519" s="18" t="s">
        <v>303</v>
      </c>
      <c r="AC519" s="18" t="s">
        <v>400</v>
      </c>
    </row>
    <row r="520" spans="16:29" x14ac:dyDescent="0.25">
      <c r="Q520" t="s">
        <v>463</v>
      </c>
      <c r="W520" s="17" t="s">
        <v>502</v>
      </c>
      <c r="X520" s="17" t="s">
        <v>463</v>
      </c>
      <c r="Y520" s="17" t="s">
        <v>366</v>
      </c>
      <c r="AA520" s="18" t="s">
        <v>303</v>
      </c>
      <c r="AB520" s="18" t="s">
        <v>303</v>
      </c>
      <c r="AC520" s="18" t="s">
        <v>464</v>
      </c>
    </row>
    <row r="521" spans="16:29" x14ac:dyDescent="0.25">
      <c r="Q521" t="s">
        <v>24</v>
      </c>
      <c r="W521" s="17" t="s">
        <v>406</v>
      </c>
      <c r="X521" s="17" t="s">
        <v>24</v>
      </c>
      <c r="Y521" s="17" t="s">
        <v>361</v>
      </c>
      <c r="AA521" s="18" t="s">
        <v>304</v>
      </c>
      <c r="AB521" s="18" t="s">
        <v>303</v>
      </c>
      <c r="AC521" s="18" t="s">
        <v>375</v>
      </c>
    </row>
    <row r="524" spans="16:29" x14ac:dyDescent="0.25">
      <c r="P524" t="s">
        <v>856</v>
      </c>
      <c r="Q524" t="s">
        <v>0</v>
      </c>
      <c r="R524">
        <v>2</v>
      </c>
      <c r="W524" s="17" t="s">
        <v>491</v>
      </c>
      <c r="X524" s="17" t="s">
        <v>0</v>
      </c>
      <c r="Y524" s="17" t="s">
        <v>357</v>
      </c>
      <c r="AA524" s="18" t="s">
        <v>304</v>
      </c>
      <c r="AB524" s="18" t="s">
        <v>303</v>
      </c>
      <c r="AC524" s="18" t="s">
        <v>400</v>
      </c>
    </row>
    <row r="525" spans="16:29" x14ac:dyDescent="0.25">
      <c r="Q525" t="s">
        <v>2</v>
      </c>
      <c r="R525" t="s">
        <v>849</v>
      </c>
      <c r="W525" s="17" t="s">
        <v>399</v>
      </c>
      <c r="X525" s="17" t="s">
        <v>2</v>
      </c>
      <c r="Y525" s="17" t="s">
        <v>358</v>
      </c>
      <c r="AA525" s="18" t="s">
        <v>303</v>
      </c>
      <c r="AB525" s="18" t="s">
        <v>303</v>
      </c>
      <c r="AC525" s="18" t="s">
        <v>400</v>
      </c>
    </row>
    <row r="526" spans="16:29" x14ac:dyDescent="0.25">
      <c r="Q526" t="s">
        <v>245</v>
      </c>
      <c r="R526">
        <v>5</v>
      </c>
      <c r="W526" s="17" t="s">
        <v>851</v>
      </c>
      <c r="X526" s="17" t="s">
        <v>245</v>
      </c>
      <c r="Y526" s="17" t="s">
        <v>361</v>
      </c>
      <c r="AA526" s="18" t="s">
        <v>303</v>
      </c>
      <c r="AB526" s="18" t="s">
        <v>304</v>
      </c>
      <c r="AC526" s="18" t="s">
        <v>824</v>
      </c>
    </row>
    <row r="527" spans="16:29" x14ac:dyDescent="0.25">
      <c r="Q527" t="s">
        <v>6</v>
      </c>
      <c r="R527">
        <v>56</v>
      </c>
      <c r="W527" s="17" t="s">
        <v>407</v>
      </c>
      <c r="X527" s="17" t="s">
        <v>6</v>
      </c>
      <c r="Y527" s="17" t="s">
        <v>361</v>
      </c>
      <c r="AA527" s="18" t="s">
        <v>303</v>
      </c>
      <c r="AB527" s="18" t="s">
        <v>304</v>
      </c>
      <c r="AC527" s="18" t="s">
        <v>376</v>
      </c>
    </row>
    <row r="528" spans="16:29" x14ac:dyDescent="0.25">
      <c r="Q528" t="s">
        <v>56</v>
      </c>
      <c r="R528">
        <v>1000000</v>
      </c>
      <c r="W528" s="17" t="s">
        <v>852</v>
      </c>
      <c r="X528" s="17" t="s">
        <v>56</v>
      </c>
      <c r="Y528" s="17" t="s">
        <v>826</v>
      </c>
      <c r="AA528" s="18" t="s">
        <v>303</v>
      </c>
      <c r="AB528" s="18" t="s">
        <v>304</v>
      </c>
      <c r="AC528" s="18" t="s">
        <v>400</v>
      </c>
    </row>
    <row r="529" spans="16:29" x14ac:dyDescent="0.25">
      <c r="Q529" t="s">
        <v>246</v>
      </c>
      <c r="R529" t="s">
        <v>850</v>
      </c>
      <c r="W529" s="17" t="s">
        <v>853</v>
      </c>
      <c r="X529" s="17" t="s">
        <v>246</v>
      </c>
      <c r="Y529" s="17" t="s">
        <v>359</v>
      </c>
      <c r="AA529" s="18" t="s">
        <v>303</v>
      </c>
      <c r="AB529" s="18" t="s">
        <v>304</v>
      </c>
      <c r="AC529" s="18" t="s">
        <v>400</v>
      </c>
    </row>
    <row r="530" spans="16:29" x14ac:dyDescent="0.25">
      <c r="Q530" t="s">
        <v>247</v>
      </c>
      <c r="W530" s="17" t="s">
        <v>854</v>
      </c>
      <c r="X530" s="17" t="s">
        <v>247</v>
      </c>
      <c r="Y530" s="17" t="s">
        <v>361</v>
      </c>
      <c r="AA530" s="18" t="s">
        <v>303</v>
      </c>
      <c r="AB530" s="18" t="s">
        <v>303</v>
      </c>
      <c r="AC530" s="18" t="s">
        <v>848</v>
      </c>
    </row>
    <row r="531" spans="16:29" x14ac:dyDescent="0.25">
      <c r="P531">
        <v>1</v>
      </c>
      <c r="Q531" t="s">
        <v>32</v>
      </c>
      <c r="R531">
        <v>2</v>
      </c>
      <c r="W531" s="17" t="s">
        <v>437</v>
      </c>
      <c r="X531" s="17" t="s">
        <v>32</v>
      </c>
      <c r="Y531" s="17" t="s">
        <v>361</v>
      </c>
      <c r="AA531" s="18" t="s">
        <v>304</v>
      </c>
      <c r="AB531" s="18" t="s">
        <v>303</v>
      </c>
      <c r="AC531" s="18" t="s">
        <v>388</v>
      </c>
    </row>
    <row r="532" spans="16:29" x14ac:dyDescent="0.25">
      <c r="P532">
        <v>1</v>
      </c>
      <c r="Q532" t="s">
        <v>33</v>
      </c>
      <c r="R532" s="13">
        <v>44369.448229166665</v>
      </c>
      <c r="W532" s="17" t="s">
        <v>497</v>
      </c>
      <c r="X532" s="17" t="s">
        <v>33</v>
      </c>
      <c r="Y532" s="17" t="s">
        <v>360</v>
      </c>
      <c r="AA532" s="18" t="s">
        <v>304</v>
      </c>
      <c r="AB532" s="18" t="s">
        <v>303</v>
      </c>
      <c r="AC532" s="18" t="s">
        <v>400</v>
      </c>
    </row>
    <row r="533" spans="16:29" x14ac:dyDescent="0.25">
      <c r="P533">
        <v>1</v>
      </c>
      <c r="Q533" t="s">
        <v>34</v>
      </c>
      <c r="R533">
        <v>2</v>
      </c>
      <c r="W533" s="17" t="s">
        <v>438</v>
      </c>
      <c r="X533" s="17" t="s">
        <v>34</v>
      </c>
      <c r="Y533" s="17" t="s">
        <v>361</v>
      </c>
      <c r="AA533" s="18" t="s">
        <v>304</v>
      </c>
      <c r="AB533" s="18" t="s">
        <v>303</v>
      </c>
      <c r="AC533" s="18" t="s">
        <v>388</v>
      </c>
    </row>
    <row r="534" spans="16:29" x14ac:dyDescent="0.25">
      <c r="P534">
        <v>1</v>
      </c>
      <c r="Q534" t="s">
        <v>35</v>
      </c>
      <c r="R534" s="13">
        <v>44369.448229166665</v>
      </c>
      <c r="W534" s="17" t="s">
        <v>439</v>
      </c>
      <c r="X534" s="17" t="s">
        <v>35</v>
      </c>
      <c r="Y534" s="17" t="s">
        <v>360</v>
      </c>
      <c r="AA534" s="18" t="s">
        <v>304</v>
      </c>
      <c r="AB534" s="18" t="s">
        <v>303</v>
      </c>
      <c r="AC534" s="18" t="s">
        <v>400</v>
      </c>
    </row>
    <row r="536" spans="16:29" x14ac:dyDescent="0.25">
      <c r="Q536" t="s">
        <v>347</v>
      </c>
      <c r="W536" s="17" t="s">
        <v>501</v>
      </c>
      <c r="X536" s="17" t="s">
        <v>347</v>
      </c>
      <c r="Y536" s="17" t="s">
        <v>360</v>
      </c>
      <c r="AA536" s="18" t="s">
        <v>304</v>
      </c>
      <c r="AB536" s="18" t="s">
        <v>303</v>
      </c>
      <c r="AC536" s="18" t="s">
        <v>400</v>
      </c>
    </row>
    <row r="537" spans="16:29" x14ac:dyDescent="0.25">
      <c r="Q537" t="s">
        <v>831</v>
      </c>
      <c r="W537" s="17" t="s">
        <v>845</v>
      </c>
      <c r="X537" s="17" t="s">
        <v>831</v>
      </c>
      <c r="Y537" s="17" t="s">
        <v>361</v>
      </c>
      <c r="AA537" s="18" t="s">
        <v>304</v>
      </c>
      <c r="AB537" s="18" t="s">
        <v>303</v>
      </c>
      <c r="AC537" s="18" t="s">
        <v>832</v>
      </c>
    </row>
    <row r="538" spans="16:29" x14ac:dyDescent="0.25">
      <c r="Q538" t="s">
        <v>350</v>
      </c>
      <c r="W538" s="17" t="s">
        <v>517</v>
      </c>
      <c r="X538" s="17" t="s">
        <v>350</v>
      </c>
      <c r="Y538" s="17" t="s">
        <v>358</v>
      </c>
      <c r="AA538" s="18" t="s">
        <v>304</v>
      </c>
      <c r="AB538" s="18" t="s">
        <v>303</v>
      </c>
      <c r="AC538" s="18" t="s">
        <v>400</v>
      </c>
    </row>
    <row r="541" spans="16:29" x14ac:dyDescent="0.25">
      <c r="P541" t="s">
        <v>279</v>
      </c>
      <c r="Q541" t="s">
        <v>0</v>
      </c>
      <c r="R541">
        <v>1</v>
      </c>
      <c r="W541" s="17" t="s">
        <v>491</v>
      </c>
      <c r="X541" s="17" t="s">
        <v>0</v>
      </c>
      <c r="Y541" s="17" t="s">
        <v>357</v>
      </c>
      <c r="AA541" s="18" t="s">
        <v>304</v>
      </c>
      <c r="AB541" s="18" t="s">
        <v>303</v>
      </c>
      <c r="AC541" s="18" t="s">
        <v>400</v>
      </c>
    </row>
    <row r="542" spans="16:29" x14ac:dyDescent="0.25">
      <c r="Q542" t="s">
        <v>2</v>
      </c>
      <c r="R542" t="s">
        <v>855</v>
      </c>
      <c r="W542" s="17" t="s">
        <v>399</v>
      </c>
      <c r="X542" s="17" t="s">
        <v>2</v>
      </c>
      <c r="Y542" s="17" t="s">
        <v>358</v>
      </c>
      <c r="AA542" s="18" t="s">
        <v>304</v>
      </c>
      <c r="AB542" s="18" t="s">
        <v>303</v>
      </c>
      <c r="AC542" s="18" t="s">
        <v>400</v>
      </c>
    </row>
    <row r="543" spans="16:29" x14ac:dyDescent="0.25">
      <c r="Q543" t="s">
        <v>245</v>
      </c>
      <c r="R543">
        <v>5</v>
      </c>
      <c r="W543" s="17" t="s">
        <v>851</v>
      </c>
      <c r="X543" s="17" t="s">
        <v>245</v>
      </c>
      <c r="Y543" s="17" t="s">
        <v>361</v>
      </c>
      <c r="AA543" s="18" t="s">
        <v>303</v>
      </c>
      <c r="AB543" s="18" t="s">
        <v>304</v>
      </c>
      <c r="AC543" s="18" t="s">
        <v>824</v>
      </c>
    </row>
    <row r="544" spans="16:29" x14ac:dyDescent="0.25">
      <c r="Q544" t="s">
        <v>273</v>
      </c>
      <c r="R544">
        <v>2</v>
      </c>
      <c r="W544" s="17" t="s">
        <v>879</v>
      </c>
      <c r="X544" s="17" t="s">
        <v>273</v>
      </c>
      <c r="Y544" s="17" t="s">
        <v>361</v>
      </c>
      <c r="AA544" s="18" t="s">
        <v>304</v>
      </c>
      <c r="AB544" s="18" t="s">
        <v>303</v>
      </c>
      <c r="AC544" s="18" t="s">
        <v>829</v>
      </c>
    </row>
    <row r="545" spans="16:29" x14ac:dyDescent="0.25">
      <c r="Q545" t="s">
        <v>158</v>
      </c>
      <c r="R545">
        <v>95</v>
      </c>
      <c r="W545" s="17" t="s">
        <v>663</v>
      </c>
      <c r="X545" s="17" t="s">
        <v>158</v>
      </c>
      <c r="Y545" s="17" t="s">
        <v>361</v>
      </c>
      <c r="AA545" s="18" t="s">
        <v>304</v>
      </c>
      <c r="AB545" s="18" t="s">
        <v>303</v>
      </c>
      <c r="AC545" s="18" t="s">
        <v>356</v>
      </c>
    </row>
    <row r="546" spans="16:29" x14ac:dyDescent="0.25">
      <c r="Q546" t="s">
        <v>6</v>
      </c>
      <c r="R546">
        <v>54</v>
      </c>
      <c r="W546" s="17" t="s">
        <v>407</v>
      </c>
      <c r="X546" s="17" t="s">
        <v>6</v>
      </c>
      <c r="Y546" s="17" t="s">
        <v>361</v>
      </c>
      <c r="AA546" s="18" t="s">
        <v>303</v>
      </c>
      <c r="AB546" s="18" t="s">
        <v>304</v>
      </c>
      <c r="AC546" s="18" t="s">
        <v>376</v>
      </c>
    </row>
    <row r="547" spans="16:29" x14ac:dyDescent="0.25">
      <c r="Q547" t="s">
        <v>177</v>
      </c>
      <c r="R547">
        <v>10</v>
      </c>
      <c r="W547" s="17" t="s">
        <v>493</v>
      </c>
      <c r="X547" s="17" t="s">
        <v>177</v>
      </c>
      <c r="Y547" s="17" t="s">
        <v>363</v>
      </c>
      <c r="AA547" s="18" t="s">
        <v>303</v>
      </c>
      <c r="AB547" s="18" t="s">
        <v>304</v>
      </c>
      <c r="AC547" s="18" t="s">
        <v>400</v>
      </c>
    </row>
    <row r="548" spans="16:29" x14ac:dyDescent="0.25">
      <c r="Q548" t="s">
        <v>274</v>
      </c>
      <c r="R548">
        <v>0</v>
      </c>
      <c r="W548" s="17" t="s">
        <v>880</v>
      </c>
      <c r="X548" s="17" t="s">
        <v>274</v>
      </c>
      <c r="Y548" s="17" t="s">
        <v>363</v>
      </c>
      <c r="AA548" s="18" t="s">
        <v>303</v>
      </c>
      <c r="AB548" s="18" t="s">
        <v>303</v>
      </c>
      <c r="AC548" s="18" t="s">
        <v>400</v>
      </c>
    </row>
    <row r="549" spans="16:29" x14ac:dyDescent="0.25">
      <c r="Q549" t="s">
        <v>275</v>
      </c>
      <c r="R549">
        <v>0</v>
      </c>
      <c r="W549" s="17" t="s">
        <v>881</v>
      </c>
      <c r="X549" s="17" t="s">
        <v>275</v>
      </c>
      <c r="Y549" s="17" t="s">
        <v>363</v>
      </c>
      <c r="AA549" s="18" t="s">
        <v>303</v>
      </c>
      <c r="AB549" s="18" t="s">
        <v>303</v>
      </c>
      <c r="AC549" s="18" t="s">
        <v>400</v>
      </c>
    </row>
    <row r="550" spans="16:29" x14ac:dyDescent="0.25">
      <c r="Q550" t="s">
        <v>276</v>
      </c>
      <c r="R550">
        <v>500000</v>
      </c>
      <c r="W550" s="17" t="s">
        <v>882</v>
      </c>
      <c r="X550" s="17" t="s">
        <v>276</v>
      </c>
      <c r="Y550" s="17" t="s">
        <v>826</v>
      </c>
      <c r="AA550" s="18" t="s">
        <v>303</v>
      </c>
      <c r="AB550" s="18" t="s">
        <v>303</v>
      </c>
      <c r="AC550" s="18" t="s">
        <v>400</v>
      </c>
    </row>
    <row r="551" spans="16:29" x14ac:dyDescent="0.25">
      <c r="Q551" t="s">
        <v>277</v>
      </c>
      <c r="R551">
        <v>1000000</v>
      </c>
      <c r="W551" s="17" t="s">
        <v>883</v>
      </c>
      <c r="X551" s="17" t="s">
        <v>277</v>
      </c>
      <c r="Y551" s="17" t="s">
        <v>826</v>
      </c>
      <c r="AA551" s="18" t="s">
        <v>303</v>
      </c>
      <c r="AB551" s="18" t="s">
        <v>303</v>
      </c>
      <c r="AC551" s="18" t="s">
        <v>400</v>
      </c>
    </row>
    <row r="552" spans="16:29" x14ac:dyDescent="0.25">
      <c r="Q552" t="s">
        <v>278</v>
      </c>
      <c r="R552">
        <v>1500000</v>
      </c>
      <c r="W552" s="17" t="e">
        <v>#N/A</v>
      </c>
      <c r="X552" s="17" t="s">
        <v>278</v>
      </c>
      <c r="Y552" s="17" t="e">
        <v>#N/A</v>
      </c>
      <c r="AA552" s="18" t="e">
        <v>#N/A</v>
      </c>
      <c r="AB552" s="18" t="e">
        <v>#N/A</v>
      </c>
      <c r="AC552" s="18" t="e">
        <v>#N/A</v>
      </c>
    </row>
    <row r="553" spans="16:29" x14ac:dyDescent="0.25">
      <c r="P553">
        <v>1</v>
      </c>
      <c r="Q553" t="s">
        <v>32</v>
      </c>
      <c r="R553">
        <v>2</v>
      </c>
      <c r="W553" s="17" t="s">
        <v>437</v>
      </c>
      <c r="X553" s="17" t="s">
        <v>32</v>
      </c>
      <c r="Y553" s="17" t="s">
        <v>361</v>
      </c>
      <c r="AA553" s="18" t="s">
        <v>304</v>
      </c>
      <c r="AB553" s="18" t="s">
        <v>303</v>
      </c>
      <c r="AC553" s="18" t="s">
        <v>388</v>
      </c>
    </row>
    <row r="554" spans="16:29" x14ac:dyDescent="0.25">
      <c r="P554">
        <v>1</v>
      </c>
      <c r="Q554" t="s">
        <v>33</v>
      </c>
      <c r="R554">
        <v>44369.448379629626</v>
      </c>
      <c r="W554" s="17" t="s">
        <v>497</v>
      </c>
      <c r="X554" s="17" t="s">
        <v>33</v>
      </c>
      <c r="Y554" s="17" t="s">
        <v>360</v>
      </c>
      <c r="AA554" s="18" t="s">
        <v>304</v>
      </c>
      <c r="AB554" s="18" t="s">
        <v>303</v>
      </c>
      <c r="AC554" s="18" t="s">
        <v>400</v>
      </c>
    </row>
    <row r="555" spans="16:29" x14ac:dyDescent="0.25">
      <c r="P555">
        <v>1</v>
      </c>
      <c r="Q555" t="s">
        <v>34</v>
      </c>
      <c r="R555">
        <v>2</v>
      </c>
      <c r="W555" s="17" t="s">
        <v>438</v>
      </c>
      <c r="X555" s="17" t="s">
        <v>34</v>
      </c>
      <c r="Y555" s="17" t="s">
        <v>361</v>
      </c>
      <c r="AA555" s="18" t="s">
        <v>304</v>
      </c>
      <c r="AB555" s="18" t="s">
        <v>303</v>
      </c>
      <c r="AC555" s="18" t="s">
        <v>388</v>
      </c>
    </row>
    <row r="556" spans="16:29" x14ac:dyDescent="0.25">
      <c r="P556">
        <v>1</v>
      </c>
      <c r="Q556" t="s">
        <v>35</v>
      </c>
      <c r="R556">
        <v>44369.448379629626</v>
      </c>
      <c r="W556" s="17" t="s">
        <v>439</v>
      </c>
      <c r="X556" s="17" t="s">
        <v>35</v>
      </c>
      <c r="Y556" s="17" t="s">
        <v>360</v>
      </c>
      <c r="AA556" s="18" t="s">
        <v>304</v>
      </c>
      <c r="AB556" s="18" t="s">
        <v>303</v>
      </c>
      <c r="AC556" s="18" t="s">
        <v>400</v>
      </c>
    </row>
    <row r="558" spans="16:29" x14ac:dyDescent="0.25">
      <c r="Q558" t="s">
        <v>347</v>
      </c>
      <c r="W558" s="17" t="s">
        <v>501</v>
      </c>
      <c r="X558" s="17" t="s">
        <v>347</v>
      </c>
      <c r="Y558" s="17" t="s">
        <v>360</v>
      </c>
      <c r="AA558" s="18" t="s">
        <v>304</v>
      </c>
      <c r="AB558" s="18" t="s">
        <v>303</v>
      </c>
      <c r="AC558" s="18" t="s">
        <v>400</v>
      </c>
    </row>
    <row r="559" spans="16:29" x14ac:dyDescent="0.25">
      <c r="Q559" t="s">
        <v>350</v>
      </c>
      <c r="W559" s="17" t="s">
        <v>517</v>
      </c>
      <c r="X559" s="17" t="s">
        <v>350</v>
      </c>
      <c r="Y559" s="17" t="s">
        <v>358</v>
      </c>
      <c r="AA559" s="18" t="s">
        <v>304</v>
      </c>
      <c r="AB559" s="18" t="s">
        <v>303</v>
      </c>
      <c r="AC559" s="18" t="s">
        <v>400</v>
      </c>
    </row>
    <row r="560" spans="16:29" x14ac:dyDescent="0.25">
      <c r="Q560" t="s">
        <v>831</v>
      </c>
      <c r="W560" s="17" t="s">
        <v>845</v>
      </c>
      <c r="X560" s="17" t="s">
        <v>831</v>
      </c>
      <c r="Y560" s="17" t="s">
        <v>361</v>
      </c>
      <c r="AA560" s="18" t="s">
        <v>304</v>
      </c>
      <c r="AB560" s="18" t="s">
        <v>303</v>
      </c>
      <c r="AC560" s="18" t="s">
        <v>832</v>
      </c>
    </row>
    <row r="564" spans="16:30" x14ac:dyDescent="0.25">
      <c r="P564" t="s">
        <v>878</v>
      </c>
      <c r="Q564" t="s">
        <v>0</v>
      </c>
      <c r="R564">
        <v>1</v>
      </c>
      <c r="S564">
        <v>2</v>
      </c>
      <c r="W564" s="17" t="str">
        <f>VLOOKUP(Q564,Sheet1!$D$2:$F$439,2,0) &amp;"
"&amp;VLOOKUP(Q564,Sheet1!$D$2:$F$439,3,0)</f>
        <v>ID
ID</v>
      </c>
      <c r="Y564" s="17" t="str">
        <f t="shared" ref="Y564:Y575" si="2">Q564</f>
        <v>id</v>
      </c>
      <c r="Z564" s="17" t="str">
        <f>VLOOKUP($Q564,Sheet1!$D$2:$K$439,4,0)</f>
        <v>integer</v>
      </c>
      <c r="AA564" s="17"/>
      <c r="AB564" s="18" t="str">
        <f>IF(VLOOKUP($Q564,Sheet1!$D$2:$K$439,5,0)=$AB$3,"Y", "N")</f>
        <v>Y</v>
      </c>
      <c r="AC564" s="18" t="str">
        <f>IF(VLOOKUP($Q564,Sheet1!$D$2:$K$439,6,0)=$AB$3,"Y", "N")</f>
        <v>N</v>
      </c>
      <c r="AD564" s="18" t="str">
        <f>IF(VLOOKUP($Q564,Sheet1!$D$2:$K$439,7,0)=0, "", VLOOKUP($Q564,Sheet1!$D$2:$K$439,7,0))</f>
        <v/>
      </c>
    </row>
    <row r="565" spans="16:30" x14ac:dyDescent="0.25">
      <c r="Q565" t="s">
        <v>1</v>
      </c>
      <c r="W565" s="17" t="str">
        <f>VLOOKUP(Q565,Sheet1!$D$2:$F$439,2,0) &amp;"
"&amp;VLOOKUP(Q565,Sheet1!$D$2:$F$439,3,0)</f>
        <v>Main Attachment
Tệp đính kèm chính</v>
      </c>
      <c r="Y565" s="17" t="str">
        <f t="shared" si="2"/>
        <v>message_main_attachment_id</v>
      </c>
      <c r="Z565" s="17" t="str">
        <f>VLOOKUP($Q565,Sheet1!$D$2:$K$439,4,0)</f>
        <v>many2one</v>
      </c>
      <c r="AA565" s="17"/>
      <c r="AB565" s="18" t="str">
        <f>IF(VLOOKUP($Q565,Sheet1!$D$2:$K$439,5,0)=$AB$3,"Y", "N")</f>
        <v>N</v>
      </c>
      <c r="AC565" s="18" t="str">
        <f>IF(VLOOKUP($Q565,Sheet1!$D$2:$K$439,6,0)=$AB$3,"Y", "N")</f>
        <v>N</v>
      </c>
      <c r="AD565" s="18" t="str">
        <f>IF(VLOOKUP($Q565,Sheet1!$D$2:$K$439,7,0)=0, "", VLOOKUP($Q565,Sheet1!$D$2:$K$439,7,0))</f>
        <v>ir.attachment</v>
      </c>
    </row>
    <row r="566" spans="16:30" x14ac:dyDescent="0.25">
      <c r="Q566" t="s">
        <v>2</v>
      </c>
      <c r="R566">
        <v>29</v>
      </c>
      <c r="S566" t="s">
        <v>877</v>
      </c>
      <c r="W566" s="17" t="str">
        <f>VLOOKUP(Q566,Sheet1!$D$2:$F$439,2,0) &amp;"
"&amp;VLOOKUP(Q566,Sheet1!$D$2:$F$439,3,0)</f>
        <v>Lot/Serial Number
Số Lô/sê-ri</v>
      </c>
      <c r="Y566" s="17" t="str">
        <f t="shared" si="2"/>
        <v>name</v>
      </c>
      <c r="Z566" s="17" t="str">
        <f>VLOOKUP($Q566,Sheet1!$D$2:$K$439,4,0)</f>
        <v>char</v>
      </c>
      <c r="AA566" s="17"/>
      <c r="AB566" s="18" t="str">
        <f>IF(VLOOKUP($Q566,Sheet1!$D$2:$K$439,5,0)=$AB$3,"Y", "N")</f>
        <v>N</v>
      </c>
      <c r="AC566" s="18" t="str">
        <f>IF(VLOOKUP($Q566,Sheet1!$D$2:$K$439,6,0)=$AB$3,"Y", "N")</f>
        <v>Y</v>
      </c>
      <c r="AD566" s="18" t="str">
        <f>IF(VLOOKUP($Q566,Sheet1!$D$2:$K$439,7,0)=0, "", VLOOKUP($Q566,Sheet1!$D$2:$K$439,7,0))</f>
        <v/>
      </c>
    </row>
    <row r="567" spans="16:30" x14ac:dyDescent="0.25">
      <c r="Q567" t="s">
        <v>104</v>
      </c>
      <c r="W567" s="17" t="str">
        <f>VLOOKUP(Q567,Sheet1!$D$2:$F$439,2,0) &amp;"
"&amp;VLOOKUP(Q567,Sheet1!$D$2:$F$439,3,0)</f>
        <v>Internal Reference
Mã nội bộ</v>
      </c>
      <c r="Y567" s="17" t="str">
        <f t="shared" si="2"/>
        <v>ref</v>
      </c>
      <c r="Z567" s="17" t="str">
        <f>VLOOKUP($Q567,Sheet1!$D$2:$K$439,4,0)</f>
        <v>char</v>
      </c>
      <c r="AA567" s="17"/>
      <c r="AB567" s="18" t="str">
        <f>IF(VLOOKUP($Q567,Sheet1!$D$2:$K$439,5,0)=$AB$3,"Y", "N")</f>
        <v>N</v>
      </c>
      <c r="AC567" s="18" t="str">
        <f>IF(VLOOKUP($Q567,Sheet1!$D$2:$K$439,6,0)=$AB$3,"Y", "N")</f>
        <v>N</v>
      </c>
      <c r="AD567" s="18" t="str">
        <f>IF(VLOOKUP($Q567,Sheet1!$D$2:$K$439,7,0)=0, "", VLOOKUP($Q567,Sheet1!$D$2:$K$439,7,0))</f>
        <v/>
      </c>
    </row>
    <row r="568" spans="16:30" x14ac:dyDescent="0.25">
      <c r="Q568" t="s">
        <v>6</v>
      </c>
      <c r="R568">
        <v>32</v>
      </c>
      <c r="S568">
        <v>39</v>
      </c>
      <c r="W568" s="17" t="str">
        <f>VLOOKUP(Q568,Sheet1!$D$2:$F$439,2,0) &amp;"
"&amp;VLOOKUP(Q568,Sheet1!$D$2:$F$439,3,0)</f>
        <v>Product
Sản phẩm</v>
      </c>
      <c r="Y568" s="17" t="str">
        <f t="shared" si="2"/>
        <v>product_id</v>
      </c>
      <c r="Z568" s="17" t="str">
        <f>VLOOKUP($Q568,Sheet1!$D$2:$K$439,4,0)</f>
        <v>many2one</v>
      </c>
      <c r="AA568" s="17"/>
      <c r="AB568" s="18" t="str">
        <f>IF(VLOOKUP($Q568,Sheet1!$D$2:$K$439,5,0)=$AB$3,"Y", "N")</f>
        <v>N</v>
      </c>
      <c r="AC568" s="18" t="str">
        <f>IF(VLOOKUP($Q568,Sheet1!$D$2:$K$439,6,0)=$AB$3,"Y", "N")</f>
        <v>Y</v>
      </c>
      <c r="AD568" s="18" t="str">
        <f>IF(VLOOKUP($Q568,Sheet1!$D$2:$K$439,7,0)=0, "", VLOOKUP($Q568,Sheet1!$D$2:$K$439,7,0))</f>
        <v>product.product</v>
      </c>
    </row>
    <row r="569" spans="16:30" x14ac:dyDescent="0.25">
      <c r="Q569" t="s">
        <v>8</v>
      </c>
      <c r="R569">
        <v>1</v>
      </c>
      <c r="S569">
        <v>1</v>
      </c>
      <c r="W569" s="17" t="str">
        <f>VLOOKUP(Q569,Sheet1!$D$2:$F$439,2,0) &amp;"
"&amp;VLOOKUP(Q569,Sheet1!$D$2:$F$439,3,0)</f>
        <v>Unit of Measure
Đơn vị tính</v>
      </c>
      <c r="Y569" s="17" t="str">
        <f t="shared" si="2"/>
        <v>product_uom_id</v>
      </c>
      <c r="Z569" s="17" t="str">
        <f>VLOOKUP($Q569,Sheet1!$D$2:$K$439,4,0)</f>
        <v>many2one</v>
      </c>
      <c r="AA569" s="17"/>
      <c r="AB569" s="18" t="str">
        <f>IF(VLOOKUP($Q569,Sheet1!$D$2:$K$439,5,0)=$AB$3,"Y", "N")</f>
        <v>N</v>
      </c>
      <c r="AC569" s="18" t="str">
        <f>IF(VLOOKUP($Q569,Sheet1!$D$2:$K$439,6,0)=$AB$3,"Y", "N")</f>
        <v>N</v>
      </c>
      <c r="AD569" s="18" t="str">
        <f>IF(VLOOKUP($Q569,Sheet1!$D$2:$K$439,7,0)=0, "", VLOOKUP($Q569,Sheet1!$D$2:$K$439,7,0))</f>
        <v>uom.uom</v>
      </c>
    </row>
    <row r="570" spans="16:30" x14ac:dyDescent="0.25">
      <c r="Q570" t="s">
        <v>55</v>
      </c>
      <c r="W570" s="17" t="str">
        <f>VLOOKUP(Q570,Sheet1!$D$2:$F$439,2,0) &amp;"
"&amp;VLOOKUP(Q570,Sheet1!$D$2:$F$439,3,0)</f>
        <v>Description
Mô tả</v>
      </c>
      <c r="Y570" s="17" t="str">
        <f t="shared" si="2"/>
        <v>note</v>
      </c>
      <c r="Z570" s="17" t="str">
        <f>VLOOKUP($Q570,Sheet1!$D$2:$K$439,4,0)</f>
        <v>html</v>
      </c>
      <c r="AA570" s="17"/>
      <c r="AB570" s="18" t="str">
        <f>IF(VLOOKUP($Q570,Sheet1!$D$2:$K$439,5,0)=$AB$3,"Y", "N")</f>
        <v>N</v>
      </c>
      <c r="AC570" s="18" t="str">
        <f>IF(VLOOKUP($Q570,Sheet1!$D$2:$K$439,6,0)=$AB$3,"Y", "N")</f>
        <v>N</v>
      </c>
      <c r="AD570" s="18" t="str">
        <f>IF(VLOOKUP($Q570,Sheet1!$D$2:$K$439,7,0)=0, "", VLOOKUP($Q570,Sheet1!$D$2:$K$439,7,0))</f>
        <v/>
      </c>
    </row>
    <row r="571" spans="16:30" x14ac:dyDescent="0.25">
      <c r="P571">
        <v>1</v>
      </c>
      <c r="Q571" t="s">
        <v>24</v>
      </c>
      <c r="R571">
        <v>1</v>
      </c>
      <c r="S571">
        <v>1</v>
      </c>
      <c r="W571" s="17" t="str">
        <f>VLOOKUP(Q571,Sheet1!$D$2:$F$439,2,0) &amp;"
"&amp;VLOOKUP(Q571,Sheet1!$D$2:$F$439,3,0)</f>
        <v>Company
Công ty</v>
      </c>
      <c r="Y571" s="17" t="str">
        <f t="shared" si="2"/>
        <v>company_id</v>
      </c>
      <c r="Z571" s="17" t="str">
        <f>VLOOKUP($Q571,Sheet1!$D$2:$K$439,4,0)</f>
        <v>many2one</v>
      </c>
      <c r="AA571" s="17"/>
      <c r="AB571" s="18" t="str">
        <f>IF(VLOOKUP($Q571,Sheet1!$D$2:$K$439,5,0)=$AB$3,"Y", "N")</f>
        <v>N</v>
      </c>
      <c r="AC571" s="18" t="str">
        <f>IF(VLOOKUP($Q571,Sheet1!$D$2:$K$439,6,0)=$AB$3,"Y", "N")</f>
        <v>Y</v>
      </c>
      <c r="AD571" s="18" t="str">
        <f>IF(VLOOKUP($Q571,Sheet1!$D$2:$K$439,7,0)=0, "", VLOOKUP($Q571,Sheet1!$D$2:$K$439,7,0))</f>
        <v>res.company</v>
      </c>
    </row>
    <row r="572" spans="16:30" x14ac:dyDescent="0.25">
      <c r="P572">
        <v>1</v>
      </c>
      <c r="Q572" t="s">
        <v>32</v>
      </c>
      <c r="R572">
        <v>1</v>
      </c>
      <c r="S572">
        <v>1</v>
      </c>
      <c r="W572" s="17" t="str">
        <f>VLOOKUP(Q572,Sheet1!$D$2:$F$439,2,0) &amp;"
"&amp;VLOOKUP(Q572,Sheet1!$D$2:$F$439,3,0)</f>
        <v>Created by
Tạo bởi</v>
      </c>
      <c r="Y572" s="17" t="str">
        <f t="shared" si="2"/>
        <v>create_uid</v>
      </c>
      <c r="Z572" s="17" t="str">
        <f>VLOOKUP($Q572,Sheet1!$D$2:$K$439,4,0)</f>
        <v>many2one</v>
      </c>
      <c r="AA572" s="17"/>
      <c r="AB572" s="18" t="str">
        <f>IF(VLOOKUP($Q572,Sheet1!$D$2:$K$439,5,0)=$AB$3,"Y", "N")</f>
        <v>Y</v>
      </c>
      <c r="AC572" s="18" t="str">
        <f>IF(VLOOKUP($Q572,Sheet1!$D$2:$K$439,6,0)=$AB$3,"Y", "N")</f>
        <v>N</v>
      </c>
      <c r="AD572" s="18" t="str">
        <f>IF(VLOOKUP($Q572,Sheet1!$D$2:$K$439,7,0)=0, "", VLOOKUP($Q572,Sheet1!$D$2:$K$439,7,0))</f>
        <v>res.users</v>
      </c>
    </row>
    <row r="573" spans="16:30" x14ac:dyDescent="0.25">
      <c r="P573">
        <v>1</v>
      </c>
      <c r="Q573" t="s">
        <v>33</v>
      </c>
      <c r="R573" s="13">
        <v>44368.30128472222</v>
      </c>
      <c r="S573" s="13">
        <v>44368.30128472222</v>
      </c>
      <c r="W573" s="17" t="str">
        <f>VLOOKUP(Q573,Sheet1!$D$2:$F$439,2,0) &amp;"
"&amp;VLOOKUP(Q573,Sheet1!$D$2:$F$439,3,0)</f>
        <v>Created on
Thời điểm tạo</v>
      </c>
      <c r="Y573" s="17" t="str">
        <f t="shared" si="2"/>
        <v>create_date</v>
      </c>
      <c r="Z573" s="17" t="str">
        <f>VLOOKUP($Q573,Sheet1!$D$2:$K$439,4,0)</f>
        <v>datetime</v>
      </c>
      <c r="AA573" s="17"/>
      <c r="AB573" s="18" t="str">
        <f>IF(VLOOKUP($Q573,Sheet1!$D$2:$K$439,5,0)=$AB$3,"Y", "N")</f>
        <v>Y</v>
      </c>
      <c r="AC573" s="18" t="str">
        <f>IF(VLOOKUP($Q573,Sheet1!$D$2:$K$439,6,0)=$AB$3,"Y", "N")</f>
        <v>N</v>
      </c>
      <c r="AD573" s="18" t="str">
        <f>IF(VLOOKUP($Q573,Sheet1!$D$2:$K$439,7,0)=0, "", VLOOKUP($Q573,Sheet1!$D$2:$K$439,7,0))</f>
        <v/>
      </c>
    </row>
    <row r="574" spans="16:30" x14ac:dyDescent="0.25">
      <c r="P574">
        <v>1</v>
      </c>
      <c r="Q574" t="s">
        <v>34</v>
      </c>
      <c r="R574">
        <v>1</v>
      </c>
      <c r="S574">
        <v>1</v>
      </c>
      <c r="W574" s="17" t="str">
        <f>VLOOKUP(Q574,Sheet1!$D$2:$F$439,2,0) &amp;"
"&amp;VLOOKUP(Q574,Sheet1!$D$2:$F$439,3,0)</f>
        <v>Last Updated by
Cập nhật lần cuối bởi</v>
      </c>
      <c r="Y574" s="17" t="str">
        <f t="shared" si="2"/>
        <v>write_uid</v>
      </c>
      <c r="Z574" s="17" t="str">
        <f>VLOOKUP($Q574,Sheet1!$D$2:$K$439,4,0)</f>
        <v>many2one</v>
      </c>
      <c r="AA574" s="17"/>
      <c r="AB574" s="18" t="str">
        <f>IF(VLOOKUP($Q574,Sheet1!$D$2:$K$439,5,0)=$AB$3,"Y", "N")</f>
        <v>Y</v>
      </c>
      <c r="AC574" s="18" t="str">
        <f>IF(VLOOKUP($Q574,Sheet1!$D$2:$K$439,6,0)=$AB$3,"Y", "N")</f>
        <v>N</v>
      </c>
      <c r="AD574" s="18" t="str">
        <f>IF(VLOOKUP($Q574,Sheet1!$D$2:$K$439,7,0)=0, "", VLOOKUP($Q574,Sheet1!$D$2:$K$439,7,0))</f>
        <v>res.users</v>
      </c>
    </row>
    <row r="575" spans="16:30" x14ac:dyDescent="0.25">
      <c r="P575">
        <v>1</v>
      </c>
      <c r="Q575" t="s">
        <v>35</v>
      </c>
      <c r="R575" s="13">
        <v>44368.30128472222</v>
      </c>
      <c r="S575" s="13">
        <v>44368.30128472222</v>
      </c>
      <c r="W575" s="17" t="str">
        <f>VLOOKUP(Q575,Sheet1!$D$2:$F$439,2,0) &amp;"
"&amp;VLOOKUP(Q575,Sheet1!$D$2:$F$439,3,0)</f>
        <v>Last Updated on
Cập nhật lần cuối vào</v>
      </c>
      <c r="Y575" s="17" t="str">
        <f t="shared" si="2"/>
        <v>write_date</v>
      </c>
      <c r="Z575" s="17" t="str">
        <f>VLOOKUP($Q575,Sheet1!$D$2:$K$439,4,0)</f>
        <v>datetime</v>
      </c>
      <c r="AA575" s="17"/>
      <c r="AB575" s="18" t="str">
        <f>IF(VLOOKUP($Q575,Sheet1!$D$2:$K$439,5,0)=$AB$3,"Y", "N")</f>
        <v>Y</v>
      </c>
      <c r="AC575" s="18" t="str">
        <f>IF(VLOOKUP($Q575,Sheet1!$D$2:$K$439,6,0)=$AB$3,"Y", "N")</f>
        <v>N</v>
      </c>
      <c r="AD575" s="18" t="str">
        <f>IF(VLOOKUP($Q575,Sheet1!$D$2:$K$439,7,0)=0, "", VLOOKUP($Q575,Sheet1!$D$2:$K$439,7,0))</f>
        <v/>
      </c>
    </row>
    <row r="578" spans="17:30" x14ac:dyDescent="0.25">
      <c r="Q578" t="s">
        <v>460</v>
      </c>
      <c r="W578" s="17" t="str">
        <f>VLOOKUP(Q578,Sheet1!$D$2:$F$439,2,0) &amp;"
"&amp;VLOOKUP(Q578,Sheet1!$D$2:$F$439,3,0)</f>
        <v>Next Activity Deadline
Hạn chót cho hành động kế tiếp</v>
      </c>
      <c r="Y578" s="17" t="str">
        <f t="shared" ref="Y578:Y609" si="3">Q578</f>
        <v>activity_date_deadline</v>
      </c>
      <c r="Z578" s="17" t="str">
        <f>VLOOKUP($Q578,Sheet1!$D$2:$K$439,4,0)</f>
        <v>date</v>
      </c>
      <c r="AA578" s="17"/>
      <c r="AB578" s="18" t="str">
        <f>IF(VLOOKUP($Q578,Sheet1!$D$2:$K$439,5,0)=$AB$3,"Y", "N")</f>
        <v>Y</v>
      </c>
      <c r="AC578" s="18" t="str">
        <f>IF(VLOOKUP($Q578,Sheet1!$D$2:$K$439,6,0)=$AB$3,"Y", "N")</f>
        <v>N</v>
      </c>
      <c r="AD578" s="18" t="str">
        <f>IF(VLOOKUP($Q578,Sheet1!$D$2:$K$439,7,0)=0, "", VLOOKUP($Q578,Sheet1!$D$2:$K$439,7,0))</f>
        <v/>
      </c>
    </row>
    <row r="579" spans="17:30" x14ac:dyDescent="0.25">
      <c r="Q579" t="s">
        <v>465</v>
      </c>
      <c r="W579" s="17" t="str">
        <f>VLOOKUP(Q579,Sheet1!$D$2:$F$439,2,0) &amp;"
"&amp;VLOOKUP(Q579,Sheet1!$D$2:$F$439,3,0)</f>
        <v>Message Delivery error
Thông báo gửi đi gặp lỗi</v>
      </c>
      <c r="Y579" s="17" t="str">
        <f t="shared" si="3"/>
        <v>message_has_error</v>
      </c>
      <c r="Z579" s="17" t="str">
        <f>VLOOKUP($Q579,Sheet1!$D$2:$K$439,4,0)</f>
        <v>boolean</v>
      </c>
      <c r="AA579" s="17"/>
      <c r="AB579" s="18" t="str">
        <f>IF(VLOOKUP($Q579,Sheet1!$D$2:$K$439,5,0)=$AB$3,"Y", "N")</f>
        <v>Y</v>
      </c>
      <c r="AC579" s="18" t="str">
        <f>IF(VLOOKUP($Q579,Sheet1!$D$2:$K$439,6,0)=$AB$3,"Y", "N")</f>
        <v>N</v>
      </c>
      <c r="AD579" s="18" t="str">
        <f>IF(VLOOKUP($Q579,Sheet1!$D$2:$K$439,7,0)=0, "", VLOOKUP($Q579,Sheet1!$D$2:$K$439,7,0))</f>
        <v/>
      </c>
    </row>
    <row r="580" spans="17:30" x14ac:dyDescent="0.25">
      <c r="Q580" t="s">
        <v>7</v>
      </c>
      <c r="W580" s="17" t="str">
        <f>VLOOKUP(Q580,Sheet1!$D$2:$F$439,2,0) &amp;"
"&amp;VLOOKUP(Q580,Sheet1!$D$2:$F$439,3,0)</f>
        <v>Quantity
Số lượng</v>
      </c>
      <c r="Y580" s="17" t="str">
        <f t="shared" si="3"/>
        <v>product_qty</v>
      </c>
      <c r="Z580" s="17" t="str">
        <f>VLOOKUP($Q580,Sheet1!$D$2:$K$439,4,0)</f>
        <v>float</v>
      </c>
      <c r="AA580" s="17"/>
      <c r="AB580" s="18" t="str">
        <f>IF(VLOOKUP($Q580,Sheet1!$D$2:$K$439,5,0)=$AB$3,"Y", "N")</f>
        <v>Y</v>
      </c>
      <c r="AC580" s="18" t="str">
        <f>IF(VLOOKUP($Q580,Sheet1!$D$2:$K$439,6,0)=$AB$3,"Y", "N")</f>
        <v>N</v>
      </c>
      <c r="AD580" s="18" t="str">
        <f>IF(VLOOKUP($Q580,Sheet1!$D$2:$K$439,7,0)=0, "", VLOOKUP($Q580,Sheet1!$D$2:$K$439,7,0))</f>
        <v/>
      </c>
    </row>
    <row r="581" spans="17:30" x14ac:dyDescent="0.25">
      <c r="Q581" t="s">
        <v>484</v>
      </c>
      <c r="W581" s="17" t="str">
        <f>VLOOKUP(Q581,Sheet1!$D$2:$F$439,2,0) &amp;"
"&amp;VLOOKUP(Q581,Sheet1!$D$2:$F$439,3,0)</f>
        <v>Responsible User
Người phụ trách</v>
      </c>
      <c r="Y581" s="17" t="str">
        <f t="shared" si="3"/>
        <v>activity_user_id</v>
      </c>
      <c r="Z581" s="17" t="str">
        <f>VLOOKUP($Q581,Sheet1!$D$2:$K$439,4,0)</f>
        <v>many2one</v>
      </c>
      <c r="AA581" s="17"/>
      <c r="AB581" s="18" t="str">
        <f>IF(VLOOKUP($Q581,Sheet1!$D$2:$K$439,5,0)=$AB$3,"Y", "N")</f>
        <v>N</v>
      </c>
      <c r="AC581" s="18" t="str">
        <f>IF(VLOOKUP($Q581,Sheet1!$D$2:$K$439,6,0)=$AB$3,"Y", "N")</f>
        <v>N</v>
      </c>
      <c r="AD581" s="18" t="str">
        <f>IF(VLOOKUP($Q581,Sheet1!$D$2:$K$439,7,0)=0, "", VLOOKUP($Q581,Sheet1!$D$2:$K$439,7,0))</f>
        <v>res.users</v>
      </c>
    </row>
    <row r="582" spans="17:30" x14ac:dyDescent="0.25">
      <c r="Q582" t="s">
        <v>473</v>
      </c>
      <c r="W582" s="17" t="str">
        <f>VLOOKUP(Q582,Sheet1!$D$2:$F$439,2,0) &amp;"
"&amp;VLOOKUP(Q582,Sheet1!$D$2:$F$439,3,0)</f>
        <v>Is Follower
Trở thành người theo dõi</v>
      </c>
      <c r="Y582" s="17" t="str">
        <f t="shared" si="3"/>
        <v>message_is_follower</v>
      </c>
      <c r="Z582" s="17" t="str">
        <f>VLOOKUP($Q582,Sheet1!$D$2:$K$439,4,0)</f>
        <v>boolean</v>
      </c>
      <c r="AA582" s="17"/>
      <c r="AB582" s="18" t="str">
        <f>IF(VLOOKUP($Q582,Sheet1!$D$2:$K$439,5,0)=$AB$3,"Y", "N")</f>
        <v>Y</v>
      </c>
      <c r="AC582" s="18" t="str">
        <f>IF(VLOOKUP($Q582,Sheet1!$D$2:$K$439,6,0)=$AB$3,"Y", "N")</f>
        <v>N</v>
      </c>
      <c r="AD582" s="18" t="str">
        <f>IF(VLOOKUP($Q582,Sheet1!$D$2:$K$439,7,0)=0, "", VLOOKUP($Q582,Sheet1!$D$2:$K$439,7,0))</f>
        <v/>
      </c>
    </row>
    <row r="583" spans="17:30" x14ac:dyDescent="0.25">
      <c r="Q583" t="s">
        <v>347</v>
      </c>
      <c r="W583" s="17" t="str">
        <f>VLOOKUP(Q583,Sheet1!$D$2:$F$439,2,0) &amp;"
"&amp;VLOOKUP(Q583,Sheet1!$D$2:$F$439,3,0)</f>
        <v>Last Modified on
Sửa lần cuối vào</v>
      </c>
      <c r="Y583" s="17" t="str">
        <f t="shared" si="3"/>
        <v>__last_update</v>
      </c>
      <c r="Z583" s="17" t="str">
        <f>VLOOKUP($Q583,Sheet1!$D$2:$K$439,4,0)</f>
        <v>datetime</v>
      </c>
      <c r="AA583" s="17"/>
      <c r="AB583" s="18" t="str">
        <f>IF(VLOOKUP($Q583,Sheet1!$D$2:$K$439,5,0)=$AB$3,"Y", "N")</f>
        <v>Y</v>
      </c>
      <c r="AC583" s="18" t="str">
        <f>IF(VLOOKUP($Q583,Sheet1!$D$2:$K$439,6,0)=$AB$3,"Y", "N")</f>
        <v>N</v>
      </c>
      <c r="AD583" s="18" t="str">
        <f>IF(VLOOKUP($Q583,Sheet1!$D$2:$K$439,7,0)=0, "", VLOOKUP($Q583,Sheet1!$D$2:$K$439,7,0))</f>
        <v/>
      </c>
    </row>
    <row r="584" spans="17:30" x14ac:dyDescent="0.25">
      <c r="Q584" t="s">
        <v>474</v>
      </c>
      <c r="W584" s="17" t="str">
        <f>VLOOKUP(Q584,Sheet1!$D$2:$F$439,2,0) &amp;"
"&amp;VLOOKUP(Q584,Sheet1!$D$2:$F$439,3,0)</f>
        <v>Activities
Các hoạt động</v>
      </c>
      <c r="Y584" s="17" t="str">
        <f t="shared" si="3"/>
        <v>activity_ids</v>
      </c>
      <c r="Z584" s="17" t="str">
        <f>VLOOKUP($Q584,Sheet1!$D$2:$K$439,4,0)</f>
        <v>one2many</v>
      </c>
      <c r="AA584" s="17"/>
      <c r="AB584" s="18" t="str">
        <f>IF(VLOOKUP($Q584,Sheet1!$D$2:$K$439,5,0)=$AB$3,"Y", "N")</f>
        <v>N</v>
      </c>
      <c r="AC584" s="18" t="str">
        <f>IF(VLOOKUP($Q584,Sheet1!$D$2:$K$439,6,0)=$AB$3,"Y", "N")</f>
        <v>N</v>
      </c>
      <c r="AD584" s="18" t="str">
        <f>IF(VLOOKUP($Q584,Sheet1!$D$2:$K$439,7,0)=0, "", VLOOKUP($Q584,Sheet1!$D$2:$K$439,7,0))</f>
        <v>mail.activity</v>
      </c>
    </row>
    <row r="585" spans="17:30" x14ac:dyDescent="0.25">
      <c r="Q585" t="s">
        <v>480</v>
      </c>
      <c r="W585" s="17" t="str">
        <f>VLOOKUP(Q585,Sheet1!$D$2:$F$439,2,0) &amp;"
"&amp;VLOOKUP(Q585,Sheet1!$D$2:$F$439,3,0)</f>
        <v>Number of Actions
Số lượng hành động</v>
      </c>
      <c r="Y585" s="17" t="str">
        <f t="shared" si="3"/>
        <v>message_needaction_counter</v>
      </c>
      <c r="Z585" s="17" t="str">
        <f>VLOOKUP($Q585,Sheet1!$D$2:$K$439,4,0)</f>
        <v>integer</v>
      </c>
      <c r="AA585" s="17"/>
      <c r="AB585" s="18" t="str">
        <f>IF(VLOOKUP($Q585,Sheet1!$D$2:$K$439,5,0)=$AB$3,"Y", "N")</f>
        <v>Y</v>
      </c>
      <c r="AC585" s="18" t="str">
        <f>IF(VLOOKUP($Q585,Sheet1!$D$2:$K$439,6,0)=$AB$3,"Y", "N")</f>
        <v>N</v>
      </c>
      <c r="AD585" s="18" t="str">
        <f>IF(VLOOKUP($Q585,Sheet1!$D$2:$K$439,7,0)=0, "", VLOOKUP($Q585,Sheet1!$D$2:$K$439,7,0))</f>
        <v/>
      </c>
    </row>
    <row r="586" spans="17:30" x14ac:dyDescent="0.25">
      <c r="Q586" t="s">
        <v>891</v>
      </c>
      <c r="W586" s="17" t="str">
        <f>VLOOKUP(Q586,Sheet1!$D$2:$F$439,2,0) &amp;"
"&amp;VLOOKUP(Q586,Sheet1!$D$2:$F$439,3,0)</f>
        <v>Quants
Số lượng</v>
      </c>
      <c r="Y586" s="17" t="str">
        <f t="shared" si="3"/>
        <v>quant_ids</v>
      </c>
      <c r="Z586" s="17" t="str">
        <f>VLOOKUP($Q586,Sheet1!$D$2:$K$439,4,0)</f>
        <v>one2many</v>
      </c>
      <c r="AA586" s="17"/>
      <c r="AB586" s="18" t="str">
        <f>IF(VLOOKUP($Q586,Sheet1!$D$2:$K$439,5,0)=$AB$3,"Y", "N")</f>
        <v>Y</v>
      </c>
      <c r="AC586" s="18" t="str">
        <f>IF(VLOOKUP($Q586,Sheet1!$D$2:$K$439,6,0)=$AB$3,"Y", "N")</f>
        <v>N</v>
      </c>
      <c r="AD586" s="18" t="str">
        <f>IF(VLOOKUP($Q586,Sheet1!$D$2:$K$439,7,0)=0, "", VLOOKUP($Q586,Sheet1!$D$2:$K$439,7,0))</f>
        <v>stock.quant</v>
      </c>
    </row>
    <row r="587" spans="17:30" x14ac:dyDescent="0.25">
      <c r="Q587" t="s">
        <v>488</v>
      </c>
      <c r="W587" s="17" t="str">
        <f>VLOOKUP(Q587,Sheet1!$D$2:$F$439,2,0) &amp;"
"&amp;VLOOKUP(Q587,Sheet1!$D$2:$F$439,3,0)</f>
        <v>SMS Delivery error
Lỗi gửi SMS</v>
      </c>
      <c r="Y587" s="17" t="str">
        <f t="shared" si="3"/>
        <v>message_has_sms_error</v>
      </c>
      <c r="Z587" s="17" t="str">
        <f>VLOOKUP($Q587,Sheet1!$D$2:$K$439,4,0)</f>
        <v>boolean</v>
      </c>
      <c r="AA587" s="17"/>
      <c r="AB587" s="18" t="str">
        <f>IF(VLOOKUP($Q587,Sheet1!$D$2:$K$439,5,0)=$AB$3,"Y", "N")</f>
        <v>Y</v>
      </c>
      <c r="AC587" s="18" t="str">
        <f>IF(VLOOKUP($Q587,Sheet1!$D$2:$K$439,6,0)=$AB$3,"Y", "N")</f>
        <v>N</v>
      </c>
      <c r="AD587" s="18" t="str">
        <f>IF(VLOOKUP($Q587,Sheet1!$D$2:$K$439,7,0)=0, "", VLOOKUP($Q587,Sheet1!$D$2:$K$439,7,0))</f>
        <v/>
      </c>
    </row>
    <row r="588" spans="17:30" x14ac:dyDescent="0.25">
      <c r="Q588" t="s">
        <v>482</v>
      </c>
      <c r="W588" s="17" t="str">
        <f>VLOOKUP(Q588,Sheet1!$D$2:$F$439,2,0) &amp;"
"&amp;VLOOKUP(Q588,Sheet1!$D$2:$F$439,3,0)</f>
        <v>Unread Messages
Tin chưa đọc</v>
      </c>
      <c r="Y588" s="17" t="str">
        <f t="shared" si="3"/>
        <v>message_unread</v>
      </c>
      <c r="Z588" s="17" t="str">
        <f>VLOOKUP($Q588,Sheet1!$D$2:$K$439,4,0)</f>
        <v>boolean</v>
      </c>
      <c r="AA588" s="17"/>
      <c r="AB588" s="18" t="str">
        <f>IF(VLOOKUP($Q588,Sheet1!$D$2:$K$439,5,0)=$AB$3,"Y", "N")</f>
        <v>Y</v>
      </c>
      <c r="AC588" s="18" t="str">
        <f>IF(VLOOKUP($Q588,Sheet1!$D$2:$K$439,6,0)=$AB$3,"Y", "N")</f>
        <v>N</v>
      </c>
      <c r="AD588" s="18" t="str">
        <f>IF(VLOOKUP($Q588,Sheet1!$D$2:$K$439,7,0)=0, "", VLOOKUP($Q588,Sheet1!$D$2:$K$439,7,0))</f>
        <v/>
      </c>
    </row>
    <row r="589" spans="17:30" x14ac:dyDescent="0.25">
      <c r="Q589" t="s">
        <v>894</v>
      </c>
      <c r="W589" s="17" t="str">
        <f>VLOOKUP(Q589,Sheet1!$D$2:$F$439,2,0) &amp;"
"&amp;VLOOKUP(Q589,Sheet1!$D$2:$F$439,3,0)</f>
        <v>Sales Orders
Đơn bán hàng</v>
      </c>
      <c r="Y589" s="17" t="str">
        <f t="shared" si="3"/>
        <v>sale_order_ids</v>
      </c>
      <c r="Z589" s="17" t="str">
        <f>VLOOKUP($Q589,Sheet1!$D$2:$K$439,4,0)</f>
        <v>many2many</v>
      </c>
      <c r="AA589" s="17"/>
      <c r="AB589" s="18" t="str">
        <f>IF(VLOOKUP($Q589,Sheet1!$D$2:$K$439,5,0)=$AB$3,"Y", "N")</f>
        <v>Y</v>
      </c>
      <c r="AC589" s="18" t="str">
        <f>IF(VLOOKUP($Q589,Sheet1!$D$2:$K$439,6,0)=$AB$3,"Y", "N")</f>
        <v>N</v>
      </c>
      <c r="AD589" s="18" t="str">
        <f>IF(VLOOKUP($Q589,Sheet1!$D$2:$K$439,7,0)=0, "", VLOOKUP($Q589,Sheet1!$D$2:$K$439,7,0))</f>
        <v>sale.order</v>
      </c>
    </row>
    <row r="590" spans="17:30" x14ac:dyDescent="0.25">
      <c r="Q590" t="s">
        <v>897</v>
      </c>
      <c r="W590" s="17" t="str">
        <f>VLOOKUP(Q590,Sheet1!$D$2:$F$439,2,0) &amp;"
"&amp;VLOOKUP(Q590,Sheet1!$D$2:$F$439,3,0)</f>
        <v>Purchase Orders
Đơn mua hàng</v>
      </c>
      <c r="Y590" s="17" t="str">
        <f t="shared" si="3"/>
        <v>purchase_order_ids</v>
      </c>
      <c r="Z590" s="17" t="str">
        <f>VLOOKUP($Q590,Sheet1!$D$2:$K$439,4,0)</f>
        <v>many2many</v>
      </c>
      <c r="AA590" s="17"/>
      <c r="AB590" s="18" t="str">
        <f>IF(VLOOKUP($Q590,Sheet1!$D$2:$K$439,5,0)=$AB$3,"Y", "N")</f>
        <v>Y</v>
      </c>
      <c r="AC590" s="18" t="str">
        <f>IF(VLOOKUP($Q590,Sheet1!$D$2:$K$439,6,0)=$AB$3,"Y", "N")</f>
        <v>N</v>
      </c>
      <c r="AD590" s="18" t="str">
        <f>IF(VLOOKUP($Q590,Sheet1!$D$2:$K$439,7,0)=0, "", VLOOKUP($Q590,Sheet1!$D$2:$K$439,7,0))</f>
        <v>purchase.order</v>
      </c>
    </row>
    <row r="591" spans="17:30" x14ac:dyDescent="0.25">
      <c r="Q591" t="s">
        <v>472</v>
      </c>
      <c r="W591" s="17" t="str">
        <f>VLOOKUP(Q591,Sheet1!$D$2:$F$439,2,0) &amp;"
"&amp;VLOOKUP(Q591,Sheet1!$D$2:$F$439,3,0)</f>
        <v>Activity State
Trạng thái hoạt động</v>
      </c>
      <c r="Y591" s="17" t="str">
        <f t="shared" si="3"/>
        <v>activity_state</v>
      </c>
      <c r="Z591" s="17" t="str">
        <f>VLOOKUP($Q591,Sheet1!$D$2:$K$439,4,0)</f>
        <v>selection</v>
      </c>
      <c r="AA591" s="17"/>
      <c r="AB591" s="18" t="str">
        <f>IF(VLOOKUP($Q591,Sheet1!$D$2:$K$439,5,0)=$AB$3,"Y", "N")</f>
        <v>Y</v>
      </c>
      <c r="AC591" s="18" t="str">
        <f>IF(VLOOKUP($Q591,Sheet1!$D$2:$K$439,6,0)=$AB$3,"Y", "N")</f>
        <v>N</v>
      </c>
      <c r="AD591" s="18" t="str">
        <f>IF(VLOOKUP($Q591,Sheet1!$D$2:$K$439,7,0)=0, "", VLOOKUP($Q591,Sheet1!$D$2:$K$439,7,0))</f>
        <v/>
      </c>
    </row>
    <row r="592" spans="17:30" x14ac:dyDescent="0.25">
      <c r="Q592" t="s">
        <v>899</v>
      </c>
      <c r="W592" s="17" t="str">
        <f>VLOOKUP(Q592,Sheet1!$D$2:$F$439,2,0) &amp;"
"&amp;VLOOKUP(Q592,Sheet1!$D$2:$F$439,3,0)</f>
        <v>Sale order count
Lượng đơn hàng bán</v>
      </c>
      <c r="Y592" s="17" t="str">
        <f t="shared" si="3"/>
        <v>sale_order_count</v>
      </c>
      <c r="Z592" s="17" t="str">
        <f>VLOOKUP($Q592,Sheet1!$D$2:$K$439,4,0)</f>
        <v>integer</v>
      </c>
      <c r="AA592" s="17"/>
      <c r="AB592" s="18" t="str">
        <f>IF(VLOOKUP($Q592,Sheet1!$D$2:$K$439,5,0)=$AB$3,"Y", "N")</f>
        <v>Y</v>
      </c>
      <c r="AC592" s="18" t="str">
        <f>IF(VLOOKUP($Q592,Sheet1!$D$2:$K$439,6,0)=$AB$3,"Y", "N")</f>
        <v>N</v>
      </c>
      <c r="AD592" s="18" t="str">
        <f>IF(VLOOKUP($Q592,Sheet1!$D$2:$K$439,7,0)=0, "", VLOOKUP($Q592,Sheet1!$D$2:$K$439,7,0))</f>
        <v/>
      </c>
    </row>
    <row r="593" spans="17:30" x14ac:dyDescent="0.25">
      <c r="Q593" t="s">
        <v>902</v>
      </c>
      <c r="W593" s="17" t="str">
        <f>VLOOKUP(Q593,Sheet1!$D$2:$F$439,2,0) &amp;"
"&amp;VLOOKUP(Q593,Sheet1!$D$2:$F$439,3,0)</f>
        <v>Display Complete
Hiện hoàn tất</v>
      </c>
      <c r="Y593" s="17" t="str">
        <f t="shared" si="3"/>
        <v>display_complete</v>
      </c>
      <c r="Z593" s="17" t="str">
        <f>VLOOKUP($Q593,Sheet1!$D$2:$K$439,4,0)</f>
        <v>boolean</v>
      </c>
      <c r="AA593" s="17"/>
      <c r="AB593" s="18" t="str">
        <f>IF(VLOOKUP($Q593,Sheet1!$D$2:$K$439,5,0)=$AB$3,"Y", "N")</f>
        <v>Y</v>
      </c>
      <c r="AC593" s="18" t="str">
        <f>IF(VLOOKUP($Q593,Sheet1!$D$2:$K$439,6,0)=$AB$3,"Y", "N")</f>
        <v>N</v>
      </c>
      <c r="AD593" s="18" t="str">
        <f>IF(VLOOKUP($Q593,Sheet1!$D$2:$K$439,7,0)=0, "", VLOOKUP($Q593,Sheet1!$D$2:$K$439,7,0))</f>
        <v/>
      </c>
    </row>
    <row r="594" spans="17:30" x14ac:dyDescent="0.25">
      <c r="Q594" t="s">
        <v>463</v>
      </c>
      <c r="W594" s="17" t="str">
        <f>VLOOKUP(Q594,Sheet1!$D$2:$F$439,2,0) &amp;"
"&amp;VLOOKUP(Q594,Sheet1!$D$2:$F$439,3,0)</f>
        <v>Messages
Thông báo</v>
      </c>
      <c r="Y594" s="17" t="str">
        <f t="shared" si="3"/>
        <v>message_ids</v>
      </c>
      <c r="Z594" s="17" t="str">
        <f>VLOOKUP($Q594,Sheet1!$D$2:$K$439,4,0)</f>
        <v>one2many</v>
      </c>
      <c r="AA594" s="17"/>
      <c r="AB594" s="18" t="str">
        <f>IF(VLOOKUP($Q594,Sheet1!$D$2:$K$439,5,0)=$AB$3,"Y", "N")</f>
        <v>N</v>
      </c>
      <c r="AC594" s="18" t="str">
        <f>IF(VLOOKUP($Q594,Sheet1!$D$2:$K$439,6,0)=$AB$3,"Y", "N")</f>
        <v>N</v>
      </c>
      <c r="AD594" s="18" t="str">
        <f>IF(VLOOKUP($Q594,Sheet1!$D$2:$K$439,7,0)=0, "", VLOOKUP($Q594,Sheet1!$D$2:$K$439,7,0))</f>
        <v>mail.message</v>
      </c>
    </row>
    <row r="595" spans="17:30" x14ac:dyDescent="0.25">
      <c r="Q595" t="s">
        <v>461</v>
      </c>
      <c r="W595" s="17" t="str">
        <f>VLOOKUP(Q595,Sheet1!$D$2:$F$439,2,0) &amp;"
"&amp;VLOOKUP(Q595,Sheet1!$D$2:$F$439,3,0)</f>
        <v>Followers (Channels)
Người theo dõi (Kênh)</v>
      </c>
      <c r="Y595" s="17" t="str">
        <f t="shared" si="3"/>
        <v>message_channel_ids</v>
      </c>
      <c r="Z595" s="17" t="str">
        <f>VLOOKUP($Q595,Sheet1!$D$2:$K$439,4,0)</f>
        <v>many2many</v>
      </c>
      <c r="AA595" s="17"/>
      <c r="AB595" s="18" t="str">
        <f>IF(VLOOKUP($Q595,Sheet1!$D$2:$K$439,5,0)=$AB$3,"Y", "N")</f>
        <v>Y</v>
      </c>
      <c r="AC595" s="18" t="str">
        <f>IF(VLOOKUP($Q595,Sheet1!$D$2:$K$439,6,0)=$AB$3,"Y", "N")</f>
        <v>N</v>
      </c>
      <c r="AD595" s="18" t="str">
        <f>IF(VLOOKUP($Q595,Sheet1!$D$2:$K$439,7,0)=0, "", VLOOKUP($Q595,Sheet1!$D$2:$K$439,7,0))</f>
        <v>mail.channel</v>
      </c>
    </row>
    <row r="596" spans="17:30" x14ac:dyDescent="0.25">
      <c r="Q596" t="s">
        <v>481</v>
      </c>
      <c r="W596" s="17" t="str">
        <f>VLOOKUP(Q596,Sheet1!$D$2:$F$439,2,0) &amp;"
"&amp;VLOOKUP(Q596,Sheet1!$D$2:$F$439,3,0)</f>
        <v>Next Activity Summary
Tóm tắt hoạt động tiếp theo</v>
      </c>
      <c r="Y596" s="17" t="str">
        <f t="shared" si="3"/>
        <v>activity_summary</v>
      </c>
      <c r="Z596" s="17" t="str">
        <f>VLOOKUP($Q596,Sheet1!$D$2:$K$439,4,0)</f>
        <v>char</v>
      </c>
      <c r="AA596" s="17"/>
      <c r="AB596" s="18" t="str">
        <f>IF(VLOOKUP($Q596,Sheet1!$D$2:$K$439,5,0)=$AB$3,"Y", "N")</f>
        <v>N</v>
      </c>
      <c r="AC596" s="18" t="str">
        <f>IF(VLOOKUP($Q596,Sheet1!$D$2:$K$439,6,0)=$AB$3,"Y", "N")</f>
        <v>N</v>
      </c>
      <c r="AD596" s="18" t="str">
        <f>IF(VLOOKUP($Q596,Sheet1!$D$2:$K$439,7,0)=0, "", VLOOKUP($Q596,Sheet1!$D$2:$K$439,7,0))</f>
        <v/>
      </c>
    </row>
    <row r="597" spans="17:30" x14ac:dyDescent="0.25">
      <c r="Q597" t="s">
        <v>477</v>
      </c>
      <c r="W597" s="17" t="str">
        <f>VLOOKUP(Q597,Sheet1!$D$2:$F$439,2,0) &amp;"
"&amp;VLOOKUP(Q597,Sheet1!$D$2:$F$439,3,0)</f>
        <v>Next Activity Type
Kiểu hoạt động kế tiếp</v>
      </c>
      <c r="Y597" s="17" t="str">
        <f t="shared" si="3"/>
        <v>activity_type_id</v>
      </c>
      <c r="Z597" s="17" t="str">
        <f>VLOOKUP($Q597,Sheet1!$D$2:$K$439,4,0)</f>
        <v>many2one</v>
      </c>
      <c r="AA597" s="17"/>
      <c r="AB597" s="18" t="str">
        <f>IF(VLOOKUP($Q597,Sheet1!$D$2:$K$439,5,0)=$AB$3,"Y", "N")</f>
        <v>N</v>
      </c>
      <c r="AC597" s="18" t="str">
        <f>IF(VLOOKUP($Q597,Sheet1!$D$2:$K$439,6,0)=$AB$3,"Y", "N")</f>
        <v>N</v>
      </c>
      <c r="AD597" s="18" t="str">
        <f>IF(VLOOKUP($Q597,Sheet1!$D$2:$K$439,7,0)=0, "", VLOOKUP($Q597,Sheet1!$D$2:$K$439,7,0))</f>
        <v>mail.activity.type</v>
      </c>
    </row>
    <row r="598" spans="17:30" x14ac:dyDescent="0.25">
      <c r="Q598" t="s">
        <v>471</v>
      </c>
      <c r="W598" s="17" t="str">
        <f>VLOOKUP(Q598,Sheet1!$D$2:$F$439,2,0) &amp;"
"&amp;VLOOKUP(Q598,Sheet1!$D$2:$F$439,3,0)</f>
        <v>Number of errors
Số lỗi</v>
      </c>
      <c r="Y598" s="17" t="str">
        <f t="shared" si="3"/>
        <v>message_has_error_counter</v>
      </c>
      <c r="Z598" s="17" t="str">
        <f>VLOOKUP($Q598,Sheet1!$D$2:$K$439,4,0)</f>
        <v>integer</v>
      </c>
      <c r="AA598" s="17"/>
      <c r="AB598" s="18" t="str">
        <f>IF(VLOOKUP($Q598,Sheet1!$D$2:$K$439,5,0)=$AB$3,"Y", "N")</f>
        <v>Y</v>
      </c>
      <c r="AC598" s="18" t="str">
        <f>IF(VLOOKUP($Q598,Sheet1!$D$2:$K$439,6,0)=$AB$3,"Y", "N")</f>
        <v>N</v>
      </c>
      <c r="AD598" s="18" t="str">
        <f>IF(VLOOKUP($Q598,Sheet1!$D$2:$K$439,7,0)=0, "", VLOOKUP($Q598,Sheet1!$D$2:$K$439,7,0))</f>
        <v/>
      </c>
    </row>
    <row r="599" spans="17:30" x14ac:dyDescent="0.25">
      <c r="Q599" t="s">
        <v>459</v>
      </c>
      <c r="W599" s="17" t="str">
        <f>VLOOKUP(Q599,Sheet1!$D$2:$F$439,2,0) &amp;"
"&amp;VLOOKUP(Q599,Sheet1!$D$2:$F$439,3,0)</f>
        <v>Attachment Count
Số lượng tập tin đính kèm</v>
      </c>
      <c r="Y599" s="17" t="str">
        <f t="shared" si="3"/>
        <v>message_attachment_count</v>
      </c>
      <c r="Z599" s="17" t="str">
        <f>VLOOKUP($Q599,Sheet1!$D$2:$K$439,4,0)</f>
        <v>integer</v>
      </c>
      <c r="AA599" s="17"/>
      <c r="AB599" s="18" t="str">
        <f>IF(VLOOKUP($Q599,Sheet1!$D$2:$K$439,5,0)=$AB$3,"Y", "N")</f>
        <v>Y</v>
      </c>
      <c r="AC599" s="18" t="str">
        <f>IF(VLOOKUP($Q599,Sheet1!$D$2:$K$439,6,0)=$AB$3,"Y", "N")</f>
        <v>N</v>
      </c>
      <c r="AD599" s="18" t="str">
        <f>IF(VLOOKUP($Q599,Sheet1!$D$2:$K$439,7,0)=0, "", VLOOKUP($Q599,Sheet1!$D$2:$K$439,7,0))</f>
        <v/>
      </c>
    </row>
    <row r="600" spans="17:30" x14ac:dyDescent="0.25">
      <c r="Q600" t="s">
        <v>487</v>
      </c>
      <c r="W600" s="17" t="str">
        <f>VLOOKUP(Q600,Sheet1!$D$2:$F$439,2,0) &amp;"
"&amp;VLOOKUP(Q600,Sheet1!$D$2:$F$439,3,0)</f>
        <v>Icon
Biểu tượng</v>
      </c>
      <c r="Y600" s="17" t="str">
        <f t="shared" si="3"/>
        <v>activity_exception_icon</v>
      </c>
      <c r="Z600" s="17" t="str">
        <f>VLOOKUP($Q600,Sheet1!$D$2:$K$439,4,0)</f>
        <v>char</v>
      </c>
      <c r="AA600" s="17"/>
      <c r="AB600" s="18" t="str">
        <f>IF(VLOOKUP($Q600,Sheet1!$D$2:$K$439,5,0)=$AB$3,"Y", "N")</f>
        <v>Y</v>
      </c>
      <c r="AC600" s="18" t="str">
        <f>IF(VLOOKUP($Q600,Sheet1!$D$2:$K$439,6,0)=$AB$3,"Y", "N")</f>
        <v>N</v>
      </c>
      <c r="AD600" s="18" t="str">
        <f>IF(VLOOKUP($Q600,Sheet1!$D$2:$K$439,7,0)=0, "", VLOOKUP($Q600,Sheet1!$D$2:$K$439,7,0))</f>
        <v/>
      </c>
    </row>
    <row r="601" spans="17:30" x14ac:dyDescent="0.25">
      <c r="Q601" t="s">
        <v>350</v>
      </c>
      <c r="W601" s="17" t="str">
        <f>VLOOKUP(Q601,Sheet1!$D$2:$F$439,2,0) &amp;"
"&amp;VLOOKUP(Q601,Sheet1!$D$2:$F$439,3,0)</f>
        <v>Display Name
Tên hiển thị</v>
      </c>
      <c r="Y601" s="17" t="str">
        <f t="shared" si="3"/>
        <v>display_name</v>
      </c>
      <c r="Z601" s="17" t="str">
        <f>VLOOKUP($Q601,Sheet1!$D$2:$K$439,4,0)</f>
        <v>char</v>
      </c>
      <c r="AA601" s="17"/>
      <c r="AB601" s="18" t="str">
        <f>IF(VLOOKUP($Q601,Sheet1!$D$2:$K$439,5,0)=$AB$3,"Y", "N")</f>
        <v>Y</v>
      </c>
      <c r="AC601" s="18" t="str">
        <f>IF(VLOOKUP($Q601,Sheet1!$D$2:$K$439,6,0)=$AB$3,"Y", "N")</f>
        <v>N</v>
      </c>
      <c r="AD601" s="18" t="str">
        <f>IF(VLOOKUP($Q601,Sheet1!$D$2:$K$439,7,0)=0, "", VLOOKUP($Q601,Sheet1!$D$2:$K$439,7,0))</f>
        <v/>
      </c>
    </row>
    <row r="602" spans="17:30" x14ac:dyDescent="0.25">
      <c r="Q602" t="s">
        <v>470</v>
      </c>
      <c r="W602" s="17" t="str">
        <f>VLOOKUP(Q602,Sheet1!$D$2:$F$439,2,0) &amp;"
"&amp;VLOOKUP(Q602,Sheet1!$D$2:$F$439,3,0)</f>
        <v>Followers (Partners)
Người theo dõi (Đối tác)</v>
      </c>
      <c r="Y602" s="17" t="str">
        <f t="shared" si="3"/>
        <v>message_partner_ids</v>
      </c>
      <c r="Z602" s="17" t="str">
        <f>VLOOKUP($Q602,Sheet1!$D$2:$K$439,4,0)</f>
        <v>many2many</v>
      </c>
      <c r="AA602" s="17"/>
      <c r="AB602" s="18" t="str">
        <f>IF(VLOOKUP($Q602,Sheet1!$D$2:$K$439,5,0)=$AB$3,"Y", "N")</f>
        <v>Y</v>
      </c>
      <c r="AC602" s="18" t="str">
        <f>IF(VLOOKUP($Q602,Sheet1!$D$2:$K$439,6,0)=$AB$3,"Y", "N")</f>
        <v>N</v>
      </c>
      <c r="AD602" s="18" t="str">
        <f>IF(VLOOKUP($Q602,Sheet1!$D$2:$K$439,7,0)=0, "", VLOOKUP($Q602,Sheet1!$D$2:$K$439,7,0))</f>
        <v>res.partner</v>
      </c>
    </row>
    <row r="603" spans="17:30" x14ac:dyDescent="0.25">
      <c r="Q603" t="s">
        <v>905</v>
      </c>
      <c r="W603" s="17" t="str">
        <f>VLOOKUP(Q603,Sheet1!$D$2:$F$439,2,0) &amp;"
"&amp;VLOOKUP(Q603,Sheet1!$D$2:$F$439,3,0)</f>
        <v>Purchase order count
Số đơn mua hàng</v>
      </c>
      <c r="Y603" s="17" t="str">
        <f t="shared" si="3"/>
        <v>purchase_order_count</v>
      </c>
      <c r="Z603" s="17" t="str">
        <f>VLOOKUP($Q603,Sheet1!$D$2:$K$439,4,0)</f>
        <v>integer</v>
      </c>
      <c r="AA603" s="17"/>
      <c r="AB603" s="18" t="str">
        <f>IF(VLOOKUP($Q603,Sheet1!$D$2:$K$439,5,0)=$AB$3,"Y", "N")</f>
        <v>Y</v>
      </c>
      <c r="AC603" s="18" t="str">
        <f>IF(VLOOKUP($Q603,Sheet1!$D$2:$K$439,6,0)=$AB$3,"Y", "N")</f>
        <v>N</v>
      </c>
      <c r="AD603" s="18" t="str">
        <f>IF(VLOOKUP($Q603,Sheet1!$D$2:$K$439,7,0)=0, "", VLOOKUP($Q603,Sheet1!$D$2:$K$439,7,0))</f>
        <v/>
      </c>
    </row>
    <row r="604" spans="17:30" x14ac:dyDescent="0.25">
      <c r="Q604" t="s">
        <v>466</v>
      </c>
      <c r="W604" s="17" t="str">
        <f>VLOOKUP(Q604,Sheet1!$D$2:$F$439,2,0) &amp;"
"&amp;VLOOKUP(Q604,Sheet1!$D$2:$F$439,3,0)</f>
        <v>Website Messages
Thông báo Website</v>
      </c>
      <c r="Y604" s="17" t="str">
        <f t="shared" si="3"/>
        <v>website_message_ids</v>
      </c>
      <c r="Z604" s="17" t="str">
        <f>VLOOKUP($Q604,Sheet1!$D$2:$K$439,4,0)</f>
        <v>one2many</v>
      </c>
      <c r="AA604" s="17"/>
      <c r="AB604" s="18" t="str">
        <f>IF(VLOOKUP($Q604,Sheet1!$D$2:$K$439,5,0)=$AB$3,"Y", "N")</f>
        <v>N</v>
      </c>
      <c r="AC604" s="18" t="str">
        <f>IF(VLOOKUP($Q604,Sheet1!$D$2:$K$439,6,0)=$AB$3,"Y", "N")</f>
        <v>N</v>
      </c>
      <c r="AD604" s="18" t="str">
        <f>IF(VLOOKUP($Q604,Sheet1!$D$2:$K$439,7,0)=0, "", VLOOKUP($Q604,Sheet1!$D$2:$K$439,7,0))</f>
        <v>mail.message</v>
      </c>
    </row>
    <row r="605" spans="17:30" x14ac:dyDescent="0.25">
      <c r="Q605" t="s">
        <v>485</v>
      </c>
      <c r="W605" s="17" t="str">
        <f>VLOOKUP(Q605,Sheet1!$D$2:$F$439,2,0) &amp;"
"&amp;VLOOKUP(Q605,Sheet1!$D$2:$F$439,3,0)</f>
        <v>Action Needed
Hành động cần thiết</v>
      </c>
      <c r="Y605" s="17" t="str">
        <f t="shared" si="3"/>
        <v>message_needaction</v>
      </c>
      <c r="Z605" s="17" t="str">
        <f>VLOOKUP($Q605,Sheet1!$D$2:$K$439,4,0)</f>
        <v>boolean</v>
      </c>
      <c r="AA605" s="17"/>
      <c r="AB605" s="18" t="str">
        <f>IF(VLOOKUP($Q605,Sheet1!$D$2:$K$439,5,0)=$AB$3,"Y", "N")</f>
        <v>Y</v>
      </c>
      <c r="AC605" s="18" t="str">
        <f>IF(VLOOKUP($Q605,Sheet1!$D$2:$K$439,6,0)=$AB$3,"Y", "N")</f>
        <v>N</v>
      </c>
      <c r="AD605" s="18" t="str">
        <f>IF(VLOOKUP($Q605,Sheet1!$D$2:$K$439,7,0)=0, "", VLOOKUP($Q605,Sheet1!$D$2:$K$439,7,0))</f>
        <v/>
      </c>
    </row>
    <row r="606" spans="17:30" x14ac:dyDescent="0.25">
      <c r="Q606" t="s">
        <v>479</v>
      </c>
      <c r="W606" s="17" t="str">
        <f>VLOOKUP(Q606,Sheet1!$D$2:$F$439,2,0) &amp;"
"&amp;VLOOKUP(Q606,Sheet1!$D$2:$F$439,3,0)</f>
        <v>Activity Type Icon
Biểu tượng kiểu hoạt động</v>
      </c>
      <c r="Y606" s="17" t="str">
        <f t="shared" si="3"/>
        <v>activity_type_icon</v>
      </c>
      <c r="Z606" s="17" t="str">
        <f>VLOOKUP($Q606,Sheet1!$D$2:$K$439,4,0)</f>
        <v>char</v>
      </c>
      <c r="AA606" s="17"/>
      <c r="AB606" s="18" t="str">
        <f>IF(VLOOKUP($Q606,Sheet1!$D$2:$K$439,5,0)=$AB$3,"Y", "N")</f>
        <v>Y</v>
      </c>
      <c r="AC606" s="18" t="str">
        <f>IF(VLOOKUP($Q606,Sheet1!$D$2:$K$439,6,0)=$AB$3,"Y", "N")</f>
        <v>N</v>
      </c>
      <c r="AD606" s="18" t="str">
        <f>IF(VLOOKUP($Q606,Sheet1!$D$2:$K$439,7,0)=0, "", VLOOKUP($Q606,Sheet1!$D$2:$K$439,7,0))</f>
        <v/>
      </c>
    </row>
    <row r="607" spans="17:30" x14ac:dyDescent="0.25">
      <c r="Q607" t="s">
        <v>483</v>
      </c>
      <c r="W607" s="17" t="str">
        <f>VLOOKUP(Q607,Sheet1!$D$2:$F$439,2,0) &amp;"
"&amp;VLOOKUP(Q607,Sheet1!$D$2:$F$439,3,0)</f>
        <v>Unread Messages Counter
Bộ đếm tin chưa đọc</v>
      </c>
      <c r="Y607" s="17" t="str">
        <f t="shared" si="3"/>
        <v>message_unread_counter</v>
      </c>
      <c r="Z607" s="17" t="str">
        <f>VLOOKUP($Q607,Sheet1!$D$2:$K$439,4,0)</f>
        <v>integer</v>
      </c>
      <c r="AA607" s="17"/>
      <c r="AB607" s="18" t="str">
        <f>IF(VLOOKUP($Q607,Sheet1!$D$2:$K$439,5,0)=$AB$3,"Y", "N")</f>
        <v>Y</v>
      </c>
      <c r="AC607" s="18" t="str">
        <f>IF(VLOOKUP($Q607,Sheet1!$D$2:$K$439,6,0)=$AB$3,"Y", "N")</f>
        <v>N</v>
      </c>
      <c r="AD607" s="18" t="str">
        <f>IF(VLOOKUP($Q607,Sheet1!$D$2:$K$439,7,0)=0, "", VLOOKUP($Q607,Sheet1!$D$2:$K$439,7,0))</f>
        <v/>
      </c>
    </row>
    <row r="608" spans="17:30" x14ac:dyDescent="0.25">
      <c r="Q608" t="s">
        <v>469</v>
      </c>
      <c r="W608" s="17" t="str">
        <f>VLOOKUP(Q608,Sheet1!$D$2:$F$439,2,0) &amp;"
"&amp;VLOOKUP(Q608,Sheet1!$D$2:$F$439,3,0)</f>
        <v>Activity Exception Decoration
Hành động ngoại lệ</v>
      </c>
      <c r="Y608" s="17" t="str">
        <f t="shared" si="3"/>
        <v>activity_exception_decoration</v>
      </c>
      <c r="Z608" s="17" t="str">
        <f>VLOOKUP($Q608,Sheet1!$D$2:$K$439,4,0)</f>
        <v>selection</v>
      </c>
      <c r="AA608" s="17"/>
      <c r="AB608" s="18" t="str">
        <f>IF(VLOOKUP($Q608,Sheet1!$D$2:$K$439,5,0)=$AB$3,"Y", "N")</f>
        <v>Y</v>
      </c>
      <c r="AC608" s="18" t="str">
        <f>IF(VLOOKUP($Q608,Sheet1!$D$2:$K$439,6,0)=$AB$3,"Y", "N")</f>
        <v>N</v>
      </c>
      <c r="AD608" s="18" t="str">
        <f>IF(VLOOKUP($Q608,Sheet1!$D$2:$K$439,7,0)=0, "", VLOOKUP($Q608,Sheet1!$D$2:$K$439,7,0))</f>
        <v/>
      </c>
    </row>
    <row r="609" spans="17:30" x14ac:dyDescent="0.25">
      <c r="Q609" t="s">
        <v>467</v>
      </c>
      <c r="W609" s="17" t="str">
        <f>VLOOKUP(Q609,Sheet1!$D$2:$F$439,2,0) &amp;"
"&amp;VLOOKUP(Q609,Sheet1!$D$2:$F$439,3,0)</f>
        <v>Followers
Người theo dõi</v>
      </c>
      <c r="Y609" s="17" t="str">
        <f t="shared" si="3"/>
        <v>message_follower_ids</v>
      </c>
      <c r="Z609" s="17" t="str">
        <f>VLOOKUP($Q609,Sheet1!$D$2:$K$439,4,0)</f>
        <v>one2many</v>
      </c>
      <c r="AA609" s="17"/>
      <c r="AB609" s="18" t="str">
        <f>IF(VLOOKUP($Q609,Sheet1!$D$2:$K$439,5,0)=$AB$3,"Y", "N")</f>
        <v>N</v>
      </c>
      <c r="AC609" s="18" t="str">
        <f>IF(VLOOKUP($Q609,Sheet1!$D$2:$K$439,6,0)=$AB$3,"Y", "N")</f>
        <v>N</v>
      </c>
      <c r="AD609" s="18" t="str">
        <f>IF(VLOOKUP($Q609,Sheet1!$D$2:$K$439,7,0)=0, "", VLOOKUP($Q609,Sheet1!$D$2:$K$439,7,0))</f>
        <v>mail.followers</v>
      </c>
    </row>
  </sheetData>
  <autoFilter ref="A446:AD463"/>
  <mergeCells count="6">
    <mergeCell ref="A2:B2"/>
    <mergeCell ref="G2:H2"/>
    <mergeCell ref="M2:N2"/>
    <mergeCell ref="A1:B1"/>
    <mergeCell ref="G1:H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34" sqref="C34"/>
    </sheetView>
  </sheetViews>
  <sheetFormatPr defaultRowHeight="15" x14ac:dyDescent="0.25"/>
  <cols>
    <col min="2" max="2" width="31.5703125" customWidth="1"/>
    <col min="3" max="3" width="21.85546875" customWidth="1"/>
    <col min="4" max="4" width="22.7109375" customWidth="1"/>
    <col min="5" max="5" width="30.28515625" customWidth="1"/>
    <col min="6" max="6" width="32.140625" customWidth="1"/>
    <col min="7" max="7" width="16.5703125" customWidth="1"/>
    <col min="10" max="10" width="18.7109375" customWidth="1"/>
  </cols>
  <sheetData>
    <row r="1" spans="1:12" x14ac:dyDescent="0.25">
      <c r="B1" t="s">
        <v>355</v>
      </c>
      <c r="C1" t="s">
        <v>330</v>
      </c>
      <c r="D1" t="s">
        <v>331</v>
      </c>
      <c r="E1" t="s">
        <v>332</v>
      </c>
      <c r="F1" t="s">
        <v>333</v>
      </c>
      <c r="G1" t="s">
        <v>367</v>
      </c>
      <c r="H1" t="s">
        <v>368</v>
      </c>
      <c r="I1" t="s">
        <v>369</v>
      </c>
      <c r="J1" t="s">
        <v>374</v>
      </c>
      <c r="K1" t="s">
        <v>182</v>
      </c>
      <c r="L1" t="s">
        <v>334</v>
      </c>
    </row>
    <row r="2" spans="1:12" x14ac:dyDescent="0.25">
      <c r="A2">
        <f>COUNTIF('Lệnh sản xuất'!$Q:$Q,Sheet1!D2)</f>
        <v>12</v>
      </c>
      <c r="B2" t="s">
        <v>397</v>
      </c>
      <c r="C2" t="s">
        <v>335</v>
      </c>
      <c r="D2" t="s">
        <v>0</v>
      </c>
      <c r="E2" t="s">
        <v>336</v>
      </c>
      <c r="F2" t="s">
        <v>336</v>
      </c>
      <c r="G2" t="s">
        <v>357</v>
      </c>
      <c r="H2" t="b">
        <v>1</v>
      </c>
      <c r="I2" t="b">
        <v>0</v>
      </c>
    </row>
    <row r="3" spans="1:12" x14ac:dyDescent="0.25">
      <c r="A3">
        <f>COUNTIF('Lệnh sản xuất'!$Q:$Q,Sheet1!D3)</f>
        <v>5</v>
      </c>
      <c r="B3" t="s">
        <v>397</v>
      </c>
      <c r="C3" t="s">
        <v>335</v>
      </c>
      <c r="D3" t="s">
        <v>1</v>
      </c>
      <c r="E3" t="s">
        <v>705</v>
      </c>
      <c r="F3" t="s">
        <v>706</v>
      </c>
      <c r="G3" t="s">
        <v>361</v>
      </c>
      <c r="H3" t="b">
        <v>0</v>
      </c>
      <c r="I3" t="b">
        <v>0</v>
      </c>
      <c r="J3" t="s">
        <v>455</v>
      </c>
    </row>
    <row r="4" spans="1:12" x14ac:dyDescent="0.25">
      <c r="A4">
        <f>COUNTIF('Lệnh sản xuất'!$Q:$Q,Sheet1!D4)</f>
        <v>10</v>
      </c>
      <c r="B4" t="s">
        <v>397</v>
      </c>
      <c r="C4" t="s">
        <v>335</v>
      </c>
      <c r="D4" t="s">
        <v>2</v>
      </c>
      <c r="E4" t="s">
        <v>805</v>
      </c>
      <c r="F4" t="s">
        <v>806</v>
      </c>
      <c r="G4" t="s">
        <v>358</v>
      </c>
      <c r="H4" t="b">
        <v>0</v>
      </c>
      <c r="I4" t="b">
        <v>1</v>
      </c>
      <c r="K4" t="s">
        <v>884</v>
      </c>
    </row>
    <row r="5" spans="1:12" x14ac:dyDescent="0.25">
      <c r="A5">
        <f>COUNTIF('Lệnh sản xuất'!$Q:$Q,Sheet1!D5)</f>
        <v>1</v>
      </c>
      <c r="B5" t="s">
        <v>397</v>
      </c>
      <c r="C5" t="s">
        <v>335</v>
      </c>
      <c r="D5" t="s">
        <v>104</v>
      </c>
      <c r="E5" t="s">
        <v>885</v>
      </c>
      <c r="F5" t="s">
        <v>886</v>
      </c>
      <c r="G5" t="s">
        <v>358</v>
      </c>
      <c r="H5" t="b">
        <v>0</v>
      </c>
      <c r="I5" t="b">
        <v>0</v>
      </c>
      <c r="K5" t="s">
        <v>887</v>
      </c>
    </row>
    <row r="6" spans="1:12" x14ac:dyDescent="0.25">
      <c r="A6">
        <f>COUNTIF('Lệnh sản xuất'!$Q:$Q,Sheet1!D6)</f>
        <v>9</v>
      </c>
      <c r="B6" t="s">
        <v>397</v>
      </c>
      <c r="C6" t="s">
        <v>335</v>
      </c>
      <c r="D6" t="s">
        <v>6</v>
      </c>
      <c r="E6" t="s">
        <v>803</v>
      </c>
      <c r="F6" t="s">
        <v>40</v>
      </c>
      <c r="G6" t="s">
        <v>361</v>
      </c>
      <c r="H6" t="b">
        <v>0</v>
      </c>
      <c r="I6" t="b">
        <v>1</v>
      </c>
      <c r="J6" t="s">
        <v>376</v>
      </c>
    </row>
    <row r="7" spans="1:12" x14ac:dyDescent="0.25">
      <c r="A7">
        <f>COUNTIF('Lệnh sản xuất'!$Q:$Q,Sheet1!D7)</f>
        <v>4</v>
      </c>
      <c r="B7" t="s">
        <v>397</v>
      </c>
      <c r="C7" t="s">
        <v>335</v>
      </c>
      <c r="D7" t="s">
        <v>8</v>
      </c>
      <c r="E7" t="s">
        <v>888</v>
      </c>
      <c r="F7" t="s">
        <v>111</v>
      </c>
      <c r="G7" t="s">
        <v>361</v>
      </c>
      <c r="H7" t="b">
        <v>0</v>
      </c>
      <c r="I7" t="b">
        <v>0</v>
      </c>
      <c r="J7" t="s">
        <v>377</v>
      </c>
      <c r="K7" t="s">
        <v>889</v>
      </c>
    </row>
    <row r="8" spans="1:12" x14ac:dyDescent="0.25">
      <c r="A8">
        <f>COUNTIF('Lệnh sản xuất'!$Q:$Q,Sheet1!D8)</f>
        <v>4</v>
      </c>
      <c r="B8" t="s">
        <v>397</v>
      </c>
      <c r="C8" t="s">
        <v>335</v>
      </c>
      <c r="D8" t="s">
        <v>55</v>
      </c>
      <c r="E8" t="s">
        <v>847</v>
      </c>
      <c r="F8" t="s">
        <v>249</v>
      </c>
      <c r="G8" t="s">
        <v>890</v>
      </c>
      <c r="H8" t="b">
        <v>0</v>
      </c>
      <c r="I8" t="b">
        <v>0</v>
      </c>
    </row>
    <row r="9" spans="1:12" x14ac:dyDescent="0.25">
      <c r="A9">
        <f>COUNTIF('Lệnh sản xuất'!$Q:$Q,Sheet1!D9)</f>
        <v>10</v>
      </c>
      <c r="B9" t="s">
        <v>397</v>
      </c>
      <c r="C9" t="s">
        <v>335</v>
      </c>
      <c r="D9" t="s">
        <v>24</v>
      </c>
      <c r="E9" t="s">
        <v>337</v>
      </c>
      <c r="F9" t="s">
        <v>47</v>
      </c>
      <c r="G9" t="s">
        <v>361</v>
      </c>
      <c r="H9" t="b">
        <v>0</v>
      </c>
      <c r="I9" t="b">
        <v>1</v>
      </c>
      <c r="J9" t="s">
        <v>375</v>
      </c>
    </row>
    <row r="10" spans="1:12" x14ac:dyDescent="0.25">
      <c r="A10">
        <f>COUNTIF('Lệnh sản xuất'!$Q:$Q,Sheet1!D10)</f>
        <v>12</v>
      </c>
      <c r="B10" t="s">
        <v>397</v>
      </c>
      <c r="C10" t="s">
        <v>335</v>
      </c>
      <c r="D10" t="s">
        <v>32</v>
      </c>
      <c r="E10" t="s">
        <v>338</v>
      </c>
      <c r="F10" t="s">
        <v>339</v>
      </c>
      <c r="G10" t="s">
        <v>361</v>
      </c>
      <c r="H10" t="b">
        <v>1</v>
      </c>
      <c r="I10" t="b">
        <v>0</v>
      </c>
      <c r="J10" t="s">
        <v>388</v>
      </c>
    </row>
    <row r="11" spans="1:12" x14ac:dyDescent="0.25">
      <c r="A11">
        <f>COUNTIF('Lệnh sản xuất'!$Q:$Q,Sheet1!D11)</f>
        <v>12</v>
      </c>
      <c r="B11" t="s">
        <v>397</v>
      </c>
      <c r="C11" t="s">
        <v>335</v>
      </c>
      <c r="D11" t="s">
        <v>33</v>
      </c>
      <c r="E11" t="s">
        <v>457</v>
      </c>
      <c r="F11" t="s">
        <v>458</v>
      </c>
      <c r="G11" t="s">
        <v>360</v>
      </c>
      <c r="H11" t="b">
        <v>1</v>
      </c>
      <c r="I11" t="b">
        <v>0</v>
      </c>
    </row>
    <row r="12" spans="1:12" x14ac:dyDescent="0.25">
      <c r="A12">
        <f>COUNTIF('Lệnh sản xuất'!$Q:$Q,Sheet1!D12)</f>
        <v>12</v>
      </c>
      <c r="B12" t="s">
        <v>397</v>
      </c>
      <c r="C12" t="s">
        <v>335</v>
      </c>
      <c r="D12" t="s">
        <v>34</v>
      </c>
      <c r="E12" t="s">
        <v>340</v>
      </c>
      <c r="F12" t="s">
        <v>341</v>
      </c>
      <c r="G12" t="s">
        <v>361</v>
      </c>
      <c r="H12" t="b">
        <v>1</v>
      </c>
      <c r="I12" t="b">
        <v>0</v>
      </c>
      <c r="J12" t="s">
        <v>388</v>
      </c>
    </row>
    <row r="13" spans="1:12" x14ac:dyDescent="0.25">
      <c r="A13">
        <f>COUNTIF('Lệnh sản xuất'!$Q:$Q,Sheet1!D13)</f>
        <v>12</v>
      </c>
      <c r="B13" t="s">
        <v>397</v>
      </c>
      <c r="C13" t="s">
        <v>335</v>
      </c>
      <c r="D13" t="s">
        <v>35</v>
      </c>
      <c r="E13" t="s">
        <v>342</v>
      </c>
      <c r="F13" t="s">
        <v>343</v>
      </c>
      <c r="G13" t="s">
        <v>360</v>
      </c>
      <c r="H13" t="b">
        <v>1</v>
      </c>
      <c r="I13" t="b">
        <v>0</v>
      </c>
    </row>
    <row r="14" spans="1:12" x14ac:dyDescent="0.25">
      <c r="A14">
        <f>COUNTIF('Lệnh sản xuất'!$Q:$Q,Sheet1!D14)</f>
        <v>5</v>
      </c>
      <c r="B14" t="s">
        <v>397</v>
      </c>
      <c r="C14" t="s">
        <v>344</v>
      </c>
      <c r="D14" t="s">
        <v>460</v>
      </c>
      <c r="E14" t="s">
        <v>724</v>
      </c>
      <c r="F14" t="s">
        <v>725</v>
      </c>
      <c r="G14" t="s">
        <v>49</v>
      </c>
      <c r="H14" t="b">
        <v>1</v>
      </c>
      <c r="I14" t="b">
        <v>0</v>
      </c>
    </row>
    <row r="15" spans="1:12" x14ac:dyDescent="0.25">
      <c r="A15">
        <f>COUNTIF('Lệnh sản xuất'!$Q:$Q,Sheet1!D15)</f>
        <v>5</v>
      </c>
      <c r="B15" t="s">
        <v>397</v>
      </c>
      <c r="C15" t="s">
        <v>344</v>
      </c>
      <c r="D15" t="s">
        <v>465</v>
      </c>
      <c r="E15" t="s">
        <v>716</v>
      </c>
      <c r="F15" t="s">
        <v>717</v>
      </c>
      <c r="G15" t="s">
        <v>364</v>
      </c>
      <c r="H15" t="b">
        <v>1</v>
      </c>
      <c r="I15" t="b">
        <v>0</v>
      </c>
      <c r="K15" t="s">
        <v>718</v>
      </c>
    </row>
    <row r="16" spans="1:12" x14ac:dyDescent="0.25">
      <c r="A16">
        <f>COUNTIF('Lệnh sản xuất'!$Q:$Q,Sheet1!D16)</f>
        <v>6</v>
      </c>
      <c r="B16" t="s">
        <v>397</v>
      </c>
      <c r="C16" t="s">
        <v>344</v>
      </c>
      <c r="D16" t="s">
        <v>7</v>
      </c>
      <c r="E16" t="s">
        <v>857</v>
      </c>
      <c r="F16" t="s">
        <v>41</v>
      </c>
      <c r="G16" t="s">
        <v>363</v>
      </c>
      <c r="H16" t="b">
        <v>1</v>
      </c>
      <c r="I16" t="b">
        <v>0</v>
      </c>
    </row>
    <row r="17" spans="1:11" x14ac:dyDescent="0.25">
      <c r="A17">
        <f>COUNTIF('Lệnh sản xuất'!$Q:$Q,Sheet1!D17)</f>
        <v>5</v>
      </c>
      <c r="B17" t="s">
        <v>397</v>
      </c>
      <c r="C17" t="s">
        <v>344</v>
      </c>
      <c r="D17" t="s">
        <v>484</v>
      </c>
      <c r="E17" t="s">
        <v>752</v>
      </c>
      <c r="F17" t="s">
        <v>44</v>
      </c>
      <c r="G17" t="s">
        <v>361</v>
      </c>
      <c r="H17" t="b">
        <v>0</v>
      </c>
      <c r="I17" t="b">
        <v>0</v>
      </c>
      <c r="J17" t="s">
        <v>388</v>
      </c>
    </row>
    <row r="18" spans="1:11" x14ac:dyDescent="0.25">
      <c r="A18">
        <f>COUNTIF('Lệnh sản xuất'!$Q:$Q,Sheet1!D18)</f>
        <v>7</v>
      </c>
      <c r="B18" t="s">
        <v>397</v>
      </c>
      <c r="C18" t="s">
        <v>344</v>
      </c>
      <c r="D18" t="s">
        <v>473</v>
      </c>
      <c r="E18" t="s">
        <v>769</v>
      </c>
      <c r="F18" t="s">
        <v>770</v>
      </c>
      <c r="G18" t="s">
        <v>364</v>
      </c>
      <c r="H18" t="b">
        <v>1</v>
      </c>
      <c r="I18" t="b">
        <v>0</v>
      </c>
    </row>
    <row r="19" spans="1:11" x14ac:dyDescent="0.25">
      <c r="A19">
        <f>COUNTIF('Lệnh sản xuất'!$Q:$Q,Sheet1!D19)</f>
        <v>11</v>
      </c>
      <c r="B19" t="s">
        <v>397</v>
      </c>
      <c r="C19" t="s">
        <v>344</v>
      </c>
      <c r="D19" t="s">
        <v>347</v>
      </c>
      <c r="E19" t="s">
        <v>348</v>
      </c>
      <c r="F19" t="s">
        <v>349</v>
      </c>
      <c r="G19" t="s">
        <v>360</v>
      </c>
      <c r="H19" t="b">
        <v>1</v>
      </c>
      <c r="I19" t="b">
        <v>0</v>
      </c>
    </row>
    <row r="20" spans="1:11" x14ac:dyDescent="0.25">
      <c r="B20" t="s">
        <v>397</v>
      </c>
      <c r="C20" t="s">
        <v>344</v>
      </c>
      <c r="D20" t="s">
        <v>474</v>
      </c>
      <c r="E20" t="s">
        <v>747</v>
      </c>
      <c r="F20" t="s">
        <v>748</v>
      </c>
      <c r="G20" t="s">
        <v>366</v>
      </c>
      <c r="H20" t="b">
        <v>0</v>
      </c>
      <c r="I20" t="b">
        <v>0</v>
      </c>
      <c r="J20" t="s">
        <v>475</v>
      </c>
    </row>
    <row r="21" spans="1:11" x14ac:dyDescent="0.25">
      <c r="B21" t="s">
        <v>397</v>
      </c>
      <c r="C21" t="s">
        <v>344</v>
      </c>
      <c r="D21" t="s">
        <v>480</v>
      </c>
      <c r="E21" t="s">
        <v>766</v>
      </c>
      <c r="F21" t="s">
        <v>767</v>
      </c>
      <c r="G21" t="s">
        <v>357</v>
      </c>
      <c r="H21" t="b">
        <v>1</v>
      </c>
      <c r="I21" t="b">
        <v>0</v>
      </c>
      <c r="K21" t="s">
        <v>768</v>
      </c>
    </row>
    <row r="22" spans="1:11" x14ac:dyDescent="0.25">
      <c r="B22" t="s">
        <v>397</v>
      </c>
      <c r="C22" t="s">
        <v>344</v>
      </c>
      <c r="D22" t="s">
        <v>891</v>
      </c>
      <c r="E22" t="s">
        <v>892</v>
      </c>
      <c r="F22" t="s">
        <v>41</v>
      </c>
      <c r="G22" s="16" t="s">
        <v>366</v>
      </c>
      <c r="H22" t="b">
        <v>1</v>
      </c>
      <c r="I22" t="b">
        <v>0</v>
      </c>
      <c r="J22" t="s">
        <v>893</v>
      </c>
    </row>
    <row r="23" spans="1:11" x14ac:dyDescent="0.25">
      <c r="B23" t="s">
        <v>397</v>
      </c>
      <c r="C23" t="s">
        <v>344</v>
      </c>
      <c r="D23" t="s">
        <v>488</v>
      </c>
      <c r="E23" t="s">
        <v>733</v>
      </c>
      <c r="F23" t="s">
        <v>734</v>
      </c>
      <c r="G23" t="s">
        <v>364</v>
      </c>
      <c r="H23" t="b">
        <v>1</v>
      </c>
      <c r="I23" t="b">
        <v>0</v>
      </c>
      <c r="K23" t="s">
        <v>718</v>
      </c>
    </row>
    <row r="24" spans="1:11" x14ac:dyDescent="0.25">
      <c r="B24" t="s">
        <v>397</v>
      </c>
      <c r="C24" t="s">
        <v>344</v>
      </c>
      <c r="D24" t="s">
        <v>482</v>
      </c>
      <c r="E24" t="s">
        <v>721</v>
      </c>
      <c r="F24" t="s">
        <v>722</v>
      </c>
      <c r="G24" t="s">
        <v>364</v>
      </c>
      <c r="H24" t="b">
        <v>1</v>
      </c>
      <c r="I24" t="b">
        <v>0</v>
      </c>
      <c r="K24" t="s">
        <v>723</v>
      </c>
    </row>
    <row r="25" spans="1:11" x14ac:dyDescent="0.25">
      <c r="B25" t="s">
        <v>397</v>
      </c>
      <c r="C25" t="s">
        <v>344</v>
      </c>
      <c r="D25" t="s">
        <v>894</v>
      </c>
      <c r="E25" t="s">
        <v>895</v>
      </c>
      <c r="F25" t="s">
        <v>896</v>
      </c>
      <c r="G25" t="s">
        <v>365</v>
      </c>
      <c r="H25" t="b">
        <v>1</v>
      </c>
      <c r="I25" t="b">
        <v>0</v>
      </c>
      <c r="J25" t="s">
        <v>526</v>
      </c>
    </row>
    <row r="26" spans="1:11" x14ac:dyDescent="0.25">
      <c r="B26" t="s">
        <v>397</v>
      </c>
      <c r="C26" t="s">
        <v>344</v>
      </c>
      <c r="D26" t="s">
        <v>897</v>
      </c>
      <c r="E26" t="s">
        <v>898</v>
      </c>
      <c r="F26" t="s">
        <v>811</v>
      </c>
      <c r="G26" t="s">
        <v>365</v>
      </c>
      <c r="H26" t="b">
        <v>1</v>
      </c>
      <c r="I26" t="b">
        <v>0</v>
      </c>
      <c r="J26" t="s">
        <v>541</v>
      </c>
    </row>
    <row r="27" spans="1:11" x14ac:dyDescent="0.25">
      <c r="B27" t="s">
        <v>397</v>
      </c>
      <c r="C27" t="s">
        <v>344</v>
      </c>
      <c r="D27" t="s">
        <v>472</v>
      </c>
      <c r="E27" t="s">
        <v>707</v>
      </c>
      <c r="F27" t="s">
        <v>708</v>
      </c>
      <c r="G27" t="s">
        <v>359</v>
      </c>
      <c r="H27" t="b">
        <v>1</v>
      </c>
      <c r="I27" t="b">
        <v>0</v>
      </c>
      <c r="K27" t="s">
        <v>709</v>
      </c>
    </row>
    <row r="28" spans="1:11" x14ac:dyDescent="0.25">
      <c r="B28" t="s">
        <v>710</v>
      </c>
    </row>
    <row r="29" spans="1:11" x14ac:dyDescent="0.25">
      <c r="B29" t="s">
        <v>711</v>
      </c>
    </row>
    <row r="30" spans="1:11" x14ac:dyDescent="0.25">
      <c r="B30" t="s">
        <v>712</v>
      </c>
    </row>
    <row r="31" spans="1:11" x14ac:dyDescent="0.25">
      <c r="B31" t="s">
        <v>397</v>
      </c>
      <c r="C31" t="s">
        <v>344</v>
      </c>
      <c r="D31" t="s">
        <v>899</v>
      </c>
      <c r="E31" t="s">
        <v>900</v>
      </c>
      <c r="F31" t="s">
        <v>901</v>
      </c>
      <c r="G31" t="s">
        <v>357</v>
      </c>
      <c r="H31" t="b">
        <v>1</v>
      </c>
      <c r="I31" t="b">
        <v>0</v>
      </c>
    </row>
    <row r="32" spans="1:11" x14ac:dyDescent="0.25">
      <c r="B32" t="s">
        <v>397</v>
      </c>
      <c r="C32" t="s">
        <v>344</v>
      </c>
      <c r="D32" t="s">
        <v>902</v>
      </c>
      <c r="E32" t="s">
        <v>903</v>
      </c>
      <c r="F32" t="s">
        <v>904</v>
      </c>
      <c r="G32" t="s">
        <v>364</v>
      </c>
      <c r="H32" t="b">
        <v>1</v>
      </c>
      <c r="I32" t="b">
        <v>0</v>
      </c>
    </row>
    <row r="33" spans="2:11" x14ac:dyDescent="0.25">
      <c r="B33" t="s">
        <v>397</v>
      </c>
      <c r="C33" t="s">
        <v>344</v>
      </c>
      <c r="D33" t="s">
        <v>463</v>
      </c>
      <c r="E33" t="s">
        <v>726</v>
      </c>
      <c r="F33" t="s">
        <v>727</v>
      </c>
      <c r="G33" t="s">
        <v>366</v>
      </c>
      <c r="H33" t="b">
        <v>0</v>
      </c>
      <c r="I33" t="b">
        <v>0</v>
      </c>
      <c r="J33" t="s">
        <v>464</v>
      </c>
    </row>
    <row r="34" spans="2:11" x14ac:dyDescent="0.25">
      <c r="B34" t="s">
        <v>397</v>
      </c>
      <c r="C34" t="s">
        <v>344</v>
      </c>
      <c r="D34" t="s">
        <v>461</v>
      </c>
      <c r="E34" t="s">
        <v>743</v>
      </c>
      <c r="F34" t="s">
        <v>744</v>
      </c>
      <c r="G34" t="s">
        <v>365</v>
      </c>
      <c r="H34" t="b">
        <v>1</v>
      </c>
      <c r="I34" t="b">
        <v>0</v>
      </c>
      <c r="J34" t="s">
        <v>462</v>
      </c>
    </row>
    <row r="35" spans="2:11" x14ac:dyDescent="0.25">
      <c r="B35" t="s">
        <v>397</v>
      </c>
      <c r="C35" t="s">
        <v>344</v>
      </c>
      <c r="D35" t="s">
        <v>481</v>
      </c>
      <c r="E35" t="s">
        <v>737</v>
      </c>
      <c r="F35" t="s">
        <v>738</v>
      </c>
      <c r="G35" t="s">
        <v>358</v>
      </c>
      <c r="H35" t="b">
        <v>0</v>
      </c>
      <c r="I35" t="b">
        <v>0</v>
      </c>
    </row>
    <row r="36" spans="2:11" x14ac:dyDescent="0.25">
      <c r="B36" t="s">
        <v>397</v>
      </c>
      <c r="C36" t="s">
        <v>344</v>
      </c>
      <c r="D36" t="s">
        <v>477</v>
      </c>
      <c r="E36" t="s">
        <v>728</v>
      </c>
      <c r="F36" t="s">
        <v>729</v>
      </c>
      <c r="G36" t="s">
        <v>361</v>
      </c>
      <c r="H36" t="b">
        <v>0</v>
      </c>
      <c r="I36" t="b">
        <v>0</v>
      </c>
      <c r="J36" t="s">
        <v>478</v>
      </c>
    </row>
    <row r="37" spans="2:11" x14ac:dyDescent="0.25">
      <c r="B37" t="s">
        <v>397</v>
      </c>
      <c r="C37" t="s">
        <v>344</v>
      </c>
      <c r="D37" t="s">
        <v>471</v>
      </c>
      <c r="E37" t="s">
        <v>713</v>
      </c>
      <c r="F37" t="s">
        <v>714</v>
      </c>
      <c r="G37" t="s">
        <v>357</v>
      </c>
      <c r="H37" t="b">
        <v>1</v>
      </c>
      <c r="I37" t="b">
        <v>0</v>
      </c>
      <c r="K37" t="s">
        <v>715</v>
      </c>
    </row>
    <row r="38" spans="2:11" x14ac:dyDescent="0.25">
      <c r="B38" t="s">
        <v>397</v>
      </c>
      <c r="C38" t="s">
        <v>344</v>
      </c>
      <c r="D38" t="s">
        <v>459</v>
      </c>
      <c r="E38" t="s">
        <v>735</v>
      </c>
      <c r="F38" t="s">
        <v>736</v>
      </c>
      <c r="G38" t="s">
        <v>357</v>
      </c>
      <c r="H38" t="b">
        <v>1</v>
      </c>
      <c r="I38" t="b">
        <v>0</v>
      </c>
    </row>
    <row r="39" spans="2:11" x14ac:dyDescent="0.25">
      <c r="B39" t="s">
        <v>397</v>
      </c>
      <c r="C39" t="s">
        <v>344</v>
      </c>
      <c r="D39" t="s">
        <v>487</v>
      </c>
      <c r="E39" t="s">
        <v>740</v>
      </c>
      <c r="F39" t="s">
        <v>741</v>
      </c>
      <c r="G39" t="s">
        <v>358</v>
      </c>
      <c r="H39" t="b">
        <v>1</v>
      </c>
      <c r="I39" t="b">
        <v>0</v>
      </c>
      <c r="K39" t="s">
        <v>742</v>
      </c>
    </row>
    <row r="40" spans="2:11" x14ac:dyDescent="0.25">
      <c r="B40" t="s">
        <v>397</v>
      </c>
      <c r="C40" t="s">
        <v>344</v>
      </c>
      <c r="D40" t="s">
        <v>350</v>
      </c>
      <c r="E40" t="s">
        <v>351</v>
      </c>
      <c r="F40" t="s">
        <v>352</v>
      </c>
      <c r="G40" t="s">
        <v>358</v>
      </c>
      <c r="H40" t="b">
        <v>1</v>
      </c>
      <c r="I40" t="b">
        <v>0</v>
      </c>
    </row>
    <row r="41" spans="2:11" x14ac:dyDescent="0.25">
      <c r="B41" t="s">
        <v>397</v>
      </c>
      <c r="C41" t="s">
        <v>344</v>
      </c>
      <c r="D41" t="s">
        <v>470</v>
      </c>
      <c r="E41" t="s">
        <v>745</v>
      </c>
      <c r="F41" t="s">
        <v>746</v>
      </c>
      <c r="G41" t="s">
        <v>365</v>
      </c>
      <c r="H41" t="b">
        <v>1</v>
      </c>
      <c r="I41" t="b">
        <v>0</v>
      </c>
      <c r="J41" t="s">
        <v>379</v>
      </c>
    </row>
    <row r="42" spans="2:11" x14ac:dyDescent="0.25">
      <c r="B42" t="s">
        <v>397</v>
      </c>
      <c r="C42" t="s">
        <v>344</v>
      </c>
      <c r="D42" t="s">
        <v>905</v>
      </c>
      <c r="E42" t="s">
        <v>906</v>
      </c>
      <c r="F42" t="s">
        <v>907</v>
      </c>
      <c r="G42" t="s">
        <v>357</v>
      </c>
      <c r="H42" t="b">
        <v>1</v>
      </c>
      <c r="I42" t="b">
        <v>0</v>
      </c>
    </row>
    <row r="43" spans="2:11" x14ac:dyDescent="0.25">
      <c r="B43" t="s">
        <v>397</v>
      </c>
      <c r="C43" t="s">
        <v>344</v>
      </c>
      <c r="D43" t="s">
        <v>466</v>
      </c>
      <c r="E43" t="s">
        <v>757</v>
      </c>
      <c r="F43" t="s">
        <v>758</v>
      </c>
      <c r="G43" t="s">
        <v>366</v>
      </c>
      <c r="H43" t="b">
        <v>0</v>
      </c>
      <c r="I43" t="b">
        <v>0</v>
      </c>
      <c r="J43" t="s">
        <v>464</v>
      </c>
      <c r="K43" t="s">
        <v>759</v>
      </c>
    </row>
    <row r="44" spans="2:11" x14ac:dyDescent="0.25">
      <c r="B44" t="s">
        <v>397</v>
      </c>
      <c r="C44" t="s">
        <v>344</v>
      </c>
      <c r="D44" t="s">
        <v>485</v>
      </c>
      <c r="E44" t="s">
        <v>763</v>
      </c>
      <c r="F44" t="s">
        <v>764</v>
      </c>
      <c r="G44" t="s">
        <v>364</v>
      </c>
      <c r="H44" t="b">
        <v>1</v>
      </c>
      <c r="I44" t="b">
        <v>0</v>
      </c>
      <c r="K44" t="s">
        <v>723</v>
      </c>
    </row>
    <row r="45" spans="2:11" x14ac:dyDescent="0.25">
      <c r="B45" t="s">
        <v>397</v>
      </c>
      <c r="C45" t="s">
        <v>344</v>
      </c>
      <c r="D45" t="s">
        <v>479</v>
      </c>
      <c r="E45" t="s">
        <v>760</v>
      </c>
      <c r="F45" t="s">
        <v>761</v>
      </c>
      <c r="G45" t="s">
        <v>358</v>
      </c>
      <c r="H45" t="b">
        <v>1</v>
      </c>
      <c r="I45" t="b">
        <v>0</v>
      </c>
      <c r="K45" t="s">
        <v>762</v>
      </c>
    </row>
    <row r="46" spans="2:11" x14ac:dyDescent="0.25">
      <c r="B46" t="s">
        <v>397</v>
      </c>
      <c r="C46" t="s">
        <v>344</v>
      </c>
      <c r="D46" t="s">
        <v>483</v>
      </c>
      <c r="E46" t="s">
        <v>749</v>
      </c>
      <c r="F46" t="s">
        <v>750</v>
      </c>
      <c r="G46" t="s">
        <v>357</v>
      </c>
      <c r="H46" t="b">
        <v>1</v>
      </c>
      <c r="I46" t="b">
        <v>0</v>
      </c>
      <c r="K46" t="s">
        <v>751</v>
      </c>
    </row>
    <row r="47" spans="2:11" x14ac:dyDescent="0.25">
      <c r="B47" t="s">
        <v>397</v>
      </c>
      <c r="C47" t="s">
        <v>344</v>
      </c>
      <c r="D47" t="s">
        <v>469</v>
      </c>
      <c r="E47" t="s">
        <v>754</v>
      </c>
      <c r="F47" t="s">
        <v>755</v>
      </c>
      <c r="G47" t="s">
        <v>359</v>
      </c>
      <c r="H47" t="b">
        <v>1</v>
      </c>
      <c r="I47" t="b">
        <v>0</v>
      </c>
      <c r="K47" t="s">
        <v>756</v>
      </c>
    </row>
    <row r="48" spans="2:11" x14ac:dyDescent="0.25">
      <c r="B48" t="s">
        <v>397</v>
      </c>
      <c r="C48" t="s">
        <v>344</v>
      </c>
      <c r="D48" t="s">
        <v>467</v>
      </c>
      <c r="E48" t="s">
        <v>731</v>
      </c>
      <c r="F48" t="s">
        <v>732</v>
      </c>
      <c r="G48" t="s">
        <v>366</v>
      </c>
      <c r="H48" t="b">
        <v>0</v>
      </c>
      <c r="I48" t="b">
        <v>0</v>
      </c>
      <c r="J48" t="s">
        <v>468</v>
      </c>
    </row>
  </sheetData>
  <autoFilter ref="B1:L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workbookViewId="0">
      <selection activeCell="C36" sqref="C36"/>
    </sheetView>
  </sheetViews>
  <sheetFormatPr defaultRowHeight="15" x14ac:dyDescent="0.25"/>
  <cols>
    <col min="1" max="1" width="13.140625" customWidth="1"/>
    <col min="3" max="3" width="9.5703125" bestFit="1" customWidth="1"/>
    <col min="4" max="4" width="9.28515625" style="23" bestFit="1" customWidth="1"/>
    <col min="5" max="5" width="10.5703125" style="31" bestFit="1" customWidth="1"/>
    <col min="6" max="6" width="11.5703125" style="23" bestFit="1" customWidth="1"/>
    <col min="7" max="7" width="9.140625" style="23"/>
    <col min="8" max="8" width="10.5703125" style="31" bestFit="1" customWidth="1"/>
    <col min="9" max="9" width="11.85546875" style="23" customWidth="1"/>
    <col min="10" max="10" width="10.5703125" style="23" bestFit="1" customWidth="1"/>
    <col min="11" max="11" width="9.5703125" style="31" bestFit="1" customWidth="1"/>
    <col min="12" max="12" width="13.7109375" style="23" customWidth="1"/>
    <col min="13" max="13" width="9.140625" style="23"/>
    <col min="14" max="14" width="9.5703125" style="31" bestFit="1" customWidth="1"/>
    <col min="15" max="15" width="14.140625" style="23" customWidth="1"/>
    <col min="17" max="18" width="10.5703125" bestFit="1" customWidth="1"/>
  </cols>
  <sheetData>
    <row r="1" spans="1:18" x14ac:dyDescent="0.25">
      <c r="A1" s="24" t="s">
        <v>874</v>
      </c>
    </row>
    <row r="2" spans="1:18" x14ac:dyDescent="0.25">
      <c r="A2" s="24" t="s">
        <v>871</v>
      </c>
    </row>
    <row r="3" spans="1:18" x14ac:dyDescent="0.25">
      <c r="A3" t="s">
        <v>868</v>
      </c>
    </row>
    <row r="4" spans="1:18" x14ac:dyDescent="0.25">
      <c r="A4" s="134" t="s">
        <v>117</v>
      </c>
      <c r="B4" s="134" t="s">
        <v>865</v>
      </c>
      <c r="C4" s="134" t="s">
        <v>873</v>
      </c>
      <c r="D4" s="133" t="s">
        <v>861</v>
      </c>
      <c r="E4" s="133"/>
      <c r="F4" s="133"/>
      <c r="G4" s="133" t="s">
        <v>862</v>
      </c>
      <c r="H4" s="133"/>
      <c r="I4" s="133"/>
      <c r="J4" s="133" t="s">
        <v>863</v>
      </c>
      <c r="K4" s="133"/>
      <c r="L4" s="133"/>
      <c r="M4" s="133" t="s">
        <v>864</v>
      </c>
      <c r="N4" s="133"/>
      <c r="O4" s="133"/>
    </row>
    <row r="5" spans="1:18" x14ac:dyDescent="0.25">
      <c r="A5" s="134"/>
      <c r="B5" s="134"/>
      <c r="C5" s="134"/>
      <c r="D5" s="26" t="s">
        <v>858</v>
      </c>
      <c r="E5" s="32" t="s">
        <v>859</v>
      </c>
      <c r="F5" s="26" t="s">
        <v>860</v>
      </c>
      <c r="G5" s="26" t="s">
        <v>858</v>
      </c>
      <c r="H5" s="32" t="s">
        <v>859</v>
      </c>
      <c r="I5" s="26" t="s">
        <v>860</v>
      </c>
      <c r="J5" s="26" t="s">
        <v>858</v>
      </c>
      <c r="K5" s="32" t="s">
        <v>859</v>
      </c>
      <c r="L5" s="26" t="s">
        <v>860</v>
      </c>
      <c r="M5" s="26" t="s">
        <v>858</v>
      </c>
      <c r="N5" s="32" t="s">
        <v>859</v>
      </c>
      <c r="O5" s="26" t="s">
        <v>860</v>
      </c>
    </row>
    <row r="6" spans="1:18" x14ac:dyDescent="0.25">
      <c r="A6" s="4" t="s">
        <v>866</v>
      </c>
      <c r="B6" s="4" t="s">
        <v>867</v>
      </c>
      <c r="C6" s="27">
        <f>(F6+I6)/(D6+G6)</f>
        <v>5000</v>
      </c>
      <c r="D6" s="28">
        <v>100</v>
      </c>
      <c r="E6" s="33">
        <v>5000</v>
      </c>
      <c r="F6" s="28">
        <f>D6*E6</f>
        <v>500000</v>
      </c>
      <c r="G6" s="23">
        <v>0</v>
      </c>
      <c r="H6" s="31">
        <v>0</v>
      </c>
      <c r="I6" s="23">
        <v>0</v>
      </c>
      <c r="J6" s="23">
        <v>0</v>
      </c>
      <c r="K6" s="31">
        <v>0</v>
      </c>
      <c r="L6" s="23">
        <v>0</v>
      </c>
      <c r="M6" s="28">
        <f>D6+G6-J6</f>
        <v>100</v>
      </c>
      <c r="N6" s="33">
        <f>C6</f>
        <v>5000</v>
      </c>
      <c r="O6" s="28">
        <f>M6*N6</f>
        <v>500000</v>
      </c>
      <c r="Q6" s="25">
        <f>O7+L7</f>
        <v>1700000</v>
      </c>
      <c r="R6" s="25"/>
    </row>
    <row r="7" spans="1:18" x14ac:dyDescent="0.25">
      <c r="A7" s="4"/>
      <c r="B7" s="4"/>
      <c r="C7" s="27">
        <f>(O6+I7)/(M6+G7)</f>
        <v>5666.666666666667</v>
      </c>
      <c r="D7" s="28"/>
      <c r="E7" s="33"/>
      <c r="F7" s="28"/>
      <c r="G7" s="28">
        <v>200</v>
      </c>
      <c r="H7" s="33">
        <v>6000</v>
      </c>
      <c r="I7" s="28">
        <f>G7*H7</f>
        <v>1200000</v>
      </c>
      <c r="J7" s="28">
        <v>20</v>
      </c>
      <c r="K7" s="33">
        <f>C7</f>
        <v>5666.666666666667</v>
      </c>
      <c r="L7" s="28">
        <f>J7*K7</f>
        <v>113333.33333333334</v>
      </c>
      <c r="M7" s="28">
        <f>M6+G7-J7</f>
        <v>280</v>
      </c>
      <c r="N7" s="33">
        <f>O7/M7</f>
        <v>5666.666666666667</v>
      </c>
      <c r="O7" s="28">
        <f>O6+I7-L7</f>
        <v>1586666.6666666667</v>
      </c>
    </row>
    <row r="8" spans="1:18" x14ac:dyDescent="0.25">
      <c r="A8" s="4"/>
      <c r="B8" s="4" t="s">
        <v>870</v>
      </c>
      <c r="C8" s="4"/>
      <c r="D8" s="28"/>
      <c r="E8" s="33"/>
      <c r="F8" s="28"/>
      <c r="G8" s="28">
        <v>10</v>
      </c>
      <c r="H8" s="33">
        <v>5500</v>
      </c>
      <c r="I8" s="28">
        <f>G8*H8</f>
        <v>55000</v>
      </c>
      <c r="J8" s="28"/>
      <c r="K8" s="33"/>
      <c r="L8" s="28"/>
      <c r="M8" s="28">
        <f>M7+G8-J8</f>
        <v>290</v>
      </c>
      <c r="N8" s="33">
        <f>O8/M8</f>
        <v>5660.9195402298856</v>
      </c>
      <c r="O8" s="28">
        <f>O7+I8-L8</f>
        <v>1641666.6666666667</v>
      </c>
    </row>
    <row r="9" spans="1:18" x14ac:dyDescent="0.25">
      <c r="A9" s="4"/>
      <c r="B9" s="4"/>
      <c r="C9" s="4"/>
      <c r="D9" s="28"/>
      <c r="E9" s="33"/>
      <c r="F9" s="28"/>
      <c r="G9" s="28"/>
      <c r="H9" s="33"/>
      <c r="I9" s="28"/>
      <c r="J9" s="28"/>
      <c r="K9" s="33"/>
      <c r="L9" s="28"/>
      <c r="M9" s="28"/>
      <c r="N9" s="33"/>
      <c r="O9" s="28"/>
    </row>
    <row r="10" spans="1:18" s="24" customFormat="1" x14ac:dyDescent="0.25">
      <c r="A10" s="29"/>
      <c r="B10" s="29" t="s">
        <v>869</v>
      </c>
      <c r="C10" s="27">
        <f>(F10+I10)/(D10+G10)</f>
        <v>5661.2903225806449</v>
      </c>
      <c r="D10" s="26">
        <f>SUM(D6:D9)</f>
        <v>100</v>
      </c>
      <c r="E10" s="32">
        <f t="shared" ref="E10:J10" si="0">SUM(E6:E9)</f>
        <v>5000</v>
      </c>
      <c r="F10" s="26">
        <f t="shared" si="0"/>
        <v>500000</v>
      </c>
      <c r="G10" s="26">
        <f t="shared" si="0"/>
        <v>210</v>
      </c>
      <c r="H10" s="32">
        <f t="shared" si="0"/>
        <v>11500</v>
      </c>
      <c r="I10" s="26">
        <f t="shared" si="0"/>
        <v>1255000</v>
      </c>
      <c r="J10" s="26">
        <f t="shared" si="0"/>
        <v>20</v>
      </c>
      <c r="K10" s="32">
        <f>C10</f>
        <v>5661.2903225806449</v>
      </c>
      <c r="L10" s="26">
        <f>J10*K10</f>
        <v>113225.80645161289</v>
      </c>
      <c r="M10" s="26">
        <f>D10+G10-J10</f>
        <v>290</v>
      </c>
      <c r="N10" s="32">
        <f>O10/M10</f>
        <v>5661.2903225806449</v>
      </c>
      <c r="O10" s="26">
        <f>F10+I10-L10</f>
        <v>1641774.1935483871</v>
      </c>
    </row>
    <row r="14" spans="1:18" x14ac:dyDescent="0.25">
      <c r="A14" s="24" t="s">
        <v>872</v>
      </c>
    </row>
    <row r="15" spans="1:18" x14ac:dyDescent="0.25">
      <c r="A15" t="s">
        <v>868</v>
      </c>
    </row>
    <row r="16" spans="1:18" x14ac:dyDescent="0.25">
      <c r="A16" s="134" t="s">
        <v>117</v>
      </c>
      <c r="B16" s="134" t="s">
        <v>865</v>
      </c>
      <c r="C16" s="134" t="s">
        <v>873</v>
      </c>
      <c r="D16" s="133" t="s">
        <v>861</v>
      </c>
      <c r="E16" s="133"/>
      <c r="F16" s="133"/>
      <c r="G16" s="133" t="s">
        <v>862</v>
      </c>
      <c r="H16" s="133"/>
      <c r="I16" s="133"/>
      <c r="J16" s="133" t="s">
        <v>863</v>
      </c>
      <c r="K16" s="133"/>
      <c r="L16" s="133"/>
      <c r="M16" s="133" t="s">
        <v>864</v>
      </c>
      <c r="N16" s="133"/>
      <c r="O16" s="133"/>
    </row>
    <row r="17" spans="1:17" x14ac:dyDescent="0.25">
      <c r="A17" s="134"/>
      <c r="B17" s="134"/>
      <c r="C17" s="134"/>
      <c r="D17" s="26" t="s">
        <v>858</v>
      </c>
      <c r="E17" s="32" t="s">
        <v>859</v>
      </c>
      <c r="F17" s="26" t="s">
        <v>860</v>
      </c>
      <c r="G17" s="26" t="s">
        <v>858</v>
      </c>
      <c r="H17" s="32" t="s">
        <v>859</v>
      </c>
      <c r="I17" s="26" t="s">
        <v>860</v>
      </c>
      <c r="J17" s="26" t="s">
        <v>858</v>
      </c>
      <c r="K17" s="32" t="s">
        <v>859</v>
      </c>
      <c r="L17" s="26" t="s">
        <v>860</v>
      </c>
      <c r="M17" s="26" t="s">
        <v>858</v>
      </c>
      <c r="N17" s="32" t="s">
        <v>859</v>
      </c>
      <c r="O17" s="26" t="s">
        <v>860</v>
      </c>
    </row>
    <row r="18" spans="1:17" x14ac:dyDescent="0.25">
      <c r="A18" s="4" t="s">
        <v>866</v>
      </c>
      <c r="B18" s="4" t="s">
        <v>867</v>
      </c>
      <c r="C18" s="27">
        <f>(F18+I18)/(D18+G18)</f>
        <v>5000</v>
      </c>
      <c r="D18" s="28">
        <v>100</v>
      </c>
      <c r="E18" s="33">
        <v>5000</v>
      </c>
      <c r="F18" s="28">
        <f>D18*E18</f>
        <v>500000</v>
      </c>
      <c r="G18" s="23">
        <v>0</v>
      </c>
      <c r="H18" s="31">
        <v>0</v>
      </c>
      <c r="I18" s="23">
        <v>0</v>
      </c>
      <c r="J18" s="23">
        <v>0</v>
      </c>
      <c r="K18" s="31">
        <v>0</v>
      </c>
      <c r="L18" s="23">
        <v>0</v>
      </c>
      <c r="M18" s="28">
        <f>D18+G18-J18</f>
        <v>100</v>
      </c>
      <c r="N18" s="33">
        <f>C18</f>
        <v>5000</v>
      </c>
      <c r="O18" s="28">
        <f>M18*N18</f>
        <v>500000</v>
      </c>
    </row>
    <row r="19" spans="1:17" x14ac:dyDescent="0.25">
      <c r="A19" s="4"/>
      <c r="B19" s="4"/>
      <c r="C19" s="27">
        <f>C18</f>
        <v>5000</v>
      </c>
      <c r="D19" s="28"/>
      <c r="E19" s="33"/>
      <c r="F19" s="28"/>
      <c r="J19" s="23">
        <v>10</v>
      </c>
      <c r="K19" s="31">
        <f>C19</f>
        <v>5000</v>
      </c>
      <c r="L19" s="23">
        <f>J19*K19</f>
        <v>50000</v>
      </c>
      <c r="M19" s="28">
        <f>M18+G19-J19</f>
        <v>90</v>
      </c>
      <c r="N19" s="33">
        <f>O19/M19</f>
        <v>5000</v>
      </c>
      <c r="O19" s="28">
        <f>O18+I19-L19</f>
        <v>450000</v>
      </c>
    </row>
    <row r="20" spans="1:17" x14ac:dyDescent="0.25">
      <c r="A20" s="4"/>
      <c r="B20" s="4"/>
      <c r="C20" s="27">
        <f>(O19+I20)/(M19+G20)</f>
        <v>5689.6551724137935</v>
      </c>
      <c r="D20" s="28"/>
      <c r="E20" s="33"/>
      <c r="F20" s="28"/>
      <c r="G20" s="28">
        <v>200</v>
      </c>
      <c r="H20" s="33">
        <v>6000</v>
      </c>
      <c r="I20" s="28">
        <f>G20*H20</f>
        <v>1200000</v>
      </c>
      <c r="J20" s="28">
        <v>20</v>
      </c>
      <c r="K20" s="33">
        <f>C20</f>
        <v>5689.6551724137935</v>
      </c>
      <c r="L20" s="28">
        <f>J20*K20</f>
        <v>113793.10344827587</v>
      </c>
      <c r="M20" s="28">
        <f>M19+G20-J20</f>
        <v>270</v>
      </c>
      <c r="N20" s="33">
        <f>O20/M20</f>
        <v>5689.6551724137926</v>
      </c>
      <c r="O20" s="28">
        <f>O19+I20-L20</f>
        <v>1536206.8965517241</v>
      </c>
    </row>
    <row r="21" spans="1:17" x14ac:dyDescent="0.25">
      <c r="A21" s="4"/>
      <c r="B21" s="4" t="s">
        <v>870</v>
      </c>
      <c r="C21" s="4"/>
      <c r="D21" s="28"/>
      <c r="E21" s="33"/>
      <c r="F21" s="28"/>
      <c r="G21" s="28">
        <v>10</v>
      </c>
      <c r="H21" s="33">
        <v>5500</v>
      </c>
      <c r="I21" s="28">
        <f>G21*H21</f>
        <v>55000</v>
      </c>
      <c r="J21" s="28">
        <v>2</v>
      </c>
      <c r="K21" s="33">
        <v>6000</v>
      </c>
      <c r="L21" s="28">
        <f>J21*K21</f>
        <v>12000</v>
      </c>
      <c r="M21" s="28">
        <f>M20+G21-J21</f>
        <v>278</v>
      </c>
      <c r="N21" s="33">
        <f>O21/M21</f>
        <v>5680.6003473083601</v>
      </c>
      <c r="O21" s="28">
        <f>O20+I21-L21</f>
        <v>1579206.8965517241</v>
      </c>
    </row>
    <row r="22" spans="1:17" x14ac:dyDescent="0.25">
      <c r="A22" s="4"/>
      <c r="B22" s="4"/>
      <c r="C22" s="27">
        <f>(O20+I21-L21)/(M20+G21-J21)</f>
        <v>5680.6003473083601</v>
      </c>
      <c r="D22" s="28"/>
      <c r="E22" s="33"/>
      <c r="F22" s="28"/>
      <c r="G22" s="28"/>
      <c r="H22" s="33"/>
      <c r="I22" s="28"/>
      <c r="J22" s="28">
        <v>200</v>
      </c>
      <c r="K22" s="33">
        <f>C22</f>
        <v>5680.6003473083601</v>
      </c>
      <c r="L22" s="28">
        <f>J22*K22</f>
        <v>1136120.0694616721</v>
      </c>
      <c r="M22" s="28"/>
      <c r="N22" s="33"/>
      <c r="O22" s="28"/>
    </row>
    <row r="23" spans="1:17" x14ac:dyDescent="0.25">
      <c r="A23" s="29"/>
      <c r="B23" s="29" t="s">
        <v>869</v>
      </c>
      <c r="C23" s="27">
        <f>N21</f>
        <v>5680.6003473083601</v>
      </c>
      <c r="D23" s="26">
        <f>SUM(D18:D22)</f>
        <v>100</v>
      </c>
      <c r="E23" s="32">
        <f t="shared" ref="E23" si="1">SUM(E18:E22)</f>
        <v>5000</v>
      </c>
      <c r="F23" s="26">
        <f t="shared" ref="F23" si="2">SUM(F18:F22)</f>
        <v>500000</v>
      </c>
      <c r="G23" s="26">
        <f t="shared" ref="G23" si="3">SUM(G18:G22)</f>
        <v>210</v>
      </c>
      <c r="H23" s="32">
        <f t="shared" ref="H23" si="4">SUM(H18:H22)</f>
        <v>11500</v>
      </c>
      <c r="I23" s="26">
        <f t="shared" ref="I23" si="5">SUM(I18:I22)</f>
        <v>1255000</v>
      </c>
      <c r="J23" s="26">
        <f t="shared" ref="J23" si="6">SUM(J18:J22)</f>
        <v>232</v>
      </c>
      <c r="K23" s="32">
        <f>L23/J23</f>
        <v>5654.7981590946038</v>
      </c>
      <c r="L23" s="26">
        <f>SUM(L18:L22)</f>
        <v>1311913.172909948</v>
      </c>
      <c r="M23" s="26">
        <f>D23+G23-J23</f>
        <v>78</v>
      </c>
      <c r="N23" s="32">
        <f>O23/M23</f>
        <v>5680.6003473083583</v>
      </c>
      <c r="O23" s="26">
        <f>F23+I23-L23</f>
        <v>443086.82709005196</v>
      </c>
    </row>
    <row r="27" spans="1:17" x14ac:dyDescent="0.25">
      <c r="Q27">
        <v>535</v>
      </c>
    </row>
    <row r="28" spans="1:17" x14ac:dyDescent="0.25">
      <c r="Q28">
        <f>135*2</f>
        <v>270</v>
      </c>
    </row>
    <row r="29" spans="1:17" x14ac:dyDescent="0.25">
      <c r="Q29">
        <v>100</v>
      </c>
    </row>
    <row r="30" spans="1:17" x14ac:dyDescent="0.25">
      <c r="A30" t="s">
        <v>876</v>
      </c>
      <c r="D30" s="23">
        <v>200</v>
      </c>
      <c r="F30" s="31">
        <v>90</v>
      </c>
      <c r="G30" s="23">
        <v>460000</v>
      </c>
      <c r="Q30">
        <f>SUM(Q27:Q29)</f>
        <v>905</v>
      </c>
    </row>
    <row r="31" spans="1:17" x14ac:dyDescent="0.25">
      <c r="A31" t="s">
        <v>875</v>
      </c>
      <c r="D31" s="23">
        <v>10</v>
      </c>
      <c r="E31" s="31">
        <v>40000</v>
      </c>
      <c r="F31" s="31">
        <v>10</v>
      </c>
      <c r="G31" s="23">
        <v>40000</v>
      </c>
    </row>
    <row r="32" spans="1:17" x14ac:dyDescent="0.25">
      <c r="H32" s="31">
        <v>200</v>
      </c>
      <c r="I32" s="23">
        <v>6000</v>
      </c>
      <c r="J32" s="23">
        <f>H32*I32</f>
        <v>1200000</v>
      </c>
      <c r="K32" s="31">
        <v>199</v>
      </c>
      <c r="L32" s="23">
        <f>K32*I32</f>
        <v>1194000</v>
      </c>
      <c r="M32" s="31">
        <v>1</v>
      </c>
      <c r="N32" s="23">
        <v>6000</v>
      </c>
      <c r="O32" s="23">
        <f>M32*N32</f>
        <v>6000</v>
      </c>
    </row>
  </sheetData>
  <mergeCells count="14">
    <mergeCell ref="M16:O16"/>
    <mergeCell ref="A16:A17"/>
    <mergeCell ref="B16:B17"/>
    <mergeCell ref="C16:C17"/>
    <mergeCell ref="D16:F16"/>
    <mergeCell ref="G16:I16"/>
    <mergeCell ref="J16:L16"/>
    <mergeCell ref="D4:F4"/>
    <mergeCell ref="G4:I4"/>
    <mergeCell ref="J4:L4"/>
    <mergeCell ref="M4:O4"/>
    <mergeCell ref="A4:A5"/>
    <mergeCell ref="B4:B5"/>
    <mergeCell ref="C4:C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Z173"/>
  <sheetViews>
    <sheetView tabSelected="1" topLeftCell="C96" zoomScale="70" zoomScaleNormal="70" workbookViewId="0">
      <selection activeCell="M149" sqref="M149"/>
    </sheetView>
  </sheetViews>
  <sheetFormatPr defaultRowHeight="15" x14ac:dyDescent="0.25"/>
  <cols>
    <col min="2" max="2" width="20.85546875" customWidth="1"/>
    <col min="3" max="4" width="21.85546875" customWidth="1"/>
    <col min="5" max="5" width="22.7109375" customWidth="1"/>
    <col min="6" max="6" width="65.7109375" customWidth="1"/>
    <col min="7" max="7" width="45.42578125" customWidth="1"/>
    <col min="8" max="8" width="58" customWidth="1"/>
    <col min="9" max="9" width="23.140625" customWidth="1"/>
    <col min="10" max="10" width="16.42578125" customWidth="1"/>
    <col min="11" max="11" width="24.85546875" customWidth="1"/>
    <col min="12" max="12" width="17.28515625" customWidth="1"/>
    <col min="13" max="13" width="12.7109375" customWidth="1"/>
    <col min="14" max="14" width="29.5703125" customWidth="1"/>
    <col min="15" max="15" width="21.28515625" customWidth="1"/>
    <col min="16" max="16" width="24.42578125" customWidth="1"/>
    <col min="17" max="17" width="23.42578125" customWidth="1"/>
    <col min="18" max="18" width="17.7109375" customWidth="1"/>
    <col min="19" max="19" width="20.28515625" customWidth="1"/>
    <col min="20" max="20" width="24.85546875" customWidth="1"/>
    <col min="21" max="21" width="20" customWidth="1"/>
    <col min="22" max="22" width="14.28515625" customWidth="1"/>
    <col min="23" max="23" width="12.5703125" customWidth="1"/>
    <col min="24" max="24" width="10.7109375" customWidth="1"/>
    <col min="25" max="25" width="13.5703125" customWidth="1"/>
    <col min="26" max="26" width="19.7109375" customWidth="1"/>
  </cols>
  <sheetData>
    <row r="2" spans="1:6" x14ac:dyDescent="0.25">
      <c r="A2" s="24" t="s">
        <v>924</v>
      </c>
    </row>
    <row r="3" spans="1:6" x14ac:dyDescent="0.25">
      <c r="A3" s="24"/>
    </row>
    <row r="4" spans="1:6" hidden="1" x14ac:dyDescent="0.25">
      <c r="A4" s="24" t="s">
        <v>922</v>
      </c>
    </row>
    <row r="5" spans="1:6" hidden="1" x14ac:dyDescent="0.25">
      <c r="B5" s="29" t="s">
        <v>264</v>
      </c>
      <c r="C5" s="29" t="s">
        <v>865</v>
      </c>
      <c r="D5" s="29" t="s">
        <v>111</v>
      </c>
      <c r="E5" s="29" t="s">
        <v>911</v>
      </c>
      <c r="F5" s="29" t="s">
        <v>919</v>
      </c>
    </row>
    <row r="6" spans="1:6" hidden="1" x14ac:dyDescent="0.25">
      <c r="B6" s="4" t="s">
        <v>913</v>
      </c>
      <c r="C6" s="4" t="s">
        <v>912</v>
      </c>
      <c r="D6" s="4" t="s">
        <v>916</v>
      </c>
      <c r="E6" s="4">
        <v>0.8</v>
      </c>
      <c r="F6" s="4" t="s">
        <v>920</v>
      </c>
    </row>
    <row r="7" spans="1:6" hidden="1" x14ac:dyDescent="0.25">
      <c r="B7" s="4" t="s">
        <v>913</v>
      </c>
      <c r="C7" s="4" t="s">
        <v>914</v>
      </c>
      <c r="D7" s="4" t="s">
        <v>916</v>
      </c>
      <c r="E7" s="4">
        <v>0.2</v>
      </c>
      <c r="F7" s="4" t="s">
        <v>920</v>
      </c>
    </row>
    <row r="8" spans="1:6" hidden="1" x14ac:dyDescent="0.25">
      <c r="B8" s="4" t="s">
        <v>913</v>
      </c>
      <c r="C8" s="4" t="s">
        <v>915</v>
      </c>
      <c r="D8" s="4" t="s">
        <v>916</v>
      </c>
      <c r="E8" s="4">
        <v>0.01</v>
      </c>
      <c r="F8" s="4" t="s">
        <v>920</v>
      </c>
    </row>
    <row r="9" spans="1:6" hidden="1" x14ac:dyDescent="0.25">
      <c r="B9" s="4" t="s">
        <v>908</v>
      </c>
      <c r="C9" s="4" t="s">
        <v>913</v>
      </c>
      <c r="D9" s="4" t="s">
        <v>916</v>
      </c>
      <c r="E9" s="4">
        <v>1</v>
      </c>
      <c r="F9" s="4" t="s">
        <v>921</v>
      </c>
    </row>
    <row r="10" spans="1:6" hidden="1" x14ac:dyDescent="0.25">
      <c r="B10" s="4" t="s">
        <v>908</v>
      </c>
      <c r="C10" s="4" t="s">
        <v>918</v>
      </c>
      <c r="D10" s="4" t="s">
        <v>917</v>
      </c>
      <c r="E10" s="4">
        <v>5</v>
      </c>
      <c r="F10" s="4" t="s">
        <v>921</v>
      </c>
    </row>
    <row r="11" spans="1:6" hidden="1" x14ac:dyDescent="0.25">
      <c r="B11" s="4" t="s">
        <v>910</v>
      </c>
      <c r="C11" s="4" t="s">
        <v>913</v>
      </c>
      <c r="D11" s="4" t="s">
        <v>916</v>
      </c>
      <c r="E11" s="4">
        <v>1.3</v>
      </c>
      <c r="F11" s="4" t="s">
        <v>921</v>
      </c>
    </row>
    <row r="12" spans="1:6" hidden="1" x14ac:dyDescent="0.25">
      <c r="B12" s="4" t="s">
        <v>910</v>
      </c>
      <c r="C12" s="4" t="s">
        <v>918</v>
      </c>
      <c r="D12" s="4" t="s">
        <v>917</v>
      </c>
      <c r="E12" s="4">
        <v>7</v>
      </c>
      <c r="F12" s="4" t="s">
        <v>921</v>
      </c>
    </row>
    <row r="13" spans="1:6" hidden="1" x14ac:dyDescent="0.25">
      <c r="B13" s="4" t="s">
        <v>909</v>
      </c>
      <c r="C13" s="4" t="s">
        <v>913</v>
      </c>
      <c r="D13" s="4" t="s">
        <v>916</v>
      </c>
      <c r="E13" s="4">
        <v>1.5</v>
      </c>
      <c r="F13" s="4" t="s">
        <v>921</v>
      </c>
    </row>
    <row r="14" spans="1:6" hidden="1" x14ac:dyDescent="0.25">
      <c r="B14" s="4" t="s">
        <v>909</v>
      </c>
      <c r="C14" s="4" t="s">
        <v>918</v>
      </c>
      <c r="D14" s="4" t="s">
        <v>917</v>
      </c>
      <c r="E14" s="4">
        <v>10</v>
      </c>
      <c r="F14" s="4" t="s">
        <v>921</v>
      </c>
    </row>
    <row r="17" spans="1:14" x14ac:dyDescent="0.25">
      <c r="A17" s="24" t="s">
        <v>945</v>
      </c>
    </row>
    <row r="19" spans="1:14" x14ac:dyDescent="0.25">
      <c r="B19" s="41" t="s">
        <v>810</v>
      </c>
      <c r="C19" s="41" t="s">
        <v>946</v>
      </c>
      <c r="D19" s="41" t="s">
        <v>947</v>
      </c>
      <c r="E19" s="41" t="s">
        <v>111</v>
      </c>
      <c r="F19" s="41" t="s">
        <v>936</v>
      </c>
      <c r="G19" s="41" t="s">
        <v>948</v>
      </c>
      <c r="H19" s="41" t="s">
        <v>937</v>
      </c>
      <c r="I19" s="41" t="s">
        <v>949</v>
      </c>
      <c r="J19" s="41" t="s">
        <v>950</v>
      </c>
      <c r="K19" s="41" t="s">
        <v>951</v>
      </c>
      <c r="L19" s="41" t="s">
        <v>952</v>
      </c>
      <c r="M19" s="46" t="s">
        <v>953</v>
      </c>
      <c r="N19" s="46" t="s">
        <v>960</v>
      </c>
    </row>
    <row r="20" spans="1:14" x14ac:dyDescent="0.25">
      <c r="B20" s="42">
        <v>1</v>
      </c>
      <c r="C20" s="42" t="s">
        <v>954</v>
      </c>
      <c r="D20" s="42" t="s">
        <v>955</v>
      </c>
      <c r="E20" s="42" t="s">
        <v>400</v>
      </c>
      <c r="F20" s="43">
        <v>10000</v>
      </c>
      <c r="G20" s="43">
        <v>200</v>
      </c>
      <c r="H20" s="43">
        <v>4000</v>
      </c>
      <c r="I20" s="43">
        <v>500</v>
      </c>
      <c r="J20" s="43">
        <v>1500</v>
      </c>
      <c r="K20" s="43">
        <v>300</v>
      </c>
      <c r="L20" s="43">
        <v>0</v>
      </c>
      <c r="M20" s="48">
        <v>16500</v>
      </c>
      <c r="N20" s="49">
        <f>ROUND((M20/M22),10)</f>
        <v>0.70815450639999999</v>
      </c>
    </row>
    <row r="21" spans="1:14" x14ac:dyDescent="0.25">
      <c r="B21" s="42">
        <v>2</v>
      </c>
      <c r="C21" s="42" t="s">
        <v>956</v>
      </c>
      <c r="D21" s="42" t="s">
        <v>957</v>
      </c>
      <c r="E21" s="42" t="s">
        <v>400</v>
      </c>
      <c r="F21" s="43">
        <v>18000</v>
      </c>
      <c r="G21" s="43">
        <v>400</v>
      </c>
      <c r="H21" s="43">
        <v>6000</v>
      </c>
      <c r="I21" s="43">
        <v>700</v>
      </c>
      <c r="J21" s="43">
        <v>3000</v>
      </c>
      <c r="K21" s="43">
        <v>600</v>
      </c>
      <c r="L21" s="43">
        <v>0</v>
      </c>
      <c r="M21" s="48">
        <v>28700</v>
      </c>
      <c r="N21" s="15">
        <f>M21/M22</f>
        <v>1.2317596566523605</v>
      </c>
    </row>
    <row r="22" spans="1:14" x14ac:dyDescent="0.25">
      <c r="B22" s="42">
        <v>3</v>
      </c>
      <c r="C22" s="42" t="s">
        <v>958</v>
      </c>
      <c r="D22" s="42" t="s">
        <v>959</v>
      </c>
      <c r="E22" s="42" t="s">
        <v>400</v>
      </c>
      <c r="F22" s="43">
        <v>15000</v>
      </c>
      <c r="G22" s="43">
        <v>300</v>
      </c>
      <c r="H22" s="43">
        <v>5000</v>
      </c>
      <c r="I22" s="43">
        <v>600</v>
      </c>
      <c r="J22" s="43">
        <v>2000</v>
      </c>
      <c r="K22" s="43">
        <v>400</v>
      </c>
      <c r="L22" s="43">
        <v>0</v>
      </c>
      <c r="M22" s="48">
        <v>23300</v>
      </c>
      <c r="N22" s="50">
        <v>1</v>
      </c>
    </row>
    <row r="23" spans="1:14" x14ac:dyDescent="0.25">
      <c r="B23" s="44"/>
      <c r="C23" s="44" t="s">
        <v>825</v>
      </c>
      <c r="D23" s="44"/>
      <c r="E23" s="44"/>
      <c r="F23" s="45">
        <v>43000</v>
      </c>
      <c r="G23" s="45">
        <v>900</v>
      </c>
      <c r="H23" s="45">
        <v>15000</v>
      </c>
      <c r="I23" s="45">
        <v>1800</v>
      </c>
      <c r="J23" s="45">
        <v>6500</v>
      </c>
      <c r="K23" s="45">
        <v>1300</v>
      </c>
      <c r="L23" s="45">
        <v>0</v>
      </c>
      <c r="M23" s="47">
        <v>68500</v>
      </c>
      <c r="N23" s="4"/>
    </row>
    <row r="25" spans="1:14" x14ac:dyDescent="0.25">
      <c r="A25" s="24" t="s">
        <v>1005</v>
      </c>
    </row>
    <row r="26" spans="1:14" ht="35.25" customHeight="1" x14ac:dyDescent="0.25">
      <c r="B26" s="41" t="s">
        <v>108</v>
      </c>
      <c r="C26" s="41" t="s">
        <v>1006</v>
      </c>
      <c r="D26" s="41" t="s">
        <v>1007</v>
      </c>
      <c r="E26" s="41" t="s">
        <v>1008</v>
      </c>
      <c r="F26" s="41" t="s">
        <v>825</v>
      </c>
    </row>
    <row r="27" spans="1:14" x14ac:dyDescent="0.25">
      <c r="B27" s="4" t="s">
        <v>920</v>
      </c>
      <c r="C27" s="28">
        <v>1000</v>
      </c>
      <c r="D27" s="28">
        <v>3000</v>
      </c>
      <c r="E27" s="28">
        <v>2000</v>
      </c>
      <c r="F27" s="28">
        <f>SUM(C27:E27)</f>
        <v>6000</v>
      </c>
    </row>
    <row r="28" spans="1:14" x14ac:dyDescent="0.25">
      <c r="B28" s="4" t="s">
        <v>932</v>
      </c>
      <c r="C28" s="28">
        <v>1500</v>
      </c>
      <c r="D28" s="28">
        <v>2000</v>
      </c>
      <c r="E28" s="28">
        <v>1000</v>
      </c>
      <c r="F28" s="28">
        <f>SUM(C28:E28)</f>
        <v>4500</v>
      </c>
    </row>
    <row r="29" spans="1:14" x14ac:dyDescent="0.25">
      <c r="B29" s="44" t="s">
        <v>825</v>
      </c>
      <c r="C29" s="83">
        <f>SUM(C27:C28)</f>
        <v>2500</v>
      </c>
      <c r="D29" s="83">
        <f t="shared" ref="D29:F29" si="0">SUM(D27:D28)</f>
        <v>5000</v>
      </c>
      <c r="E29" s="83">
        <f t="shared" si="0"/>
        <v>3000</v>
      </c>
      <c r="F29" s="83">
        <f t="shared" si="0"/>
        <v>10500</v>
      </c>
    </row>
    <row r="33" spans="1:6" hidden="1" x14ac:dyDescent="0.25">
      <c r="A33" s="24" t="s">
        <v>925</v>
      </c>
    </row>
    <row r="34" spans="1:6" hidden="1" x14ac:dyDescent="0.25">
      <c r="B34" s="29" t="s">
        <v>40</v>
      </c>
      <c r="C34" s="29" t="s">
        <v>111</v>
      </c>
      <c r="D34" s="29" t="s">
        <v>41</v>
      </c>
    </row>
    <row r="35" spans="1:6" hidden="1" x14ac:dyDescent="0.25">
      <c r="B35" s="4" t="s">
        <v>908</v>
      </c>
      <c r="C35" s="4" t="s">
        <v>916</v>
      </c>
      <c r="D35" s="4">
        <v>1000</v>
      </c>
    </row>
    <row r="36" spans="1:6" hidden="1" x14ac:dyDescent="0.25">
      <c r="B36" s="4" t="s">
        <v>910</v>
      </c>
      <c r="C36" s="4" t="s">
        <v>916</v>
      </c>
      <c r="D36" s="4">
        <v>1500</v>
      </c>
    </row>
    <row r="37" spans="1:6" hidden="1" x14ac:dyDescent="0.25">
      <c r="B37" s="4" t="s">
        <v>909</v>
      </c>
      <c r="C37" s="4" t="s">
        <v>916</v>
      </c>
      <c r="D37" s="4">
        <v>800</v>
      </c>
    </row>
    <row r="38" spans="1:6" hidden="1" x14ac:dyDescent="0.25"/>
    <row r="39" spans="1:6" hidden="1" x14ac:dyDescent="0.25">
      <c r="A39" s="24" t="s">
        <v>923</v>
      </c>
    </row>
    <row r="40" spans="1:6" hidden="1" x14ac:dyDescent="0.25">
      <c r="B40" s="29" t="s">
        <v>264</v>
      </c>
      <c r="C40" s="29" t="s">
        <v>865</v>
      </c>
      <c r="D40" s="29" t="s">
        <v>111</v>
      </c>
      <c r="E40" s="29" t="s">
        <v>41</v>
      </c>
    </row>
    <row r="41" spans="1:6" hidden="1" x14ac:dyDescent="0.25">
      <c r="B41" s="4" t="s">
        <v>908</v>
      </c>
      <c r="C41" s="4" t="s">
        <v>913</v>
      </c>
      <c r="D41" s="4" t="s">
        <v>916</v>
      </c>
      <c r="E41" s="28">
        <f t="array" ref="E41">SUM(IF($B$6:$B$14=B41,1,0)*IF($C$6:$C$14=C41,1,0)*$E$6:$E$14)*SUM(IF($B$35:$B$37=B41,1,0)*$D$35:$D$37)</f>
        <v>1000</v>
      </c>
      <c r="F41" s="34">
        <f>E41+E43+E45</f>
        <v>4150</v>
      </c>
    </row>
    <row r="42" spans="1:6" hidden="1" x14ac:dyDescent="0.25">
      <c r="B42" s="4" t="s">
        <v>908</v>
      </c>
      <c r="C42" s="4" t="s">
        <v>918</v>
      </c>
      <c r="D42" s="4" t="s">
        <v>917</v>
      </c>
      <c r="E42" s="28">
        <f t="array" ref="E42">SUM(IF($B$6:$B$14=B42,1,0)*IF($C$6:$C$14=C42,1,0)*$E$6:$E$14)*SUM(IF($B$35:$B$37=B42,1,0)*$D$35:$D$37)</f>
        <v>5000</v>
      </c>
      <c r="F42" s="34">
        <f>E42+E44+E46</f>
        <v>23500</v>
      </c>
    </row>
    <row r="43" spans="1:6" hidden="1" x14ac:dyDescent="0.25">
      <c r="B43" s="4" t="s">
        <v>910</v>
      </c>
      <c r="C43" s="4" t="s">
        <v>913</v>
      </c>
      <c r="D43" s="4" t="s">
        <v>916</v>
      </c>
      <c r="E43" s="28">
        <f t="array" ref="E43">SUM(IF($B$6:$B$14=B43,1,0)*IF($C$6:$C$14=C43,1,0)*$E$6:$E$14)*SUM(IF($B$35:$B$37=B43,1,0)*$D$35:$D$37)</f>
        <v>1950</v>
      </c>
    </row>
    <row r="44" spans="1:6" hidden="1" x14ac:dyDescent="0.25">
      <c r="B44" s="4" t="s">
        <v>910</v>
      </c>
      <c r="C44" s="4" t="s">
        <v>918</v>
      </c>
      <c r="D44" s="4" t="s">
        <v>917</v>
      </c>
      <c r="E44" s="28">
        <f t="array" ref="E44">SUM(IF($B$6:$B$14=B44,1,0)*IF($C$6:$C$14=C44,1,0)*$E$6:$E$14)*SUM(IF($B$35:$B$37=B44,1,0)*$D$35:$D$37)</f>
        <v>10500</v>
      </c>
    </row>
    <row r="45" spans="1:6" hidden="1" x14ac:dyDescent="0.25">
      <c r="B45" s="4" t="s">
        <v>909</v>
      </c>
      <c r="C45" s="4" t="s">
        <v>913</v>
      </c>
      <c r="D45" s="4" t="s">
        <v>916</v>
      </c>
      <c r="E45" s="28">
        <f t="array" ref="E45">SUM(IF($B$6:$B$14=B45,1,0)*IF($C$6:$C$14=C45,1,0)*$E$6:$E$14)*SUM(IF($B$35:$B$37=B45,1,0)*$D$35:$D$37)</f>
        <v>1200</v>
      </c>
    </row>
    <row r="46" spans="1:6" hidden="1" x14ac:dyDescent="0.25">
      <c r="B46" s="4" t="s">
        <v>909</v>
      </c>
      <c r="C46" s="4" t="s">
        <v>918</v>
      </c>
      <c r="D46" s="4" t="s">
        <v>917</v>
      </c>
      <c r="E46" s="28">
        <f t="array" ref="E46">SUM(IF($B$6:$B$14=B46,1,0)*IF($C$6:$C$14=C46,1,0)*$E$6:$E$14)*SUM(IF($B$35:$B$37=B46,1,0)*$D$35:$D$37)</f>
        <v>8000</v>
      </c>
    </row>
    <row r="47" spans="1:6" hidden="1" x14ac:dyDescent="0.25">
      <c r="B47" s="4"/>
      <c r="C47" s="4"/>
      <c r="D47" s="4"/>
      <c r="E47" s="4"/>
    </row>
    <row r="48" spans="1:6" hidden="1" x14ac:dyDescent="0.25">
      <c r="B48" s="4" t="s">
        <v>913</v>
      </c>
      <c r="C48" s="4" t="s">
        <v>912</v>
      </c>
      <c r="D48" s="4" t="s">
        <v>916</v>
      </c>
      <c r="E48" s="28">
        <f t="array" ref="E48">SUM(IF($B$6:$B$14=B48,1,0)*IF($C$6:$C$14=C48,1,0)*$E$6:$E$14)*SUM(IF($C$41:$C$46=B48,1,0)*$E$41:$E$46)</f>
        <v>3320</v>
      </c>
    </row>
    <row r="49" spans="1:8" hidden="1" x14ac:dyDescent="0.25">
      <c r="B49" s="4" t="s">
        <v>913</v>
      </c>
      <c r="C49" s="4" t="s">
        <v>914</v>
      </c>
      <c r="D49" s="4" t="s">
        <v>916</v>
      </c>
      <c r="E49" s="28">
        <f t="array" ref="E49">SUM(IF($B$6:$B$14=B49,1,0)*IF($C$6:$C$14=C49,1,0)*$E$6:$E$14)*SUM(IF($C$41:$C$46=B49,1,0)*$E$41:$E$46)</f>
        <v>830</v>
      </c>
    </row>
    <row r="50" spans="1:8" hidden="1" x14ac:dyDescent="0.25">
      <c r="B50" s="4" t="s">
        <v>913</v>
      </c>
      <c r="C50" s="4" t="s">
        <v>915</v>
      </c>
      <c r="D50" s="4" t="s">
        <v>916</v>
      </c>
      <c r="E50" s="28">
        <f t="array" ref="E50">SUM(IF($B$6:$B$14=B50,1,0)*IF($C$6:$C$14=C50,1,0)*$E$6:$E$14)*SUM(IF($C$41:$C$46=B50,1,0)*$E$41:$E$46)</f>
        <v>41.5</v>
      </c>
      <c r="F50">
        <f>E50/E48</f>
        <v>1.2500000000000001E-2</v>
      </c>
    </row>
    <row r="53" spans="1:8" hidden="1" x14ac:dyDescent="0.25">
      <c r="A53" s="24" t="s">
        <v>926</v>
      </c>
    </row>
    <row r="54" spans="1:8" hidden="1" x14ac:dyDescent="0.25">
      <c r="B54" s="29" t="s">
        <v>117</v>
      </c>
      <c r="C54" s="29" t="s">
        <v>865</v>
      </c>
      <c r="D54" s="29" t="s">
        <v>111</v>
      </c>
      <c r="E54" s="29" t="s">
        <v>41</v>
      </c>
      <c r="F54" s="29" t="s">
        <v>927</v>
      </c>
      <c r="G54" s="29" t="s">
        <v>928</v>
      </c>
    </row>
    <row r="55" spans="1:8" hidden="1" x14ac:dyDescent="0.25">
      <c r="B55" s="4" t="s">
        <v>865</v>
      </c>
      <c r="C55" s="4" t="s">
        <v>912</v>
      </c>
      <c r="D55" s="4" t="s">
        <v>916</v>
      </c>
      <c r="E55" s="28">
        <v>5000</v>
      </c>
      <c r="F55" s="28">
        <v>8000</v>
      </c>
      <c r="G55" s="28">
        <f>E55*F55</f>
        <v>40000000</v>
      </c>
    </row>
    <row r="56" spans="1:8" hidden="1" x14ac:dyDescent="0.25">
      <c r="B56" s="4" t="s">
        <v>865</v>
      </c>
      <c r="C56" s="4" t="s">
        <v>914</v>
      </c>
      <c r="D56" s="4" t="s">
        <v>916</v>
      </c>
      <c r="E56" s="28">
        <v>3000</v>
      </c>
      <c r="F56" s="28">
        <v>7000</v>
      </c>
      <c r="G56" s="28">
        <f t="shared" ref="G56:G58" si="1">E56*F56</f>
        <v>21000000</v>
      </c>
    </row>
    <row r="57" spans="1:8" hidden="1" x14ac:dyDescent="0.25">
      <c r="B57" s="4" t="s">
        <v>865</v>
      </c>
      <c r="C57" s="4" t="s">
        <v>918</v>
      </c>
      <c r="D57" s="4" t="s">
        <v>917</v>
      </c>
      <c r="E57" s="28">
        <v>200000</v>
      </c>
      <c r="F57" s="28">
        <v>500</v>
      </c>
      <c r="G57" s="28">
        <f t="shared" si="1"/>
        <v>100000000</v>
      </c>
    </row>
    <row r="58" spans="1:8" hidden="1" x14ac:dyDescent="0.25">
      <c r="B58" s="4" t="s">
        <v>865</v>
      </c>
      <c r="C58" s="4" t="s">
        <v>915</v>
      </c>
      <c r="D58" s="4" t="s">
        <v>916</v>
      </c>
      <c r="E58" s="28">
        <v>100</v>
      </c>
      <c r="F58" s="28">
        <v>100000</v>
      </c>
      <c r="G58" s="28">
        <f t="shared" si="1"/>
        <v>10000000</v>
      </c>
    </row>
    <row r="59" spans="1:8" hidden="1" x14ac:dyDescent="0.25"/>
    <row r="60" spans="1:8" hidden="1" x14ac:dyDescent="0.25"/>
    <row r="61" spans="1:8" hidden="1" x14ac:dyDescent="0.25">
      <c r="A61" s="24" t="s">
        <v>929</v>
      </c>
    </row>
    <row r="62" spans="1:8" hidden="1" x14ac:dyDescent="0.25">
      <c r="B62" s="29" t="s">
        <v>117</v>
      </c>
      <c r="C62" s="29" t="s">
        <v>865</v>
      </c>
      <c r="D62" s="29" t="s">
        <v>111</v>
      </c>
      <c r="E62" s="29" t="s">
        <v>41</v>
      </c>
      <c r="F62" s="29" t="s">
        <v>930</v>
      </c>
      <c r="G62" s="29" t="s">
        <v>928</v>
      </c>
      <c r="H62" s="36" t="s">
        <v>919</v>
      </c>
    </row>
    <row r="63" spans="1:8" hidden="1" x14ac:dyDescent="0.25">
      <c r="B63" s="4" t="s">
        <v>865</v>
      </c>
      <c r="C63" s="4" t="s">
        <v>912</v>
      </c>
      <c r="D63" s="4" t="s">
        <v>916</v>
      </c>
      <c r="E63" s="35">
        <v>2400</v>
      </c>
      <c r="F63" s="35">
        <f>F55</f>
        <v>8000</v>
      </c>
      <c r="G63" s="28">
        <f>E63*F63</f>
        <v>19200000</v>
      </c>
      <c r="H63" t="s">
        <v>920</v>
      </c>
    </row>
    <row r="64" spans="1:8" hidden="1" x14ac:dyDescent="0.25">
      <c r="B64" s="4" t="s">
        <v>865</v>
      </c>
      <c r="C64" s="4" t="s">
        <v>914</v>
      </c>
      <c r="D64" s="4" t="s">
        <v>916</v>
      </c>
      <c r="E64" s="35">
        <v>600</v>
      </c>
      <c r="F64" s="35">
        <f>F56</f>
        <v>7000</v>
      </c>
      <c r="G64" s="28">
        <f t="shared" ref="G64:G65" si="2">E64*F64</f>
        <v>4200000</v>
      </c>
      <c r="H64" t="s">
        <v>920</v>
      </c>
    </row>
    <row r="65" spans="1:16" hidden="1" x14ac:dyDescent="0.25">
      <c r="B65" s="4" t="s">
        <v>865</v>
      </c>
      <c r="C65" s="4" t="s">
        <v>915</v>
      </c>
      <c r="D65" s="4" t="s">
        <v>916</v>
      </c>
      <c r="E65" s="35">
        <f>E63*F50</f>
        <v>30</v>
      </c>
      <c r="F65" s="35">
        <f>F58</f>
        <v>100000</v>
      </c>
      <c r="G65" s="28">
        <f t="shared" si="2"/>
        <v>3000000</v>
      </c>
      <c r="H65" t="s">
        <v>920</v>
      </c>
    </row>
    <row r="66" spans="1:16" hidden="1" x14ac:dyDescent="0.25"/>
    <row r="67" spans="1:16" hidden="1" x14ac:dyDescent="0.25"/>
    <row r="68" spans="1:16" hidden="1" x14ac:dyDescent="0.25">
      <c r="A68" s="24" t="s">
        <v>941</v>
      </c>
    </row>
    <row r="69" spans="1:16" hidden="1" x14ac:dyDescent="0.25">
      <c r="B69" s="29" t="s">
        <v>117</v>
      </c>
      <c r="C69" s="29" t="s">
        <v>865</v>
      </c>
      <c r="D69" s="29" t="s">
        <v>111</v>
      </c>
      <c r="E69" s="29" t="s">
        <v>41</v>
      </c>
      <c r="F69" s="29" t="s">
        <v>930</v>
      </c>
      <c r="G69" s="29" t="s">
        <v>928</v>
      </c>
      <c r="H69" s="36" t="s">
        <v>919</v>
      </c>
    </row>
    <row r="70" spans="1:16" hidden="1" x14ac:dyDescent="0.25">
      <c r="B70" s="4" t="s">
        <v>264</v>
      </c>
      <c r="C70" s="4" t="s">
        <v>913</v>
      </c>
      <c r="D70" s="4" t="s">
        <v>916</v>
      </c>
      <c r="E70" s="35">
        <v>3000</v>
      </c>
      <c r="F70" s="35"/>
      <c r="G70" s="28">
        <f>E70*F70</f>
        <v>0</v>
      </c>
      <c r="H70" t="s">
        <v>932</v>
      </c>
    </row>
    <row r="71" spans="1:16" hidden="1" x14ac:dyDescent="0.25">
      <c r="B71" s="4" t="s">
        <v>865</v>
      </c>
      <c r="C71" s="4" t="s">
        <v>918</v>
      </c>
      <c r="D71" s="4" t="s">
        <v>917</v>
      </c>
      <c r="E71" s="35">
        <v>15000</v>
      </c>
      <c r="F71" s="35">
        <f>F57</f>
        <v>500</v>
      </c>
      <c r="G71" s="28">
        <f>E71*F71</f>
        <v>7500000</v>
      </c>
      <c r="H71" t="s">
        <v>932</v>
      </c>
    </row>
    <row r="72" spans="1:16" x14ac:dyDescent="0.25"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t="s">
        <v>1000</v>
      </c>
      <c r="H73" s="10"/>
      <c r="I73" s="10"/>
      <c r="J73" s="100"/>
      <c r="K73" s="100"/>
      <c r="L73" s="100"/>
      <c r="M73" s="10"/>
      <c r="N73" s="10"/>
      <c r="O73" s="10"/>
      <c r="P73" s="10"/>
    </row>
    <row r="74" spans="1:16" x14ac:dyDescent="0.25">
      <c r="B74" s="29" t="s">
        <v>250</v>
      </c>
      <c r="C74" s="29" t="s">
        <v>1002</v>
      </c>
      <c r="D74" s="29" t="s">
        <v>1003</v>
      </c>
      <c r="H74" s="10"/>
      <c r="I74" s="10"/>
      <c r="J74" s="101"/>
      <c r="K74" s="102"/>
      <c r="L74" s="102"/>
      <c r="M74" s="10"/>
      <c r="N74" s="10"/>
      <c r="O74" s="10"/>
      <c r="P74" s="10"/>
    </row>
    <row r="75" spans="1:16" x14ac:dyDescent="0.25">
      <c r="B75" s="81" t="s">
        <v>1001</v>
      </c>
      <c r="C75" s="28">
        <v>7200000</v>
      </c>
      <c r="D75" s="28"/>
      <c r="H75" s="10"/>
      <c r="I75" s="10"/>
      <c r="J75" s="101"/>
      <c r="K75" s="102"/>
      <c r="L75" s="102"/>
      <c r="M75" s="10"/>
      <c r="N75" s="10"/>
      <c r="O75" s="10"/>
      <c r="P75" s="10"/>
    </row>
    <row r="76" spans="1:16" x14ac:dyDescent="0.25">
      <c r="B76" s="81" t="s">
        <v>1004</v>
      </c>
      <c r="C76" s="28"/>
      <c r="D76" s="28">
        <v>7200000</v>
      </c>
    </row>
    <row r="80" spans="1:16" ht="15.75" customHeight="1" x14ac:dyDescent="0.25"/>
    <row r="81" spans="1:26" x14ac:dyDescent="0.25">
      <c r="A81" s="24" t="s">
        <v>943</v>
      </c>
      <c r="O81" t="s">
        <v>988</v>
      </c>
      <c r="P81" t="s">
        <v>989</v>
      </c>
      <c r="Q81" s="23"/>
      <c r="S81" s="77" t="s">
        <v>1032</v>
      </c>
    </row>
    <row r="82" spans="1:26" ht="75" x14ac:dyDescent="0.25">
      <c r="B82" s="30" t="s">
        <v>117</v>
      </c>
      <c r="C82" s="30" t="s">
        <v>919</v>
      </c>
      <c r="D82" s="30" t="s">
        <v>264</v>
      </c>
      <c r="E82" s="30" t="s">
        <v>111</v>
      </c>
      <c r="F82" s="39" t="s">
        <v>944</v>
      </c>
      <c r="G82" s="40" t="s">
        <v>942</v>
      </c>
      <c r="H82" s="56" t="s">
        <v>969</v>
      </c>
      <c r="I82" s="40" t="s">
        <v>960</v>
      </c>
      <c r="J82" s="59" t="s">
        <v>991</v>
      </c>
      <c r="K82" s="60" t="s">
        <v>990</v>
      </c>
      <c r="L82" s="61" t="s">
        <v>970</v>
      </c>
      <c r="M82" s="61" t="s">
        <v>974</v>
      </c>
      <c r="N82" s="16" t="s">
        <v>986</v>
      </c>
      <c r="O82" s="74" t="s">
        <v>987</v>
      </c>
      <c r="P82" s="97" t="s">
        <v>992</v>
      </c>
      <c r="S82" s="41" t="s">
        <v>936</v>
      </c>
      <c r="T82" s="41" t="s">
        <v>948</v>
      </c>
      <c r="U82" s="41" t="s">
        <v>937</v>
      </c>
      <c r="V82" s="41" t="s">
        <v>949</v>
      </c>
      <c r="W82" s="41" t="s">
        <v>950</v>
      </c>
      <c r="X82" s="41" t="s">
        <v>951</v>
      </c>
      <c r="Y82" s="41" t="s">
        <v>952</v>
      </c>
      <c r="Z82" s="46" t="s">
        <v>953</v>
      </c>
    </row>
    <row r="83" spans="1:26" x14ac:dyDescent="0.25">
      <c r="B83" s="4" t="s">
        <v>264</v>
      </c>
      <c r="C83" s="4" t="s">
        <v>920</v>
      </c>
      <c r="D83" s="4" t="s">
        <v>913</v>
      </c>
      <c r="E83" s="4" t="s">
        <v>916</v>
      </c>
      <c r="F83" s="28">
        <v>3000</v>
      </c>
      <c r="G83" s="4">
        <v>500</v>
      </c>
      <c r="H83" s="57">
        <v>0.8</v>
      </c>
      <c r="I83" s="4"/>
      <c r="J83" s="62">
        <f>F83</f>
        <v>3000</v>
      </c>
      <c r="K83" s="35">
        <f>F83+G83</f>
        <v>3500</v>
      </c>
      <c r="L83" s="35">
        <f>F83+G83*H83</f>
        <v>3400</v>
      </c>
      <c r="M83" s="4">
        <f>G83*H83</f>
        <v>400</v>
      </c>
      <c r="P83" s="77"/>
    </row>
    <row r="84" spans="1:26" x14ac:dyDescent="0.25">
      <c r="B84" s="54" t="s">
        <v>264</v>
      </c>
      <c r="C84" s="54" t="s">
        <v>931</v>
      </c>
      <c r="D84" s="54" t="s">
        <v>908</v>
      </c>
      <c r="E84" s="54" t="s">
        <v>916</v>
      </c>
      <c r="F84" s="55">
        <v>900</v>
      </c>
      <c r="G84" s="54">
        <v>100</v>
      </c>
      <c r="H84" s="58">
        <v>0.7</v>
      </c>
      <c r="I84" s="104">
        <f>N20</f>
        <v>0.70815450639999999</v>
      </c>
      <c r="J84" s="55">
        <f>F84*N20</f>
        <v>637.33905575999995</v>
      </c>
      <c r="K84" s="108">
        <f>(F84+G84)*I84</f>
        <v>708.15450639999995</v>
      </c>
      <c r="L84" s="108">
        <f>(F84+G84*H84)*I84</f>
        <v>686.90987120800003</v>
      </c>
      <c r="M84" s="69">
        <f>(G84*H84*I84)</f>
        <v>49.570815447999998</v>
      </c>
      <c r="N84" s="48">
        <v>16500</v>
      </c>
      <c r="O84" s="25">
        <f>N84*F84</f>
        <v>14850000</v>
      </c>
      <c r="P84" s="109">
        <f>IF($D$129=1,J84/$J$87,O84/$O$87)</f>
        <v>0.25497939559426414</v>
      </c>
      <c r="Q84" s="79">
        <f>O84/$O$87</f>
        <v>0.25497939560439559</v>
      </c>
      <c r="R84" s="80">
        <f>J84/$J$87</f>
        <v>0.25497939559426414</v>
      </c>
      <c r="S84" s="23">
        <f>F20*$G$84</f>
        <v>1000000</v>
      </c>
      <c r="T84" s="23"/>
      <c r="U84" s="23">
        <f>H20*$G$84*$H$84</f>
        <v>280000</v>
      </c>
      <c r="V84" s="23"/>
      <c r="W84" s="23"/>
      <c r="X84" s="23"/>
      <c r="Y84" s="23">
        <f>L20*$G$84*$H$84</f>
        <v>0</v>
      </c>
      <c r="Z84" s="34">
        <f>SUM(S84:Y84)</f>
        <v>1280000</v>
      </c>
    </row>
    <row r="85" spans="1:26" x14ac:dyDescent="0.25">
      <c r="B85" s="54" t="s">
        <v>264</v>
      </c>
      <c r="C85" s="54" t="s">
        <v>931</v>
      </c>
      <c r="D85" s="54" t="s">
        <v>910</v>
      </c>
      <c r="E85" s="54" t="s">
        <v>916</v>
      </c>
      <c r="F85" s="55">
        <v>1000</v>
      </c>
      <c r="G85" s="54">
        <v>200</v>
      </c>
      <c r="H85" s="58">
        <v>0.6</v>
      </c>
      <c r="I85" s="70">
        <f>N22</f>
        <v>1</v>
      </c>
      <c r="J85" s="55">
        <f>F85*N22</f>
        <v>1000</v>
      </c>
      <c r="K85" s="63">
        <f>(F85+G85)*I85</f>
        <v>1200</v>
      </c>
      <c r="L85" s="108">
        <f>(F85+G85*H85)*I85</f>
        <v>1120</v>
      </c>
      <c r="M85" s="54">
        <f>G85*H85*I85</f>
        <v>120</v>
      </c>
      <c r="N85" s="48">
        <v>23300</v>
      </c>
      <c r="O85" s="25">
        <f>N85*F85</f>
        <v>23300000</v>
      </c>
      <c r="P85" s="109">
        <f>IF($D$129=1,J85/$J$87,O85/$O$87)</f>
        <v>0.40006868132412182</v>
      </c>
      <c r="Q85" s="79">
        <f>O85/$O$87</f>
        <v>0.40006868131868134</v>
      </c>
      <c r="R85" s="80">
        <f>J85/$J$87</f>
        <v>0.40006868132412182</v>
      </c>
      <c r="S85" s="23">
        <f>F22*$G$85</f>
        <v>3000000</v>
      </c>
      <c r="T85" s="23"/>
      <c r="U85" s="23">
        <f>H22*$G$85*$H$85</f>
        <v>600000</v>
      </c>
      <c r="V85" s="23"/>
      <c r="W85" s="23"/>
      <c r="X85" s="23"/>
      <c r="Y85" s="23">
        <f>L22*$G$85*$H$85</f>
        <v>0</v>
      </c>
      <c r="Z85" s="34">
        <f t="shared" ref="Z85:Z87" si="3">SUM(S85:Y85)</f>
        <v>3600000</v>
      </c>
    </row>
    <row r="86" spans="1:26" x14ac:dyDescent="0.25">
      <c r="B86" s="54" t="s">
        <v>264</v>
      </c>
      <c r="C86" s="54" t="s">
        <v>931</v>
      </c>
      <c r="D86" s="54" t="s">
        <v>909</v>
      </c>
      <c r="E86" s="54" t="s">
        <v>916</v>
      </c>
      <c r="F86" s="55">
        <v>700</v>
      </c>
      <c r="G86" s="54">
        <v>100</v>
      </c>
      <c r="H86" s="58">
        <v>0.6</v>
      </c>
      <c r="I86" s="103">
        <f>N21</f>
        <v>1.2317596566523605</v>
      </c>
      <c r="J86" s="105">
        <f>F86*N21</f>
        <v>862.23175965665234</v>
      </c>
      <c r="K86" s="108">
        <f>(F86+G86)*I86</f>
        <v>985.40772532188839</v>
      </c>
      <c r="L86" s="108">
        <f>(F86+G86*H86)*I86</f>
        <v>936.13733905579397</v>
      </c>
      <c r="M86" s="54">
        <f>(G86*H86*I86)</f>
        <v>73.905579399141629</v>
      </c>
      <c r="N86" s="48">
        <v>28700</v>
      </c>
      <c r="O86" s="25">
        <f>N86*F86</f>
        <v>20090000</v>
      </c>
      <c r="P86" s="110">
        <f>IF($D$129=1,J86/$J$87,O86/$O$87)</f>
        <v>0.34495192308161404</v>
      </c>
      <c r="Q86" s="79">
        <f>O86/$O$87</f>
        <v>0.34495192307692307</v>
      </c>
      <c r="R86" s="80">
        <f>J86/$J$87</f>
        <v>0.34495192308161404</v>
      </c>
      <c r="S86" s="23">
        <f>F21*$G$86</f>
        <v>1800000</v>
      </c>
      <c r="T86" s="23"/>
      <c r="U86" s="23">
        <f>H21*$G$86*$H$86</f>
        <v>360000</v>
      </c>
      <c r="V86" s="23"/>
      <c r="W86" s="23"/>
      <c r="X86" s="23"/>
      <c r="Y86" s="23">
        <f>L21*$G$86*$H$86</f>
        <v>0</v>
      </c>
      <c r="Z86" s="34">
        <f t="shared" si="3"/>
        <v>2160000</v>
      </c>
    </row>
    <row r="87" spans="1:26" x14ac:dyDescent="0.25">
      <c r="G87" s="64">
        <f>SUM(G84:G86)</f>
        <v>400</v>
      </c>
      <c r="H87" s="24" t="s">
        <v>973</v>
      </c>
      <c r="I87" s="4"/>
      <c r="J87" s="106">
        <f>SUM(J84:J86)</f>
        <v>2499.5708154166523</v>
      </c>
      <c r="K87" s="64">
        <f>SUM(K84:K86)</f>
        <v>2893.5622317218886</v>
      </c>
      <c r="L87" s="64">
        <f t="shared" ref="L87" si="4">SUM(L84:L86)</f>
        <v>2743.0472102637941</v>
      </c>
      <c r="M87" s="64">
        <f>SUM(M84:M86)</f>
        <v>243.47639484714162</v>
      </c>
      <c r="O87" s="34">
        <f>SUM(O84:O86)</f>
        <v>58240000</v>
      </c>
      <c r="P87" s="78"/>
      <c r="S87" s="34">
        <f>SUM(S84:S86)</f>
        <v>5800000</v>
      </c>
      <c r="T87" s="34"/>
      <c r="U87" s="34">
        <f t="shared" ref="U87" si="5">SUM(U84:U86)</f>
        <v>1240000</v>
      </c>
      <c r="V87" s="34"/>
      <c r="W87" s="34"/>
      <c r="X87" s="34"/>
      <c r="Z87" s="34">
        <f t="shared" si="3"/>
        <v>7040000</v>
      </c>
    </row>
    <row r="88" spans="1:26" x14ac:dyDescent="0.25">
      <c r="N88" s="48"/>
    </row>
    <row r="89" spans="1:26" x14ac:dyDescent="0.25">
      <c r="A89" s="24" t="s">
        <v>935</v>
      </c>
    </row>
    <row r="90" spans="1:26" x14ac:dyDescent="0.25">
      <c r="B90" s="29" t="s">
        <v>919</v>
      </c>
      <c r="C90" s="29" t="s">
        <v>936</v>
      </c>
      <c r="D90" s="29" t="s">
        <v>937</v>
      </c>
      <c r="E90" s="29" t="s">
        <v>938</v>
      </c>
      <c r="F90" s="29" t="s">
        <v>939</v>
      </c>
    </row>
    <row r="91" spans="1:26" x14ac:dyDescent="0.25">
      <c r="B91" s="4" t="s">
        <v>932</v>
      </c>
      <c r="C91" s="28">
        <v>10000000</v>
      </c>
      <c r="D91" s="28">
        <v>5000000</v>
      </c>
      <c r="E91" s="28">
        <v>4000000</v>
      </c>
      <c r="F91" s="35">
        <f>SUM(C91:E91)</f>
        <v>19000000</v>
      </c>
      <c r="H91" s="75"/>
      <c r="Q91">
        <v>0.25497939560439559</v>
      </c>
      <c r="R91">
        <v>0.25497939560439559</v>
      </c>
    </row>
    <row r="92" spans="1:26" x14ac:dyDescent="0.25">
      <c r="Q92">
        <v>0.40006868131868134</v>
      </c>
      <c r="R92">
        <v>0.40006868131868134</v>
      </c>
    </row>
    <row r="93" spans="1:26" x14ac:dyDescent="0.25">
      <c r="Q93">
        <v>0.34495192307692307</v>
      </c>
      <c r="R93">
        <v>0.34495192307692307</v>
      </c>
    </row>
    <row r="94" spans="1:26" x14ac:dyDescent="0.25">
      <c r="A94" s="24" t="s">
        <v>933</v>
      </c>
    </row>
    <row r="95" spans="1:26" ht="60" x14ac:dyDescent="0.25">
      <c r="A95" s="24"/>
      <c r="B95" s="29" t="s">
        <v>919</v>
      </c>
      <c r="C95" s="29" t="s">
        <v>936</v>
      </c>
      <c r="D95" s="37" t="s">
        <v>940</v>
      </c>
      <c r="E95" s="38" t="s">
        <v>934</v>
      </c>
      <c r="F95" s="82" t="s">
        <v>1009</v>
      </c>
      <c r="G95" s="85" t="s">
        <v>1011</v>
      </c>
      <c r="H95" s="29" t="s">
        <v>825</v>
      </c>
    </row>
    <row r="96" spans="1:26" x14ac:dyDescent="0.25">
      <c r="B96" s="4" t="s">
        <v>920</v>
      </c>
      <c r="C96" s="35">
        <f>SUM(G63:G65)</f>
        <v>26400000</v>
      </c>
      <c r="D96" s="28">
        <v>10000000</v>
      </c>
      <c r="E96" s="28">
        <v>12000000</v>
      </c>
      <c r="F96" s="28">
        <f>$D$76/($D$96+$D$97)*D96</f>
        <v>4000000</v>
      </c>
      <c r="G96" s="28">
        <v>-1000000</v>
      </c>
      <c r="H96" s="35">
        <f>SUM(C96:G96)</f>
        <v>51400000</v>
      </c>
    </row>
    <row r="97" spans="1:9" x14ac:dyDescent="0.25">
      <c r="B97" s="4" t="s">
        <v>932</v>
      </c>
      <c r="C97" s="4"/>
      <c r="D97" s="28">
        <v>8000000</v>
      </c>
      <c r="E97" s="28">
        <v>0</v>
      </c>
      <c r="F97" s="28">
        <f>$D$76/($D$96+$D$97)*D97</f>
        <v>3200000</v>
      </c>
      <c r="G97" s="4"/>
      <c r="H97" s="35">
        <f>SUM(C97:G97)</f>
        <v>11200000</v>
      </c>
    </row>
    <row r="99" spans="1:9" x14ac:dyDescent="0.25">
      <c r="F99" s="84"/>
    </row>
    <row r="100" spans="1:9" x14ac:dyDescent="0.25">
      <c r="E100" s="29" t="s">
        <v>919</v>
      </c>
      <c r="F100" s="82" t="s">
        <v>1010</v>
      </c>
    </row>
    <row r="101" spans="1:9" x14ac:dyDescent="0.25">
      <c r="E101" s="4" t="s">
        <v>920</v>
      </c>
      <c r="F101" s="28">
        <f>$C$75/($E$27+$E$28)*E27</f>
        <v>4800000</v>
      </c>
    </row>
    <row r="102" spans="1:9" x14ac:dyDescent="0.25">
      <c r="E102" s="4" t="s">
        <v>932</v>
      </c>
      <c r="F102" s="28">
        <f>$C$75/($E$27+$E$28)*E28</f>
        <v>2400000</v>
      </c>
    </row>
    <row r="105" spans="1:9" hidden="1" x14ac:dyDescent="0.25">
      <c r="A105" s="76" t="s">
        <v>993</v>
      </c>
    </row>
    <row r="106" spans="1:9" ht="42" hidden="1" customHeight="1" x14ac:dyDescent="0.25">
      <c r="B106" s="29" t="s">
        <v>919</v>
      </c>
      <c r="C106" s="29" t="s">
        <v>264</v>
      </c>
      <c r="D106" s="29" t="s">
        <v>110</v>
      </c>
      <c r="E106" s="38" t="s">
        <v>965</v>
      </c>
      <c r="F106" s="38" t="s">
        <v>966</v>
      </c>
      <c r="G106" s="38" t="s">
        <v>967</v>
      </c>
      <c r="H106" s="38" t="s">
        <v>994</v>
      </c>
      <c r="I106" s="38" t="s">
        <v>995</v>
      </c>
    </row>
    <row r="107" spans="1:9" hidden="1" x14ac:dyDescent="0.25">
      <c r="B107" s="4" t="s">
        <v>920</v>
      </c>
      <c r="C107" s="4" t="s">
        <v>913</v>
      </c>
      <c r="D107" s="4" t="s">
        <v>961</v>
      </c>
      <c r="E107" s="4">
        <v>0</v>
      </c>
      <c r="F107" s="35">
        <f>C96</f>
        <v>26400000</v>
      </c>
      <c r="G107" s="71">
        <f>F107/(F83+G83*H83)*G83*H83</f>
        <v>3105882.3529411769</v>
      </c>
      <c r="H107" s="35">
        <f>E107+F107-G107</f>
        <v>23294117.647058822</v>
      </c>
      <c r="I107" s="66">
        <f>H107/$F$83</f>
        <v>7764.7058823529405</v>
      </c>
    </row>
    <row r="108" spans="1:9" hidden="1" x14ac:dyDescent="0.25">
      <c r="B108" s="4" t="s">
        <v>920</v>
      </c>
      <c r="C108" s="4" t="s">
        <v>913</v>
      </c>
      <c r="D108" s="4" t="s">
        <v>963</v>
      </c>
      <c r="E108" s="4"/>
      <c r="F108" s="35">
        <f>D96+G96</f>
        <v>9000000</v>
      </c>
      <c r="G108" s="35">
        <f>F108/(F83+G83*H83)*G83*H83</f>
        <v>1058823.5294117646</v>
      </c>
      <c r="H108" s="35">
        <f>E108+F108-G108</f>
        <v>7941176.4705882352</v>
      </c>
      <c r="I108" s="66">
        <f>H108/$F$83</f>
        <v>2647.0588235294117</v>
      </c>
    </row>
    <row r="109" spans="1:9" hidden="1" x14ac:dyDescent="0.25">
      <c r="B109" s="4" t="s">
        <v>920</v>
      </c>
      <c r="C109" s="4" t="s">
        <v>913</v>
      </c>
      <c r="D109" s="4" t="s">
        <v>964</v>
      </c>
      <c r="E109" s="4"/>
      <c r="F109" s="35">
        <f>E96+F96</f>
        <v>16000000</v>
      </c>
      <c r="G109" s="35">
        <f>F109/(F83+G83*H83)*G83*H83</f>
        <v>1882352.9411764708</v>
      </c>
      <c r="H109" s="35">
        <f>E109+F109-G109</f>
        <v>14117647.05882353</v>
      </c>
      <c r="I109" s="66">
        <f t="shared" ref="I109" si="6">H109/$F$83</f>
        <v>4705.8823529411766</v>
      </c>
    </row>
    <row r="110" spans="1:9" hidden="1" x14ac:dyDescent="0.25">
      <c r="B110" s="4"/>
      <c r="C110" s="4"/>
      <c r="D110" s="4" t="s">
        <v>975</v>
      </c>
      <c r="E110" s="26">
        <f>SUM(E107:E109)</f>
        <v>0</v>
      </c>
      <c r="F110" s="26">
        <f>SUM(F107:F109)</f>
        <v>51400000</v>
      </c>
      <c r="G110" s="26">
        <f>SUM(G107:G109)</f>
        <v>6047058.823529413</v>
      </c>
      <c r="H110" s="26">
        <f>SUM(H107:H109)</f>
        <v>45352941.176470593</v>
      </c>
      <c r="I110" s="67">
        <f>SUM(I107:I109)</f>
        <v>15117.64705882353</v>
      </c>
    </row>
    <row r="111" spans="1:9" hidden="1" x14ac:dyDescent="0.25">
      <c r="E111" s="52"/>
      <c r="F111" s="52"/>
      <c r="G111" s="52"/>
      <c r="H111" s="52"/>
      <c r="I111" s="51"/>
    </row>
    <row r="112" spans="1:9" hidden="1" x14ac:dyDescent="0.25">
      <c r="E112" s="52"/>
      <c r="F112" s="52"/>
      <c r="G112" s="52"/>
      <c r="H112" s="52"/>
      <c r="I112" s="51"/>
    </row>
    <row r="113" spans="1:12" hidden="1" x14ac:dyDescent="0.25">
      <c r="A113" s="24" t="s">
        <v>998</v>
      </c>
    </row>
    <row r="114" spans="1:12" ht="30" hidden="1" x14ac:dyDescent="0.25">
      <c r="A114" s="24"/>
      <c r="B114" s="29" t="s">
        <v>919</v>
      </c>
      <c r="C114" s="38" t="s">
        <v>110</v>
      </c>
      <c r="D114" s="38" t="s">
        <v>965</v>
      </c>
      <c r="E114" s="38" t="s">
        <v>971</v>
      </c>
      <c r="F114" s="38" t="s">
        <v>972</v>
      </c>
      <c r="G114" s="38" t="s">
        <v>976</v>
      </c>
      <c r="H114" s="38" t="s">
        <v>977</v>
      </c>
      <c r="I114" s="38" t="s">
        <v>968</v>
      </c>
      <c r="K114" s="53"/>
    </row>
    <row r="115" spans="1:12" hidden="1" x14ac:dyDescent="0.25">
      <c r="B115" s="4" t="s">
        <v>932</v>
      </c>
      <c r="C115" s="4" t="s">
        <v>961</v>
      </c>
      <c r="D115" s="35">
        <f>C91</f>
        <v>10000000</v>
      </c>
      <c r="E115" s="35">
        <f>I107*$E$70</f>
        <v>23294117.647058822</v>
      </c>
      <c r="F115" s="4"/>
      <c r="G115" s="33">
        <f>($D115+$E115+$F115)/$K$87*(G84*I84+G85*I85+G86*I86)</f>
        <v>4533372.8863995764</v>
      </c>
      <c r="H115" s="4"/>
      <c r="I115" s="35">
        <f>D115+E115+F115-G115-H115</f>
        <v>28760744.760659248</v>
      </c>
      <c r="K115" s="72">
        <f>($D115+$E115+$F115)/$L$87*$M$87</f>
        <v>2955228.6610272769</v>
      </c>
    </row>
    <row r="116" spans="1:12" hidden="1" x14ac:dyDescent="0.25">
      <c r="B116" s="4" t="s">
        <v>932</v>
      </c>
      <c r="C116" s="4" t="s">
        <v>963</v>
      </c>
      <c r="D116" s="35">
        <f>D91</f>
        <v>5000000</v>
      </c>
      <c r="E116" s="35">
        <f>I108*$E$70</f>
        <v>7941176.4705882352</v>
      </c>
      <c r="F116" s="35">
        <f>D97</f>
        <v>8000000</v>
      </c>
      <c r="G116" s="28">
        <f>$E116/$K$87*(G84*I84+G85*I85+G86*I86)</f>
        <v>1081281.5188408885</v>
      </c>
      <c r="H116" s="28">
        <f>(D116+F116)/$L$87*$M$87</f>
        <v>1153896.703333972</v>
      </c>
      <c r="I116" s="35">
        <f>D116+E116+F116-G116-H116</f>
        <v>18705998.248413377</v>
      </c>
      <c r="K116" s="72">
        <f>$E116/$L$87*$M$87</f>
        <v>704869.02692346706</v>
      </c>
    </row>
    <row r="117" spans="1:12" hidden="1" x14ac:dyDescent="0.25">
      <c r="B117" s="4" t="s">
        <v>932</v>
      </c>
      <c r="C117" s="4" t="s">
        <v>964</v>
      </c>
      <c r="D117" s="35">
        <f>E91</f>
        <v>4000000</v>
      </c>
      <c r="E117" s="35">
        <f>I109*$E$70</f>
        <v>14117647.05882353</v>
      </c>
      <c r="F117" s="35">
        <f>E97+F97</f>
        <v>3200000</v>
      </c>
      <c r="G117" s="28">
        <f>$E117/$K$87*(G84*I84+G85*I85+G86*I86)</f>
        <v>1922278.255717135</v>
      </c>
      <c r="H117" s="28">
        <f>(D117+F117)/$L$87*$M$87</f>
        <v>639081.25107727689</v>
      </c>
      <c r="I117" s="35">
        <f>D117+E117+F117-G117-H117</f>
        <v>18756287.552029118</v>
      </c>
      <c r="K117" s="72">
        <f>$E117/$L$87*$M$87</f>
        <v>1253100.4923083861</v>
      </c>
    </row>
    <row r="118" spans="1:12" hidden="1" x14ac:dyDescent="0.25">
      <c r="B118" s="4"/>
      <c r="C118" s="29" t="s">
        <v>975</v>
      </c>
      <c r="D118" s="64">
        <f>SUM(D115:D117)</f>
        <v>19000000</v>
      </c>
      <c r="E118" s="64">
        <f t="shared" ref="E118:K118" si="7">SUM(E115:E117)</f>
        <v>45352941.176470593</v>
      </c>
      <c r="F118" s="64">
        <f t="shared" si="7"/>
        <v>11200000</v>
      </c>
      <c r="G118" s="64">
        <f t="shared" si="7"/>
        <v>7536932.6609576</v>
      </c>
      <c r="H118" s="64">
        <f t="shared" si="7"/>
        <v>1792977.9544112489</v>
      </c>
      <c r="I118" s="64">
        <f t="shared" si="7"/>
        <v>66223030.561101742</v>
      </c>
      <c r="K118" s="73">
        <f t="shared" si="7"/>
        <v>4913198.18025913</v>
      </c>
    </row>
    <row r="119" spans="1:12" hidden="1" x14ac:dyDescent="0.25">
      <c r="F119" s="25"/>
    </row>
    <row r="120" spans="1:12" hidden="1" x14ac:dyDescent="0.25"/>
    <row r="121" spans="1:12" ht="30" hidden="1" x14ac:dyDescent="0.25">
      <c r="C121" s="68" t="s">
        <v>110</v>
      </c>
      <c r="D121" s="68" t="s">
        <v>978</v>
      </c>
      <c r="E121" s="68" t="s">
        <v>962</v>
      </c>
      <c r="F121" s="68" t="s">
        <v>979</v>
      </c>
      <c r="G121" s="38" t="s">
        <v>980</v>
      </c>
      <c r="H121" s="38" t="s">
        <v>981</v>
      </c>
      <c r="I121" s="38" t="s">
        <v>982</v>
      </c>
      <c r="J121" s="38" t="s">
        <v>983</v>
      </c>
      <c r="K121" s="38" t="s">
        <v>984</v>
      </c>
      <c r="L121" s="38" t="s">
        <v>985</v>
      </c>
    </row>
    <row r="122" spans="1:12" hidden="1" x14ac:dyDescent="0.25">
      <c r="C122" s="4" t="s">
        <v>961</v>
      </c>
      <c r="D122" s="35">
        <f>$D$115</f>
        <v>10000000</v>
      </c>
      <c r="E122" s="35">
        <f>E115+F115</f>
        <v>23294117.647058822</v>
      </c>
      <c r="F122" s="35">
        <f>G115+H115</f>
        <v>4533372.8863995764</v>
      </c>
      <c r="G122" s="66">
        <f>($D122+$E122-$F122)/$J$87*$J$84</f>
        <v>7333397.3159137936</v>
      </c>
      <c r="H122" s="66">
        <f>G122/$F$84</f>
        <v>8148.2192399042151</v>
      </c>
      <c r="I122" s="66">
        <f>($D122+$E122-$F122)/$J$87*$J$85</f>
        <v>11506273.230296591</v>
      </c>
      <c r="J122" s="66">
        <f>I122/$F$85</f>
        <v>11506.273230296591</v>
      </c>
      <c r="K122" s="66">
        <f>($D122+$E122-$F122)/$J$87*$J$86</f>
        <v>9921074.2144488618</v>
      </c>
      <c r="L122" s="66">
        <f>K122/$F$86</f>
        <v>14172.963163498374</v>
      </c>
    </row>
    <row r="123" spans="1:12" hidden="1" x14ac:dyDescent="0.25">
      <c r="C123" s="4" t="s">
        <v>963</v>
      </c>
      <c r="D123" s="35">
        <f>$D$116</f>
        <v>5000000</v>
      </c>
      <c r="E123" s="35">
        <f>E116+F116</f>
        <v>15941176.470588235</v>
      </c>
      <c r="F123" s="35">
        <f>G116+H116</f>
        <v>2235178.2221748605</v>
      </c>
      <c r="G123" s="66">
        <f>($D123+$E123-$F123)/$J$87*$J$84</f>
        <v>4769644.1273678066</v>
      </c>
      <c r="H123" s="66">
        <f>G123/$F$84</f>
        <v>5299.60458596423</v>
      </c>
      <c r="I123" s="66">
        <f>($D123+$E123-$F123)/$J$87*$J$85</f>
        <v>7483684.0520940721</v>
      </c>
      <c r="J123" s="66">
        <f t="shared" ref="J123:J124" si="8">I123/$F$85</f>
        <v>7483.6840520940723</v>
      </c>
      <c r="K123" s="66">
        <f>($D123+$E123-$F123)/$J$87*$J$86</f>
        <v>6452670.0689514978</v>
      </c>
      <c r="L123" s="66">
        <f t="shared" ref="L123:L124" si="9">K123/$F$86</f>
        <v>9218.1000985021401</v>
      </c>
    </row>
    <row r="124" spans="1:12" hidden="1" x14ac:dyDescent="0.25">
      <c r="C124" s="4" t="s">
        <v>964</v>
      </c>
      <c r="D124" s="35">
        <f>$D$117</f>
        <v>4000000</v>
      </c>
      <c r="E124" s="35">
        <f>E117+F117</f>
        <v>17317647.05882353</v>
      </c>
      <c r="F124" s="35">
        <f>G117+H117</f>
        <v>2561359.5067944117</v>
      </c>
      <c r="G124" s="66">
        <f>($D124+$E124-$F124)/$J$87*$J$84</f>
        <v>4782466.8636086043</v>
      </c>
      <c r="H124" s="66">
        <f>G124/$F$84</f>
        <v>5313.8520706762274</v>
      </c>
      <c r="I124" s="66">
        <f>($D124+$E124-$F124)/$J$87*$J$85</f>
        <v>7503803.2274763295</v>
      </c>
      <c r="J124" s="66">
        <f t="shared" si="8"/>
        <v>7503.80322747633</v>
      </c>
      <c r="K124" s="66">
        <f>($D124+$E124-$F124)/$J$87*$J$86</f>
        <v>6470017.4609441832</v>
      </c>
      <c r="L124" s="66">
        <f t="shared" si="9"/>
        <v>9242.8820870631189</v>
      </c>
    </row>
    <row r="125" spans="1:12" hidden="1" x14ac:dyDescent="0.25">
      <c r="C125" s="4"/>
      <c r="D125" s="64">
        <f>SUM(D122:D124)</f>
        <v>19000000</v>
      </c>
      <c r="E125" s="64">
        <f t="shared" ref="E125:H125" si="10">SUM(E122:E124)</f>
        <v>56552941.176470593</v>
      </c>
      <c r="F125" s="64">
        <f t="shared" si="10"/>
        <v>9329910.6153688487</v>
      </c>
      <c r="G125" s="67">
        <f t="shared" si="10"/>
        <v>16885508.306890205</v>
      </c>
      <c r="H125" s="67">
        <f t="shared" si="10"/>
        <v>18761.675896544672</v>
      </c>
      <c r="I125" s="67">
        <f t="shared" ref="I125" si="11">SUM(I122:I124)</f>
        <v>26493760.50986699</v>
      </c>
      <c r="J125" s="67">
        <f t="shared" ref="J125" si="12">SUM(J122:J124)</f>
        <v>26493.760509866996</v>
      </c>
      <c r="K125" s="67">
        <f t="shared" ref="K125" si="13">SUM(K122:K124)</f>
        <v>22843761.744344544</v>
      </c>
      <c r="L125" s="67">
        <f t="shared" ref="L125" si="14">SUM(L122:L124)</f>
        <v>32633.94534906363</v>
      </c>
    </row>
    <row r="126" spans="1:12" hidden="1" x14ac:dyDescent="0.25"/>
    <row r="127" spans="1:12" x14ac:dyDescent="0.25">
      <c r="H127" s="65"/>
    </row>
    <row r="128" spans="1:12" ht="75" x14ac:dyDescent="0.25">
      <c r="D128" s="16" t="s">
        <v>1033</v>
      </c>
      <c r="E128" s="16" t="s">
        <v>1034</v>
      </c>
    </row>
    <row r="129" spans="1:14" x14ac:dyDescent="0.25">
      <c r="A129" s="76" t="s">
        <v>999</v>
      </c>
      <c r="D129" s="96">
        <v>1</v>
      </c>
      <c r="E129" s="96">
        <v>2</v>
      </c>
    </row>
    <row r="130" spans="1:14" x14ac:dyDescent="0.25">
      <c r="E130" s="77"/>
    </row>
    <row r="131" spans="1:14" ht="30" x14ac:dyDescent="0.25">
      <c r="B131" s="29" t="s">
        <v>919</v>
      </c>
      <c r="C131" s="38" t="s">
        <v>110</v>
      </c>
      <c r="D131" s="38" t="s">
        <v>965</v>
      </c>
      <c r="E131" s="38"/>
      <c r="F131" s="38" t="s">
        <v>996</v>
      </c>
      <c r="G131" s="38"/>
      <c r="H131" s="38" t="s">
        <v>997</v>
      </c>
      <c r="I131" s="38" t="s">
        <v>994</v>
      </c>
    </row>
    <row r="132" spans="1:14" x14ac:dyDescent="0.25">
      <c r="B132" s="4" t="s">
        <v>932</v>
      </c>
      <c r="C132" s="4" t="s">
        <v>961</v>
      </c>
      <c r="D132" s="35">
        <f>C91</f>
        <v>10000000</v>
      </c>
      <c r="E132" s="35"/>
      <c r="F132" s="28"/>
      <c r="G132" s="28"/>
      <c r="H132" s="107">
        <f>IF(E129=1,(D132+F132)/$K$87*(G84*I84+G85*I85+G86*I86),S87)</f>
        <v>5800000</v>
      </c>
      <c r="I132" s="35">
        <f>D132+E132+F132-G132-H132</f>
        <v>4200000</v>
      </c>
    </row>
    <row r="133" spans="1:14" x14ac:dyDescent="0.25">
      <c r="B133" s="4" t="s">
        <v>932</v>
      </c>
      <c r="C133" s="4" t="s">
        <v>963</v>
      </c>
      <c r="D133" s="35">
        <f>D91</f>
        <v>5000000</v>
      </c>
      <c r="E133" s="35"/>
      <c r="F133" s="35">
        <f>D97</f>
        <v>8000000</v>
      </c>
      <c r="G133" s="28"/>
      <c r="H133" s="28">
        <f>IF(E129=1,(D133+F133)/$L$87*$M$87,U87)</f>
        <v>1240000</v>
      </c>
      <c r="I133" s="35">
        <f>D133+E133+F133-G133-H133</f>
        <v>11760000</v>
      </c>
    </row>
    <row r="134" spans="1:14" x14ac:dyDescent="0.25">
      <c r="B134" s="4" t="s">
        <v>932</v>
      </c>
      <c r="C134" s="4" t="s">
        <v>964</v>
      </c>
      <c r="D134" s="35">
        <f>E91</f>
        <v>4000000</v>
      </c>
      <c r="E134" s="35"/>
      <c r="F134" s="35">
        <f>E97+F97</f>
        <v>3200000</v>
      </c>
      <c r="G134" s="28"/>
      <c r="H134" s="28">
        <f>(IF(E129=1,(D134+F134)/$L$87*$M$87,T87+V87+W87+X87+Y87))</f>
        <v>0</v>
      </c>
      <c r="I134" s="35">
        <f>D134+E134+F134-G134-H134</f>
        <v>7200000</v>
      </c>
    </row>
    <row r="135" spans="1:14" x14ac:dyDescent="0.25">
      <c r="B135" s="4"/>
      <c r="C135" s="29" t="s">
        <v>975</v>
      </c>
      <c r="D135" s="64">
        <f>SUM(D132:D134)</f>
        <v>19000000</v>
      </c>
      <c r="E135" s="64">
        <f t="shared" ref="E135:I135" si="15">SUM(E132:E134)</f>
        <v>0</v>
      </c>
      <c r="F135" s="64">
        <f t="shared" si="15"/>
        <v>11200000</v>
      </c>
      <c r="G135" s="64">
        <f t="shared" si="15"/>
        <v>0</v>
      </c>
      <c r="H135" s="64">
        <f t="shared" si="15"/>
        <v>7040000</v>
      </c>
      <c r="I135" s="64">
        <f t="shared" si="15"/>
        <v>23160000</v>
      </c>
    </row>
    <row r="139" spans="1:14" ht="30" x14ac:dyDescent="0.25">
      <c r="C139" s="68" t="s">
        <v>110</v>
      </c>
      <c r="D139" s="68" t="s">
        <v>978</v>
      </c>
      <c r="E139" s="68" t="s">
        <v>962</v>
      </c>
      <c r="F139" s="68" t="s">
        <v>979</v>
      </c>
      <c r="G139" s="38" t="s">
        <v>980</v>
      </c>
      <c r="H139" s="38" t="s">
        <v>981</v>
      </c>
      <c r="I139" s="38" t="s">
        <v>982</v>
      </c>
      <c r="J139" s="38" t="s">
        <v>983</v>
      </c>
      <c r="K139" s="38" t="s">
        <v>984</v>
      </c>
      <c r="L139" s="38" t="s">
        <v>985</v>
      </c>
    </row>
    <row r="140" spans="1:14" x14ac:dyDescent="0.25">
      <c r="C140" s="4" t="s">
        <v>961</v>
      </c>
      <c r="D140" s="35">
        <f>$D$115</f>
        <v>10000000</v>
      </c>
      <c r="E140" s="35">
        <f>F132</f>
        <v>0</v>
      </c>
      <c r="F140" s="35">
        <f>H132</f>
        <v>5800000</v>
      </c>
      <c r="G140" s="66">
        <f>($D140+$E140-$F140)/$J$87*$J$84</f>
        <v>1070913.4614959094</v>
      </c>
      <c r="H140" s="66">
        <f>G140/$F$84</f>
        <v>1189.9038461065659</v>
      </c>
      <c r="I140" s="66">
        <f>($D140+$E140-$F140)/$J$87*$J$85</f>
        <v>1680288.4615613115</v>
      </c>
      <c r="J140" s="66">
        <f>I140/$F$85</f>
        <v>1680.2884615613116</v>
      </c>
      <c r="K140" s="66">
        <f>($D140+$E140-$F140)/$J$87*$J$86</f>
        <v>1448798.0769427789</v>
      </c>
      <c r="L140" s="66">
        <f>K140/$F$86</f>
        <v>2069.7115384896842</v>
      </c>
    </row>
    <row r="141" spans="1:14" x14ac:dyDescent="0.25">
      <c r="C141" s="4" t="s">
        <v>963</v>
      </c>
      <c r="D141" s="35">
        <f>$D$116</f>
        <v>5000000</v>
      </c>
      <c r="E141" s="35">
        <f>F133</f>
        <v>8000000</v>
      </c>
      <c r="F141" s="35">
        <f t="shared" ref="F141:F142" si="16">H133</f>
        <v>1240000</v>
      </c>
      <c r="G141" s="66">
        <f>($D141+$E141-$F141)/$J$87*$J$84</f>
        <v>2998557.6921885461</v>
      </c>
      <c r="H141" s="66">
        <f>G141/$F$84</f>
        <v>3331.7307690983844</v>
      </c>
      <c r="I141" s="66">
        <f>($D141+$E141-$F141)/$J$87*$J$85</f>
        <v>4704807.692371673</v>
      </c>
      <c r="J141" s="66">
        <f t="shared" ref="J141:J142" si="17">I141/$F$85</f>
        <v>4704.8076923716726</v>
      </c>
      <c r="K141" s="66">
        <f>($D141+$E141-$F141)/$J$87*$J$86</f>
        <v>4056634.615439781</v>
      </c>
      <c r="L141" s="66">
        <f t="shared" ref="L141:L142" si="18">K141/$F$86</f>
        <v>5795.1923077711153</v>
      </c>
    </row>
    <row r="142" spans="1:14" x14ac:dyDescent="0.25">
      <c r="C142" s="4" t="s">
        <v>964</v>
      </c>
      <c r="D142" s="35">
        <f>$D$117</f>
        <v>4000000</v>
      </c>
      <c r="E142" s="35">
        <f>F134</f>
        <v>3200000</v>
      </c>
      <c r="F142" s="35">
        <f t="shared" si="16"/>
        <v>0</v>
      </c>
      <c r="G142" s="66">
        <f>($D142+$E142-$F142)/$J$87*$J$84</f>
        <v>1835851.6482787016</v>
      </c>
      <c r="H142" s="66">
        <f>G142/$F$84</f>
        <v>2039.8351647541128</v>
      </c>
      <c r="I142" s="66">
        <f>($D142+$E142-$F142)/$J$87*$J$85</f>
        <v>2880494.5055336771</v>
      </c>
      <c r="J142" s="66">
        <f t="shared" si="17"/>
        <v>2880.4945055336771</v>
      </c>
      <c r="K142" s="66">
        <f>($D142+$E142-$F142)/$J$87*$J$86</f>
        <v>2483653.8461876209</v>
      </c>
      <c r="L142" s="66">
        <f t="shared" si="18"/>
        <v>3548.0769231251729</v>
      </c>
      <c r="N142" t="s">
        <v>1047</v>
      </c>
    </row>
    <row r="143" spans="1:14" x14ac:dyDescent="0.25">
      <c r="C143" s="4"/>
      <c r="D143" s="64">
        <f>SUM(D140:D142)</f>
        <v>19000000</v>
      </c>
      <c r="E143" s="64">
        <f t="shared" ref="E143:L143" si="19">SUM(E140:E142)</f>
        <v>11200000</v>
      </c>
      <c r="F143" s="64">
        <f t="shared" si="19"/>
        <v>7040000</v>
      </c>
      <c r="G143" s="67">
        <f t="shared" si="19"/>
        <v>5905322.801963157</v>
      </c>
      <c r="H143" s="67">
        <f t="shared" si="19"/>
        <v>6561.4697799590631</v>
      </c>
      <c r="I143" s="67">
        <f t="shared" si="19"/>
        <v>9265590.6594666615</v>
      </c>
      <c r="J143" s="67">
        <f t="shared" si="19"/>
        <v>9265.5906594666612</v>
      </c>
      <c r="K143" s="67">
        <f t="shared" si="19"/>
        <v>7989086.5385701805</v>
      </c>
      <c r="L143" s="67">
        <f t="shared" si="19"/>
        <v>11412.980769385973</v>
      </c>
    </row>
    <row r="150" spans="1:10" s="119" customFormat="1" ht="18.75" x14ac:dyDescent="0.3">
      <c r="A150" s="118"/>
      <c r="F150" s="135" t="s">
        <v>1045</v>
      </c>
      <c r="G150" s="136"/>
      <c r="H150" s="136"/>
      <c r="I150" s="136"/>
      <c r="J150" s="137"/>
    </row>
    <row r="151" spans="1:10" s="1" customFormat="1" ht="18.75" x14ac:dyDescent="0.3">
      <c r="A151" s="120"/>
      <c r="F151" s="122"/>
      <c r="G151" s="123"/>
      <c r="H151" s="123"/>
      <c r="I151" s="123"/>
      <c r="J151" s="123"/>
    </row>
    <row r="152" spans="1:10" s="121" customFormat="1" ht="18.75" x14ac:dyDescent="0.3">
      <c r="F152" s="128" t="s">
        <v>250</v>
      </c>
      <c r="G152" s="128" t="s">
        <v>136</v>
      </c>
      <c r="H152" s="128" t="s">
        <v>1035</v>
      </c>
      <c r="I152" s="128" t="s">
        <v>1036</v>
      </c>
      <c r="J152" s="128" t="s">
        <v>1037</v>
      </c>
    </row>
    <row r="153" spans="1:10" ht="18.75" x14ac:dyDescent="0.3">
      <c r="A153" s="121"/>
      <c r="E153" s="25"/>
      <c r="F153" s="124">
        <v>1541</v>
      </c>
      <c r="G153" s="125" t="s">
        <v>1039</v>
      </c>
      <c r="H153" s="125" t="s">
        <v>1040</v>
      </c>
      <c r="I153" s="126">
        <f>F96</f>
        <v>4000000</v>
      </c>
      <c r="J153" s="126"/>
    </row>
    <row r="154" spans="1:10" ht="18.75" x14ac:dyDescent="0.3">
      <c r="A154" s="121"/>
      <c r="E154" s="25"/>
      <c r="F154" s="124">
        <v>6278</v>
      </c>
      <c r="G154" s="125" t="s">
        <v>1039</v>
      </c>
      <c r="H154" s="125" t="s">
        <v>1040</v>
      </c>
      <c r="I154" s="125" t="s">
        <v>1038</v>
      </c>
      <c r="J154" s="126">
        <f>F96</f>
        <v>4000000</v>
      </c>
    </row>
    <row r="155" spans="1:10" ht="18.75" x14ac:dyDescent="0.3">
      <c r="A155" s="121"/>
      <c r="E155" s="25"/>
      <c r="F155" s="124">
        <v>1541</v>
      </c>
      <c r="G155" s="125" t="s">
        <v>1042</v>
      </c>
      <c r="H155" s="125" t="s">
        <v>1041</v>
      </c>
      <c r="I155" s="126">
        <f>F97</f>
        <v>3200000</v>
      </c>
      <c r="J155" s="126"/>
    </row>
    <row r="156" spans="1:10" ht="18.75" x14ac:dyDescent="0.3">
      <c r="A156" s="121"/>
      <c r="D156" s="25"/>
      <c r="F156" s="124">
        <v>6278</v>
      </c>
      <c r="G156" s="125" t="s">
        <v>1042</v>
      </c>
      <c r="H156" s="125" t="s">
        <v>1041</v>
      </c>
      <c r="I156" s="126"/>
      <c r="J156" s="126">
        <f>F97</f>
        <v>3200000</v>
      </c>
    </row>
    <row r="157" spans="1:10" ht="18.75" x14ac:dyDescent="0.3">
      <c r="F157" s="124">
        <v>1541</v>
      </c>
      <c r="G157" s="125" t="s">
        <v>1039</v>
      </c>
      <c r="H157" s="125" t="s">
        <v>1043</v>
      </c>
      <c r="I157" s="126">
        <f>C96</f>
        <v>26400000</v>
      </c>
      <c r="J157" s="126"/>
    </row>
    <row r="158" spans="1:10" ht="18.75" x14ac:dyDescent="0.3">
      <c r="F158" s="124">
        <v>621</v>
      </c>
      <c r="G158" s="125" t="s">
        <v>1039</v>
      </c>
      <c r="H158" s="125" t="s">
        <v>1043</v>
      </c>
      <c r="I158" s="125" t="s">
        <v>1038</v>
      </c>
      <c r="J158" s="126">
        <f>C96</f>
        <v>26400000</v>
      </c>
    </row>
    <row r="159" spans="1:10" ht="18.75" x14ac:dyDescent="0.3">
      <c r="F159" s="124">
        <v>1541</v>
      </c>
      <c r="G159" s="125" t="s">
        <v>1042</v>
      </c>
      <c r="H159" s="125" t="s">
        <v>1044</v>
      </c>
      <c r="I159" s="126">
        <f>D97</f>
        <v>8000000</v>
      </c>
      <c r="J159" s="126" t="str">
        <f>H152</f>
        <v>Nội dung</v>
      </c>
    </row>
    <row r="160" spans="1:10" ht="18.75" x14ac:dyDescent="0.3">
      <c r="F160" s="124">
        <v>622</v>
      </c>
      <c r="G160" s="125" t="s">
        <v>1042</v>
      </c>
      <c r="H160" s="125" t="s">
        <v>1044</v>
      </c>
      <c r="I160" s="126"/>
      <c r="J160" s="126">
        <f>D97</f>
        <v>8000000</v>
      </c>
    </row>
    <row r="161" spans="2:13" ht="18.75" x14ac:dyDescent="0.3">
      <c r="F161" s="124">
        <v>1541</v>
      </c>
      <c r="G161" s="125" t="s">
        <v>1039</v>
      </c>
      <c r="H161" s="125" t="s">
        <v>1044</v>
      </c>
      <c r="I161" s="126">
        <f>D96</f>
        <v>10000000</v>
      </c>
      <c r="J161" s="126"/>
    </row>
    <row r="162" spans="2:13" ht="18.75" x14ac:dyDescent="0.3">
      <c r="B162" s="10"/>
      <c r="C162" s="10"/>
      <c r="D162" s="10"/>
      <c r="E162" s="10"/>
      <c r="F162" s="124">
        <v>622</v>
      </c>
      <c r="G162" s="125" t="s">
        <v>1039</v>
      </c>
      <c r="H162" s="125" t="s">
        <v>1044</v>
      </c>
      <c r="I162" s="126"/>
      <c r="J162" s="126">
        <f>D96</f>
        <v>10000000</v>
      </c>
      <c r="K162" s="10"/>
      <c r="L162" s="10"/>
      <c r="M162" s="10"/>
    </row>
    <row r="163" spans="2:13" ht="18.75" x14ac:dyDescent="0.3">
      <c r="B163" s="10"/>
      <c r="C163" s="10"/>
      <c r="D163" s="10"/>
      <c r="E163" s="10"/>
      <c r="F163" s="138" t="s">
        <v>1046</v>
      </c>
      <c r="G163" s="139"/>
      <c r="H163" s="139"/>
      <c r="I163" s="129">
        <f>SUM(I153:I162)</f>
        <v>51600000</v>
      </c>
      <c r="J163" s="127"/>
      <c r="K163" s="10"/>
      <c r="L163" s="10"/>
      <c r="M163" s="10"/>
    </row>
    <row r="164" spans="2:13" x14ac:dyDescent="0.2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2:13" x14ac:dyDescent="0.2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5">
      <c r="B167" s="10"/>
      <c r="C167" s="111"/>
      <c r="D167" s="111"/>
      <c r="E167" s="111"/>
      <c r="F167" s="111"/>
      <c r="G167" s="112"/>
      <c r="H167" s="112"/>
      <c r="I167" s="112"/>
      <c r="J167" s="112"/>
      <c r="K167" s="112"/>
      <c r="L167" s="112"/>
      <c r="M167" s="10"/>
    </row>
    <row r="168" spans="2:13" x14ac:dyDescent="0.25">
      <c r="B168" s="10"/>
      <c r="C168" s="113"/>
      <c r="D168" s="113"/>
      <c r="E168" s="113"/>
      <c r="F168" s="113"/>
      <c r="G168" s="114"/>
      <c r="H168" s="114"/>
      <c r="I168" s="114"/>
      <c r="J168" s="114"/>
      <c r="K168" s="114"/>
      <c r="L168" s="114"/>
      <c r="M168" s="10"/>
    </row>
    <row r="169" spans="2:13" x14ac:dyDescent="0.25">
      <c r="B169" s="10"/>
      <c r="C169" s="113"/>
      <c r="D169" s="113"/>
      <c r="E169" s="113"/>
      <c r="F169" s="113"/>
      <c r="G169" s="114"/>
      <c r="H169" s="114"/>
      <c r="I169" s="114"/>
      <c r="J169" s="114"/>
      <c r="K169" s="114"/>
      <c r="L169" s="114"/>
      <c r="M169" s="10"/>
    </row>
    <row r="170" spans="2:13" x14ac:dyDescent="0.25">
      <c r="B170" s="10"/>
      <c r="C170" s="113"/>
      <c r="D170" s="113"/>
      <c r="E170" s="113"/>
      <c r="F170" s="113"/>
      <c r="G170" s="114"/>
      <c r="H170" s="114"/>
      <c r="I170" s="114"/>
      <c r="J170" s="114"/>
      <c r="K170" s="114"/>
      <c r="L170" s="114"/>
      <c r="M170" s="10"/>
    </row>
    <row r="171" spans="2:13" x14ac:dyDescent="0.25">
      <c r="B171" s="10"/>
      <c r="C171" s="113"/>
      <c r="D171" s="115"/>
      <c r="E171" s="115"/>
      <c r="F171" s="115"/>
      <c r="G171" s="116"/>
      <c r="H171" s="116"/>
      <c r="I171" s="116"/>
      <c r="J171" s="116"/>
      <c r="K171" s="116"/>
      <c r="L171" s="116"/>
      <c r="M171" s="10"/>
    </row>
    <row r="172" spans="2:13" x14ac:dyDescent="0.2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5">
      <c r="B173" s="10"/>
      <c r="C173" s="10"/>
      <c r="D173" s="10"/>
      <c r="E173" s="10"/>
      <c r="F173" s="117"/>
      <c r="G173" s="10"/>
      <c r="H173" s="10"/>
      <c r="I173" s="10"/>
      <c r="J173" s="10"/>
      <c r="K173" s="10"/>
      <c r="L173" s="10"/>
      <c r="M173" s="10"/>
    </row>
  </sheetData>
  <mergeCells count="2">
    <mergeCell ref="F150:J150"/>
    <mergeCell ref="F163:H163"/>
  </mergeCells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F21" sqref="F21"/>
    </sheetView>
  </sheetViews>
  <sheetFormatPr defaultRowHeight="15" x14ac:dyDescent="0.25"/>
  <cols>
    <col min="1" max="1" width="22.140625" customWidth="1"/>
    <col min="2" max="2" width="21" customWidth="1"/>
    <col min="3" max="3" width="17.7109375" customWidth="1"/>
    <col min="4" max="4" width="25.85546875" customWidth="1"/>
    <col min="5" max="5" width="24.7109375" customWidth="1"/>
    <col min="6" max="6" width="14" customWidth="1"/>
  </cols>
  <sheetData>
    <row r="2" spans="1:6" x14ac:dyDescent="0.25">
      <c r="A2" s="86"/>
    </row>
    <row r="3" spans="1:6" x14ac:dyDescent="0.25">
      <c r="A3" s="86" t="s">
        <v>1028</v>
      </c>
    </row>
    <row r="4" spans="1:6" x14ac:dyDescent="0.25">
      <c r="A4" s="86"/>
    </row>
    <row r="5" spans="1:6" x14ac:dyDescent="0.25">
      <c r="A5" s="86" t="s">
        <v>1027</v>
      </c>
    </row>
    <row r="6" spans="1:6" x14ac:dyDescent="0.25">
      <c r="A6" s="68" t="s">
        <v>337</v>
      </c>
      <c r="B6" s="68" t="s">
        <v>1012</v>
      </c>
      <c r="C6" s="68" t="s">
        <v>108</v>
      </c>
      <c r="D6" s="68" t="s">
        <v>1018</v>
      </c>
      <c r="E6" s="68" t="s">
        <v>1017</v>
      </c>
      <c r="F6" s="68" t="s">
        <v>1013</v>
      </c>
    </row>
    <row r="7" spans="1:6" x14ac:dyDescent="0.25">
      <c r="A7" s="93" t="s">
        <v>1014</v>
      </c>
      <c r="B7" s="93" t="s">
        <v>1015</v>
      </c>
      <c r="C7" s="93" t="s">
        <v>1016</v>
      </c>
      <c r="D7" s="94">
        <v>621</v>
      </c>
      <c r="E7" s="93" t="s">
        <v>1020</v>
      </c>
      <c r="F7" s="98">
        <v>100000</v>
      </c>
    </row>
    <row r="8" spans="1:6" x14ac:dyDescent="0.25">
      <c r="A8" s="93" t="s">
        <v>1014</v>
      </c>
      <c r="B8" s="93" t="s">
        <v>1015</v>
      </c>
      <c r="C8" s="93" t="s">
        <v>1016</v>
      </c>
      <c r="D8" s="94">
        <v>622</v>
      </c>
      <c r="E8" s="93" t="s">
        <v>1019</v>
      </c>
      <c r="F8" s="98">
        <v>70000</v>
      </c>
    </row>
    <row r="9" spans="1:6" x14ac:dyDescent="0.25">
      <c r="A9" s="93" t="s">
        <v>1014</v>
      </c>
      <c r="B9" s="93" t="s">
        <v>1015</v>
      </c>
      <c r="C9" s="93" t="s">
        <v>1016</v>
      </c>
      <c r="D9" s="94">
        <v>6271</v>
      </c>
      <c r="E9" s="93" t="s">
        <v>1021</v>
      </c>
      <c r="F9" s="98">
        <v>30000</v>
      </c>
    </row>
    <row r="10" spans="1:6" x14ac:dyDescent="0.25">
      <c r="A10" s="93" t="s">
        <v>1014</v>
      </c>
      <c r="B10" s="93" t="s">
        <v>1015</v>
      </c>
      <c r="C10" s="93" t="s">
        <v>1016</v>
      </c>
      <c r="D10" s="94">
        <v>6272</v>
      </c>
      <c r="E10" s="93" t="s">
        <v>1022</v>
      </c>
      <c r="F10" s="98">
        <v>50000</v>
      </c>
    </row>
    <row r="11" spans="1:6" x14ac:dyDescent="0.25">
      <c r="A11" s="93" t="s">
        <v>1014</v>
      </c>
      <c r="B11" s="93" t="s">
        <v>1015</v>
      </c>
      <c r="C11" s="93" t="s">
        <v>1016</v>
      </c>
      <c r="D11" s="94">
        <v>6274</v>
      </c>
      <c r="E11" s="93" t="s">
        <v>1023</v>
      </c>
      <c r="F11" s="98">
        <v>60000</v>
      </c>
    </row>
    <row r="12" spans="1:6" x14ac:dyDescent="0.25">
      <c r="A12" s="93" t="s">
        <v>1014</v>
      </c>
      <c r="B12" s="93" t="s">
        <v>1015</v>
      </c>
      <c r="C12" s="93" t="s">
        <v>1024</v>
      </c>
      <c r="D12" s="94">
        <v>621</v>
      </c>
      <c r="E12" s="93" t="s">
        <v>1020</v>
      </c>
      <c r="F12" s="98">
        <v>20000</v>
      </c>
    </row>
    <row r="13" spans="1:6" x14ac:dyDescent="0.25">
      <c r="A13" s="93" t="s">
        <v>1014</v>
      </c>
      <c r="B13" s="93" t="s">
        <v>1015</v>
      </c>
      <c r="C13" s="93" t="s">
        <v>1024</v>
      </c>
      <c r="D13" s="94">
        <v>622</v>
      </c>
      <c r="E13" s="93" t="s">
        <v>1019</v>
      </c>
      <c r="F13" s="98">
        <v>30000</v>
      </c>
    </row>
    <row r="14" spans="1:6" x14ac:dyDescent="0.25">
      <c r="A14" s="93" t="s">
        <v>1014</v>
      </c>
      <c r="B14" s="93" t="s">
        <v>1015</v>
      </c>
      <c r="C14" s="93" t="s">
        <v>1024</v>
      </c>
      <c r="D14" s="94">
        <v>6271</v>
      </c>
      <c r="E14" s="93" t="s">
        <v>1021</v>
      </c>
      <c r="F14" s="98">
        <v>15000</v>
      </c>
    </row>
    <row r="15" spans="1:6" x14ac:dyDescent="0.25">
      <c r="A15" s="93" t="s">
        <v>1014</v>
      </c>
      <c r="B15" s="93" t="s">
        <v>1015</v>
      </c>
      <c r="C15" s="93" t="s">
        <v>1024</v>
      </c>
      <c r="D15" s="94">
        <v>6272</v>
      </c>
      <c r="E15" s="93" t="s">
        <v>1022</v>
      </c>
      <c r="F15" s="98">
        <v>5000</v>
      </c>
    </row>
    <row r="16" spans="1:6" x14ac:dyDescent="0.25">
      <c r="A16" s="93" t="s">
        <v>1014</v>
      </c>
      <c r="B16" s="93" t="s">
        <v>1015</v>
      </c>
      <c r="C16" s="93" t="s">
        <v>1024</v>
      </c>
      <c r="D16" s="94">
        <v>6274</v>
      </c>
      <c r="E16" s="93" t="s">
        <v>1023</v>
      </c>
      <c r="F16" s="98">
        <v>20000</v>
      </c>
    </row>
    <row r="17" spans="1:6" x14ac:dyDescent="0.25">
      <c r="A17" s="87"/>
      <c r="B17" s="87"/>
      <c r="C17" s="87"/>
      <c r="D17" s="88"/>
      <c r="E17" s="87"/>
      <c r="F17" s="87"/>
    </row>
    <row r="18" spans="1:6" x14ac:dyDescent="0.25">
      <c r="A18" s="89" t="s">
        <v>1030</v>
      </c>
      <c r="B18" s="87"/>
      <c r="C18" s="87"/>
      <c r="D18" s="90">
        <v>100000000</v>
      </c>
      <c r="E18" s="87"/>
      <c r="F18" s="87"/>
    </row>
    <row r="19" spans="1:6" ht="30" x14ac:dyDescent="0.25">
      <c r="A19" s="87" t="s">
        <v>1026</v>
      </c>
      <c r="B19" s="87"/>
      <c r="C19" s="87"/>
      <c r="D19" s="88"/>
      <c r="E19" s="87"/>
      <c r="F19" s="87"/>
    </row>
    <row r="20" spans="1:6" ht="45" x14ac:dyDescent="0.25">
      <c r="A20" s="4" t="s">
        <v>250</v>
      </c>
      <c r="B20" s="29" t="s">
        <v>108</v>
      </c>
      <c r="C20" s="4" t="s">
        <v>1025</v>
      </c>
      <c r="D20" s="91" t="s">
        <v>1029</v>
      </c>
    </row>
    <row r="21" spans="1:6" x14ac:dyDescent="0.25">
      <c r="A21" s="4">
        <v>6274</v>
      </c>
      <c r="B21" s="4" t="s">
        <v>1016</v>
      </c>
      <c r="C21" s="28">
        <f t="array" ref="C21">SUM(IF($C$7:$C$16=B21,1,0)*IF($D$7:$D$16=A21,1,0)*$F$7:$F$16)</f>
        <v>60000</v>
      </c>
      <c r="D21" s="99">
        <f>$D$18*C21/SUM($C$21:$C$22)</f>
        <v>75000000</v>
      </c>
    </row>
    <row r="22" spans="1:6" x14ac:dyDescent="0.25">
      <c r="A22" s="4">
        <v>6274</v>
      </c>
      <c r="B22" s="4" t="s">
        <v>1024</v>
      </c>
      <c r="C22" s="28">
        <f t="array" ref="C22">SUM(IF($C$7:$C$16=B22,1,0)*IF($D$7:$D$16=A22,1,0)*$F$7:$F$16)</f>
        <v>20000</v>
      </c>
      <c r="D22" s="99">
        <f>$D$18*C22/SUM($C$21:$C$22)</f>
        <v>25000000</v>
      </c>
    </row>
    <row r="25" spans="1:6" x14ac:dyDescent="0.25">
      <c r="A25" s="92" t="s">
        <v>1031</v>
      </c>
    </row>
    <row r="27" spans="1:6" x14ac:dyDescent="0.25">
      <c r="A27" s="68" t="s">
        <v>337</v>
      </c>
      <c r="B27" s="68" t="s">
        <v>1012</v>
      </c>
      <c r="C27" s="68" t="s">
        <v>108</v>
      </c>
      <c r="D27" s="68" t="s">
        <v>1018</v>
      </c>
      <c r="E27" s="68" t="s">
        <v>1017</v>
      </c>
      <c r="F27" s="68" t="s">
        <v>1013</v>
      </c>
    </row>
    <row r="28" spans="1:6" x14ac:dyDescent="0.25">
      <c r="A28" s="93" t="s">
        <v>1014</v>
      </c>
      <c r="B28" s="93" t="s">
        <v>1015</v>
      </c>
      <c r="C28" s="93" t="s">
        <v>1016</v>
      </c>
      <c r="D28" s="95">
        <v>6274</v>
      </c>
      <c r="E28" s="93" t="s">
        <v>1023</v>
      </c>
      <c r="F28" s="35">
        <f>D21</f>
        <v>75000000</v>
      </c>
    </row>
    <row r="29" spans="1:6" x14ac:dyDescent="0.25">
      <c r="A29" s="93" t="s">
        <v>1014</v>
      </c>
      <c r="B29" s="93" t="s">
        <v>1015</v>
      </c>
      <c r="C29" s="93" t="s">
        <v>1024</v>
      </c>
      <c r="D29" s="95">
        <v>6274</v>
      </c>
      <c r="E29" s="93" t="s">
        <v>1023</v>
      </c>
      <c r="F29" s="35">
        <f>D22</f>
        <v>25000000</v>
      </c>
    </row>
  </sheetData>
  <pageMargins left="0.7" right="0.7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4" sqref="A4"/>
    </sheetView>
  </sheetViews>
  <sheetFormatPr defaultRowHeight="15" x14ac:dyDescent="0.25"/>
  <cols>
    <col min="1" max="1" width="28.5703125" bestFit="1" customWidth="1"/>
    <col min="2" max="2" width="25" bestFit="1" customWidth="1"/>
    <col min="6" max="6" width="26.7109375" bestFit="1" customWidth="1"/>
    <col min="7" max="7" width="15.5703125" bestFit="1" customWidth="1"/>
  </cols>
  <sheetData>
    <row r="1" spans="1:7" x14ac:dyDescent="0.25">
      <c r="A1" s="132" t="s">
        <v>267</v>
      </c>
      <c r="B1" s="132"/>
      <c r="F1" s="132" t="s">
        <v>268</v>
      </c>
      <c r="G1" s="132"/>
    </row>
    <row r="2" spans="1:7" s="1" customFormat="1" x14ac:dyDescent="0.25">
      <c r="A2" s="130" t="s">
        <v>118</v>
      </c>
      <c r="B2" s="130"/>
      <c r="F2" s="130" t="s">
        <v>85</v>
      </c>
      <c r="G2" s="130"/>
    </row>
    <row r="3" spans="1:7" x14ac:dyDescent="0.25">
      <c r="A3" s="12" t="s">
        <v>37</v>
      </c>
      <c r="B3" s="12" t="s">
        <v>38</v>
      </c>
      <c r="F3" s="12" t="s">
        <v>37</v>
      </c>
      <c r="G3" s="12" t="s">
        <v>38</v>
      </c>
    </row>
    <row r="4" spans="1:7" x14ac:dyDescent="0.25">
      <c r="A4" s="8" t="s">
        <v>114</v>
      </c>
      <c r="B4" s="8" t="s">
        <v>176</v>
      </c>
      <c r="F4" s="4" t="s">
        <v>7</v>
      </c>
      <c r="G4" s="4" t="s">
        <v>41</v>
      </c>
    </row>
    <row r="5" spans="1:7" x14ac:dyDescent="0.25">
      <c r="A5" s="8" t="s">
        <v>104</v>
      </c>
      <c r="B5" s="8" t="s">
        <v>105</v>
      </c>
      <c r="F5" s="4" t="s">
        <v>51</v>
      </c>
      <c r="G5" s="4" t="s">
        <v>111</v>
      </c>
    </row>
    <row r="6" spans="1:7" x14ac:dyDescent="0.25">
      <c r="A6" s="8" t="s">
        <v>49</v>
      </c>
      <c r="B6" s="8" t="s">
        <v>116</v>
      </c>
      <c r="F6" s="4" t="s">
        <v>52</v>
      </c>
      <c r="G6" s="4" t="s">
        <v>117</v>
      </c>
    </row>
    <row r="7" spans="1:7" x14ac:dyDescent="0.25">
      <c r="A7" s="8" t="s">
        <v>130</v>
      </c>
      <c r="B7" s="8" t="s">
        <v>131</v>
      </c>
      <c r="F7" s="4" t="s">
        <v>6</v>
      </c>
      <c r="G7" s="4" t="s">
        <v>163</v>
      </c>
    </row>
    <row r="8" spans="1:7" x14ac:dyDescent="0.25">
      <c r="A8" s="7" t="s">
        <v>6</v>
      </c>
      <c r="B8" s="7" t="s">
        <v>40</v>
      </c>
      <c r="F8" s="4" t="s">
        <v>0</v>
      </c>
      <c r="G8" s="4"/>
    </row>
    <row r="9" spans="1:7" x14ac:dyDescent="0.25">
      <c r="A9" s="7" t="s">
        <v>7</v>
      </c>
      <c r="B9" s="7" t="s">
        <v>41</v>
      </c>
      <c r="F9" s="4" t="s">
        <v>2</v>
      </c>
      <c r="G9" s="4"/>
    </row>
    <row r="10" spans="1:7" x14ac:dyDescent="0.25">
      <c r="A10" s="7" t="s">
        <v>8</v>
      </c>
      <c r="B10" s="7" t="s">
        <v>111</v>
      </c>
      <c r="F10" s="4" t="s">
        <v>48</v>
      </c>
      <c r="G10" s="4"/>
    </row>
    <row r="11" spans="1:7" x14ac:dyDescent="0.25">
      <c r="A11" s="7" t="s">
        <v>20</v>
      </c>
      <c r="B11" s="7" t="s">
        <v>106</v>
      </c>
      <c r="F11" s="4" t="s">
        <v>3</v>
      </c>
      <c r="G11" s="4"/>
    </row>
    <row r="12" spans="1:7" x14ac:dyDescent="0.25">
      <c r="A12" s="7" t="s">
        <v>52</v>
      </c>
      <c r="B12" s="7" t="s">
        <v>193</v>
      </c>
      <c r="F12" s="4" t="s">
        <v>33</v>
      </c>
      <c r="G12" s="4"/>
    </row>
    <row r="13" spans="1:7" x14ac:dyDescent="0.25">
      <c r="A13" s="7" t="s">
        <v>14</v>
      </c>
      <c r="B13" s="7" t="s">
        <v>141</v>
      </c>
      <c r="F13" s="4" t="s">
        <v>49</v>
      </c>
      <c r="G13" s="4"/>
    </row>
    <row r="14" spans="1:7" x14ac:dyDescent="0.25">
      <c r="A14" s="4" t="s">
        <v>113</v>
      </c>
      <c r="B14" s="4" t="s">
        <v>194</v>
      </c>
      <c r="F14" s="4" t="s">
        <v>17</v>
      </c>
      <c r="G14" s="4"/>
    </row>
    <row r="15" spans="1:7" x14ac:dyDescent="0.25">
      <c r="A15" s="4" t="s">
        <v>2</v>
      </c>
      <c r="B15" s="4" t="s">
        <v>103</v>
      </c>
      <c r="F15" s="4" t="s">
        <v>24</v>
      </c>
      <c r="G15" s="4"/>
    </row>
    <row r="16" spans="1:7" x14ac:dyDescent="0.25">
      <c r="A16" s="4" t="s">
        <v>112</v>
      </c>
      <c r="B16" s="4" t="s">
        <v>115</v>
      </c>
      <c r="F16" s="4" t="s">
        <v>50</v>
      </c>
      <c r="G16" s="4"/>
    </row>
    <row r="17" spans="1:7" x14ac:dyDescent="0.25">
      <c r="A17" s="4" t="s">
        <v>0</v>
      </c>
      <c r="B17" s="4"/>
      <c r="F17" s="4" t="s">
        <v>11</v>
      </c>
      <c r="G17" s="4"/>
    </row>
    <row r="18" spans="1:7" x14ac:dyDescent="0.25">
      <c r="A18" s="4" t="s">
        <v>1</v>
      </c>
      <c r="B18" s="4"/>
      <c r="F18" s="4" t="s">
        <v>14</v>
      </c>
      <c r="G18" s="4"/>
    </row>
    <row r="19" spans="1:7" x14ac:dyDescent="0.25">
      <c r="A19" s="4" t="s">
        <v>24</v>
      </c>
      <c r="B19" s="4"/>
      <c r="F19" s="4" t="s">
        <v>53</v>
      </c>
      <c r="G19" s="4"/>
    </row>
    <row r="20" spans="1:7" x14ac:dyDescent="0.25">
      <c r="A20" s="4" t="s">
        <v>21</v>
      </c>
      <c r="B20" s="4"/>
      <c r="F20" s="4" t="s">
        <v>54</v>
      </c>
      <c r="G20" s="4"/>
    </row>
    <row r="21" spans="1:7" x14ac:dyDescent="0.25">
      <c r="A21" s="4" t="s">
        <v>32</v>
      </c>
      <c r="B21" s="4"/>
      <c r="F21" s="4" t="s">
        <v>55</v>
      </c>
      <c r="G21" s="4"/>
    </row>
    <row r="22" spans="1:7" x14ac:dyDescent="0.25">
      <c r="A22" s="4" t="s">
        <v>33</v>
      </c>
      <c r="B22" s="4"/>
      <c r="F22" s="4" t="s">
        <v>21</v>
      </c>
      <c r="G22" s="4"/>
    </row>
    <row r="23" spans="1:7" x14ac:dyDescent="0.25">
      <c r="A23" s="4" t="s">
        <v>34</v>
      </c>
      <c r="B23" s="4"/>
      <c r="F23" s="4" t="s">
        <v>56</v>
      </c>
      <c r="G23" s="4"/>
    </row>
    <row r="24" spans="1:7" x14ac:dyDescent="0.25">
      <c r="A24" s="4" t="s">
        <v>35</v>
      </c>
      <c r="B24" s="4"/>
      <c r="F24" s="4" t="s">
        <v>5</v>
      </c>
      <c r="G24" s="4"/>
    </row>
    <row r="25" spans="1:7" x14ac:dyDescent="0.25">
      <c r="F25" s="4" t="s">
        <v>57</v>
      </c>
      <c r="G25" s="4"/>
    </row>
    <row r="26" spans="1:7" x14ac:dyDescent="0.25">
      <c r="F26" s="4" t="s">
        <v>58</v>
      </c>
      <c r="G26" s="4"/>
    </row>
    <row r="27" spans="1:7" x14ac:dyDescent="0.25">
      <c r="F27" s="4" t="s">
        <v>59</v>
      </c>
      <c r="G27" s="4"/>
    </row>
    <row r="28" spans="1:7" x14ac:dyDescent="0.25">
      <c r="F28" s="4" t="s">
        <v>60</v>
      </c>
      <c r="G28" s="4"/>
    </row>
    <row r="29" spans="1:7" x14ac:dyDescent="0.25">
      <c r="F29" s="4" t="s">
        <v>28</v>
      </c>
      <c r="G29" s="4"/>
    </row>
    <row r="30" spans="1:7" x14ac:dyDescent="0.25">
      <c r="F30" s="4" t="s">
        <v>61</v>
      </c>
      <c r="G30" s="4"/>
    </row>
    <row r="31" spans="1:7" x14ac:dyDescent="0.25">
      <c r="F31" s="4" t="s">
        <v>12</v>
      </c>
      <c r="G31" s="4"/>
    </row>
    <row r="32" spans="1:7" x14ac:dyDescent="0.25">
      <c r="F32" s="4" t="s">
        <v>62</v>
      </c>
      <c r="G32" s="4"/>
    </row>
    <row r="33" spans="6:7" x14ac:dyDescent="0.25">
      <c r="F33" s="4" t="s">
        <v>63</v>
      </c>
      <c r="G33" s="4"/>
    </row>
    <row r="34" spans="6:7" x14ac:dyDescent="0.25">
      <c r="F34" s="4" t="s">
        <v>64</v>
      </c>
      <c r="G34" s="4"/>
    </row>
    <row r="35" spans="6:7" x14ac:dyDescent="0.25">
      <c r="F35" s="4" t="s">
        <v>65</v>
      </c>
      <c r="G35" s="4"/>
    </row>
    <row r="36" spans="6:7" x14ac:dyDescent="0.25">
      <c r="F36" s="4" t="s">
        <v>66</v>
      </c>
      <c r="G36" s="4"/>
    </row>
    <row r="37" spans="6:7" x14ac:dyDescent="0.25">
      <c r="F37" s="4" t="s">
        <v>67</v>
      </c>
      <c r="G37" s="4"/>
    </row>
    <row r="38" spans="6:7" x14ac:dyDescent="0.25">
      <c r="F38" s="4" t="s">
        <v>68</v>
      </c>
      <c r="G38" s="4"/>
    </row>
    <row r="39" spans="6:7" x14ac:dyDescent="0.25">
      <c r="F39" s="4" t="s">
        <v>69</v>
      </c>
      <c r="G39" s="4"/>
    </row>
    <row r="40" spans="6:7" x14ac:dyDescent="0.25">
      <c r="F40" s="4" t="s">
        <v>70</v>
      </c>
      <c r="G40" s="4"/>
    </row>
    <row r="41" spans="6:7" x14ac:dyDescent="0.25">
      <c r="F41" s="4" t="s">
        <v>27</v>
      </c>
      <c r="G41" s="4"/>
    </row>
    <row r="42" spans="6:7" x14ac:dyDescent="0.25">
      <c r="F42" s="4" t="s">
        <v>32</v>
      </c>
      <c r="G42" s="4"/>
    </row>
    <row r="43" spans="6:7" x14ac:dyDescent="0.25">
      <c r="F43" s="4" t="s">
        <v>34</v>
      </c>
      <c r="G43" s="4"/>
    </row>
    <row r="44" spans="6:7" x14ac:dyDescent="0.25">
      <c r="F44" s="4" t="s">
        <v>35</v>
      </c>
      <c r="G44" s="4"/>
    </row>
    <row r="45" spans="6:7" x14ac:dyDescent="0.25">
      <c r="F45" s="4" t="s">
        <v>71</v>
      </c>
      <c r="G45" s="4"/>
    </row>
    <row r="46" spans="6:7" x14ac:dyDescent="0.25">
      <c r="F46" s="4" t="s">
        <v>72</v>
      </c>
      <c r="G46" s="4"/>
    </row>
    <row r="47" spans="6:7" x14ac:dyDescent="0.25">
      <c r="F47" s="4" t="s">
        <v>73</v>
      </c>
      <c r="G47" s="4"/>
    </row>
    <row r="48" spans="6:7" x14ac:dyDescent="0.25">
      <c r="F48" s="4" t="s">
        <v>74</v>
      </c>
      <c r="G48" s="4"/>
    </row>
    <row r="49" spans="6:7" x14ac:dyDescent="0.25">
      <c r="F49" s="4" t="s">
        <v>75</v>
      </c>
      <c r="G49" s="4"/>
    </row>
    <row r="50" spans="6:7" x14ac:dyDescent="0.25">
      <c r="F50" s="4" t="s">
        <v>76</v>
      </c>
      <c r="G50" s="4"/>
    </row>
    <row r="51" spans="6:7" x14ac:dyDescent="0.25">
      <c r="F51" s="4" t="s">
        <v>77</v>
      </c>
      <c r="G51" s="4"/>
    </row>
    <row r="52" spans="6:7" x14ac:dyDescent="0.25">
      <c r="F52" s="4" t="s">
        <v>78</v>
      </c>
      <c r="G52" s="4"/>
    </row>
    <row r="53" spans="6:7" x14ac:dyDescent="0.25">
      <c r="F53" s="4" t="s">
        <v>79</v>
      </c>
      <c r="G53" s="4"/>
    </row>
    <row r="54" spans="6:7" x14ac:dyDescent="0.25">
      <c r="F54" s="4" t="s">
        <v>80</v>
      </c>
      <c r="G54" s="4"/>
    </row>
    <row r="55" spans="6:7" x14ac:dyDescent="0.25">
      <c r="F55" s="4" t="s">
        <v>81</v>
      </c>
      <c r="G55" s="4"/>
    </row>
    <row r="56" spans="6:7" x14ac:dyDescent="0.25">
      <c r="F56" s="4" t="s">
        <v>82</v>
      </c>
      <c r="G56" s="4"/>
    </row>
    <row r="57" spans="6:7" x14ac:dyDescent="0.25">
      <c r="F57" s="4" t="s">
        <v>83</v>
      </c>
      <c r="G57" s="4"/>
    </row>
    <row r="58" spans="6:7" x14ac:dyDescent="0.25">
      <c r="F58" s="4" t="s">
        <v>84</v>
      </c>
      <c r="G58" s="4"/>
    </row>
  </sheetData>
  <mergeCells count="4">
    <mergeCell ref="A2:B2"/>
    <mergeCell ref="F2:G2"/>
    <mergeCell ref="A1:B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A13" workbookViewId="0">
      <selection activeCell="F41" sqref="F41"/>
    </sheetView>
  </sheetViews>
  <sheetFormatPr defaultRowHeight="15" x14ac:dyDescent="0.25"/>
  <cols>
    <col min="1" max="1" width="28.5703125" bestFit="1" customWidth="1"/>
    <col min="2" max="2" width="22.140625" bestFit="1" customWidth="1"/>
    <col min="6" max="6" width="26.7109375" bestFit="1" customWidth="1"/>
    <col min="7" max="7" width="15.5703125" bestFit="1" customWidth="1"/>
    <col min="11" max="11" width="19.85546875" bestFit="1" customWidth="1"/>
    <col min="12" max="12" width="15.5703125" bestFit="1" customWidth="1"/>
    <col min="16" max="16" width="23.42578125" bestFit="1" customWidth="1"/>
    <col min="17" max="17" width="30.85546875" bestFit="1" customWidth="1"/>
  </cols>
  <sheetData>
    <row r="1" spans="1:17" x14ac:dyDescent="0.25">
      <c r="A1" s="132" t="s">
        <v>269</v>
      </c>
      <c r="B1" s="132"/>
      <c r="F1" s="132" t="s">
        <v>163</v>
      </c>
      <c r="G1" s="132"/>
      <c r="K1" s="132" t="s">
        <v>270</v>
      </c>
      <c r="L1" s="132"/>
    </row>
    <row r="2" spans="1:17" x14ac:dyDescent="0.25">
      <c r="A2" s="130" t="s">
        <v>119</v>
      </c>
      <c r="B2" s="130"/>
      <c r="F2" s="130" t="s">
        <v>85</v>
      </c>
      <c r="G2" s="130"/>
      <c r="K2" s="130" t="s">
        <v>157</v>
      </c>
      <c r="L2" s="130"/>
      <c r="P2" s="140" t="s">
        <v>186</v>
      </c>
      <c r="Q2" s="141"/>
    </row>
    <row r="3" spans="1:17" x14ac:dyDescent="0.25">
      <c r="A3" s="2" t="s">
        <v>37</v>
      </c>
      <c r="B3" s="2" t="s">
        <v>38</v>
      </c>
      <c r="F3" s="2" t="s">
        <v>37</v>
      </c>
      <c r="G3" s="2" t="s">
        <v>38</v>
      </c>
      <c r="K3" s="2" t="s">
        <v>37</v>
      </c>
      <c r="L3" s="2" t="s">
        <v>38</v>
      </c>
      <c r="P3" s="2" t="s">
        <v>37</v>
      </c>
      <c r="Q3" s="2" t="s">
        <v>38</v>
      </c>
    </row>
    <row r="4" spans="1:17" x14ac:dyDescent="0.25">
      <c r="A4" s="8" t="s">
        <v>128</v>
      </c>
      <c r="B4" s="8" t="s">
        <v>129</v>
      </c>
      <c r="C4">
        <v>1</v>
      </c>
      <c r="F4" s="8" t="s">
        <v>99</v>
      </c>
      <c r="G4" s="8" t="s">
        <v>100</v>
      </c>
      <c r="H4">
        <v>1</v>
      </c>
      <c r="K4" s="8" t="s">
        <v>130</v>
      </c>
      <c r="L4" s="8" t="s">
        <v>131</v>
      </c>
      <c r="P4" s="8" t="s">
        <v>130</v>
      </c>
      <c r="Q4" s="8" t="s">
        <v>131</v>
      </c>
    </row>
    <row r="5" spans="1:17" x14ac:dyDescent="0.25">
      <c r="A5" s="8" t="s">
        <v>130</v>
      </c>
      <c r="B5" s="8" t="s">
        <v>131</v>
      </c>
      <c r="C5">
        <v>1</v>
      </c>
      <c r="F5" s="8" t="s">
        <v>109</v>
      </c>
      <c r="G5" s="8" t="s">
        <v>110</v>
      </c>
      <c r="H5">
        <v>1</v>
      </c>
      <c r="K5" s="4" t="s">
        <v>6</v>
      </c>
      <c r="L5" s="4" t="s">
        <v>163</v>
      </c>
      <c r="P5" s="8" t="s">
        <v>49</v>
      </c>
      <c r="Q5" s="8" t="s">
        <v>187</v>
      </c>
    </row>
    <row r="6" spans="1:17" x14ac:dyDescent="0.25">
      <c r="A6" s="8" t="s">
        <v>132</v>
      </c>
      <c r="B6" s="8" t="s">
        <v>133</v>
      </c>
      <c r="F6" s="8" t="s">
        <v>102</v>
      </c>
      <c r="G6" s="8" t="s">
        <v>101</v>
      </c>
      <c r="H6">
        <v>1</v>
      </c>
      <c r="K6" s="4" t="s">
        <v>8</v>
      </c>
      <c r="L6" s="4" t="s">
        <v>111</v>
      </c>
      <c r="P6" s="8" t="s">
        <v>52</v>
      </c>
      <c r="Q6" s="8" t="s">
        <v>117</v>
      </c>
    </row>
    <row r="7" spans="1:17" x14ac:dyDescent="0.25">
      <c r="A7" s="8" t="s">
        <v>94</v>
      </c>
      <c r="B7" s="8" t="s">
        <v>115</v>
      </c>
      <c r="F7" s="8" t="s">
        <v>94</v>
      </c>
      <c r="G7" s="8" t="s">
        <v>115</v>
      </c>
      <c r="H7">
        <v>1</v>
      </c>
      <c r="K7" s="4" t="s">
        <v>11</v>
      </c>
      <c r="L7" s="4" t="s">
        <v>172</v>
      </c>
      <c r="P7" s="4" t="s">
        <v>24</v>
      </c>
      <c r="Q7" s="4" t="s">
        <v>47</v>
      </c>
    </row>
    <row r="8" spans="1:17" x14ac:dyDescent="0.25">
      <c r="A8" s="8" t="s">
        <v>156</v>
      </c>
      <c r="B8" s="8" t="s">
        <v>135</v>
      </c>
      <c r="C8">
        <v>1</v>
      </c>
      <c r="F8" s="8" t="s">
        <v>107</v>
      </c>
      <c r="G8" s="8" t="s">
        <v>108</v>
      </c>
      <c r="H8">
        <v>1</v>
      </c>
      <c r="K8" s="4" t="s">
        <v>159</v>
      </c>
      <c r="L8" s="4" t="s">
        <v>165</v>
      </c>
      <c r="P8" s="4" t="s">
        <v>6</v>
      </c>
      <c r="Q8" s="4" t="s">
        <v>163</v>
      </c>
    </row>
    <row r="9" spans="1:17" x14ac:dyDescent="0.25">
      <c r="A9" s="8" t="s">
        <v>137</v>
      </c>
      <c r="B9" s="8" t="s">
        <v>138</v>
      </c>
      <c r="C9">
        <v>1</v>
      </c>
      <c r="F9" s="8" t="s">
        <v>171</v>
      </c>
      <c r="G9" s="8" t="s">
        <v>170</v>
      </c>
      <c r="H9">
        <v>1</v>
      </c>
      <c r="K9" s="4" t="s">
        <v>113</v>
      </c>
      <c r="L9" s="4" t="s">
        <v>173</v>
      </c>
      <c r="P9" s="4" t="s">
        <v>177</v>
      </c>
      <c r="Q9" s="4" t="s">
        <v>188</v>
      </c>
    </row>
    <row r="10" spans="1:17" x14ac:dyDescent="0.25">
      <c r="A10" s="8" t="s">
        <v>155</v>
      </c>
      <c r="B10" s="8" t="s">
        <v>139</v>
      </c>
      <c r="C10">
        <v>1</v>
      </c>
      <c r="F10" s="8" t="s">
        <v>130</v>
      </c>
      <c r="G10" s="8" t="s">
        <v>131</v>
      </c>
      <c r="H10">
        <v>1</v>
      </c>
      <c r="K10" s="4" t="s">
        <v>52</v>
      </c>
      <c r="L10" s="4" t="s">
        <v>117</v>
      </c>
      <c r="P10" s="4" t="s">
        <v>178</v>
      </c>
      <c r="Q10" s="4" t="s">
        <v>189</v>
      </c>
    </row>
    <row r="11" spans="1:17" x14ac:dyDescent="0.25">
      <c r="A11" s="8" t="s">
        <v>150</v>
      </c>
      <c r="B11" s="8" t="s">
        <v>144</v>
      </c>
      <c r="C11">
        <v>1</v>
      </c>
      <c r="F11" s="8" t="s">
        <v>169</v>
      </c>
      <c r="G11" s="8" t="s">
        <v>166</v>
      </c>
      <c r="H11">
        <v>1</v>
      </c>
      <c r="K11" s="4" t="s">
        <v>24</v>
      </c>
      <c r="L11" s="4" t="s">
        <v>47</v>
      </c>
      <c r="P11" s="4" t="s">
        <v>179</v>
      </c>
      <c r="Q11" s="4" t="s">
        <v>190</v>
      </c>
    </row>
    <row r="12" spans="1:17" x14ac:dyDescent="0.25">
      <c r="A12" s="8" t="s">
        <v>151</v>
      </c>
      <c r="B12" s="8" t="s">
        <v>145</v>
      </c>
      <c r="C12">
        <v>1</v>
      </c>
      <c r="F12" s="8" t="s">
        <v>214</v>
      </c>
      <c r="G12" s="8" t="s">
        <v>168</v>
      </c>
      <c r="H12">
        <v>1</v>
      </c>
      <c r="K12" s="7" t="s">
        <v>0</v>
      </c>
      <c r="L12" s="7"/>
      <c r="P12" s="4" t="s">
        <v>180</v>
      </c>
      <c r="Q12" s="4" t="s">
        <v>191</v>
      </c>
    </row>
    <row r="13" spans="1:17" x14ac:dyDescent="0.25">
      <c r="A13" s="8" t="s">
        <v>153</v>
      </c>
      <c r="B13" s="8" t="s">
        <v>146</v>
      </c>
      <c r="C13">
        <v>1</v>
      </c>
      <c r="F13" s="11" t="s">
        <v>215</v>
      </c>
      <c r="G13" s="11" t="s">
        <v>216</v>
      </c>
      <c r="H13">
        <v>1</v>
      </c>
      <c r="K13" s="7" t="s">
        <v>54</v>
      </c>
      <c r="L13" s="7"/>
      <c r="P13" s="4" t="s">
        <v>181</v>
      </c>
      <c r="Q13" s="4" t="s">
        <v>192</v>
      </c>
    </row>
    <row r="14" spans="1:17" x14ac:dyDescent="0.25">
      <c r="A14" s="8" t="s">
        <v>148</v>
      </c>
      <c r="B14" s="8" t="s">
        <v>147</v>
      </c>
      <c r="C14">
        <v>1</v>
      </c>
      <c r="F14" s="4" t="s">
        <v>7</v>
      </c>
      <c r="G14" s="4" t="s">
        <v>164</v>
      </c>
      <c r="K14" s="4" t="s">
        <v>158</v>
      </c>
      <c r="L14" s="4"/>
      <c r="P14" s="4" t="s">
        <v>0</v>
      </c>
      <c r="Q14" s="4"/>
    </row>
    <row r="15" spans="1:17" x14ac:dyDescent="0.25">
      <c r="A15" s="8" t="s">
        <v>154</v>
      </c>
      <c r="B15" s="8" t="s">
        <v>149</v>
      </c>
      <c r="C15">
        <v>1</v>
      </c>
      <c r="F15" s="4" t="s">
        <v>51</v>
      </c>
      <c r="G15" s="4" t="s">
        <v>111</v>
      </c>
      <c r="K15" s="4" t="s">
        <v>7</v>
      </c>
      <c r="L15" s="4"/>
      <c r="P15" s="4" t="s">
        <v>182</v>
      </c>
      <c r="Q15" s="4"/>
    </row>
    <row r="16" spans="1:17" x14ac:dyDescent="0.25">
      <c r="A16" s="8" t="s">
        <v>174</v>
      </c>
      <c r="B16" s="8" t="s">
        <v>175</v>
      </c>
      <c r="C16">
        <v>1</v>
      </c>
      <c r="F16" s="4" t="s">
        <v>6</v>
      </c>
      <c r="G16" s="4" t="s">
        <v>163</v>
      </c>
      <c r="K16" s="4" t="s">
        <v>160</v>
      </c>
      <c r="L16" s="4"/>
      <c r="P16" s="4" t="s">
        <v>183</v>
      </c>
      <c r="Q16" s="4"/>
    </row>
    <row r="17" spans="1:17" x14ac:dyDescent="0.25">
      <c r="A17" s="4" t="s">
        <v>2</v>
      </c>
      <c r="B17" s="4" t="s">
        <v>103</v>
      </c>
      <c r="F17" s="4" t="s">
        <v>24</v>
      </c>
      <c r="G17" s="4" t="s">
        <v>47</v>
      </c>
      <c r="K17" s="4" t="s">
        <v>68</v>
      </c>
      <c r="L17" s="4"/>
      <c r="P17" s="4" t="s">
        <v>184</v>
      </c>
      <c r="Q17" s="4"/>
    </row>
    <row r="18" spans="1:17" x14ac:dyDescent="0.25">
      <c r="A18" s="4" t="s">
        <v>5</v>
      </c>
      <c r="B18" s="4" t="s">
        <v>143</v>
      </c>
      <c r="F18" s="4" t="s">
        <v>0</v>
      </c>
      <c r="G18" s="4"/>
      <c r="K18" s="4" t="s">
        <v>161</v>
      </c>
      <c r="L18" s="4"/>
      <c r="P18" s="4" t="s">
        <v>185</v>
      </c>
      <c r="Q18" s="4"/>
    </row>
    <row r="19" spans="1:17" x14ac:dyDescent="0.25">
      <c r="A19" s="4" t="s">
        <v>55</v>
      </c>
      <c r="B19" s="4" t="s">
        <v>142</v>
      </c>
      <c r="F19" s="4" t="s">
        <v>2</v>
      </c>
      <c r="G19" s="4"/>
      <c r="K19" s="4" t="s">
        <v>162</v>
      </c>
      <c r="L19" s="4"/>
      <c r="P19" s="4" t="s">
        <v>32</v>
      </c>
      <c r="Q19" s="4"/>
    </row>
    <row r="20" spans="1:17" x14ac:dyDescent="0.25">
      <c r="A20" s="4" t="s">
        <v>49</v>
      </c>
      <c r="B20" s="4" t="s">
        <v>134</v>
      </c>
      <c r="F20" s="4" t="s">
        <v>48</v>
      </c>
      <c r="G20" s="4"/>
      <c r="K20" s="4" t="s">
        <v>49</v>
      </c>
      <c r="L20" s="4"/>
      <c r="P20" s="4" t="s">
        <v>33</v>
      </c>
      <c r="Q20" s="4"/>
    </row>
    <row r="21" spans="1:17" x14ac:dyDescent="0.25">
      <c r="A21" s="4" t="s">
        <v>52</v>
      </c>
      <c r="B21" s="4" t="s">
        <v>141</v>
      </c>
      <c r="F21" s="4" t="s">
        <v>3</v>
      </c>
      <c r="G21" s="4"/>
      <c r="K21" s="4" t="s">
        <v>125</v>
      </c>
      <c r="L21" s="4"/>
      <c r="P21" s="4" t="s">
        <v>34</v>
      </c>
      <c r="Q21" s="4"/>
    </row>
    <row r="22" spans="1:17" x14ac:dyDescent="0.25">
      <c r="A22" s="4" t="s">
        <v>14</v>
      </c>
      <c r="B22" s="4" t="s">
        <v>140</v>
      </c>
      <c r="F22" s="4" t="s">
        <v>33</v>
      </c>
      <c r="G22" s="4"/>
      <c r="K22" s="4" t="s">
        <v>14</v>
      </c>
      <c r="L22" s="4"/>
      <c r="P22" s="4" t="s">
        <v>35</v>
      </c>
      <c r="Q22" s="4"/>
    </row>
    <row r="23" spans="1:17" x14ac:dyDescent="0.25">
      <c r="A23" s="4" t="s">
        <v>53</v>
      </c>
      <c r="B23" s="4" t="s">
        <v>136</v>
      </c>
      <c r="F23" s="4" t="s">
        <v>49</v>
      </c>
      <c r="G23" s="4"/>
      <c r="K23" s="4" t="s">
        <v>21</v>
      </c>
      <c r="L23" s="4"/>
    </row>
    <row r="24" spans="1:17" x14ac:dyDescent="0.25">
      <c r="A24" s="4" t="s">
        <v>24</v>
      </c>
      <c r="B24" s="4" t="s">
        <v>47</v>
      </c>
      <c r="F24" s="4" t="s">
        <v>17</v>
      </c>
      <c r="G24" s="4"/>
      <c r="K24" s="4" t="s">
        <v>67</v>
      </c>
      <c r="L24" s="4"/>
    </row>
    <row r="25" spans="1:17" x14ac:dyDescent="0.25">
      <c r="A25" s="4" t="s">
        <v>23</v>
      </c>
      <c r="B25" s="4" t="s">
        <v>152</v>
      </c>
      <c r="F25" s="4" t="s">
        <v>50</v>
      </c>
      <c r="G25" s="4"/>
      <c r="K25" s="4" t="s">
        <v>50</v>
      </c>
      <c r="L25" s="4"/>
    </row>
    <row r="26" spans="1:17" x14ac:dyDescent="0.25">
      <c r="A26" s="4" t="s">
        <v>0</v>
      </c>
      <c r="B26" s="4"/>
      <c r="F26" s="4" t="s">
        <v>11</v>
      </c>
      <c r="G26" s="4"/>
      <c r="K26" s="4" t="s">
        <v>32</v>
      </c>
      <c r="L26" s="4"/>
    </row>
    <row r="27" spans="1:17" x14ac:dyDescent="0.25">
      <c r="A27" s="4" t="s">
        <v>1</v>
      </c>
      <c r="B27" s="4"/>
      <c r="F27" s="4" t="s">
        <v>52</v>
      </c>
      <c r="G27" s="4"/>
      <c r="K27" s="4" t="s">
        <v>33</v>
      </c>
      <c r="L27" s="4"/>
    </row>
    <row r="28" spans="1:17" x14ac:dyDescent="0.25">
      <c r="A28" s="4" t="s">
        <v>120</v>
      </c>
      <c r="B28" s="4"/>
      <c r="F28" s="4" t="s">
        <v>14</v>
      </c>
      <c r="G28" s="4"/>
      <c r="K28" s="4" t="s">
        <v>34</v>
      </c>
      <c r="L28" s="4"/>
    </row>
    <row r="29" spans="1:17" x14ac:dyDescent="0.25">
      <c r="A29" s="4" t="s">
        <v>121</v>
      </c>
      <c r="B29" s="4"/>
      <c r="F29" s="4" t="s">
        <v>53</v>
      </c>
      <c r="G29" s="4"/>
      <c r="K29" s="4" t="s">
        <v>35</v>
      </c>
      <c r="L29" s="4"/>
    </row>
    <row r="30" spans="1:17" x14ac:dyDescent="0.25">
      <c r="A30" s="4" t="s">
        <v>21</v>
      </c>
      <c r="B30" s="4"/>
      <c r="F30" s="4" t="s">
        <v>54</v>
      </c>
      <c r="G30" s="4"/>
      <c r="K30" s="4" t="s">
        <v>78</v>
      </c>
      <c r="L30" s="4"/>
    </row>
    <row r="31" spans="1:17" x14ac:dyDescent="0.25">
      <c r="A31" s="4" t="s">
        <v>59</v>
      </c>
      <c r="B31" s="4"/>
      <c r="F31" s="4" t="s">
        <v>55</v>
      </c>
      <c r="G31" s="4"/>
      <c r="K31" s="4" t="s">
        <v>73</v>
      </c>
      <c r="L31" s="4"/>
    </row>
    <row r="32" spans="1:17" x14ac:dyDescent="0.25">
      <c r="A32" s="4" t="s">
        <v>3</v>
      </c>
      <c r="B32" s="4"/>
      <c r="F32" s="4" t="s">
        <v>21</v>
      </c>
      <c r="G32" s="4"/>
    </row>
    <row r="33" spans="1:7" x14ac:dyDescent="0.25">
      <c r="A33" s="4" t="s">
        <v>122</v>
      </c>
      <c r="B33" s="4"/>
      <c r="F33" s="4" t="s">
        <v>56</v>
      </c>
      <c r="G33" s="4"/>
    </row>
    <row r="34" spans="1:7" x14ac:dyDescent="0.25">
      <c r="A34" s="4" t="s">
        <v>17</v>
      </c>
      <c r="B34" s="4"/>
      <c r="F34" s="4" t="s">
        <v>5</v>
      </c>
      <c r="G34" s="4"/>
    </row>
    <row r="35" spans="1:7" x14ac:dyDescent="0.25">
      <c r="A35" s="4" t="s">
        <v>123</v>
      </c>
      <c r="B35" s="4"/>
      <c r="F35" s="4" t="s">
        <v>57</v>
      </c>
      <c r="G35" s="4"/>
    </row>
    <row r="36" spans="1:7" x14ac:dyDescent="0.25">
      <c r="A36" s="4" t="s">
        <v>124</v>
      </c>
      <c r="B36" s="4"/>
      <c r="F36" s="4" t="s">
        <v>58</v>
      </c>
      <c r="G36" s="4"/>
    </row>
    <row r="37" spans="1:7" x14ac:dyDescent="0.25">
      <c r="A37" s="4" t="s">
        <v>12</v>
      </c>
      <c r="B37" s="4"/>
      <c r="F37" s="4" t="s">
        <v>59</v>
      </c>
      <c r="G37" s="4"/>
    </row>
    <row r="38" spans="1:7" x14ac:dyDescent="0.25">
      <c r="A38" s="4" t="s">
        <v>125</v>
      </c>
      <c r="B38" s="4"/>
      <c r="F38" s="4" t="s">
        <v>60</v>
      </c>
      <c r="G38" s="4"/>
    </row>
    <row r="39" spans="1:7" x14ac:dyDescent="0.25">
      <c r="A39" s="4" t="s">
        <v>126</v>
      </c>
      <c r="B39" s="4"/>
      <c r="F39" s="4" t="s">
        <v>28</v>
      </c>
      <c r="G39" s="4"/>
    </row>
    <row r="40" spans="1:7" x14ac:dyDescent="0.25">
      <c r="A40" s="4" t="s">
        <v>29</v>
      </c>
      <c r="B40" s="4"/>
      <c r="F40" s="4" t="s">
        <v>61</v>
      </c>
      <c r="G40" s="4"/>
    </row>
    <row r="41" spans="1:7" x14ac:dyDescent="0.25">
      <c r="A41" s="4" t="s">
        <v>127</v>
      </c>
      <c r="B41" s="4"/>
      <c r="F41" s="4" t="s">
        <v>12</v>
      </c>
      <c r="G41" s="4"/>
    </row>
    <row r="42" spans="1:7" x14ac:dyDescent="0.25">
      <c r="A42" s="4" t="s">
        <v>32</v>
      </c>
      <c r="B42" s="4"/>
      <c r="F42" s="4" t="s">
        <v>62</v>
      </c>
      <c r="G42" s="4"/>
    </row>
    <row r="43" spans="1:7" x14ac:dyDescent="0.25">
      <c r="A43" s="4" t="s">
        <v>33</v>
      </c>
      <c r="B43" s="4"/>
      <c r="F43" s="4" t="s">
        <v>63</v>
      </c>
      <c r="G43" s="4"/>
    </row>
    <row r="44" spans="1:7" x14ac:dyDescent="0.25">
      <c r="A44" s="4" t="s">
        <v>34</v>
      </c>
      <c r="B44" s="4"/>
      <c r="F44" s="4" t="s">
        <v>64</v>
      </c>
      <c r="G44" s="4"/>
    </row>
    <row r="45" spans="1:7" x14ac:dyDescent="0.25">
      <c r="A45" s="4" t="s">
        <v>35</v>
      </c>
      <c r="B45" s="4"/>
      <c r="F45" s="4" t="s">
        <v>65</v>
      </c>
      <c r="G45" s="4"/>
    </row>
    <row r="46" spans="1:7" x14ac:dyDescent="0.25">
      <c r="F46" s="4" t="s">
        <v>66</v>
      </c>
      <c r="G46" s="4"/>
    </row>
    <row r="47" spans="1:7" x14ac:dyDescent="0.25">
      <c r="F47" s="4" t="s">
        <v>67</v>
      </c>
      <c r="G47" s="4"/>
    </row>
    <row r="48" spans="1:7" x14ac:dyDescent="0.25">
      <c r="F48" s="4" t="s">
        <v>68</v>
      </c>
      <c r="G48" s="4"/>
    </row>
    <row r="49" spans="6:7" x14ac:dyDescent="0.25">
      <c r="F49" s="4" t="s">
        <v>69</v>
      </c>
      <c r="G49" s="4"/>
    </row>
    <row r="50" spans="6:7" x14ac:dyDescent="0.25">
      <c r="F50" s="4" t="s">
        <v>70</v>
      </c>
      <c r="G50" s="4"/>
    </row>
    <row r="51" spans="6:7" x14ac:dyDescent="0.25">
      <c r="F51" s="4" t="s">
        <v>27</v>
      </c>
      <c r="G51" s="4"/>
    </row>
    <row r="52" spans="6:7" x14ac:dyDescent="0.25">
      <c r="F52" s="4" t="s">
        <v>32</v>
      </c>
      <c r="G52" s="4"/>
    </row>
    <row r="53" spans="6:7" x14ac:dyDescent="0.25">
      <c r="F53" s="4" t="s">
        <v>34</v>
      </c>
      <c r="G53" s="4"/>
    </row>
    <row r="54" spans="6:7" x14ac:dyDescent="0.25">
      <c r="F54" s="4" t="s">
        <v>35</v>
      </c>
      <c r="G54" s="4"/>
    </row>
    <row r="55" spans="6:7" x14ac:dyDescent="0.25">
      <c r="F55" s="4" t="s">
        <v>71</v>
      </c>
      <c r="G55" s="4"/>
    </row>
    <row r="56" spans="6:7" x14ac:dyDescent="0.25">
      <c r="F56" s="4" t="s">
        <v>72</v>
      </c>
      <c r="G56" s="4"/>
    </row>
    <row r="57" spans="6:7" x14ac:dyDescent="0.25">
      <c r="F57" s="4" t="s">
        <v>73</v>
      </c>
      <c r="G57" s="4"/>
    </row>
    <row r="58" spans="6:7" x14ac:dyDescent="0.25">
      <c r="F58" s="4" t="s">
        <v>74</v>
      </c>
      <c r="G58" s="4"/>
    </row>
    <row r="59" spans="6:7" x14ac:dyDescent="0.25">
      <c r="F59" s="4" t="s">
        <v>75</v>
      </c>
      <c r="G59" s="4"/>
    </row>
    <row r="60" spans="6:7" x14ac:dyDescent="0.25">
      <c r="F60" s="4" t="s">
        <v>76</v>
      </c>
      <c r="G60" s="4"/>
    </row>
    <row r="61" spans="6:7" x14ac:dyDescent="0.25">
      <c r="F61" s="4" t="s">
        <v>77</v>
      </c>
      <c r="G61" s="4"/>
    </row>
    <row r="62" spans="6:7" x14ac:dyDescent="0.25">
      <c r="F62" s="4" t="s">
        <v>78</v>
      </c>
      <c r="G62" s="4"/>
    </row>
    <row r="63" spans="6:7" x14ac:dyDescent="0.25">
      <c r="F63" s="4" t="s">
        <v>79</v>
      </c>
      <c r="G63" s="4"/>
    </row>
    <row r="64" spans="6:7" x14ac:dyDescent="0.25">
      <c r="F64" s="4" t="s">
        <v>80</v>
      </c>
      <c r="G64" s="4"/>
    </row>
    <row r="65" spans="6:7" x14ac:dyDescent="0.25">
      <c r="F65" s="4" t="s">
        <v>81</v>
      </c>
      <c r="G65" s="4"/>
    </row>
    <row r="66" spans="6:7" x14ac:dyDescent="0.25">
      <c r="F66" s="4" t="s">
        <v>82</v>
      </c>
      <c r="G66" s="4"/>
    </row>
    <row r="67" spans="6:7" x14ac:dyDescent="0.25">
      <c r="F67" s="4" t="s">
        <v>83</v>
      </c>
      <c r="G67" s="4"/>
    </row>
    <row r="68" spans="6:7" x14ac:dyDescent="0.25">
      <c r="F68" s="4" t="s">
        <v>84</v>
      </c>
      <c r="G68" s="4"/>
    </row>
    <row r="69" spans="6:7" x14ac:dyDescent="0.25">
      <c r="F69" s="9"/>
      <c r="G69" s="10"/>
    </row>
    <row r="70" spans="6:7" x14ac:dyDescent="0.25">
      <c r="F70" s="9"/>
      <c r="G70" s="10"/>
    </row>
  </sheetData>
  <mergeCells count="7">
    <mergeCell ref="A2:B2"/>
    <mergeCell ref="K2:L2"/>
    <mergeCell ref="F2:G2"/>
    <mergeCell ref="P2:Q2"/>
    <mergeCell ref="A1:B1"/>
    <mergeCell ref="F1:G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G35" sqref="G35"/>
    </sheetView>
  </sheetViews>
  <sheetFormatPr defaultRowHeight="15" x14ac:dyDescent="0.25"/>
  <cols>
    <col min="1" max="1" width="28.5703125" bestFit="1" customWidth="1"/>
    <col min="2" max="2" width="12.42578125" bestFit="1" customWidth="1"/>
    <col min="7" max="7" width="16.5703125" bestFit="1" customWidth="1"/>
    <col min="8" max="8" width="23.28515625" bestFit="1" customWidth="1"/>
    <col min="13" max="13" width="18.140625" bestFit="1" customWidth="1"/>
    <col min="14" max="14" width="20.7109375" bestFit="1" customWidth="1"/>
  </cols>
  <sheetData>
    <row r="1" spans="1:14" x14ac:dyDescent="0.25">
      <c r="A1" s="132" t="s">
        <v>262</v>
      </c>
      <c r="B1" s="132"/>
      <c r="G1" s="132" t="s">
        <v>163</v>
      </c>
      <c r="H1" s="132"/>
      <c r="M1" s="132" t="s">
        <v>263</v>
      </c>
      <c r="N1" s="132"/>
    </row>
    <row r="2" spans="1:14" x14ac:dyDescent="0.25">
      <c r="A2" s="130" t="s">
        <v>236</v>
      </c>
      <c r="B2" s="130"/>
      <c r="G2" s="130" t="s">
        <v>222</v>
      </c>
      <c r="H2" s="130"/>
      <c r="M2" s="131" t="s">
        <v>253</v>
      </c>
      <c r="N2" s="131"/>
    </row>
    <row r="3" spans="1:14" x14ac:dyDescent="0.25">
      <c r="A3" s="2" t="s">
        <v>37</v>
      </c>
      <c r="B3" s="2" t="s">
        <v>38</v>
      </c>
      <c r="G3" s="2" t="s">
        <v>37</v>
      </c>
      <c r="H3" s="2" t="s">
        <v>38</v>
      </c>
      <c r="M3" s="2" t="s">
        <v>37</v>
      </c>
      <c r="N3" s="2" t="s">
        <v>38</v>
      </c>
    </row>
    <row r="4" spans="1:14" x14ac:dyDescent="0.25">
      <c r="A4" s="8" t="s">
        <v>130</v>
      </c>
      <c r="B4" s="8" t="s">
        <v>131</v>
      </c>
      <c r="G4" s="8" t="s">
        <v>225</v>
      </c>
      <c r="H4" s="8" t="s">
        <v>228</v>
      </c>
      <c r="M4" s="4" t="s">
        <v>255</v>
      </c>
      <c r="N4" s="4" t="s">
        <v>257</v>
      </c>
    </row>
    <row r="5" spans="1:14" x14ac:dyDescent="0.25">
      <c r="A5" s="4" t="s">
        <v>49</v>
      </c>
      <c r="B5" s="4" t="s">
        <v>237</v>
      </c>
      <c r="G5" s="8" t="s">
        <v>226</v>
      </c>
      <c r="H5" s="8" t="s">
        <v>229</v>
      </c>
      <c r="M5" s="4" t="s">
        <v>256</v>
      </c>
      <c r="N5" s="4" t="s">
        <v>258</v>
      </c>
    </row>
    <row r="6" spans="1:14" x14ac:dyDescent="0.25">
      <c r="A6" s="4" t="s">
        <v>235</v>
      </c>
      <c r="B6" s="4" t="s">
        <v>238</v>
      </c>
      <c r="G6" s="8" t="s">
        <v>227</v>
      </c>
      <c r="H6" s="8" t="s">
        <v>230</v>
      </c>
      <c r="M6" s="4" t="s">
        <v>254</v>
      </c>
      <c r="N6" s="4" t="s">
        <v>259</v>
      </c>
    </row>
    <row r="7" spans="1:14" x14ac:dyDescent="0.25">
      <c r="A7" s="4" t="s">
        <v>0</v>
      </c>
      <c r="B7" s="4"/>
      <c r="G7" s="8" t="s">
        <v>55</v>
      </c>
      <c r="H7" s="8" t="s">
        <v>231</v>
      </c>
      <c r="M7" s="4" t="s">
        <v>24</v>
      </c>
      <c r="N7" s="4" t="s">
        <v>47</v>
      </c>
    </row>
    <row r="8" spans="1:14" x14ac:dyDescent="0.25">
      <c r="A8" s="4" t="s">
        <v>1</v>
      </c>
      <c r="B8" s="4"/>
      <c r="G8" s="8" t="s">
        <v>130</v>
      </c>
      <c r="H8" s="8" t="s">
        <v>131</v>
      </c>
      <c r="M8" s="4" t="s">
        <v>130</v>
      </c>
      <c r="N8" s="4" t="s">
        <v>131</v>
      </c>
    </row>
    <row r="9" spans="1:14" x14ac:dyDescent="0.25">
      <c r="A9" s="4" t="s">
        <v>2</v>
      </c>
      <c r="B9" s="4"/>
      <c r="G9" s="4" t="s">
        <v>6</v>
      </c>
      <c r="H9" s="4" t="s">
        <v>163</v>
      </c>
      <c r="M9" s="4" t="s">
        <v>0</v>
      </c>
      <c r="N9" s="4"/>
    </row>
    <row r="10" spans="1:14" x14ac:dyDescent="0.25">
      <c r="A10" s="4" t="s">
        <v>21</v>
      </c>
      <c r="B10" s="4"/>
      <c r="G10" s="4" t="s">
        <v>8</v>
      </c>
      <c r="H10" s="4" t="s">
        <v>111</v>
      </c>
      <c r="M10" s="4" t="s">
        <v>32</v>
      </c>
      <c r="N10" s="4"/>
    </row>
    <row r="11" spans="1:14" x14ac:dyDescent="0.25">
      <c r="A11" s="4" t="s">
        <v>24</v>
      </c>
      <c r="B11" s="4"/>
      <c r="G11" s="4" t="s">
        <v>7</v>
      </c>
      <c r="H11" s="4" t="s">
        <v>223</v>
      </c>
      <c r="M11" s="4" t="s">
        <v>33</v>
      </c>
      <c r="N11" s="4"/>
    </row>
    <row r="12" spans="1:14" x14ac:dyDescent="0.25">
      <c r="A12" s="4" t="s">
        <v>232</v>
      </c>
      <c r="B12" s="4"/>
      <c r="G12" s="4" t="s">
        <v>220</v>
      </c>
      <c r="H12" s="4" t="s">
        <v>224</v>
      </c>
      <c r="M12" s="4" t="s">
        <v>34</v>
      </c>
      <c r="N12" s="4"/>
    </row>
    <row r="13" spans="1:14" x14ac:dyDescent="0.25">
      <c r="A13" s="4" t="s">
        <v>233</v>
      </c>
      <c r="B13" s="4"/>
      <c r="G13" s="4" t="s">
        <v>0</v>
      </c>
      <c r="H13" s="4"/>
      <c r="M13" s="4" t="s">
        <v>35</v>
      </c>
      <c r="N13" s="4"/>
    </row>
    <row r="14" spans="1:14" x14ac:dyDescent="0.25">
      <c r="A14" s="4" t="s">
        <v>234</v>
      </c>
      <c r="B14" s="4"/>
      <c r="G14" s="4" t="s">
        <v>217</v>
      </c>
      <c r="H14" s="4"/>
    </row>
    <row r="15" spans="1:14" x14ac:dyDescent="0.25">
      <c r="A15" s="4" t="s">
        <v>32</v>
      </c>
      <c r="B15" s="4"/>
      <c r="G15" s="4" t="s">
        <v>62</v>
      </c>
      <c r="H15" s="4"/>
    </row>
    <row r="16" spans="1:14" x14ac:dyDescent="0.25">
      <c r="A16" s="4" t="s">
        <v>33</v>
      </c>
      <c r="B16" s="4"/>
      <c r="G16" s="4" t="s">
        <v>53</v>
      </c>
      <c r="H16" s="4"/>
    </row>
    <row r="17" spans="1:8" x14ac:dyDescent="0.25">
      <c r="A17" s="4" t="s">
        <v>34</v>
      </c>
      <c r="B17" s="4"/>
      <c r="G17" s="4" t="s">
        <v>218</v>
      </c>
      <c r="H17" s="4"/>
    </row>
    <row r="18" spans="1:8" x14ac:dyDescent="0.25">
      <c r="A18" s="4" t="s">
        <v>35</v>
      </c>
      <c r="B18" s="4"/>
      <c r="G18" s="4" t="s">
        <v>52</v>
      </c>
      <c r="H18" s="4"/>
    </row>
    <row r="19" spans="1:8" x14ac:dyDescent="0.25">
      <c r="G19" s="4" t="s">
        <v>160</v>
      </c>
      <c r="H19" s="4"/>
    </row>
    <row r="20" spans="1:8" x14ac:dyDescent="0.25">
      <c r="G20" s="4" t="s">
        <v>219</v>
      </c>
      <c r="H20" s="4"/>
    </row>
    <row r="21" spans="1:8" x14ac:dyDescent="0.25">
      <c r="G21" s="4" t="s">
        <v>24</v>
      </c>
      <c r="H21" s="4"/>
    </row>
    <row r="22" spans="1:8" x14ac:dyDescent="0.25">
      <c r="G22" s="4" t="s">
        <v>221</v>
      </c>
      <c r="H22" s="4"/>
    </row>
    <row r="23" spans="1:8" x14ac:dyDescent="0.25">
      <c r="G23" s="4" t="s">
        <v>32</v>
      </c>
      <c r="H23" s="4"/>
    </row>
    <row r="24" spans="1:8" x14ac:dyDescent="0.25">
      <c r="G24" s="4" t="s">
        <v>33</v>
      </c>
      <c r="H24" s="4"/>
    </row>
    <row r="25" spans="1:8" x14ac:dyDescent="0.25">
      <c r="G25" s="4" t="s">
        <v>34</v>
      </c>
      <c r="H25" s="4"/>
    </row>
    <row r="26" spans="1:8" x14ac:dyDescent="0.25">
      <c r="G26" s="4" t="s">
        <v>35</v>
      </c>
      <c r="H26" s="4"/>
    </row>
  </sheetData>
  <mergeCells count="6">
    <mergeCell ref="A2:B2"/>
    <mergeCell ref="M2:N2"/>
    <mergeCell ref="G2:H2"/>
    <mergeCell ref="A1:B1"/>
    <mergeCell ref="G1:H1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3" sqref="L13"/>
    </sheetView>
  </sheetViews>
  <sheetFormatPr defaultRowHeight="15" x14ac:dyDescent="0.25"/>
  <cols>
    <col min="1" max="1" width="28.5703125" bestFit="1" customWidth="1"/>
    <col min="2" max="2" width="18.42578125" bestFit="1" customWidth="1"/>
    <col min="6" max="6" width="12.85546875" bestFit="1" customWidth="1"/>
    <col min="7" max="7" width="20.28515625" bestFit="1" customWidth="1"/>
    <col min="11" max="11" width="22.140625" bestFit="1" customWidth="1"/>
    <col min="12" max="12" width="15.5703125" bestFit="1" customWidth="1"/>
  </cols>
  <sheetData>
    <row r="1" spans="1:12" x14ac:dyDescent="0.25">
      <c r="A1" s="132" t="s">
        <v>271</v>
      </c>
      <c r="B1" s="132"/>
      <c r="F1" s="132" t="s">
        <v>283</v>
      </c>
      <c r="G1" s="132"/>
      <c r="K1" s="132" t="s">
        <v>272</v>
      </c>
      <c r="L1" s="132"/>
    </row>
    <row r="2" spans="1:12" x14ac:dyDescent="0.25">
      <c r="A2" s="130" t="s">
        <v>242</v>
      </c>
      <c r="B2" s="130"/>
      <c r="F2" s="130" t="s">
        <v>248</v>
      </c>
      <c r="G2" s="130"/>
      <c r="K2" s="130" t="s">
        <v>279</v>
      </c>
      <c r="L2" s="130"/>
    </row>
    <row r="3" spans="1:12" x14ac:dyDescent="0.25">
      <c r="A3" s="2" t="s">
        <v>37</v>
      </c>
      <c r="B3" s="2" t="s">
        <v>38</v>
      </c>
      <c r="F3" s="2" t="s">
        <v>37</v>
      </c>
      <c r="G3" s="2" t="s">
        <v>38</v>
      </c>
      <c r="K3" s="2" t="s">
        <v>37</v>
      </c>
      <c r="L3" s="2" t="s">
        <v>38</v>
      </c>
    </row>
    <row r="4" spans="1:12" x14ac:dyDescent="0.25">
      <c r="A4" s="8" t="s">
        <v>130</v>
      </c>
      <c r="B4" s="8" t="s">
        <v>131</v>
      </c>
      <c r="F4" s="8" t="s">
        <v>130</v>
      </c>
      <c r="G4" s="8" t="s">
        <v>131</v>
      </c>
      <c r="K4" s="8" t="s">
        <v>130</v>
      </c>
      <c r="L4" s="8" t="s">
        <v>131</v>
      </c>
    </row>
    <row r="5" spans="1:12" x14ac:dyDescent="0.25">
      <c r="A5" s="8" t="s">
        <v>24</v>
      </c>
      <c r="B5" s="8" t="s">
        <v>47</v>
      </c>
      <c r="F5" s="8" t="s">
        <v>24</v>
      </c>
      <c r="G5" s="8" t="s">
        <v>47</v>
      </c>
      <c r="K5" s="8" t="s">
        <v>24</v>
      </c>
      <c r="L5" s="8" t="s">
        <v>47</v>
      </c>
    </row>
    <row r="6" spans="1:12" x14ac:dyDescent="0.25">
      <c r="A6" s="4" t="s">
        <v>2</v>
      </c>
      <c r="B6" s="4" t="s">
        <v>103</v>
      </c>
      <c r="F6" s="4" t="s">
        <v>6</v>
      </c>
      <c r="G6" s="4" t="s">
        <v>163</v>
      </c>
      <c r="K6" s="4" t="s">
        <v>273</v>
      </c>
      <c r="L6" s="4" t="s">
        <v>268</v>
      </c>
    </row>
    <row r="7" spans="1:12" x14ac:dyDescent="0.25">
      <c r="A7" s="4" t="s">
        <v>49</v>
      </c>
      <c r="B7" s="4" t="s">
        <v>116</v>
      </c>
      <c r="F7" s="4" t="s">
        <v>56</v>
      </c>
      <c r="G7" s="4" t="s">
        <v>252</v>
      </c>
      <c r="K7" s="4" t="s">
        <v>6</v>
      </c>
      <c r="L7" s="4" t="s">
        <v>163</v>
      </c>
    </row>
    <row r="8" spans="1:12" x14ac:dyDescent="0.25">
      <c r="A8" s="4" t="s">
        <v>239</v>
      </c>
      <c r="B8" s="4" t="s">
        <v>243</v>
      </c>
      <c r="F8" s="4" t="s">
        <v>246</v>
      </c>
      <c r="G8" s="4" t="s">
        <v>251</v>
      </c>
      <c r="K8" s="4" t="s">
        <v>177</v>
      </c>
      <c r="L8" s="4" t="s">
        <v>41</v>
      </c>
    </row>
    <row r="9" spans="1:12" x14ac:dyDescent="0.25">
      <c r="A9" s="4" t="s">
        <v>241</v>
      </c>
      <c r="B9" s="4" t="s">
        <v>244</v>
      </c>
      <c r="F9" s="4" t="s">
        <v>247</v>
      </c>
      <c r="G9" s="4" t="s">
        <v>250</v>
      </c>
      <c r="K9" s="4" t="s">
        <v>276</v>
      </c>
      <c r="L9" s="4" t="s">
        <v>280</v>
      </c>
    </row>
    <row r="10" spans="1:12" x14ac:dyDescent="0.25">
      <c r="A10" s="4" t="s">
        <v>21</v>
      </c>
      <c r="B10" s="4" t="s">
        <v>45</v>
      </c>
      <c r="F10" s="4" t="s">
        <v>2</v>
      </c>
      <c r="G10" s="4" t="s">
        <v>249</v>
      </c>
      <c r="K10" s="4" t="s">
        <v>277</v>
      </c>
      <c r="L10" s="4" t="s">
        <v>281</v>
      </c>
    </row>
    <row r="11" spans="1:12" x14ac:dyDescent="0.25">
      <c r="A11" s="4" t="s">
        <v>0</v>
      </c>
      <c r="B11" s="4"/>
      <c r="F11" s="4" t="s">
        <v>0</v>
      </c>
      <c r="G11" s="4"/>
      <c r="K11" s="4" t="s">
        <v>278</v>
      </c>
      <c r="L11" s="4" t="s">
        <v>282</v>
      </c>
    </row>
    <row r="12" spans="1:12" x14ac:dyDescent="0.25">
      <c r="A12" s="4" t="s">
        <v>1</v>
      </c>
      <c r="B12" s="4"/>
      <c r="F12" s="4" t="s">
        <v>245</v>
      </c>
      <c r="G12" s="4"/>
      <c r="K12" s="4" t="s">
        <v>0</v>
      </c>
      <c r="L12" s="4"/>
    </row>
    <row r="13" spans="1:12" x14ac:dyDescent="0.25">
      <c r="A13" s="4" t="s">
        <v>182</v>
      </c>
      <c r="B13" s="4"/>
      <c r="F13" s="4" t="s">
        <v>32</v>
      </c>
      <c r="G13" s="4"/>
      <c r="K13" s="4" t="s">
        <v>2</v>
      </c>
      <c r="L13" s="4"/>
    </row>
    <row r="14" spans="1:12" x14ac:dyDescent="0.25">
      <c r="A14" s="4" t="s">
        <v>167</v>
      </c>
      <c r="B14" s="4"/>
      <c r="F14" s="4" t="s">
        <v>33</v>
      </c>
      <c r="G14" s="4"/>
      <c r="K14" s="4" t="s">
        <v>245</v>
      </c>
      <c r="L14" s="4"/>
    </row>
    <row r="15" spans="1:12" x14ac:dyDescent="0.25">
      <c r="A15" s="4" t="s">
        <v>185</v>
      </c>
      <c r="B15" s="4"/>
      <c r="F15" s="4" t="s">
        <v>34</v>
      </c>
      <c r="G15" s="4"/>
      <c r="K15" s="4" t="s">
        <v>158</v>
      </c>
      <c r="L15" s="4"/>
    </row>
    <row r="16" spans="1:12" x14ac:dyDescent="0.25">
      <c r="A16" s="4" t="s">
        <v>240</v>
      </c>
      <c r="B16" s="4"/>
      <c r="F16" s="4" t="s">
        <v>35</v>
      </c>
      <c r="G16" s="4"/>
      <c r="K16" s="4" t="s">
        <v>274</v>
      </c>
      <c r="L16" s="4"/>
    </row>
    <row r="17" spans="1:12" x14ac:dyDescent="0.25">
      <c r="A17" s="4" t="s">
        <v>32</v>
      </c>
      <c r="B17" s="4"/>
      <c r="K17" s="4" t="s">
        <v>275</v>
      </c>
      <c r="L17" s="4"/>
    </row>
    <row r="18" spans="1:12" x14ac:dyDescent="0.25">
      <c r="A18" s="4" t="s">
        <v>33</v>
      </c>
      <c r="B18" s="4"/>
      <c r="K18" s="4" t="s">
        <v>32</v>
      </c>
      <c r="L18" s="4"/>
    </row>
    <row r="19" spans="1:12" x14ac:dyDescent="0.25">
      <c r="A19" s="4" t="s">
        <v>34</v>
      </c>
      <c r="B19" s="4"/>
      <c r="K19" s="4" t="s">
        <v>33</v>
      </c>
      <c r="L19" s="4"/>
    </row>
    <row r="20" spans="1:12" x14ac:dyDescent="0.25">
      <c r="A20" s="4" t="s">
        <v>35</v>
      </c>
      <c r="B20" s="4"/>
      <c r="K20" s="4" t="s">
        <v>34</v>
      </c>
      <c r="L20" s="4"/>
    </row>
    <row r="21" spans="1:12" x14ac:dyDescent="0.25">
      <c r="K21" s="4" t="s">
        <v>35</v>
      </c>
      <c r="L21" s="4"/>
    </row>
  </sheetData>
  <mergeCells count="6">
    <mergeCell ref="A2:B2"/>
    <mergeCell ref="F2:G2"/>
    <mergeCell ref="A1:B1"/>
    <mergeCell ref="F1:G1"/>
    <mergeCell ref="K2:L2"/>
    <mergeCell ref="K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B1" workbookViewId="0">
      <selection activeCell="N32" sqref="N32"/>
    </sheetView>
  </sheetViews>
  <sheetFormatPr defaultRowHeight="15" x14ac:dyDescent="0.25"/>
  <cols>
    <col min="1" max="1" width="36.42578125" bestFit="1" customWidth="1"/>
    <col min="2" max="2" width="34.140625" bestFit="1" customWidth="1"/>
    <col min="5" max="5" width="30" customWidth="1"/>
    <col min="6" max="6" width="13.140625" customWidth="1"/>
    <col min="9" max="9" width="26.42578125" customWidth="1"/>
    <col min="10" max="10" width="21" customWidth="1"/>
    <col min="13" max="13" width="29.42578125" customWidth="1"/>
    <col min="14" max="14" width="28" customWidth="1"/>
  </cols>
  <sheetData>
    <row r="1" spans="1:15" x14ac:dyDescent="0.25">
      <c r="A1" s="143" t="s">
        <v>260</v>
      </c>
      <c r="B1" s="143"/>
      <c r="E1" s="142" t="s">
        <v>302</v>
      </c>
      <c r="F1" s="142"/>
      <c r="I1" s="142" t="s">
        <v>317</v>
      </c>
      <c r="J1" s="142"/>
      <c r="M1" s="144" t="s">
        <v>260</v>
      </c>
      <c r="N1" s="144"/>
    </row>
    <row r="2" spans="1:15" x14ac:dyDescent="0.25">
      <c r="A2" s="2" t="s">
        <v>37</v>
      </c>
      <c r="B2" s="2" t="s">
        <v>38</v>
      </c>
      <c r="E2" s="2" t="s">
        <v>37</v>
      </c>
      <c r="F2" s="2" t="s">
        <v>38</v>
      </c>
      <c r="I2" s="2" t="s">
        <v>37</v>
      </c>
      <c r="J2" s="2" t="s">
        <v>38</v>
      </c>
      <c r="M2" s="2" t="s">
        <v>37</v>
      </c>
      <c r="N2" s="2" t="s">
        <v>38</v>
      </c>
    </row>
    <row r="3" spans="1:15" x14ac:dyDescent="0.25">
      <c r="A3" s="8" t="s">
        <v>130</v>
      </c>
      <c r="B3" s="8" t="s">
        <v>131</v>
      </c>
      <c r="E3" s="4" t="s">
        <v>0</v>
      </c>
      <c r="F3" s="4"/>
      <c r="I3" s="4" t="s">
        <v>0</v>
      </c>
      <c r="J3" s="4"/>
      <c r="M3" s="4" t="s">
        <v>0</v>
      </c>
      <c r="N3" s="4"/>
      <c r="O3">
        <v>74</v>
      </c>
    </row>
    <row r="4" spans="1:15" x14ac:dyDescent="0.25">
      <c r="A4" s="8" t="s">
        <v>261</v>
      </c>
      <c r="B4" s="8" t="s">
        <v>211</v>
      </c>
      <c r="E4" s="4" t="s">
        <v>2</v>
      </c>
      <c r="F4" s="4"/>
      <c r="I4" s="4" t="s">
        <v>2</v>
      </c>
      <c r="J4" s="4"/>
      <c r="M4" s="4" t="s">
        <v>2</v>
      </c>
      <c r="N4" s="4"/>
      <c r="O4" t="s">
        <v>659</v>
      </c>
    </row>
    <row r="5" spans="1:15" x14ac:dyDescent="0.25">
      <c r="A5" s="8" t="s">
        <v>213</v>
      </c>
      <c r="B5" s="8" t="s">
        <v>212</v>
      </c>
      <c r="E5" s="4" t="s">
        <v>203</v>
      </c>
      <c r="F5" s="4"/>
      <c r="I5" s="4" t="s">
        <v>305</v>
      </c>
      <c r="J5" s="4"/>
      <c r="M5" s="4" t="s">
        <v>195</v>
      </c>
      <c r="N5" s="4"/>
    </row>
    <row r="6" spans="1:15" x14ac:dyDescent="0.25">
      <c r="A6" s="4" t="s">
        <v>200</v>
      </c>
      <c r="B6" s="4" t="s">
        <v>210</v>
      </c>
      <c r="E6" s="4" t="s">
        <v>24</v>
      </c>
      <c r="F6" s="4"/>
      <c r="I6" s="4" t="s">
        <v>203</v>
      </c>
      <c r="J6" s="4"/>
      <c r="M6" s="4" t="s">
        <v>48</v>
      </c>
      <c r="N6" s="4"/>
    </row>
    <row r="7" spans="1:15" x14ac:dyDescent="0.25">
      <c r="A7" s="4" t="s">
        <v>24</v>
      </c>
      <c r="B7" s="4"/>
      <c r="E7" s="4" t="s">
        <v>53</v>
      </c>
      <c r="F7" s="4"/>
      <c r="I7" s="4" t="s">
        <v>306</v>
      </c>
      <c r="J7" s="4"/>
      <c r="M7" s="4" t="s">
        <v>196</v>
      </c>
      <c r="N7" s="4"/>
      <c r="O7">
        <v>1</v>
      </c>
    </row>
    <row r="8" spans="1:15" x14ac:dyDescent="0.25">
      <c r="A8" s="4" t="s">
        <v>0</v>
      </c>
      <c r="B8" s="4"/>
      <c r="E8" s="4" t="s">
        <v>285</v>
      </c>
      <c r="F8" s="4"/>
      <c r="I8" s="4" t="s">
        <v>52</v>
      </c>
      <c r="J8" s="4"/>
      <c r="M8" s="4" t="s">
        <v>197</v>
      </c>
      <c r="N8" s="4"/>
      <c r="O8" t="s">
        <v>660</v>
      </c>
    </row>
    <row r="9" spans="1:15" x14ac:dyDescent="0.25">
      <c r="A9" s="4" t="s">
        <v>2</v>
      </c>
      <c r="B9" s="4"/>
      <c r="E9" s="4" t="s">
        <v>286</v>
      </c>
      <c r="F9" s="4"/>
      <c r="I9" s="4" t="s">
        <v>307</v>
      </c>
      <c r="J9" s="4"/>
      <c r="M9" s="4" t="s">
        <v>198</v>
      </c>
      <c r="N9" s="4"/>
      <c r="O9">
        <v>4</v>
      </c>
    </row>
    <row r="10" spans="1:15" x14ac:dyDescent="0.25">
      <c r="A10" s="4" t="s">
        <v>195</v>
      </c>
      <c r="B10" s="4"/>
      <c r="E10" s="4" t="s">
        <v>200</v>
      </c>
      <c r="F10" s="4"/>
      <c r="I10" s="4" t="s">
        <v>308</v>
      </c>
      <c r="J10" s="4"/>
      <c r="M10" s="4" t="s">
        <v>199</v>
      </c>
      <c r="N10" s="4"/>
      <c r="O10">
        <v>102</v>
      </c>
    </row>
    <row r="11" spans="1:15" x14ac:dyDescent="0.25">
      <c r="A11" s="4" t="s">
        <v>48</v>
      </c>
      <c r="B11" s="4"/>
      <c r="E11" s="4" t="s">
        <v>287</v>
      </c>
      <c r="F11" s="4"/>
      <c r="I11" s="4" t="s">
        <v>309</v>
      </c>
      <c r="J11" s="4"/>
      <c r="M11" s="4" t="s">
        <v>200</v>
      </c>
      <c r="N11" s="4"/>
      <c r="O11" t="s">
        <v>661</v>
      </c>
    </row>
    <row r="12" spans="1:15" x14ac:dyDescent="0.25">
      <c r="A12" s="4" t="s">
        <v>196</v>
      </c>
      <c r="B12" s="4"/>
      <c r="E12" s="4" t="s">
        <v>288</v>
      </c>
      <c r="F12" s="4"/>
      <c r="I12" s="4" t="s">
        <v>310</v>
      </c>
      <c r="J12" s="4"/>
      <c r="M12" s="4" t="s">
        <v>201</v>
      </c>
      <c r="N12" s="4"/>
    </row>
    <row r="13" spans="1:15" x14ac:dyDescent="0.25">
      <c r="A13" s="4" t="s">
        <v>197</v>
      </c>
      <c r="B13" s="4"/>
      <c r="E13" s="4" t="s">
        <v>289</v>
      </c>
      <c r="F13" s="4"/>
      <c r="I13" s="4" t="s">
        <v>311</v>
      </c>
      <c r="J13" s="4"/>
      <c r="M13" s="4" t="s">
        <v>202</v>
      </c>
      <c r="N13" s="4"/>
      <c r="O13" t="b">
        <v>0</v>
      </c>
    </row>
    <row r="14" spans="1:15" x14ac:dyDescent="0.25">
      <c r="A14" s="4" t="s">
        <v>198</v>
      </c>
      <c r="B14" s="4"/>
      <c r="E14" s="4" t="s">
        <v>290</v>
      </c>
      <c r="F14" s="4"/>
      <c r="I14" s="4" t="s">
        <v>24</v>
      </c>
      <c r="J14" s="4"/>
      <c r="M14" s="4" t="s">
        <v>65</v>
      </c>
      <c r="N14" s="4"/>
      <c r="O14">
        <v>9</v>
      </c>
    </row>
    <row r="15" spans="1:15" x14ac:dyDescent="0.25">
      <c r="A15" s="4" t="s">
        <v>199</v>
      </c>
      <c r="B15" s="4"/>
      <c r="E15" s="4" t="s">
        <v>291</v>
      </c>
      <c r="F15" s="4"/>
      <c r="I15" s="4" t="s">
        <v>312</v>
      </c>
      <c r="J15" s="4"/>
      <c r="M15" s="4" t="s">
        <v>203</v>
      </c>
      <c r="N15" s="4"/>
      <c r="O15" t="b">
        <v>1</v>
      </c>
    </row>
    <row r="16" spans="1:15" x14ac:dyDescent="0.25">
      <c r="A16" s="4" t="s">
        <v>201</v>
      </c>
      <c r="B16" s="4"/>
      <c r="E16" s="4" t="s">
        <v>292</v>
      </c>
      <c r="F16" s="4"/>
      <c r="I16" s="4" t="s">
        <v>313</v>
      </c>
      <c r="J16" s="4"/>
      <c r="M16" s="4" t="s">
        <v>204</v>
      </c>
      <c r="N16" s="4"/>
      <c r="O16" t="b">
        <v>1</v>
      </c>
    </row>
    <row r="17" spans="1:15" x14ac:dyDescent="0.25">
      <c r="A17" s="4" t="s">
        <v>202</v>
      </c>
      <c r="B17" s="4"/>
      <c r="E17" s="4" t="s">
        <v>293</v>
      </c>
      <c r="F17" s="4"/>
      <c r="I17" s="4" t="s">
        <v>314</v>
      </c>
      <c r="J17" s="4"/>
      <c r="M17" s="4" t="s">
        <v>205</v>
      </c>
      <c r="N17" s="4"/>
      <c r="O17" t="b">
        <v>1</v>
      </c>
    </row>
    <row r="18" spans="1:15" x14ac:dyDescent="0.25">
      <c r="A18" s="4" t="s">
        <v>65</v>
      </c>
      <c r="B18" s="4"/>
      <c r="E18" s="4" t="s">
        <v>294</v>
      </c>
      <c r="F18" s="4"/>
      <c r="I18" s="4" t="s">
        <v>208</v>
      </c>
      <c r="J18" s="4"/>
      <c r="M18" s="4" t="s">
        <v>206</v>
      </c>
      <c r="N18" s="4"/>
      <c r="O18" t="b">
        <v>0</v>
      </c>
    </row>
    <row r="19" spans="1:15" x14ac:dyDescent="0.25">
      <c r="A19" s="4" t="s">
        <v>203</v>
      </c>
      <c r="B19" s="4"/>
      <c r="E19" s="4" t="s">
        <v>295</v>
      </c>
      <c r="F19" s="4"/>
      <c r="I19" s="4" t="s">
        <v>32</v>
      </c>
      <c r="J19" s="4"/>
      <c r="M19" s="4" t="s">
        <v>207</v>
      </c>
      <c r="N19" s="4"/>
      <c r="O19" t="b">
        <v>1</v>
      </c>
    </row>
    <row r="20" spans="1:15" x14ac:dyDescent="0.25">
      <c r="A20" s="4" t="s">
        <v>204</v>
      </c>
      <c r="B20" s="4"/>
      <c r="E20" s="4" t="s">
        <v>296</v>
      </c>
      <c r="F20" s="4"/>
      <c r="I20" s="4" t="s">
        <v>33</v>
      </c>
      <c r="J20" s="4"/>
      <c r="M20" s="4" t="s">
        <v>208</v>
      </c>
      <c r="N20" s="4"/>
    </row>
    <row r="21" spans="1:15" x14ac:dyDescent="0.25">
      <c r="A21" s="4" t="s">
        <v>205</v>
      </c>
      <c r="B21" s="4"/>
      <c r="E21" s="4" t="s">
        <v>297</v>
      </c>
      <c r="F21" s="4"/>
      <c r="I21" s="4" t="s">
        <v>34</v>
      </c>
      <c r="J21" s="4"/>
      <c r="M21" s="4" t="s">
        <v>24</v>
      </c>
      <c r="N21" s="4"/>
      <c r="O21">
        <v>4</v>
      </c>
    </row>
    <row r="22" spans="1:15" x14ac:dyDescent="0.25">
      <c r="A22" s="4" t="s">
        <v>206</v>
      </c>
      <c r="B22" s="4"/>
      <c r="E22" s="4" t="s">
        <v>298</v>
      </c>
      <c r="F22" s="4"/>
      <c r="I22" s="4" t="s">
        <v>35</v>
      </c>
      <c r="J22" s="4"/>
      <c r="M22" s="4" t="s">
        <v>32</v>
      </c>
      <c r="N22" s="4"/>
      <c r="O22">
        <v>2</v>
      </c>
    </row>
    <row r="23" spans="1:15" x14ac:dyDescent="0.25">
      <c r="A23" s="4" t="s">
        <v>207</v>
      </c>
      <c r="B23" s="4"/>
      <c r="E23" s="4" t="s">
        <v>299</v>
      </c>
      <c r="F23" s="4"/>
      <c r="I23" s="4" t="s">
        <v>315</v>
      </c>
      <c r="J23" s="4"/>
      <c r="M23" s="4" t="s">
        <v>33</v>
      </c>
      <c r="N23" s="4"/>
      <c r="O23" s="13">
        <v>44365.550937499997</v>
      </c>
    </row>
    <row r="24" spans="1:15" x14ac:dyDescent="0.25">
      <c r="A24" s="4" t="s">
        <v>208</v>
      </c>
      <c r="B24" s="4"/>
      <c r="E24" s="4" t="s">
        <v>300</v>
      </c>
      <c r="F24" s="4"/>
      <c r="I24" s="4" t="s">
        <v>316</v>
      </c>
      <c r="J24" s="4"/>
      <c r="M24" s="4" t="s">
        <v>34</v>
      </c>
      <c r="N24" s="4"/>
      <c r="O24">
        <v>2</v>
      </c>
    </row>
    <row r="25" spans="1:15" x14ac:dyDescent="0.25">
      <c r="A25" s="4" t="s">
        <v>32</v>
      </c>
      <c r="B25" s="4"/>
      <c r="E25" s="4" t="s">
        <v>301</v>
      </c>
      <c r="F25" s="4"/>
      <c r="I25" s="8" t="s">
        <v>130</v>
      </c>
      <c r="J25" s="8" t="s">
        <v>131</v>
      </c>
      <c r="M25" s="4" t="s">
        <v>35</v>
      </c>
      <c r="N25" s="4"/>
      <c r="O25" s="13">
        <v>44365.550937499997</v>
      </c>
    </row>
    <row r="26" spans="1:15" x14ac:dyDescent="0.25">
      <c r="A26" s="4" t="s">
        <v>33</v>
      </c>
      <c r="B26" s="4"/>
      <c r="E26" s="4" t="s">
        <v>48</v>
      </c>
      <c r="F26" s="4"/>
      <c r="I26" s="8" t="s">
        <v>128</v>
      </c>
      <c r="J26" s="8" t="s">
        <v>129</v>
      </c>
      <c r="M26" s="4" t="s">
        <v>209</v>
      </c>
      <c r="N26" s="4"/>
      <c r="O26" t="b">
        <v>0</v>
      </c>
    </row>
    <row r="27" spans="1:15" x14ac:dyDescent="0.25">
      <c r="A27" s="4" t="s">
        <v>34</v>
      </c>
      <c r="B27" s="4"/>
      <c r="E27" s="4" t="s">
        <v>32</v>
      </c>
      <c r="F27" s="4"/>
      <c r="I27" s="8" t="s">
        <v>200</v>
      </c>
      <c r="J27" s="8" t="s">
        <v>318</v>
      </c>
      <c r="M27" s="8" t="s">
        <v>130</v>
      </c>
      <c r="N27" s="8" t="s">
        <v>131</v>
      </c>
    </row>
    <row r="28" spans="1:15" x14ac:dyDescent="0.25">
      <c r="A28" s="4" t="s">
        <v>35</v>
      </c>
      <c r="B28" s="4"/>
      <c r="E28" s="4" t="s">
        <v>33</v>
      </c>
      <c r="F28" s="4"/>
      <c r="I28" s="8" t="s">
        <v>320</v>
      </c>
      <c r="J28" s="14" t="s">
        <v>319</v>
      </c>
      <c r="M28" s="8" t="s">
        <v>128</v>
      </c>
      <c r="N28" s="8" t="s">
        <v>129</v>
      </c>
    </row>
    <row r="29" spans="1:15" x14ac:dyDescent="0.25">
      <c r="A29" s="4" t="s">
        <v>209</v>
      </c>
      <c r="B29" s="4"/>
      <c r="E29" s="4" t="s">
        <v>34</v>
      </c>
      <c r="F29" s="4"/>
      <c r="M29" s="8" t="s">
        <v>662</v>
      </c>
      <c r="N29" s="8"/>
    </row>
    <row r="30" spans="1:15" x14ac:dyDescent="0.25">
      <c r="E30" s="4" t="s">
        <v>35</v>
      </c>
      <c r="F30" s="4"/>
      <c r="M30" s="8" t="s">
        <v>698</v>
      </c>
      <c r="N30" s="8" t="s">
        <v>700</v>
      </c>
    </row>
    <row r="31" spans="1:15" x14ac:dyDescent="0.25">
      <c r="E31" s="8" t="s">
        <v>130</v>
      </c>
      <c r="F31" s="8" t="s">
        <v>131</v>
      </c>
      <c r="M31" s="8" t="s">
        <v>699</v>
      </c>
      <c r="N31" s="8" t="s">
        <v>701</v>
      </c>
    </row>
    <row r="32" spans="1:15" x14ac:dyDescent="0.25">
      <c r="E32" s="8" t="s">
        <v>128</v>
      </c>
      <c r="F32" s="8" t="s">
        <v>129</v>
      </c>
    </row>
  </sheetData>
  <mergeCells count="4">
    <mergeCell ref="I1:J1"/>
    <mergeCell ref="A1:B1"/>
    <mergeCell ref="E1:F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Lệnh sản xuất</vt:lpstr>
      <vt:lpstr>Sheet1</vt:lpstr>
      <vt:lpstr>Sheet6</vt:lpstr>
      <vt:lpstr>VD GiaThanh</vt:lpstr>
      <vt:lpstr>PhanBoChiPhiCHung</vt:lpstr>
      <vt:lpstr>Lệnh lắp ráp tháo dỡ</vt:lpstr>
      <vt:lpstr>Phiếu xuất nhập</vt:lpstr>
      <vt:lpstr>Kiểm kê kho</vt:lpstr>
      <vt:lpstr>Phân bổ phụ phí</vt:lpstr>
      <vt:lpstr>Danh mục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mynt31</dc:creator>
  <cp:lastModifiedBy>HP Computer</cp:lastModifiedBy>
  <dcterms:created xsi:type="dcterms:W3CDTF">2021-06-09T02:31:09Z</dcterms:created>
  <dcterms:modified xsi:type="dcterms:W3CDTF">2021-09-30T10:42:18Z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248920bf-06f1-43de-84a1-f1a2daabbf08</vt:lpwstr>
  </property>
</Properties>
</file>