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E:\viettel_odoo_erp_document\ACCOUNTING\SOPEN\Dữ liệu demo\"/>
    </mc:Choice>
  </mc:AlternateContent>
  <bookViews>
    <workbookView xWindow="150" yWindow="3165" windowWidth="15210" windowHeight="6240" tabRatio="762" activeTab="5"/>
  </bookViews>
  <sheets>
    <sheet name="Quy trinh tai san" sheetId="1" r:id="rId1"/>
    <sheet name="Vi du1" sheetId="2" r:id="rId2"/>
    <sheet name="Xử lý TH không theo TT45" sheetId="5" r:id="rId3"/>
    <sheet name="Hạch toán" sheetId="4" r:id="rId4"/>
    <sheet name="Vi du2_Round" sheetId="3" state="hidden" r:id="rId5"/>
    <sheet name="VD_ĐT_Giữ nguyên" sheetId="10" r:id="rId6"/>
    <sheet name="VD_ĐT_Tăng" sheetId="11" r:id="rId7"/>
    <sheet name="VD_ĐT_Giảm" sheetId="12" r:id="rId8"/>
    <sheet name="VD_GD_Giữ nguyên" sheetId="13" r:id="rId9"/>
    <sheet name="VD_ĐT_Tăng tháng" sheetId="8" r:id="rId10"/>
    <sheet name="VD gốc" sheetId="9" r:id="rId11"/>
    <sheet name="Sheet1" sheetId="6" r:id="rId1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1" i="13" l="1"/>
  <c r="G26" i="13"/>
  <c r="E52" i="13"/>
  <c r="E51" i="13"/>
  <c r="E50" i="13"/>
  <c r="E49" i="13"/>
  <c r="E48" i="13"/>
  <c r="E47" i="13"/>
  <c r="E46" i="13"/>
  <c r="E45" i="13"/>
  <c r="E44" i="13"/>
  <c r="E43" i="13"/>
  <c r="E42" i="13"/>
  <c r="E41" i="13"/>
  <c r="E38" i="13"/>
  <c r="C41" i="13"/>
  <c r="C43" i="13"/>
  <c r="C52" i="13"/>
  <c r="C51" i="13"/>
  <c r="C50" i="13"/>
  <c r="C49" i="13"/>
  <c r="C48" i="13"/>
  <c r="C47" i="13"/>
  <c r="C46" i="13"/>
  <c r="C45" i="13"/>
  <c r="C44" i="13"/>
  <c r="C42" i="13"/>
  <c r="F17" i="13"/>
  <c r="G17" i="13" s="1"/>
  <c r="D17" i="13"/>
  <c r="C18" i="13" s="1"/>
  <c r="K7" i="13"/>
  <c r="J7" i="12"/>
  <c r="K7" i="12"/>
  <c r="C17" i="13"/>
  <c r="L7" i="13"/>
  <c r="E19" i="13"/>
  <c r="C39" i="13"/>
  <c r="C38" i="13"/>
  <c r="E37" i="13"/>
  <c r="E36" i="13"/>
  <c r="E35" i="13"/>
  <c r="E34" i="13"/>
  <c r="E33" i="13"/>
  <c r="E32" i="13"/>
  <c r="E31" i="13"/>
  <c r="E30" i="13"/>
  <c r="E29" i="13"/>
  <c r="E28" i="13"/>
  <c r="E18" i="13"/>
  <c r="B41" i="13" s="1"/>
  <c r="E17" i="13"/>
  <c r="B26" i="13" s="1"/>
  <c r="B17" i="13"/>
  <c r="B18" i="13" s="1"/>
  <c r="B19" i="13" s="1"/>
  <c r="L4" i="13"/>
  <c r="E26" i="13"/>
  <c r="D26" i="13"/>
  <c r="C27" i="13"/>
  <c r="C26" i="13"/>
  <c r="C12" i="13"/>
  <c r="J21" i="11"/>
  <c r="K7" i="11"/>
  <c r="D18" i="13" l="1"/>
  <c r="C19" i="13" s="1"/>
  <c r="F26" i="13"/>
  <c r="F27" i="13" s="1"/>
  <c r="F28" i="13" s="1"/>
  <c r="B42" i="13"/>
  <c r="B43" i="13" s="1"/>
  <c r="B44" i="13" s="1"/>
  <c r="B45" i="13" s="1"/>
  <c r="B46" i="13" s="1"/>
  <c r="B47" i="13" s="1"/>
  <c r="B48" i="13" s="1"/>
  <c r="B49" i="13" s="1"/>
  <c r="B50" i="13" s="1"/>
  <c r="B51" i="13" s="1"/>
  <c r="B52" i="13" s="1"/>
  <c r="H17" i="13"/>
  <c r="I17" i="13" s="1"/>
  <c r="K17" i="13" s="1"/>
  <c r="L17" i="13"/>
  <c r="F18" i="13" s="1"/>
  <c r="K6" i="13"/>
  <c r="C12" i="10"/>
  <c r="N21" i="11"/>
  <c r="C37" i="13"/>
  <c r="C36" i="13"/>
  <c r="C35" i="13"/>
  <c r="C34" i="13"/>
  <c r="C33" i="13"/>
  <c r="C32" i="13"/>
  <c r="C31" i="13"/>
  <c r="C30" i="13"/>
  <c r="C29" i="13"/>
  <c r="C28" i="13"/>
  <c r="E27" i="13"/>
  <c r="O12" i="13"/>
  <c r="Q12" i="13" s="1"/>
  <c r="N2" i="13"/>
  <c r="F20" i="10"/>
  <c r="E20" i="12"/>
  <c r="E20" i="11"/>
  <c r="B22" i="8"/>
  <c r="E21" i="8"/>
  <c r="H22" i="8"/>
  <c r="L21" i="11"/>
  <c r="M2" i="11"/>
  <c r="C31" i="12"/>
  <c r="C30" i="12"/>
  <c r="C29" i="12"/>
  <c r="C28" i="12"/>
  <c r="C26" i="12"/>
  <c r="C25" i="12"/>
  <c r="C24" i="12"/>
  <c r="C23" i="12"/>
  <c r="C22" i="12"/>
  <c r="N21" i="12"/>
  <c r="M21" i="12"/>
  <c r="L21" i="12"/>
  <c r="C21" i="12"/>
  <c r="E21" i="12" s="1"/>
  <c r="C20" i="12"/>
  <c r="C19" i="12"/>
  <c r="C18" i="12"/>
  <c r="G16" i="12"/>
  <c r="F16" i="12"/>
  <c r="F17" i="12" s="1"/>
  <c r="E16" i="12"/>
  <c r="C16" i="12"/>
  <c r="C11" i="12"/>
  <c r="B16" i="12" s="1"/>
  <c r="B17" i="12" s="1"/>
  <c r="J6" i="12"/>
  <c r="K4" i="12"/>
  <c r="K3" i="12"/>
  <c r="M2" i="12"/>
  <c r="J6" i="11"/>
  <c r="C11" i="11"/>
  <c r="B16" i="11" s="1"/>
  <c r="G23" i="8"/>
  <c r="G22" i="8"/>
  <c r="C30" i="11"/>
  <c r="C29" i="11"/>
  <c r="F24" i="8"/>
  <c r="F23" i="8"/>
  <c r="C22" i="11"/>
  <c r="C20" i="11"/>
  <c r="N22" i="8"/>
  <c r="K3" i="8"/>
  <c r="M21" i="11"/>
  <c r="K3" i="11" s="1"/>
  <c r="L7" i="11" s="1"/>
  <c r="M22" i="8"/>
  <c r="F22" i="8"/>
  <c r="C21" i="11"/>
  <c r="E21" i="11" s="1"/>
  <c r="K7" i="8"/>
  <c r="C28" i="11"/>
  <c r="C27" i="11"/>
  <c r="C26" i="11"/>
  <c r="C25" i="11"/>
  <c r="C24" i="11"/>
  <c r="C23" i="11"/>
  <c r="C19" i="11"/>
  <c r="C18" i="11"/>
  <c r="G16" i="11"/>
  <c r="F16" i="11"/>
  <c r="F17" i="11" s="1"/>
  <c r="C16" i="11"/>
  <c r="E16" i="11" s="1"/>
  <c r="J7" i="11"/>
  <c r="K4" i="11"/>
  <c r="C28" i="10"/>
  <c r="O12" i="10"/>
  <c r="Q12" i="10" s="1"/>
  <c r="E17" i="10"/>
  <c r="J8" i="9"/>
  <c r="L7" i="10"/>
  <c r="C17" i="10"/>
  <c r="F17" i="10"/>
  <c r="F18" i="10" s="1"/>
  <c r="F19" i="10" s="1"/>
  <c r="G17" i="10"/>
  <c r="C27" i="10"/>
  <c r="C26" i="10"/>
  <c r="C25" i="10"/>
  <c r="C24" i="10"/>
  <c r="C23" i="10"/>
  <c r="C21" i="10"/>
  <c r="K6" i="10"/>
  <c r="K7" i="10"/>
  <c r="C22" i="10"/>
  <c r="C20" i="10"/>
  <c r="L4" i="10"/>
  <c r="N2" i="10"/>
  <c r="J7" i="8"/>
  <c r="E29" i="8"/>
  <c r="C19" i="8"/>
  <c r="E19" i="8" s="1"/>
  <c r="E60" i="9"/>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C23" i="9"/>
  <c r="E23" i="9" s="1"/>
  <c r="M22" i="9"/>
  <c r="L22" i="9"/>
  <c r="E21" i="9"/>
  <c r="C21" i="9"/>
  <c r="D21" i="9" s="1"/>
  <c r="C22" i="9" s="1"/>
  <c r="E22" i="9" s="1"/>
  <c r="C20" i="9"/>
  <c r="E20" i="9" s="1"/>
  <c r="C19" i="9"/>
  <c r="E19" i="9" s="1"/>
  <c r="G17" i="9"/>
  <c r="F17" i="9"/>
  <c r="F18" i="9" s="1"/>
  <c r="E17" i="9"/>
  <c r="D17" i="9"/>
  <c r="C18" i="9" s="1"/>
  <c r="E18" i="9" s="1"/>
  <c r="C17" i="9"/>
  <c r="J7" i="9"/>
  <c r="B17" i="9" s="1"/>
  <c r="J6" i="9"/>
  <c r="K4" i="9"/>
  <c r="K3" i="9"/>
  <c r="K7" i="9" s="1"/>
  <c r="M2" i="9"/>
  <c r="C19" i="2"/>
  <c r="E19" i="2"/>
  <c r="C20" i="2"/>
  <c r="E20" i="2"/>
  <c r="C21" i="2"/>
  <c r="E21" i="2" s="1"/>
  <c r="C22" i="2"/>
  <c r="E22" i="2" s="1"/>
  <c r="L22" i="2"/>
  <c r="M22" i="2"/>
  <c r="C23" i="2"/>
  <c r="E23" i="2"/>
  <c r="E24" i="2"/>
  <c r="E25" i="2"/>
  <c r="E26" i="2"/>
  <c r="E27" i="2"/>
  <c r="E28" i="2"/>
  <c r="E29" i="2"/>
  <c r="E30" i="2"/>
  <c r="E31" i="2"/>
  <c r="E32" i="2"/>
  <c r="E33" i="2"/>
  <c r="E34" i="2"/>
  <c r="E35" i="2"/>
  <c r="E36" i="2"/>
  <c r="E37" i="2"/>
  <c r="E38" i="2"/>
  <c r="J7" i="2"/>
  <c r="J9" i="2" s="1"/>
  <c r="L5" i="2"/>
  <c r="C17" i="2"/>
  <c r="D17" i="2" s="1"/>
  <c r="F41" i="13" l="1"/>
  <c r="F42" i="13" s="1"/>
  <c r="F43" i="13" s="1"/>
  <c r="F44" i="13" s="1"/>
  <c r="G18" i="13"/>
  <c r="Q17" i="13"/>
  <c r="J17" i="13"/>
  <c r="H26" i="13"/>
  <c r="J26" i="13" s="1"/>
  <c r="B27" i="13"/>
  <c r="B28" i="13" s="1"/>
  <c r="B29" i="13" s="1"/>
  <c r="B30" i="13" s="1"/>
  <c r="B31" i="13" s="1"/>
  <c r="B32" i="13" s="1"/>
  <c r="B33" i="13" s="1"/>
  <c r="B34" i="13" s="1"/>
  <c r="B35" i="13" s="1"/>
  <c r="B36" i="13" s="1"/>
  <c r="B37" i="13" s="1"/>
  <c r="B38" i="13" s="1"/>
  <c r="B39" i="13" s="1"/>
  <c r="M7" i="13"/>
  <c r="K8" i="13" s="1"/>
  <c r="H17" i="10"/>
  <c r="Q17" i="10" s="1"/>
  <c r="L7" i="12"/>
  <c r="J8" i="12" s="1"/>
  <c r="D16" i="12"/>
  <c r="C17" i="12" s="1"/>
  <c r="E17" i="12" s="1"/>
  <c r="B18" i="12" s="1"/>
  <c r="B19" i="12" s="1"/>
  <c r="F18" i="12"/>
  <c r="H16" i="12"/>
  <c r="F18" i="11"/>
  <c r="J8" i="11"/>
  <c r="D16" i="11"/>
  <c r="C17" i="11" s="1"/>
  <c r="E17" i="11" s="1"/>
  <c r="H16" i="11"/>
  <c r="B17" i="11"/>
  <c r="B17" i="10"/>
  <c r="B18" i="10" s="1"/>
  <c r="J17" i="10"/>
  <c r="D17" i="10"/>
  <c r="C18" i="10" s="1"/>
  <c r="E18" i="10" s="1"/>
  <c r="M7" i="10"/>
  <c r="K8" i="10" s="1"/>
  <c r="F21" i="10"/>
  <c r="F22" i="10" s="1"/>
  <c r="B18" i="9"/>
  <c r="B19" i="9" s="1"/>
  <c r="B20" i="9" s="1"/>
  <c r="B21" i="9" s="1"/>
  <c r="H17" i="9"/>
  <c r="I17" i="9" s="1"/>
  <c r="J17" i="9" s="1"/>
  <c r="K17" i="9" s="1"/>
  <c r="G18" i="9" s="1"/>
  <c r="H18" i="9" s="1"/>
  <c r="I18" i="9" s="1"/>
  <c r="J18" i="9" s="1"/>
  <c r="K18" i="9" s="1"/>
  <c r="G19" i="9" s="1"/>
  <c r="H19" i="9" s="1"/>
  <c r="I19" i="9" s="1"/>
  <c r="J19" i="9" s="1"/>
  <c r="F19" i="9"/>
  <c r="N22" i="9"/>
  <c r="L7" i="9"/>
  <c r="N22" i="2"/>
  <c r="J11" i="2"/>
  <c r="J8" i="2"/>
  <c r="B17" i="2"/>
  <c r="H2" i="6"/>
  <c r="C17" i="8"/>
  <c r="F45" i="13" l="1"/>
  <c r="I26" i="13"/>
  <c r="K26" i="13" s="1"/>
  <c r="Q26" i="13"/>
  <c r="F29" i="13"/>
  <c r="B20" i="12"/>
  <c r="B21" i="12" s="1"/>
  <c r="B22" i="12" s="1"/>
  <c r="B23" i="12" s="1"/>
  <c r="B24" i="12" s="1"/>
  <c r="B25" i="12" s="1"/>
  <c r="B26" i="12" s="1"/>
  <c r="B28" i="12" s="1"/>
  <c r="B29" i="12" s="1"/>
  <c r="B30" i="12" s="1"/>
  <c r="B31" i="12" s="1"/>
  <c r="F19" i="12"/>
  <c r="I16" i="12"/>
  <c r="J16" i="12" s="1"/>
  <c r="K16" i="12" s="1"/>
  <c r="G17" i="12" s="1"/>
  <c r="H17" i="12" s="1"/>
  <c r="F19" i="11"/>
  <c r="B18" i="11"/>
  <c r="B19" i="11" s="1"/>
  <c r="B20" i="11" s="1"/>
  <c r="B21" i="11" s="1"/>
  <c r="B22" i="11" s="1"/>
  <c r="B23" i="11" s="1"/>
  <c r="I16" i="11"/>
  <c r="J16" i="11" s="1"/>
  <c r="I17" i="10"/>
  <c r="K17" i="10" s="1"/>
  <c r="L17" i="10" s="1"/>
  <c r="G18" i="10" s="1"/>
  <c r="F20" i="9"/>
  <c r="K19" i="9"/>
  <c r="G20" i="9" s="1"/>
  <c r="H20" i="9" s="1"/>
  <c r="I20" i="9" s="1"/>
  <c r="J20" i="9" s="1"/>
  <c r="B22" i="9"/>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B48" i="9" s="1"/>
  <c r="B49" i="9" s="1"/>
  <c r="B50" i="9" s="1"/>
  <c r="B51" i="9" s="1"/>
  <c r="B52" i="9" s="1"/>
  <c r="B53" i="9" s="1"/>
  <c r="B54" i="9" s="1"/>
  <c r="B55" i="9" s="1"/>
  <c r="B56" i="9" s="1"/>
  <c r="B57" i="9" s="1"/>
  <c r="B58" i="9" s="1"/>
  <c r="B59" i="9" s="1"/>
  <c r="B60" i="9" s="1"/>
  <c r="C18" i="2"/>
  <c r="E18" i="2" s="1"/>
  <c r="F46" i="13" l="1"/>
  <c r="L26" i="13"/>
  <c r="G27" i="13" s="1"/>
  <c r="H27" i="13" s="1"/>
  <c r="F30" i="13"/>
  <c r="K16" i="11"/>
  <c r="G17" i="11" s="1"/>
  <c r="H17" i="11" s="1"/>
  <c r="I17" i="11" s="1"/>
  <c r="J17" i="11" s="1"/>
  <c r="K17" i="11" s="1"/>
  <c r="G18" i="11" s="1"/>
  <c r="H18" i="11" s="1"/>
  <c r="I17" i="12"/>
  <c r="J17" i="12" s="1"/>
  <c r="K17" i="12" s="1"/>
  <c r="G18" i="12" s="1"/>
  <c r="H18" i="12" s="1"/>
  <c r="F20" i="12"/>
  <c r="B24" i="11"/>
  <c r="B25" i="11" s="1"/>
  <c r="B26" i="11" s="1"/>
  <c r="B27" i="11" s="1"/>
  <c r="B28" i="11" s="1"/>
  <c r="B29" i="11" s="1"/>
  <c r="B30" i="11" s="1"/>
  <c r="F20" i="11"/>
  <c r="H18" i="10"/>
  <c r="F21" i="9"/>
  <c r="K20" i="9"/>
  <c r="G21" i="9" s="1"/>
  <c r="H21" i="9" s="1"/>
  <c r="I21" i="9" s="1"/>
  <c r="J21" i="9" s="1"/>
  <c r="L9" i="2"/>
  <c r="F47" i="13" l="1"/>
  <c r="I27" i="13"/>
  <c r="K27" i="13" s="1"/>
  <c r="L27" i="13" s="1"/>
  <c r="G28" i="13" s="1"/>
  <c r="H28" i="13" s="1"/>
  <c r="J27" i="13"/>
  <c r="F31" i="13"/>
  <c r="F21" i="11"/>
  <c r="F22" i="11" s="1"/>
  <c r="F21" i="12"/>
  <c r="I18" i="12"/>
  <c r="J18" i="12" s="1"/>
  <c r="K18" i="12" s="1"/>
  <c r="G19" i="12" s="1"/>
  <c r="H19" i="12" s="1"/>
  <c r="I18" i="11"/>
  <c r="J18" i="11" s="1"/>
  <c r="K18" i="11" s="1"/>
  <c r="G19" i="11" s="1"/>
  <c r="F23" i="10"/>
  <c r="F22" i="9"/>
  <c r="K21" i="9"/>
  <c r="G22" i="9" s="1"/>
  <c r="H22" i="9" s="1"/>
  <c r="I22" i="9" s="1"/>
  <c r="J22" i="9" s="1"/>
  <c r="E57" i="8"/>
  <c r="E56" i="8"/>
  <c r="E55" i="8"/>
  <c r="E54" i="8"/>
  <c r="E53" i="8"/>
  <c r="E52" i="8"/>
  <c r="E51" i="8"/>
  <c r="E50" i="8"/>
  <c r="E49" i="8"/>
  <c r="E48" i="8"/>
  <c r="E47" i="8"/>
  <c r="E46" i="8"/>
  <c r="E45" i="8"/>
  <c r="E44" i="8"/>
  <c r="E43" i="8"/>
  <c r="E42" i="8"/>
  <c r="E41" i="8"/>
  <c r="E40" i="8"/>
  <c r="E39" i="8"/>
  <c r="E38" i="8"/>
  <c r="E37" i="8"/>
  <c r="E36" i="8"/>
  <c r="E35" i="8"/>
  <c r="E34" i="8"/>
  <c r="E33" i="8"/>
  <c r="E32" i="8"/>
  <c r="E31" i="8"/>
  <c r="E30" i="8"/>
  <c r="E28" i="8"/>
  <c r="E27" i="8"/>
  <c r="E26" i="8"/>
  <c r="E25" i="8"/>
  <c r="E24" i="8"/>
  <c r="C23" i="8"/>
  <c r="E23" i="8" s="1"/>
  <c r="L22" i="8"/>
  <c r="C21" i="8"/>
  <c r="C20" i="8"/>
  <c r="E20" i="8" s="1"/>
  <c r="G17" i="8"/>
  <c r="F17" i="8"/>
  <c r="F18" i="8" s="1"/>
  <c r="E17" i="8"/>
  <c r="D17" i="8" s="1"/>
  <c r="B17" i="8"/>
  <c r="J6" i="8"/>
  <c r="K4" i="8"/>
  <c r="M2" i="8"/>
  <c r="F48" i="13" l="1"/>
  <c r="J28" i="13"/>
  <c r="I28" i="13"/>
  <c r="K28" i="13" s="1"/>
  <c r="L28" i="13" s="1"/>
  <c r="G29" i="13" s="1"/>
  <c r="H29" i="13" s="1"/>
  <c r="F32" i="13"/>
  <c r="I19" i="12"/>
  <c r="J19" i="12" s="1"/>
  <c r="K19" i="12" s="1"/>
  <c r="G20" i="12" s="1"/>
  <c r="H20" i="12" s="1"/>
  <c r="F22" i="12"/>
  <c r="H19" i="11"/>
  <c r="F23" i="11"/>
  <c r="F24" i="10"/>
  <c r="K22" i="9"/>
  <c r="G23" i="9" s="1"/>
  <c r="H23" i="9" s="1"/>
  <c r="I23" i="9" s="1"/>
  <c r="J23" i="9" s="1"/>
  <c r="F23" i="9"/>
  <c r="L7" i="8"/>
  <c r="J8" i="8" s="1"/>
  <c r="H17" i="8"/>
  <c r="I17" i="8" s="1"/>
  <c r="J17" i="8" s="1"/>
  <c r="C18" i="8"/>
  <c r="E18" i="8" s="1"/>
  <c r="F19" i="8"/>
  <c r="E57" i="2"/>
  <c r="F49" i="13" l="1"/>
  <c r="I29" i="13"/>
  <c r="K29" i="13" s="1"/>
  <c r="L29" i="13" s="1"/>
  <c r="G30" i="13" s="1"/>
  <c r="H30" i="13" s="1"/>
  <c r="J29" i="13"/>
  <c r="F33" i="13"/>
  <c r="F23" i="12"/>
  <c r="I20" i="12"/>
  <c r="J20" i="12" s="1"/>
  <c r="K20" i="12" s="1"/>
  <c r="G21" i="12" s="1"/>
  <c r="H21" i="12" s="1"/>
  <c r="I21" i="12" s="1"/>
  <c r="J21" i="12" s="1"/>
  <c r="K21" i="12" s="1"/>
  <c r="G22" i="12" s="1"/>
  <c r="H22" i="12" s="1"/>
  <c r="I22" i="12" s="1"/>
  <c r="J22" i="12" s="1"/>
  <c r="K22" i="12" s="1"/>
  <c r="I19" i="11"/>
  <c r="J19" i="11" s="1"/>
  <c r="K19" i="11" s="1"/>
  <c r="G20" i="11" s="1"/>
  <c r="F24" i="11"/>
  <c r="F25" i="10"/>
  <c r="K23" i="9"/>
  <c r="G24" i="9" s="1"/>
  <c r="H24" i="9" s="1"/>
  <c r="I24" i="9" s="1"/>
  <c r="J24" i="9" s="1"/>
  <c r="F24" i="9"/>
  <c r="F20" i="8"/>
  <c r="B18" i="8"/>
  <c r="B19" i="8" s="1"/>
  <c r="K17" i="8"/>
  <c r="G18" i="8" s="1"/>
  <c r="D21" i="8"/>
  <c r="C22" i="8" s="1"/>
  <c r="E22" i="8" s="1"/>
  <c r="F50" i="13" l="1"/>
  <c r="I30" i="13"/>
  <c r="K30" i="13" s="1"/>
  <c r="L30" i="13" s="1"/>
  <c r="G31" i="13" s="1"/>
  <c r="H31" i="13" s="1"/>
  <c r="J30" i="13"/>
  <c r="F34" i="13"/>
  <c r="F24" i="12"/>
  <c r="H20" i="11"/>
  <c r="F25" i="11"/>
  <c r="F26" i="10"/>
  <c r="B20" i="8"/>
  <c r="B21" i="8" s="1"/>
  <c r="B23" i="8" s="1"/>
  <c r="B24" i="8" s="1"/>
  <c r="K24" i="9"/>
  <c r="G25" i="9" s="1"/>
  <c r="H25" i="9" s="1"/>
  <c r="I25" i="9" s="1"/>
  <c r="J25" i="9" s="1"/>
  <c r="F25" i="9"/>
  <c r="H18" i="8"/>
  <c r="I18" i="8" s="1"/>
  <c r="J18" i="8" s="1"/>
  <c r="K18" i="8" s="1"/>
  <c r="G19" i="8" s="1"/>
  <c r="H19" i="8" s="1"/>
  <c r="I19" i="8" s="1"/>
  <c r="J19" i="8" s="1"/>
  <c r="K19" i="8" s="1"/>
  <c r="G20" i="8" s="1"/>
  <c r="F21" i="8"/>
  <c r="E59" i="2"/>
  <c r="E58" i="2"/>
  <c r="F51" i="13" l="1"/>
  <c r="I31" i="13"/>
  <c r="K31" i="13" s="1"/>
  <c r="L31" i="13" s="1"/>
  <c r="G32" i="13" s="1"/>
  <c r="J31" i="13"/>
  <c r="F35" i="13"/>
  <c r="F25" i="12"/>
  <c r="G23" i="12"/>
  <c r="H23" i="12" s="1"/>
  <c r="I20" i="11"/>
  <c r="J20" i="11" s="1"/>
  <c r="K20" i="11" s="1"/>
  <c r="G21" i="11" s="1"/>
  <c r="F26" i="11"/>
  <c r="F27" i="10"/>
  <c r="F28" i="10" s="1"/>
  <c r="H20" i="8"/>
  <c r="I20" i="8" s="1"/>
  <c r="J20" i="8" s="1"/>
  <c r="K20" i="8" s="1"/>
  <c r="G21" i="8" s="1"/>
  <c r="H21" i="8" s="1"/>
  <c r="B25" i="8"/>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K25" i="9"/>
  <c r="G26" i="9" s="1"/>
  <c r="H26" i="9" s="1"/>
  <c r="I26" i="9" s="1"/>
  <c r="J26" i="9" s="1"/>
  <c r="F26" i="9"/>
  <c r="M2" i="2"/>
  <c r="G3" i="6"/>
  <c r="G4" i="6" s="1"/>
  <c r="G5" i="6" s="1"/>
  <c r="G6" i="6" s="1"/>
  <c r="G7" i="6" s="1"/>
  <c r="G8" i="6" s="1"/>
  <c r="G9" i="6" s="1"/>
  <c r="G10" i="6" s="1"/>
  <c r="G11" i="6" s="1"/>
  <c r="G12" i="6" s="1"/>
  <c r="G13" i="6" s="1"/>
  <c r="G14" i="6" s="1"/>
  <c r="G15" i="6" s="1"/>
  <c r="G16" i="6" s="1"/>
  <c r="J2" i="6"/>
  <c r="K2" i="6" s="1"/>
  <c r="F3" i="6" s="1"/>
  <c r="H32" i="13" l="1"/>
  <c r="H41" i="13"/>
  <c r="F52" i="13"/>
  <c r="I32" i="13"/>
  <c r="K32" i="13" s="1"/>
  <c r="L32" i="13" s="1"/>
  <c r="G33" i="13" s="1"/>
  <c r="H33" i="13" s="1"/>
  <c r="J32" i="13"/>
  <c r="F36" i="13"/>
  <c r="I23" i="12"/>
  <c r="J23" i="12" s="1"/>
  <c r="K23" i="12" s="1"/>
  <c r="G24" i="12" s="1"/>
  <c r="H24" i="12" s="1"/>
  <c r="F26" i="12"/>
  <c r="H21" i="11"/>
  <c r="I21" i="11" s="1"/>
  <c r="F27" i="11"/>
  <c r="I21" i="8"/>
  <c r="J21" i="8" s="1"/>
  <c r="K21" i="8" s="1"/>
  <c r="I22" i="8" s="1"/>
  <c r="J22" i="8" s="1"/>
  <c r="K22" i="8" s="1"/>
  <c r="H23" i="8" s="1"/>
  <c r="I23" i="8" s="1"/>
  <c r="J23" i="8" s="1"/>
  <c r="K26" i="9"/>
  <c r="G27" i="9" s="1"/>
  <c r="H27" i="9" s="1"/>
  <c r="I27" i="9" s="1"/>
  <c r="J27" i="9" s="1"/>
  <c r="F27" i="9"/>
  <c r="H3" i="6"/>
  <c r="J3" i="6" s="1"/>
  <c r="K3" i="6" s="1"/>
  <c r="F4" i="6" s="1"/>
  <c r="H4" i="6" s="1"/>
  <c r="J4" i="6" s="1"/>
  <c r="K4" i="6" s="1"/>
  <c r="F5" i="6" s="1"/>
  <c r="J41" i="13" l="1"/>
  <c r="Q41" i="13"/>
  <c r="I41" i="13"/>
  <c r="K41" i="13" s="1"/>
  <c r="L41" i="13" s="1"/>
  <c r="G42" i="13" s="1"/>
  <c r="H42" i="13" s="1"/>
  <c r="J33" i="13"/>
  <c r="I33" i="13"/>
  <c r="K33" i="13" s="1"/>
  <c r="L33" i="13" s="1"/>
  <c r="G34" i="13" s="1"/>
  <c r="H34" i="13" s="1"/>
  <c r="F37" i="13"/>
  <c r="F38" i="13" s="1"/>
  <c r="F39" i="13" s="1"/>
  <c r="F28" i="12"/>
  <c r="I24" i="12"/>
  <c r="J24" i="12" s="1"/>
  <c r="K24" i="12" s="1"/>
  <c r="G25" i="12" s="1"/>
  <c r="H25" i="12" s="1"/>
  <c r="K21" i="11"/>
  <c r="F28" i="11"/>
  <c r="F29" i="11" s="1"/>
  <c r="F30" i="11" s="1"/>
  <c r="K27" i="9"/>
  <c r="G28" i="9" s="1"/>
  <c r="H28" i="9" s="1"/>
  <c r="I28" i="9" s="1"/>
  <c r="J28" i="9" s="1"/>
  <c r="F28" i="9"/>
  <c r="K23" i="8"/>
  <c r="G24" i="8" s="1"/>
  <c r="H24" i="8" s="1"/>
  <c r="I24" i="8" s="1"/>
  <c r="J24" i="8" s="1"/>
  <c r="H5" i="6"/>
  <c r="J5" i="6" s="1"/>
  <c r="K5" i="6" s="1"/>
  <c r="J42" i="13" l="1"/>
  <c r="I42" i="13"/>
  <c r="K42" i="13" s="1"/>
  <c r="L42" i="13" s="1"/>
  <c r="G43" i="13" s="1"/>
  <c r="H43" i="13" s="1"/>
  <c r="J34" i="13"/>
  <c r="I34" i="13"/>
  <c r="K34" i="13" s="1"/>
  <c r="L34" i="13" s="1"/>
  <c r="G35" i="13" s="1"/>
  <c r="H35" i="13" s="1"/>
  <c r="G22" i="11"/>
  <c r="H22" i="11" s="1"/>
  <c r="I22" i="11" s="1"/>
  <c r="J22" i="11" s="1"/>
  <c r="K22" i="11" s="1"/>
  <c r="G23" i="11" s="1"/>
  <c r="H23" i="11" s="1"/>
  <c r="I25" i="12"/>
  <c r="J25" i="12" s="1"/>
  <c r="K25" i="12" s="1"/>
  <c r="G26" i="12" s="1"/>
  <c r="H26" i="12" s="1"/>
  <c r="F29" i="12"/>
  <c r="K28" i="9"/>
  <c r="G29" i="9" s="1"/>
  <c r="H29" i="9" s="1"/>
  <c r="I29" i="9" s="1"/>
  <c r="J29" i="9" s="1"/>
  <c r="F29" i="9"/>
  <c r="K24" i="8"/>
  <c r="G25" i="8" s="1"/>
  <c r="H25" i="8" s="1"/>
  <c r="I25" i="8" s="1"/>
  <c r="J25" i="8" s="1"/>
  <c r="F25" i="8"/>
  <c r="F6" i="6"/>
  <c r="H6" i="6" s="1"/>
  <c r="J6" i="6" s="1"/>
  <c r="K6" i="6" s="1"/>
  <c r="M11" i="5"/>
  <c r="M12" i="5" s="1"/>
  <c r="D11" i="5"/>
  <c r="D12" i="5" s="1"/>
  <c r="I43" i="13" l="1"/>
  <c r="K43" i="13" s="1"/>
  <c r="L43" i="13" s="1"/>
  <c r="G44" i="13" s="1"/>
  <c r="H44" i="13" s="1"/>
  <c r="J43" i="13"/>
  <c r="J35" i="13"/>
  <c r="I35" i="13"/>
  <c r="K35" i="13" s="1"/>
  <c r="L35" i="13" s="1"/>
  <c r="G36" i="13" s="1"/>
  <c r="H36" i="13" s="1"/>
  <c r="I23" i="11"/>
  <c r="J23" i="11" s="1"/>
  <c r="F30" i="12"/>
  <c r="I26" i="12"/>
  <c r="J26" i="12" s="1"/>
  <c r="K26" i="12" s="1"/>
  <c r="G28" i="12" s="1"/>
  <c r="H28" i="12" s="1"/>
  <c r="K29" i="9"/>
  <c r="G30" i="9" s="1"/>
  <c r="H30" i="9" s="1"/>
  <c r="I30" i="9" s="1"/>
  <c r="J30" i="9" s="1"/>
  <c r="F30" i="9"/>
  <c r="F7" i="6"/>
  <c r="H7" i="6" s="1"/>
  <c r="J7" i="6" s="1"/>
  <c r="K7" i="6" s="1"/>
  <c r="F8" i="6" s="1"/>
  <c r="H8" i="6" s="1"/>
  <c r="J8" i="6" s="1"/>
  <c r="K8" i="6" s="1"/>
  <c r="F9" i="6" s="1"/>
  <c r="H9" i="6" s="1"/>
  <c r="J9" i="6" s="1"/>
  <c r="K9" i="6" s="1"/>
  <c r="F10" i="6" s="1"/>
  <c r="K25" i="8"/>
  <c r="G26" i="8" s="1"/>
  <c r="H26" i="8" s="1"/>
  <c r="I26" i="8" s="1"/>
  <c r="J26" i="8" s="1"/>
  <c r="F26" i="8"/>
  <c r="B17"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C23" i="3"/>
  <c r="E23" i="3" s="1"/>
  <c r="M22" i="3"/>
  <c r="K3" i="3" s="1"/>
  <c r="K7" i="3" s="1"/>
  <c r="L22" i="3"/>
  <c r="C21" i="3"/>
  <c r="E20" i="3"/>
  <c r="C20" i="3"/>
  <c r="C19" i="3"/>
  <c r="E19" i="3" s="1"/>
  <c r="G17" i="3"/>
  <c r="F17" i="3"/>
  <c r="F18" i="3" s="1"/>
  <c r="F19" i="3" s="1"/>
  <c r="C17" i="3"/>
  <c r="E17" i="3" s="1"/>
  <c r="J7" i="3"/>
  <c r="J6" i="3"/>
  <c r="K4" i="3"/>
  <c r="E55" i="2"/>
  <c r="E56" i="2"/>
  <c r="E39" i="2"/>
  <c r="E40" i="2"/>
  <c r="E41" i="2"/>
  <c r="E42" i="2"/>
  <c r="E43" i="2"/>
  <c r="E44" i="2"/>
  <c r="E45" i="2"/>
  <c r="E46" i="2"/>
  <c r="E47" i="2"/>
  <c r="E48" i="2"/>
  <c r="E49" i="2"/>
  <c r="E50" i="2"/>
  <c r="E51" i="2"/>
  <c r="E52" i="2"/>
  <c r="E53" i="2"/>
  <c r="E54" i="2"/>
  <c r="F17" i="2"/>
  <c r="F18" i="2" s="1"/>
  <c r="F19" i="2" s="1"/>
  <c r="G17" i="2"/>
  <c r="J44" i="13" l="1"/>
  <c r="I44" i="13"/>
  <c r="K44" i="13" s="1"/>
  <c r="L44" i="13" s="1"/>
  <c r="G45" i="13" s="1"/>
  <c r="H45" i="13" s="1"/>
  <c r="I36" i="13"/>
  <c r="K36" i="13" s="1"/>
  <c r="L36" i="13" s="1"/>
  <c r="G37" i="13" s="1"/>
  <c r="H37" i="13" s="1"/>
  <c r="J36" i="13"/>
  <c r="K23" i="11"/>
  <c r="G24" i="11" s="1"/>
  <c r="H24" i="11" s="1"/>
  <c r="I28" i="12"/>
  <c r="J28" i="12" s="1"/>
  <c r="K28" i="12" s="1"/>
  <c r="G29" i="12" s="1"/>
  <c r="H29" i="12" s="1"/>
  <c r="F31" i="12"/>
  <c r="K30" i="9"/>
  <c r="G31" i="9" s="1"/>
  <c r="H31" i="9" s="1"/>
  <c r="I31" i="9" s="1"/>
  <c r="J31" i="9" s="1"/>
  <c r="F31" i="9"/>
  <c r="F20" i="2"/>
  <c r="H10" i="6"/>
  <c r="J10" i="6" s="1"/>
  <c r="K10" i="6" s="1"/>
  <c r="F11" i="6" s="1"/>
  <c r="D17" i="3"/>
  <c r="C18" i="3" s="1"/>
  <c r="E18" i="3" s="1"/>
  <c r="N22" i="3"/>
  <c r="K26" i="8"/>
  <c r="G27" i="8" s="1"/>
  <c r="H27" i="8" s="1"/>
  <c r="I27" i="8" s="1"/>
  <c r="J27" i="8" s="1"/>
  <c r="F27" i="8"/>
  <c r="F28" i="8" s="1"/>
  <c r="F29" i="8" s="1"/>
  <c r="F30" i="8" s="1"/>
  <c r="F31" i="8" s="1"/>
  <c r="F32" i="8" s="1"/>
  <c r="F33" i="8" s="1"/>
  <c r="F34" i="8" s="1"/>
  <c r="F35" i="8" s="1"/>
  <c r="F36" i="8" s="1"/>
  <c r="F37" i="8" s="1"/>
  <c r="F38" i="8" s="1"/>
  <c r="F39" i="8" s="1"/>
  <c r="F40" i="8" s="1"/>
  <c r="F41" i="8" s="1"/>
  <c r="F42" i="8" s="1"/>
  <c r="F43" i="8" s="1"/>
  <c r="F44" i="8" s="1"/>
  <c r="F45" i="8" s="1"/>
  <c r="F46" i="8" s="1"/>
  <c r="F47" i="8" s="1"/>
  <c r="F48" i="8" s="1"/>
  <c r="F49" i="8" s="1"/>
  <c r="F50" i="8" s="1"/>
  <c r="F51" i="8" s="1"/>
  <c r="F52" i="8" s="1"/>
  <c r="F53" i="8" s="1"/>
  <c r="F54" i="8" s="1"/>
  <c r="F55" i="8" s="1"/>
  <c r="F56" i="8" s="1"/>
  <c r="F57" i="8" s="1"/>
  <c r="F20" i="3"/>
  <c r="L7" i="3"/>
  <c r="J8" i="3" s="1"/>
  <c r="E21" i="3"/>
  <c r="B18" i="2"/>
  <c r="B19" i="2" s="1"/>
  <c r="B20" i="2" s="1"/>
  <c r="B21" i="2" s="1"/>
  <c r="H17" i="2"/>
  <c r="I17" i="2" s="1"/>
  <c r="J17" i="2" s="1"/>
  <c r="K17" i="2" s="1"/>
  <c r="J45" i="13" l="1"/>
  <c r="I45" i="13"/>
  <c r="K45" i="13" s="1"/>
  <c r="L45" i="13" s="1"/>
  <c r="G46" i="13" s="1"/>
  <c r="H46" i="13" s="1"/>
  <c r="J37" i="13"/>
  <c r="I37" i="13"/>
  <c r="K37" i="13" s="1"/>
  <c r="L37" i="13" s="1"/>
  <c r="G38" i="13" s="1"/>
  <c r="H38" i="13" s="1"/>
  <c r="I24" i="11"/>
  <c r="J24" i="11" s="1"/>
  <c r="K24" i="11" s="1"/>
  <c r="G25" i="11" s="1"/>
  <c r="H25" i="11" s="1"/>
  <c r="I29" i="12"/>
  <c r="J29" i="12" s="1"/>
  <c r="K29" i="12" s="1"/>
  <c r="G30" i="12" s="1"/>
  <c r="H30" i="12" s="1"/>
  <c r="K31" i="9"/>
  <c r="G32" i="9" s="1"/>
  <c r="H32" i="9" s="1"/>
  <c r="I32" i="9" s="1"/>
  <c r="J32" i="9" s="1"/>
  <c r="F32" i="9"/>
  <c r="B22" i="2"/>
  <c r="B23" i="2" s="1"/>
  <c r="B24" i="2" s="1"/>
  <c r="B25" i="2" s="1"/>
  <c r="B26" i="2" s="1"/>
  <c r="B27" i="2" s="1"/>
  <c r="B28" i="2" s="1"/>
  <c r="B29" i="2" s="1"/>
  <c r="B30" i="2" s="1"/>
  <c r="B31" i="2" s="1"/>
  <c r="B32" i="2" s="1"/>
  <c r="B33" i="2" s="1"/>
  <c r="B34" i="2" s="1"/>
  <c r="B35" i="2" s="1"/>
  <c r="B36" i="2" s="1"/>
  <c r="B37" i="2" s="1"/>
  <c r="B38" i="2" s="1"/>
  <c r="F21" i="2"/>
  <c r="H11" i="6"/>
  <c r="J11" i="6" s="1"/>
  <c r="K11" i="6" s="1"/>
  <c r="F12" i="6" s="1"/>
  <c r="H12" i="6" s="1"/>
  <c r="J12" i="6" s="1"/>
  <c r="K12" i="6" s="1"/>
  <c r="F13" i="6" s="1"/>
  <c r="K27" i="8"/>
  <c r="G28" i="8" s="1"/>
  <c r="H28" i="8" s="1"/>
  <c r="I28" i="8" s="1"/>
  <c r="J28" i="8" s="1"/>
  <c r="B18" i="3"/>
  <c r="B19" i="3" s="1"/>
  <c r="B20" i="3" s="1"/>
  <c r="B21" i="3" s="1"/>
  <c r="B22" i="3" s="1"/>
  <c r="H17" i="3"/>
  <c r="I17" i="3" s="1"/>
  <c r="J17" i="3" s="1"/>
  <c r="K17" i="3" s="1"/>
  <c r="G18" i="3" s="1"/>
  <c r="F21" i="3"/>
  <c r="D21" i="3"/>
  <c r="C22" i="3" s="1"/>
  <c r="E22" i="3" s="1"/>
  <c r="J46" i="13" l="1"/>
  <c r="I46" i="13"/>
  <c r="K46" i="13" s="1"/>
  <c r="L46" i="13" s="1"/>
  <c r="G47" i="13" s="1"/>
  <c r="H47" i="13" s="1"/>
  <c r="I38" i="13"/>
  <c r="K38" i="13" s="1"/>
  <c r="L38" i="13" s="1"/>
  <c r="G39" i="13" s="1"/>
  <c r="H39" i="13" s="1"/>
  <c r="J38" i="13"/>
  <c r="I25" i="11"/>
  <c r="J25" i="11" s="1"/>
  <c r="K25" i="11" s="1"/>
  <c r="G26" i="11" s="1"/>
  <c r="H26" i="11" s="1"/>
  <c r="I30" i="12"/>
  <c r="J30" i="12" s="1"/>
  <c r="K30" i="12" s="1"/>
  <c r="G31" i="12" s="1"/>
  <c r="H31" i="12" s="1"/>
  <c r="K32" i="9"/>
  <c r="G33" i="9" s="1"/>
  <c r="H33" i="9" s="1"/>
  <c r="I33" i="9" s="1"/>
  <c r="J33" i="9" s="1"/>
  <c r="F33" i="9"/>
  <c r="F22" i="2"/>
  <c r="H13" i="6"/>
  <c r="J13" i="6" s="1"/>
  <c r="K13" i="6" s="1"/>
  <c r="F14" i="6" s="1"/>
  <c r="H14" i="6" s="1"/>
  <c r="J14" i="6" s="1"/>
  <c r="K14" i="6" s="1"/>
  <c r="F15" i="6" s="1"/>
  <c r="K28" i="8"/>
  <c r="G29" i="8" s="1"/>
  <c r="H29" i="8" s="1"/>
  <c r="I29" i="8" s="1"/>
  <c r="J29" i="8" s="1"/>
  <c r="K29" i="8" s="1"/>
  <c r="G30" i="8" s="1"/>
  <c r="H30" i="8" s="1"/>
  <c r="I30" i="8" s="1"/>
  <c r="J30" i="8" s="1"/>
  <c r="K30" i="8" s="1"/>
  <c r="G31" i="8" s="1"/>
  <c r="H31" i="8" s="1"/>
  <c r="I31" i="8" s="1"/>
  <c r="J31" i="8" s="1"/>
  <c r="K31" i="8" s="1"/>
  <c r="G32" i="8" s="1"/>
  <c r="H32" i="8" s="1"/>
  <c r="I32" i="8" s="1"/>
  <c r="J32" i="8" s="1"/>
  <c r="K32" i="8" s="1"/>
  <c r="G33" i="8" s="1"/>
  <c r="H33" i="8" s="1"/>
  <c r="I33" i="8" s="1"/>
  <c r="J33" i="8" s="1"/>
  <c r="K33" i="8" s="1"/>
  <c r="G34" i="8" s="1"/>
  <c r="H34" i="8" s="1"/>
  <c r="I34" i="8" s="1"/>
  <c r="J34" i="8" s="1"/>
  <c r="K34" i="8" s="1"/>
  <c r="G35" i="8" s="1"/>
  <c r="H35" i="8" s="1"/>
  <c r="I35" i="8" s="1"/>
  <c r="J35" i="8" s="1"/>
  <c r="K35" i="8" s="1"/>
  <c r="G36" i="8" s="1"/>
  <c r="H36" i="8" s="1"/>
  <c r="I36" i="8" s="1"/>
  <c r="J36" i="8" s="1"/>
  <c r="K36" i="8" s="1"/>
  <c r="G37" i="8" s="1"/>
  <c r="H37" i="8" s="1"/>
  <c r="I37" i="8" s="1"/>
  <c r="J37" i="8" s="1"/>
  <c r="K37" i="8" s="1"/>
  <c r="G38" i="8" s="1"/>
  <c r="H38" i="8" s="1"/>
  <c r="I38" i="8" s="1"/>
  <c r="J38" i="8" s="1"/>
  <c r="K38" i="8" s="1"/>
  <c r="G39" i="8" s="1"/>
  <c r="H39" i="8" s="1"/>
  <c r="I39" i="8" s="1"/>
  <c r="J39" i="8" s="1"/>
  <c r="K39" i="8" s="1"/>
  <c r="G40" i="8" s="1"/>
  <c r="H40" i="8" s="1"/>
  <c r="I40" i="8" s="1"/>
  <c r="J40" i="8" s="1"/>
  <c r="K40" i="8" s="1"/>
  <c r="G41" i="8" s="1"/>
  <c r="H41" i="8" s="1"/>
  <c r="I41" i="8" s="1"/>
  <c r="J41" i="8" s="1"/>
  <c r="K41" i="8" s="1"/>
  <c r="G42" i="8" s="1"/>
  <c r="H42" i="8" s="1"/>
  <c r="I42" i="8" s="1"/>
  <c r="J42" i="8" s="1"/>
  <c r="K42" i="8" s="1"/>
  <c r="G43" i="8" s="1"/>
  <c r="H43" i="8" s="1"/>
  <c r="I43" i="8" s="1"/>
  <c r="J43" i="8" s="1"/>
  <c r="K43" i="8" s="1"/>
  <c r="G44" i="8" s="1"/>
  <c r="H44" i="8" s="1"/>
  <c r="I44" i="8" s="1"/>
  <c r="J44" i="8" s="1"/>
  <c r="K44" i="8" s="1"/>
  <c r="G45" i="8" s="1"/>
  <c r="H45" i="8" s="1"/>
  <c r="I45" i="8" s="1"/>
  <c r="J45" i="8" s="1"/>
  <c r="K45" i="8" s="1"/>
  <c r="G46" i="8" s="1"/>
  <c r="H46" i="8" s="1"/>
  <c r="I46" i="8" s="1"/>
  <c r="J46" i="8" s="1"/>
  <c r="K46" i="8" s="1"/>
  <c r="G47" i="8" s="1"/>
  <c r="H47" i="8" s="1"/>
  <c r="I47" i="8" s="1"/>
  <c r="J47" i="8" s="1"/>
  <c r="K47" i="8" s="1"/>
  <c r="G48" i="8" s="1"/>
  <c r="H48" i="8" s="1"/>
  <c r="I48" i="8" s="1"/>
  <c r="J48" i="8" s="1"/>
  <c r="K48" i="8" s="1"/>
  <c r="G49" i="8" s="1"/>
  <c r="H49" i="8" s="1"/>
  <c r="I49" i="8" s="1"/>
  <c r="J49" i="8" s="1"/>
  <c r="K49" i="8" s="1"/>
  <c r="G50" i="8" s="1"/>
  <c r="H50" i="8" s="1"/>
  <c r="I50" i="8" s="1"/>
  <c r="J50" i="8" s="1"/>
  <c r="K50" i="8" s="1"/>
  <c r="G51" i="8" s="1"/>
  <c r="H51" i="8" s="1"/>
  <c r="I51" i="8" s="1"/>
  <c r="J51" i="8" s="1"/>
  <c r="K51" i="8" s="1"/>
  <c r="G52" i="8" s="1"/>
  <c r="H52" i="8" s="1"/>
  <c r="I52" i="8" s="1"/>
  <c r="J52" i="8" s="1"/>
  <c r="K52" i="8" s="1"/>
  <c r="G53" i="8" s="1"/>
  <c r="H53" i="8" s="1"/>
  <c r="I53" i="8" s="1"/>
  <c r="J53" i="8" s="1"/>
  <c r="K53" i="8" s="1"/>
  <c r="G54" i="8" s="1"/>
  <c r="H54" i="8" s="1"/>
  <c r="I54" i="8" s="1"/>
  <c r="J54" i="8" s="1"/>
  <c r="K54" i="8" s="1"/>
  <c r="G55" i="8" s="1"/>
  <c r="H55" i="8" s="1"/>
  <c r="I55" i="8" s="1"/>
  <c r="J55" i="8" s="1"/>
  <c r="K55" i="8" s="1"/>
  <c r="G56" i="8" s="1"/>
  <c r="H56" i="8" s="1"/>
  <c r="I56" i="8" s="1"/>
  <c r="J56" i="8" s="1"/>
  <c r="K56" i="8" s="1"/>
  <c r="G57" i="8" s="1"/>
  <c r="H57" i="8" s="1"/>
  <c r="I57" i="8" s="1"/>
  <c r="J57" i="8" s="1"/>
  <c r="K57" i="8" s="1"/>
  <c r="F22" i="3"/>
  <c r="B23" i="3"/>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H18" i="3"/>
  <c r="I18" i="3" s="1"/>
  <c r="J18" i="3" s="1"/>
  <c r="K18" i="3" s="1"/>
  <c r="G19" i="3" s="1"/>
  <c r="H19" i="3" s="1"/>
  <c r="I19" i="3" s="1"/>
  <c r="J19" i="3" s="1"/>
  <c r="K19" i="3" s="1"/>
  <c r="G20" i="3" s="1"/>
  <c r="H20" i="3" s="1"/>
  <c r="I20" i="3" s="1"/>
  <c r="J20" i="3" s="1"/>
  <c r="K20" i="3" s="1"/>
  <c r="G21" i="3" s="1"/>
  <c r="H21" i="3" s="1"/>
  <c r="I21" i="3" s="1"/>
  <c r="J21" i="3" s="1"/>
  <c r="K21" i="3" s="1"/>
  <c r="G22" i="3" s="1"/>
  <c r="H22" i="3" s="1"/>
  <c r="I22" i="3" s="1"/>
  <c r="J22" i="3" s="1"/>
  <c r="G18" i="2"/>
  <c r="H18" i="2" s="1"/>
  <c r="I47" i="13" l="1"/>
  <c r="K47" i="13" s="1"/>
  <c r="L47" i="13" s="1"/>
  <c r="G48" i="13" s="1"/>
  <c r="H48" i="13" s="1"/>
  <c r="J47" i="13"/>
  <c r="J39" i="13"/>
  <c r="I39" i="13"/>
  <c r="K39" i="13" s="1"/>
  <c r="L39" i="13" s="1"/>
  <c r="I26" i="11"/>
  <c r="J26" i="11" s="1"/>
  <c r="K26" i="11" s="1"/>
  <c r="G27" i="11" s="1"/>
  <c r="H27" i="11" s="1"/>
  <c r="I31" i="12"/>
  <c r="J31" i="12" s="1"/>
  <c r="K31" i="12" s="1"/>
  <c r="K33" i="9"/>
  <c r="G34" i="9" s="1"/>
  <c r="H34" i="9" s="1"/>
  <c r="I34" i="9" s="1"/>
  <c r="J34" i="9" s="1"/>
  <c r="F34" i="9"/>
  <c r="F23" i="2"/>
  <c r="H15" i="6"/>
  <c r="J15" i="6" s="1"/>
  <c r="K15" i="6" s="1"/>
  <c r="F16" i="6" s="1"/>
  <c r="B39" i="2"/>
  <c r="B40" i="2" s="1"/>
  <c r="B41" i="2" s="1"/>
  <c r="B42" i="2" s="1"/>
  <c r="B43" i="2" s="1"/>
  <c r="B44" i="2" s="1"/>
  <c r="B45" i="2" s="1"/>
  <c r="B46" i="2" s="1"/>
  <c r="B47" i="2" s="1"/>
  <c r="B48" i="2" s="1"/>
  <c r="B49" i="2" s="1"/>
  <c r="B50" i="2" s="1"/>
  <c r="B51" i="2" s="1"/>
  <c r="B52" i="2" s="1"/>
  <c r="B53" i="2" s="1"/>
  <c r="B54" i="2" s="1"/>
  <c r="B55" i="2" s="1"/>
  <c r="B56" i="2" s="1"/>
  <c r="B57" i="2" s="1"/>
  <c r="B58" i="2" s="1"/>
  <c r="B59" i="2" s="1"/>
  <c r="I18" i="2"/>
  <c r="J18" i="2" s="1"/>
  <c r="K18" i="2" s="1"/>
  <c r="G19" i="2" s="1"/>
  <c r="H19" i="2" s="1"/>
  <c r="I19" i="2" s="1"/>
  <c r="J19" i="2" s="1"/>
  <c r="K19" i="2" s="1"/>
  <c r="G20" i="2" s="1"/>
  <c r="H20" i="2" s="1"/>
  <c r="I20" i="2" s="1"/>
  <c r="J20" i="2" s="1"/>
  <c r="K20" i="2" s="1"/>
  <c r="G21" i="2" s="1"/>
  <c r="H21" i="2" s="1"/>
  <c r="I21" i="2" s="1"/>
  <c r="J21" i="2" s="1"/>
  <c r="K21" i="2" s="1"/>
  <c r="G22" i="2" s="1"/>
  <c r="H22" i="2" s="1"/>
  <c r="I22" i="2" s="1"/>
  <c r="J22" i="2" s="1"/>
  <c r="K22" i="2" s="1"/>
  <c r="G23" i="2" s="1"/>
  <c r="H23" i="2" s="1"/>
  <c r="I23" i="2" s="1"/>
  <c r="J23" i="2" s="1"/>
  <c r="K22" i="3"/>
  <c r="G23" i="3" s="1"/>
  <c r="H23" i="3" s="1"/>
  <c r="I23" i="3" s="1"/>
  <c r="J23" i="3" s="1"/>
  <c r="F23" i="3"/>
  <c r="J48" i="13" l="1"/>
  <c r="I48" i="13"/>
  <c r="K48" i="13" s="1"/>
  <c r="L48" i="13" s="1"/>
  <c r="G49" i="13" s="1"/>
  <c r="H49" i="13" s="1"/>
  <c r="I27" i="11"/>
  <c r="J27" i="11" s="1"/>
  <c r="K27" i="11" s="1"/>
  <c r="G28" i="11" s="1"/>
  <c r="H28" i="11" s="1"/>
  <c r="K34" i="9"/>
  <c r="G35" i="9" s="1"/>
  <c r="H35" i="9" s="1"/>
  <c r="I35" i="9" s="1"/>
  <c r="J35" i="9" s="1"/>
  <c r="F35" i="9"/>
  <c r="K23" i="2"/>
  <c r="G24" i="2" s="1"/>
  <c r="H24" i="2" s="1"/>
  <c r="I24" i="2" s="1"/>
  <c r="J24" i="2" s="1"/>
  <c r="F24" i="2"/>
  <c r="H16" i="6"/>
  <c r="J16" i="6" s="1"/>
  <c r="K16" i="6" s="1"/>
  <c r="K23" i="3"/>
  <c r="G24" i="3" s="1"/>
  <c r="H24" i="3" s="1"/>
  <c r="I24" i="3" s="1"/>
  <c r="J24" i="3" s="1"/>
  <c r="F24" i="3"/>
  <c r="I49" i="13" l="1"/>
  <c r="K49" i="13" s="1"/>
  <c r="L49" i="13" s="1"/>
  <c r="G50" i="13" s="1"/>
  <c r="H50" i="13" s="1"/>
  <c r="J49" i="13"/>
  <c r="I28" i="11"/>
  <c r="J28" i="11" s="1"/>
  <c r="K28" i="11" s="1"/>
  <c r="G29" i="11" s="1"/>
  <c r="H29" i="11" s="1"/>
  <c r="K35" i="9"/>
  <c r="G36" i="9" s="1"/>
  <c r="H36" i="9" s="1"/>
  <c r="I36" i="9" s="1"/>
  <c r="J36" i="9" s="1"/>
  <c r="F36" i="9"/>
  <c r="F25" i="2"/>
  <c r="K24" i="2"/>
  <c r="G25" i="2" s="1"/>
  <c r="H25" i="2" s="1"/>
  <c r="I25" i="2" s="1"/>
  <c r="J25" i="2" s="1"/>
  <c r="K24" i="3"/>
  <c r="G25" i="3" s="1"/>
  <c r="H25" i="3" s="1"/>
  <c r="I25" i="3" s="1"/>
  <c r="J25" i="3" s="1"/>
  <c r="F25" i="3"/>
  <c r="I50" i="13" l="1"/>
  <c r="K50" i="13" s="1"/>
  <c r="L50" i="13" s="1"/>
  <c r="G51" i="13" s="1"/>
  <c r="H51" i="13" s="1"/>
  <c r="J50" i="13"/>
  <c r="I29" i="11"/>
  <c r="J29" i="11" s="1"/>
  <c r="K29" i="11" s="1"/>
  <c r="G30" i="11" s="1"/>
  <c r="H30" i="11" s="1"/>
  <c r="K36" i="9"/>
  <c r="G37" i="9" s="1"/>
  <c r="H37" i="9" s="1"/>
  <c r="I37" i="9" s="1"/>
  <c r="J37" i="9" s="1"/>
  <c r="F37" i="9"/>
  <c r="K25" i="2"/>
  <c r="G26" i="2" s="1"/>
  <c r="H26" i="2" s="1"/>
  <c r="I26" i="2" s="1"/>
  <c r="J26" i="2" s="1"/>
  <c r="F26" i="2"/>
  <c r="K25" i="3"/>
  <c r="G26" i="3" s="1"/>
  <c r="H26" i="3" s="1"/>
  <c r="I26" i="3" s="1"/>
  <c r="J26" i="3" s="1"/>
  <c r="F26" i="3"/>
  <c r="I51" i="13" l="1"/>
  <c r="K51" i="13" s="1"/>
  <c r="L51" i="13" s="1"/>
  <c r="G52" i="13" s="1"/>
  <c r="H52" i="13" s="1"/>
  <c r="J51" i="13"/>
  <c r="I30" i="11"/>
  <c r="J30" i="11" s="1"/>
  <c r="K30" i="11" s="1"/>
  <c r="K37" i="9"/>
  <c r="G38" i="9" s="1"/>
  <c r="H38" i="9" s="1"/>
  <c r="I38" i="9" s="1"/>
  <c r="J38" i="9" s="1"/>
  <c r="F38" i="9"/>
  <c r="K26" i="2"/>
  <c r="G27" i="2" s="1"/>
  <c r="H27" i="2" s="1"/>
  <c r="I27" i="2" s="1"/>
  <c r="J27" i="2" s="1"/>
  <c r="F27" i="2"/>
  <c r="K26" i="3"/>
  <c r="G27" i="3" s="1"/>
  <c r="H27" i="3" s="1"/>
  <c r="I27" i="3" s="1"/>
  <c r="J27" i="3" s="1"/>
  <c r="F27" i="3"/>
  <c r="J52" i="13" l="1"/>
  <c r="I52" i="13"/>
  <c r="K52" i="13" s="1"/>
  <c r="L52" i="13" s="1"/>
  <c r="K38" i="9"/>
  <c r="G39" i="9" s="1"/>
  <c r="H39" i="9" s="1"/>
  <c r="I39" i="9" s="1"/>
  <c r="J39" i="9" s="1"/>
  <c r="F39" i="9"/>
  <c r="K27" i="2"/>
  <c r="G28" i="2" s="1"/>
  <c r="H28" i="2" s="1"/>
  <c r="I28" i="2" s="1"/>
  <c r="J28" i="2" s="1"/>
  <c r="F28" i="2"/>
  <c r="K27" i="3"/>
  <c r="G28" i="3" s="1"/>
  <c r="H28" i="3" s="1"/>
  <c r="I28" i="3" s="1"/>
  <c r="J28" i="3" s="1"/>
  <c r="F28" i="3"/>
  <c r="K39" i="9" l="1"/>
  <c r="G40" i="9" s="1"/>
  <c r="H40" i="9" s="1"/>
  <c r="I40" i="9" s="1"/>
  <c r="J40" i="9" s="1"/>
  <c r="F40" i="9"/>
  <c r="F29" i="2"/>
  <c r="K28" i="2"/>
  <c r="G29" i="2" s="1"/>
  <c r="H29" i="2" s="1"/>
  <c r="I29" i="2" s="1"/>
  <c r="J29" i="2" s="1"/>
  <c r="K28" i="3"/>
  <c r="G29" i="3" s="1"/>
  <c r="H29" i="3" s="1"/>
  <c r="I29" i="3" s="1"/>
  <c r="J29" i="3" s="1"/>
  <c r="F29" i="3"/>
  <c r="K40" i="9" l="1"/>
  <c r="G41" i="9" s="1"/>
  <c r="H41" i="9" s="1"/>
  <c r="I41" i="9" s="1"/>
  <c r="J41" i="9" s="1"/>
  <c r="F41" i="9"/>
  <c r="K29" i="2"/>
  <c r="G30" i="2" s="1"/>
  <c r="H30" i="2" s="1"/>
  <c r="I30" i="2" s="1"/>
  <c r="J30" i="2" s="1"/>
  <c r="F30" i="2"/>
  <c r="K29" i="3"/>
  <c r="G30" i="3" s="1"/>
  <c r="H30" i="3" s="1"/>
  <c r="I30" i="3" s="1"/>
  <c r="J30" i="3" s="1"/>
  <c r="F30" i="3"/>
  <c r="K41" i="9" l="1"/>
  <c r="G42" i="9" s="1"/>
  <c r="H42" i="9" s="1"/>
  <c r="I42" i="9" s="1"/>
  <c r="J42" i="9" s="1"/>
  <c r="F42" i="9"/>
  <c r="K30" i="2"/>
  <c r="G31" i="2" s="1"/>
  <c r="H31" i="2" s="1"/>
  <c r="I31" i="2" s="1"/>
  <c r="J31" i="2" s="1"/>
  <c r="F31" i="2"/>
  <c r="K30" i="3"/>
  <c r="G31" i="3" s="1"/>
  <c r="H31" i="3" s="1"/>
  <c r="I31" i="3" s="1"/>
  <c r="J31" i="3" s="1"/>
  <c r="F31" i="3"/>
  <c r="K42" i="9" l="1"/>
  <c r="G43" i="9" s="1"/>
  <c r="H43" i="9" s="1"/>
  <c r="I43" i="9" s="1"/>
  <c r="J43" i="9" s="1"/>
  <c r="F43" i="9"/>
  <c r="K31" i="2"/>
  <c r="G32" i="2" s="1"/>
  <c r="H32" i="2" s="1"/>
  <c r="I32" i="2" s="1"/>
  <c r="J32" i="2" s="1"/>
  <c r="F32" i="2"/>
  <c r="K31" i="3"/>
  <c r="G32" i="3" s="1"/>
  <c r="H32" i="3" s="1"/>
  <c r="I32" i="3" s="1"/>
  <c r="J32" i="3" s="1"/>
  <c r="F32" i="3"/>
  <c r="K43" i="9" l="1"/>
  <c r="G44" i="9" s="1"/>
  <c r="H44" i="9" s="1"/>
  <c r="I44" i="9" s="1"/>
  <c r="J44" i="9" s="1"/>
  <c r="F44" i="9"/>
  <c r="K32" i="2"/>
  <c r="G33" i="2" s="1"/>
  <c r="H33" i="2" s="1"/>
  <c r="I33" i="2" s="1"/>
  <c r="J33" i="2" s="1"/>
  <c r="F33" i="2"/>
  <c r="K32" i="3"/>
  <c r="G33" i="3" s="1"/>
  <c r="H33" i="3" s="1"/>
  <c r="I33" i="3" s="1"/>
  <c r="J33" i="3" s="1"/>
  <c r="F33" i="3"/>
  <c r="K44" i="9" l="1"/>
  <c r="G45" i="9" s="1"/>
  <c r="H45" i="9" s="1"/>
  <c r="I45" i="9" s="1"/>
  <c r="J45" i="9" s="1"/>
  <c r="F45" i="9"/>
  <c r="K33" i="2"/>
  <c r="G34" i="2" s="1"/>
  <c r="H34" i="2" s="1"/>
  <c r="I34" i="2" s="1"/>
  <c r="J34" i="2" s="1"/>
  <c r="F34" i="2"/>
  <c r="K33" i="3"/>
  <c r="G34" i="3" s="1"/>
  <c r="H34" i="3" s="1"/>
  <c r="I34" i="3" s="1"/>
  <c r="J34" i="3" s="1"/>
  <c r="F34" i="3"/>
  <c r="K45" i="9" l="1"/>
  <c r="G46" i="9" s="1"/>
  <c r="H46" i="9" s="1"/>
  <c r="I46" i="9" s="1"/>
  <c r="J46" i="9" s="1"/>
  <c r="F46" i="9"/>
  <c r="K34" i="2"/>
  <c r="G35" i="2" s="1"/>
  <c r="H35" i="2" s="1"/>
  <c r="I35" i="2" s="1"/>
  <c r="J35" i="2" s="1"/>
  <c r="F35" i="2"/>
  <c r="K34" i="3"/>
  <c r="G35" i="3" s="1"/>
  <c r="H35" i="3" s="1"/>
  <c r="I35" i="3" s="1"/>
  <c r="J35" i="3" s="1"/>
  <c r="F35" i="3"/>
  <c r="K46" i="9" l="1"/>
  <c r="G47" i="9" s="1"/>
  <c r="H47" i="9" s="1"/>
  <c r="I47" i="9" s="1"/>
  <c r="J47" i="9" s="1"/>
  <c r="F47" i="9"/>
  <c r="F36" i="2"/>
  <c r="K35" i="2"/>
  <c r="G36" i="2" s="1"/>
  <c r="H36" i="2" s="1"/>
  <c r="I36" i="2" s="1"/>
  <c r="J36" i="2" s="1"/>
  <c r="K35" i="3"/>
  <c r="G36" i="3" s="1"/>
  <c r="H36" i="3" s="1"/>
  <c r="I36" i="3" s="1"/>
  <c r="J36" i="3" s="1"/>
  <c r="F36" i="3"/>
  <c r="K47" i="9" l="1"/>
  <c r="G48" i="9" s="1"/>
  <c r="H48" i="9" s="1"/>
  <c r="I48" i="9" s="1"/>
  <c r="J48" i="9" s="1"/>
  <c r="F48" i="9"/>
  <c r="F37" i="2"/>
  <c r="K36" i="2"/>
  <c r="G37" i="2" s="1"/>
  <c r="H37" i="2" s="1"/>
  <c r="I37" i="2" s="1"/>
  <c r="J37" i="2" s="1"/>
  <c r="F37" i="3"/>
  <c r="K36" i="3"/>
  <c r="G37" i="3" s="1"/>
  <c r="H37" i="3" s="1"/>
  <c r="I37" i="3" s="1"/>
  <c r="J37" i="3" s="1"/>
  <c r="K48" i="9" l="1"/>
  <c r="G49" i="9" s="1"/>
  <c r="H49" i="9" s="1"/>
  <c r="I49" i="9" s="1"/>
  <c r="J49" i="9" s="1"/>
  <c r="F49" i="9"/>
  <c r="F38" i="2"/>
  <c r="K37" i="2"/>
  <c r="G38" i="2" s="1"/>
  <c r="H38" i="2" s="1"/>
  <c r="I38" i="2" s="1"/>
  <c r="J38" i="2" s="1"/>
  <c r="K37" i="3"/>
  <c r="G38" i="3" s="1"/>
  <c r="H38" i="3" s="1"/>
  <c r="I38" i="3" s="1"/>
  <c r="J38" i="3" s="1"/>
  <c r="F38" i="3"/>
  <c r="K49" i="9" l="1"/>
  <c r="G50" i="9" s="1"/>
  <c r="H50" i="9" s="1"/>
  <c r="I50" i="9" s="1"/>
  <c r="J50" i="9" s="1"/>
  <c r="F50" i="9"/>
  <c r="K38" i="2"/>
  <c r="F39" i="2"/>
  <c r="F40" i="2" s="1"/>
  <c r="F41" i="2" s="1"/>
  <c r="F42" i="2" s="1"/>
  <c r="K38" i="3"/>
  <c r="G39" i="3" s="1"/>
  <c r="H39" i="3" s="1"/>
  <c r="I39" i="3" s="1"/>
  <c r="J39" i="3" s="1"/>
  <c r="F39" i="3"/>
  <c r="K50" i="9" l="1"/>
  <c r="G51" i="9" s="1"/>
  <c r="H51" i="9" s="1"/>
  <c r="I51" i="9" s="1"/>
  <c r="J51" i="9" s="1"/>
  <c r="F51" i="9"/>
  <c r="K39" i="3"/>
  <c r="G40" i="3" s="1"/>
  <c r="H40" i="3" s="1"/>
  <c r="I40" i="3" s="1"/>
  <c r="J40" i="3" s="1"/>
  <c r="F40" i="3"/>
  <c r="F43" i="2"/>
  <c r="K51" i="9" l="1"/>
  <c r="G52" i="9" s="1"/>
  <c r="H52" i="9" s="1"/>
  <c r="I52" i="9" s="1"/>
  <c r="J52" i="9" s="1"/>
  <c r="F52" i="9"/>
  <c r="K40" i="3"/>
  <c r="G41" i="3" s="1"/>
  <c r="H41" i="3" s="1"/>
  <c r="I41" i="3" s="1"/>
  <c r="J41" i="3" s="1"/>
  <c r="F41" i="3"/>
  <c r="F44" i="2"/>
  <c r="K52" i="9" l="1"/>
  <c r="G53" i="9" s="1"/>
  <c r="H53" i="9" s="1"/>
  <c r="I53" i="9" s="1"/>
  <c r="J53" i="9" s="1"/>
  <c r="F53" i="9"/>
  <c r="K41" i="3"/>
  <c r="G42" i="3" s="1"/>
  <c r="H42" i="3" s="1"/>
  <c r="I42" i="3" s="1"/>
  <c r="J42" i="3" s="1"/>
  <c r="F42" i="3"/>
  <c r="F45" i="2"/>
  <c r="K53" i="9" l="1"/>
  <c r="G54" i="9" s="1"/>
  <c r="H54" i="9" s="1"/>
  <c r="I54" i="9" s="1"/>
  <c r="J54" i="9" s="1"/>
  <c r="F54" i="9"/>
  <c r="K42" i="3"/>
  <c r="G43" i="3" s="1"/>
  <c r="H43" i="3" s="1"/>
  <c r="I43" i="3" s="1"/>
  <c r="J43" i="3" s="1"/>
  <c r="F43" i="3"/>
  <c r="F46" i="2"/>
  <c r="K54" i="9" l="1"/>
  <c r="G55" i="9" s="1"/>
  <c r="H55" i="9" s="1"/>
  <c r="I55" i="9" s="1"/>
  <c r="J55" i="9" s="1"/>
  <c r="F55" i="9"/>
  <c r="G39" i="2"/>
  <c r="H39" i="2" s="1"/>
  <c r="K43" i="3"/>
  <c r="G44" i="3" s="1"/>
  <c r="H44" i="3" s="1"/>
  <c r="I44" i="3" s="1"/>
  <c r="J44" i="3" s="1"/>
  <c r="F44" i="3"/>
  <c r="F47" i="2"/>
  <c r="K55" i="9" l="1"/>
  <c r="G56" i="9" s="1"/>
  <c r="H56" i="9" s="1"/>
  <c r="I56" i="9" s="1"/>
  <c r="J56" i="9" s="1"/>
  <c r="F56" i="9"/>
  <c r="I39" i="2"/>
  <c r="J39" i="2" s="1"/>
  <c r="K39" i="2" s="1"/>
  <c r="G40" i="2" s="1"/>
  <c r="H40" i="2" s="1"/>
  <c r="K44" i="3"/>
  <c r="G45" i="3" s="1"/>
  <c r="H45" i="3" s="1"/>
  <c r="I45" i="3" s="1"/>
  <c r="J45" i="3" s="1"/>
  <c r="F45" i="3"/>
  <c r="F48" i="2"/>
  <c r="K56" i="9" l="1"/>
  <c r="G57" i="9" s="1"/>
  <c r="H57" i="9" s="1"/>
  <c r="I57" i="9" s="1"/>
  <c r="J57" i="9" s="1"/>
  <c r="F57" i="9"/>
  <c r="I40" i="2"/>
  <c r="J40" i="2" s="1"/>
  <c r="K40" i="2" s="1"/>
  <c r="G41" i="2" s="1"/>
  <c r="H41" i="2" s="1"/>
  <c r="K45" i="3"/>
  <c r="G46" i="3" s="1"/>
  <c r="H46" i="3" s="1"/>
  <c r="I46" i="3" s="1"/>
  <c r="J46" i="3" s="1"/>
  <c r="F46" i="3"/>
  <c r="F49" i="2"/>
  <c r="K57" i="9" l="1"/>
  <c r="G58" i="9" s="1"/>
  <c r="H58" i="9" s="1"/>
  <c r="I58" i="9" s="1"/>
  <c r="J58" i="9" s="1"/>
  <c r="F58" i="9"/>
  <c r="I41" i="2"/>
  <c r="J41" i="2" s="1"/>
  <c r="K41" i="2" s="1"/>
  <c r="G42" i="2" s="1"/>
  <c r="H42" i="2" s="1"/>
  <c r="K46" i="3"/>
  <c r="G47" i="3" s="1"/>
  <c r="H47" i="3" s="1"/>
  <c r="I47" i="3" s="1"/>
  <c r="J47" i="3" s="1"/>
  <c r="F47" i="3"/>
  <c r="F50" i="2"/>
  <c r="K58" i="9" l="1"/>
  <c r="G59" i="9" s="1"/>
  <c r="H59" i="9" s="1"/>
  <c r="I59" i="9" s="1"/>
  <c r="J59" i="9" s="1"/>
  <c r="F59" i="9"/>
  <c r="I42" i="2"/>
  <c r="J42" i="2" s="1"/>
  <c r="K42" i="2" s="1"/>
  <c r="G43" i="2" s="1"/>
  <c r="H43" i="2" s="1"/>
  <c r="K47" i="3"/>
  <c r="G48" i="3" s="1"/>
  <c r="H48" i="3" s="1"/>
  <c r="I48" i="3" s="1"/>
  <c r="J48" i="3" s="1"/>
  <c r="F48" i="3"/>
  <c r="F51" i="2"/>
  <c r="K59" i="9" l="1"/>
  <c r="G60" i="9" s="1"/>
  <c r="H60" i="9" s="1"/>
  <c r="I60" i="9" s="1"/>
  <c r="J60" i="9" s="1"/>
  <c r="F60" i="9"/>
  <c r="I43" i="2"/>
  <c r="J43" i="2" s="1"/>
  <c r="K43" i="2" s="1"/>
  <c r="G44" i="2" s="1"/>
  <c r="H44" i="2" s="1"/>
  <c r="K48" i="3"/>
  <c r="G49" i="3" s="1"/>
  <c r="H49" i="3" s="1"/>
  <c r="I49" i="3" s="1"/>
  <c r="J49" i="3" s="1"/>
  <c r="F49" i="3"/>
  <c r="F52" i="2"/>
  <c r="K60" i="9" l="1"/>
  <c r="I44" i="2"/>
  <c r="J44" i="2" s="1"/>
  <c r="K44" i="2" s="1"/>
  <c r="G45" i="2" s="1"/>
  <c r="H45" i="2" s="1"/>
  <c r="K49" i="3"/>
  <c r="G50" i="3" s="1"/>
  <c r="H50" i="3" s="1"/>
  <c r="I50" i="3" s="1"/>
  <c r="J50" i="3" s="1"/>
  <c r="F50" i="3"/>
  <c r="F53" i="2"/>
  <c r="I45" i="2" l="1"/>
  <c r="J45" i="2" s="1"/>
  <c r="K45" i="2" s="1"/>
  <c r="G46" i="2" s="1"/>
  <c r="H46" i="2" s="1"/>
  <c r="K50" i="3"/>
  <c r="G51" i="3" s="1"/>
  <c r="H51" i="3" s="1"/>
  <c r="I51" i="3" s="1"/>
  <c r="J51" i="3" s="1"/>
  <c r="F51" i="3"/>
  <c r="F54" i="2"/>
  <c r="F55" i="2" s="1"/>
  <c r="F56" i="2" s="1"/>
  <c r="F57" i="2" s="1"/>
  <c r="F58" i="2" s="1"/>
  <c r="F59" i="2" s="1"/>
  <c r="I46" i="2" l="1"/>
  <c r="J46" i="2" s="1"/>
  <c r="K46" i="2" s="1"/>
  <c r="G47" i="2" s="1"/>
  <c r="H47" i="2" s="1"/>
  <c r="K51" i="3"/>
  <c r="G52" i="3" s="1"/>
  <c r="H52" i="3" s="1"/>
  <c r="I52" i="3" s="1"/>
  <c r="J52" i="3" s="1"/>
  <c r="F52" i="3"/>
  <c r="I47" i="2" l="1"/>
  <c r="J47" i="2" s="1"/>
  <c r="K47" i="2" s="1"/>
  <c r="G48" i="2" s="1"/>
  <c r="H48" i="2" s="1"/>
  <c r="K52" i="3"/>
  <c r="G53" i="3" s="1"/>
  <c r="H53" i="3" s="1"/>
  <c r="I53" i="3" s="1"/>
  <c r="J53" i="3" s="1"/>
  <c r="F53" i="3"/>
  <c r="I48" i="2" l="1"/>
  <c r="J48" i="2" s="1"/>
  <c r="K48" i="2" s="1"/>
  <c r="G49" i="2" s="1"/>
  <c r="H49" i="2" s="1"/>
  <c r="K53" i="3"/>
  <c r="G54" i="3" s="1"/>
  <c r="H54" i="3" s="1"/>
  <c r="I54" i="3" s="1"/>
  <c r="J54" i="3" s="1"/>
  <c r="F54" i="3"/>
  <c r="I49" i="2" l="1"/>
  <c r="J49" i="2" s="1"/>
  <c r="K49" i="2" s="1"/>
  <c r="G50" i="2" s="1"/>
  <c r="H50" i="2" s="1"/>
  <c r="K54" i="3"/>
  <c r="G55" i="3" s="1"/>
  <c r="H55" i="3" s="1"/>
  <c r="I55" i="3" s="1"/>
  <c r="J55" i="3" s="1"/>
  <c r="F55" i="3"/>
  <c r="I50" i="2" l="1"/>
  <c r="J50" i="2" s="1"/>
  <c r="K50" i="2" s="1"/>
  <c r="G51" i="2" s="1"/>
  <c r="H51" i="2" s="1"/>
  <c r="K55" i="3"/>
  <c r="G56" i="3" s="1"/>
  <c r="H56" i="3" s="1"/>
  <c r="I56" i="3" s="1"/>
  <c r="J56" i="3" s="1"/>
  <c r="F56" i="3"/>
  <c r="I51" i="2" l="1"/>
  <c r="J51" i="2" s="1"/>
  <c r="K51" i="2" s="1"/>
  <c r="G52" i="2" s="1"/>
  <c r="H52" i="2" s="1"/>
  <c r="K56" i="3"/>
  <c r="G57" i="3" s="1"/>
  <c r="H57" i="3" s="1"/>
  <c r="I57" i="3" s="1"/>
  <c r="J57" i="3" s="1"/>
  <c r="F57" i="3"/>
  <c r="K57" i="3" l="1"/>
  <c r="I52" i="2"/>
  <c r="J52" i="2" s="1"/>
  <c r="K52" i="2" s="1"/>
  <c r="G53" i="2" s="1"/>
  <c r="H53" i="2" s="1"/>
  <c r="I53" i="2" l="1"/>
  <c r="J53" i="2" s="1"/>
  <c r="K53" i="2" s="1"/>
  <c r="G54" i="2" s="1"/>
  <c r="H54" i="2" s="1"/>
  <c r="I54" i="2" l="1"/>
  <c r="J54" i="2" s="1"/>
  <c r="K54" i="2" s="1"/>
  <c r="G55" i="2" s="1"/>
  <c r="H55" i="2" s="1"/>
  <c r="I55" i="2" l="1"/>
  <c r="J55" i="2" s="1"/>
  <c r="K55" i="2" s="1"/>
  <c r="G56" i="2" s="1"/>
  <c r="H56" i="2" s="1"/>
  <c r="I56" i="2" l="1"/>
  <c r="J56" i="2" s="1"/>
  <c r="K56" i="2" s="1"/>
  <c r="G57" i="2" s="1"/>
  <c r="H57" i="2" s="1"/>
  <c r="I57" i="2" l="1"/>
  <c r="J57" i="2" s="1"/>
  <c r="K57" i="2" s="1"/>
  <c r="G58" i="2" s="1"/>
  <c r="H58" i="2" s="1"/>
  <c r="I58" i="2" s="1"/>
  <c r="J58" i="2" s="1"/>
  <c r="K58" i="2" s="1"/>
  <c r="G59" i="2" s="1"/>
  <c r="H59" i="2" s="1"/>
  <c r="I59" i="2" s="1"/>
  <c r="J59" i="2" s="1"/>
  <c r="K59" i="2" s="1"/>
  <c r="C19" i="10" l="1"/>
  <c r="I18" i="10" l="1"/>
  <c r="K18" i="10" s="1"/>
  <c r="L18" i="10" s="1"/>
  <c r="G19" i="10" s="1"/>
  <c r="J18" i="10"/>
  <c r="B19" i="10"/>
  <c r="B20" i="10" s="1"/>
  <c r="B21" i="10" s="1"/>
  <c r="B22" i="10" s="1"/>
  <c r="B23" i="10" s="1"/>
  <c r="B24" i="10" s="1"/>
  <c r="B25" i="10" s="1"/>
  <c r="B26" i="10" s="1"/>
  <c r="B27" i="10" s="1"/>
  <c r="B28" i="10" s="1"/>
  <c r="H19" i="10" l="1"/>
  <c r="I19" i="10" s="1"/>
  <c r="K19" i="10" l="1"/>
  <c r="L19" i="10" s="1"/>
  <c r="G20" i="10" s="1"/>
  <c r="H20" i="10" s="1"/>
  <c r="J19" i="10"/>
  <c r="I20" i="10" l="1"/>
  <c r="K20" i="10" s="1"/>
  <c r="L20" i="10" s="1"/>
  <c r="G21" i="10" s="1"/>
  <c r="H21" i="10" s="1"/>
  <c r="J20" i="10"/>
  <c r="I21" i="10" l="1"/>
  <c r="K21" i="10" s="1"/>
  <c r="L21" i="10" s="1"/>
  <c r="G22" i="10" s="1"/>
  <c r="H22" i="10" s="1"/>
  <c r="J21" i="10"/>
  <c r="I22" i="10" l="1"/>
  <c r="K22" i="10" s="1"/>
  <c r="L22" i="10" s="1"/>
  <c r="G23" i="10" s="1"/>
  <c r="H23" i="10" s="1"/>
  <c r="J22" i="10"/>
  <c r="I23" i="10" l="1"/>
  <c r="K23" i="10" s="1"/>
  <c r="L23" i="10" s="1"/>
  <c r="J23" i="10"/>
  <c r="G24" i="10" l="1"/>
  <c r="H24" i="10" s="1"/>
  <c r="I24" i="10" l="1"/>
  <c r="K24" i="10" s="1"/>
  <c r="L24" i="10" s="1"/>
  <c r="G25" i="10" s="1"/>
  <c r="H25" i="10" s="1"/>
  <c r="I25" i="10" s="1"/>
  <c r="K25" i="10" s="1"/>
  <c r="L25" i="10" s="1"/>
  <c r="G26" i="10" s="1"/>
  <c r="H26" i="10" s="1"/>
  <c r="J24" i="10"/>
  <c r="J25" i="10" l="1"/>
  <c r="I26" i="10"/>
  <c r="K26" i="10" s="1"/>
  <c r="L26" i="10" s="1"/>
  <c r="G27" i="10" s="1"/>
  <c r="H27" i="10" s="1"/>
  <c r="J26" i="10"/>
  <c r="I27" i="10" l="1"/>
  <c r="K27" i="10" s="1"/>
  <c r="L27" i="10" s="1"/>
  <c r="G28" i="10" s="1"/>
  <c r="H28" i="10" s="1"/>
  <c r="J27" i="10"/>
  <c r="J28" i="10" l="1"/>
  <c r="I28" i="10"/>
  <c r="K28" i="10" s="1"/>
  <c r="L28" i="10" s="1"/>
  <c r="H18" i="13" l="1"/>
  <c r="I18" i="13" l="1"/>
  <c r="J18" i="13"/>
  <c r="K18" i="13" l="1"/>
  <c r="L18" i="13" s="1"/>
  <c r="F19" i="13" s="1"/>
  <c r="G19" i="13" l="1"/>
  <c r="H19" i="13" s="1"/>
  <c r="J19" i="13" l="1"/>
  <c r="I19" i="13"/>
  <c r="K19" i="13" s="1"/>
  <c r="L19" i="13" s="1"/>
</calcChain>
</file>

<file path=xl/comments1.xml><?xml version="1.0" encoding="utf-8"?>
<comments xmlns="http://schemas.openxmlformats.org/spreadsheetml/2006/main">
  <authors>
    <author>Ngochung88</author>
  </authors>
  <commentList>
    <comment ref="A18" authorId="0" shapeId="0">
      <text>
        <r>
          <rPr>
            <b/>
            <sz val="9"/>
            <color indexed="81"/>
            <rFont val="Tahoma"/>
            <family val="2"/>
          </rPr>
          <t>Ngochung88:</t>
        </r>
        <r>
          <rPr>
            <sz val="9"/>
            <color indexed="81"/>
            <rFont val="Tahoma"/>
            <family val="2"/>
          </rPr>
          <t xml:space="preserve">
Tính theo ngày thực tế của năm</t>
        </r>
      </text>
    </comment>
    <comment ref="A34" authorId="0" shapeId="0">
      <text>
        <r>
          <rPr>
            <b/>
            <sz val="9"/>
            <color indexed="81"/>
            <rFont val="Tahoma"/>
            <family val="2"/>
          </rPr>
          <t>Ngochung88:</t>
        </r>
        <r>
          <rPr>
            <sz val="9"/>
            <color indexed="81"/>
            <rFont val="Tahoma"/>
            <family val="2"/>
          </rPr>
          <t xml:space="preserve">
(Hình thành từ mua sắm/Hình thành từ XDCB/Nhập số dư đầu kỳ)</t>
        </r>
      </text>
    </comment>
    <comment ref="A35" authorId="0" shapeId="0">
      <text>
        <r>
          <rPr>
            <b/>
            <sz val="9"/>
            <color indexed="81"/>
            <rFont val="Tahoma"/>
            <family val="2"/>
          </rPr>
          <t>Ngochung88:</t>
        </r>
        <r>
          <rPr>
            <sz val="9"/>
            <color indexed="81"/>
            <rFont val="Tahoma"/>
            <family val="2"/>
          </rPr>
          <t xml:space="preserve">
Cập nhật khi hạch toán 211</t>
        </r>
      </text>
    </comment>
    <comment ref="A36" authorId="0" shapeId="0">
      <text>
        <r>
          <rPr>
            <b/>
            <sz val="9"/>
            <color indexed="81"/>
            <rFont val="Tahoma"/>
            <family val="2"/>
          </rPr>
          <t>Ngochung88:</t>
        </r>
        <r>
          <rPr>
            <sz val="9"/>
            <color indexed="81"/>
            <rFont val="Tahoma"/>
            <family val="2"/>
          </rPr>
          <t xml:space="preserve">
Cập nhật khi hạch toán 211</t>
        </r>
      </text>
    </comment>
    <comment ref="A37" authorId="0" shapeId="0">
      <text>
        <r>
          <rPr>
            <b/>
            <sz val="9"/>
            <color indexed="81"/>
            <rFont val="Tahoma"/>
            <family val="2"/>
          </rPr>
          <t>Ngochung88:</t>
        </r>
        <r>
          <rPr>
            <sz val="9"/>
            <color indexed="81"/>
            <rFont val="Tahoma"/>
            <family val="2"/>
          </rPr>
          <t xml:space="preserve">
Tạo tay mặc định TS</t>
        </r>
      </text>
    </comment>
    <comment ref="A38" authorId="0" shapeId="0">
      <text>
        <r>
          <rPr>
            <b/>
            <sz val="9"/>
            <color indexed="81"/>
            <rFont val="Tahoma"/>
            <family val="2"/>
          </rPr>
          <t>Ngochung88:</t>
        </r>
        <r>
          <rPr>
            <sz val="9"/>
            <color indexed="81"/>
            <rFont val="Tahoma"/>
            <family val="2"/>
          </rPr>
          <t xml:space="preserve">
Tạo danh mục để cấu hình tài khoản</t>
        </r>
      </text>
    </comment>
    <comment ref="A40" authorId="0" shapeId="0">
      <text>
        <r>
          <rPr>
            <b/>
            <sz val="9"/>
            <color indexed="81"/>
            <rFont val="Tahoma"/>
            <family val="2"/>
          </rPr>
          <t>Ngochung88:</t>
        </r>
        <r>
          <rPr>
            <sz val="9"/>
            <color indexed="81"/>
            <rFont val="Tahoma"/>
            <family val="2"/>
          </rPr>
          <t xml:space="preserve">
Bằng True thì chức năng quyết toán ko lọc lên. Cập nhật khi được làm ở chức năng quyết toán</t>
        </r>
      </text>
    </comment>
    <comment ref="A44" authorId="0" shapeId="0">
      <text>
        <r>
          <rPr>
            <b/>
            <sz val="9"/>
            <color indexed="81"/>
            <rFont val="Tahoma"/>
            <family val="2"/>
          </rPr>
          <t>Ngochung88:</t>
        </r>
        <r>
          <rPr>
            <sz val="9"/>
            <color indexed="81"/>
            <rFont val="Tahoma"/>
            <family val="2"/>
          </rPr>
          <t xml:space="preserve">
List: Khấu hao đường thẳng &amp; Khấu hao giảm dần. Default là DT. Chưa làm pp GD.</t>
        </r>
      </text>
    </comment>
    <comment ref="A45" authorId="0" shapeId="0">
      <text>
        <r>
          <rPr>
            <b/>
            <sz val="9"/>
            <color indexed="81"/>
            <rFont val="Tahoma"/>
            <family val="2"/>
          </rPr>
          <t>Ngochung88:</t>
        </r>
        <r>
          <rPr>
            <sz val="9"/>
            <color indexed="81"/>
            <rFont val="Tahoma"/>
            <family val="2"/>
          </rPr>
          <t xml:space="preserve">
Tính theo ngày thực tế của năm</t>
        </r>
      </text>
    </comment>
    <comment ref="A48" authorId="0" shapeId="0">
      <text>
        <r>
          <rPr>
            <b/>
            <sz val="9"/>
            <color indexed="81"/>
            <rFont val="Tahoma"/>
            <family val="2"/>
          </rPr>
          <t>Ngochung88:</t>
        </r>
        <r>
          <rPr>
            <sz val="9"/>
            <color indexed="81"/>
            <rFont val="Tahoma"/>
            <family val="2"/>
          </rPr>
          <t xml:space="preserve">
Ngày tạo bản ghi trên ERP</t>
        </r>
      </text>
    </comment>
    <comment ref="A51" authorId="0" shapeId="0">
      <text>
        <r>
          <rPr>
            <b/>
            <sz val="9"/>
            <color indexed="81"/>
            <rFont val="Tahoma"/>
            <family val="2"/>
          </rPr>
          <t>Ngochung88:</t>
        </r>
        <r>
          <rPr>
            <sz val="9"/>
            <color indexed="81"/>
            <rFont val="Tahoma"/>
            <family val="2"/>
          </rPr>
          <t xml:space="preserve">
Độ trễ = ngày hạch toán - ngày bàn giao đưa vào sử dụng</t>
        </r>
      </text>
    </comment>
    <comment ref="A54" authorId="0" shapeId="0">
      <text>
        <r>
          <rPr>
            <b/>
            <sz val="9"/>
            <color indexed="81"/>
            <rFont val="Tahoma"/>
            <family val="2"/>
          </rPr>
          <t>Ngochung88:</t>
        </r>
        <r>
          <rPr>
            <sz val="9"/>
            <color indexed="81"/>
            <rFont val="Tahoma"/>
            <family val="2"/>
          </rPr>
          <t xml:space="preserve">
Nếu đồng bộ thì bằng nguyên giá; nếu tạo tay thì tự tính bằng nguyên giá - khấu hao lũy kế. Đây là trường để công thức dùng để tính</t>
        </r>
      </text>
    </comment>
    <comment ref="A55" authorId="0" shapeId="0">
      <text>
        <r>
          <rPr>
            <b/>
            <sz val="9"/>
            <color indexed="81"/>
            <rFont val="Tahoma"/>
            <family val="2"/>
          </rPr>
          <t>Ngochung88:</t>
        </r>
        <r>
          <rPr>
            <sz val="9"/>
            <color indexed="81"/>
            <rFont val="Tahoma"/>
            <family val="2"/>
          </rPr>
          <t xml:space="preserve">
Nếu đồng bộ thì bằng 0; nếu tự tạo thì tự nhập</t>
        </r>
      </text>
    </comment>
    <comment ref="A56" authorId="0" shapeId="0">
      <text>
        <r>
          <rPr>
            <b/>
            <sz val="9"/>
            <color indexed="81"/>
            <rFont val="Tahoma"/>
            <family val="2"/>
          </rPr>
          <t>Ngochung88:</t>
        </r>
        <r>
          <rPr>
            <sz val="9"/>
            <color indexed="81"/>
            <rFont val="Tahoma"/>
            <family val="2"/>
          </rPr>
          <t xml:space="preserve">
Đồng bộ hay nhập tay thì đều bằng thời gian khấu hao tháng. Được sửa lại. Đây là trường để công thức dùng để tính</t>
        </r>
      </text>
    </comment>
    <comment ref="A64" authorId="0" shapeId="0">
      <text>
        <r>
          <rPr>
            <b/>
            <sz val="9"/>
            <color indexed="81"/>
            <rFont val="Tahoma"/>
            <family val="2"/>
          </rPr>
          <t>Ngochung88:</t>
        </r>
        <r>
          <rPr>
            <sz val="9"/>
            <color indexed="81"/>
            <rFont val="Tahoma"/>
            <family val="2"/>
          </rPr>
          <t xml:space="preserve">
Form phải có attach file*, ghi chú*. Khi chọn dừng khấu hao sẽ hiển thị thông báo: Bạn sẽ không hủy được kỳ đã dừng. Bạn chắc chắn muốn dừng khấu hao ? </t>
        </r>
      </text>
    </comment>
    <comment ref="A76" authorId="0" shapeId="0">
      <text>
        <r>
          <rPr>
            <b/>
            <sz val="9"/>
            <color indexed="81"/>
            <rFont val="Tahoma"/>
            <family val="2"/>
          </rPr>
          <t>Ngochung88:</t>
        </r>
        <r>
          <rPr>
            <sz val="9"/>
            <color indexed="81"/>
            <rFont val="Tahoma"/>
            <family val="2"/>
          </rPr>
          <t xml:space="preserve">
Tạo bổ sung danh mục</t>
        </r>
      </text>
    </comment>
    <comment ref="A82" authorId="0" shapeId="0">
      <text>
        <r>
          <rPr>
            <b/>
            <sz val="9"/>
            <color indexed="81"/>
            <rFont val="Tahoma"/>
            <family val="2"/>
          </rPr>
          <t>Ngochung88:</t>
        </r>
        <r>
          <rPr>
            <sz val="9"/>
            <color indexed="81"/>
            <rFont val="Tahoma"/>
            <family val="2"/>
          </rPr>
          <t xml:space="preserve">
Cập nhật khi điều chuyển đơn vị (cả nội bộ và khác)</t>
        </r>
      </text>
    </comment>
    <comment ref="A83" authorId="0" shapeId="0">
      <text>
        <r>
          <rPr>
            <b/>
            <sz val="9"/>
            <color indexed="81"/>
            <rFont val="Tahoma"/>
            <family val="2"/>
          </rPr>
          <t>Ngochung88:</t>
        </r>
        <r>
          <rPr>
            <sz val="9"/>
            <color indexed="81"/>
            <rFont val="Tahoma"/>
            <family val="2"/>
          </rPr>
          <t xml:space="preserve">
Cập nhật khi điều chuyển đơn vị (cả nội bộ và khác)</t>
        </r>
      </text>
    </comment>
    <comment ref="E88" authorId="0" shapeId="0">
      <text>
        <r>
          <rPr>
            <b/>
            <sz val="9"/>
            <color indexed="81"/>
            <rFont val="Tahoma"/>
            <family val="2"/>
          </rPr>
          <t>Ngochung88:</t>
        </r>
        <r>
          <rPr>
            <sz val="9"/>
            <color indexed="81"/>
            <rFont val="Tahoma"/>
            <family val="2"/>
          </rPr>
          <t xml:space="preserve">
Ngày đầu tháng hoặc ngày hạch toán của bản ghi tác động gần nhất</t>
        </r>
      </text>
    </comment>
    <comment ref="E89" authorId="0" shapeId="0">
      <text>
        <r>
          <rPr>
            <b/>
            <sz val="9"/>
            <color indexed="81"/>
            <rFont val="Tahoma"/>
            <family val="2"/>
          </rPr>
          <t>Ngochung88:</t>
        </r>
        <r>
          <rPr>
            <sz val="9"/>
            <color indexed="81"/>
            <rFont val="Tahoma"/>
            <family val="2"/>
          </rPr>
          <t xml:space="preserve">
Ngày cuối tháng hoặc ngày hạch toán bản ghi tác động gần nhất - 1</t>
        </r>
      </text>
    </comment>
    <comment ref="E94" authorId="0" shapeId="0">
      <text>
        <r>
          <rPr>
            <b/>
            <sz val="9"/>
            <color indexed="81"/>
            <rFont val="Tahoma"/>
            <family val="2"/>
          </rPr>
          <t>Ngochung88:</t>
        </r>
        <r>
          <rPr>
            <sz val="9"/>
            <color indexed="81"/>
            <rFont val="Tahoma"/>
            <family val="2"/>
          </rPr>
          <t xml:space="preserve">
Nguyên giá bản ghi trước liền kề + Tăng/giảm</t>
        </r>
      </text>
    </comment>
    <comment ref="A101" authorId="0" shapeId="0">
      <text>
        <r>
          <rPr>
            <b/>
            <sz val="9"/>
            <color indexed="81"/>
            <rFont val="Tahoma"/>
            <family val="2"/>
          </rPr>
          <t>Ngochung88:</t>
        </r>
        <r>
          <rPr>
            <sz val="9"/>
            <color indexed="81"/>
            <rFont val="Tahoma"/>
            <family val="2"/>
          </rPr>
          <t xml:space="preserve">
Thời gian còn lại bản ghi trước liền kề + Tăng/giảm. Chưa trừ đi tổng số ngày khấu hao của kỳ này</t>
        </r>
      </text>
    </comment>
    <comment ref="E101" authorId="0" shapeId="0">
      <text>
        <r>
          <rPr>
            <b/>
            <sz val="9"/>
            <color indexed="81"/>
            <rFont val="Tahoma"/>
            <family val="2"/>
          </rPr>
          <t>Ngochung88:</t>
        </r>
        <r>
          <rPr>
            <sz val="9"/>
            <color indexed="81"/>
            <rFont val="Tahoma"/>
            <family val="2"/>
          </rPr>
          <t xml:space="preserve">
Change phải quy ra đơn vị ngày. Dựa vào số ngày chênh giữa hai thời điểm tới ngày khấu hao cuối cùng. Tính thời điểm old theo "Thời gian khấu hao cập nhật (tháng)" bản ghi sau cùng và Tính thời điểm new theo "Thời gian khấu hao cập nhật (tháng) " bản ghi sau cùng + số tháng bản ghi đang hạch toán.</t>
        </r>
      </text>
    </comment>
    <comment ref="A108" authorId="0" shapeId="0">
      <text>
        <r>
          <rPr>
            <b/>
            <sz val="9"/>
            <color indexed="81"/>
            <rFont val="Tahoma"/>
            <family val="2"/>
          </rPr>
          <t>Ngochung88:</t>
        </r>
        <r>
          <rPr>
            <sz val="9"/>
            <color indexed="81"/>
            <rFont val="Tahoma"/>
            <family val="2"/>
          </rPr>
          <t xml:space="preserve">
All chứng từ trừ khấu hao); các chứng từ đều tác động vào khấu hao ước tính trừ chứng từ điều chuyển đơn vị nội bộ và chứng từ nhận điều chuyển.</t>
        </r>
      </text>
    </comment>
    <comment ref="A109" authorId="0" shapeId="0">
      <text>
        <r>
          <rPr>
            <b/>
            <sz val="9"/>
            <color indexed="81"/>
            <rFont val="Tahoma"/>
            <family val="2"/>
          </rPr>
          <t>Ngochung88:</t>
        </r>
        <r>
          <rPr>
            <sz val="9"/>
            <color indexed="81"/>
            <rFont val="Tahoma"/>
            <family val="2"/>
          </rPr>
          <t xml:space="preserve">
Cập nhật khi điều chuyển đơn vị (cả nội bộ và khác)</t>
        </r>
      </text>
    </comment>
    <comment ref="A110" authorId="0" shapeId="0">
      <text>
        <r>
          <rPr>
            <b/>
            <sz val="9"/>
            <color indexed="81"/>
            <rFont val="Tahoma"/>
            <family val="2"/>
          </rPr>
          <t>Ngochung88:</t>
        </r>
        <r>
          <rPr>
            <sz val="9"/>
            <color indexed="81"/>
            <rFont val="Tahoma"/>
            <family val="2"/>
          </rPr>
          <t xml:space="preserve">
Cập nhật khi điều chuyển đơn vị (cả nội bộ và khác)</t>
        </r>
      </text>
    </comment>
    <comment ref="A113" authorId="0" shapeId="0">
      <text>
        <r>
          <rPr>
            <b/>
            <sz val="9"/>
            <color indexed="81"/>
            <rFont val="Tahoma"/>
            <family val="2"/>
          </rPr>
          <t>Ngochung88:</t>
        </r>
        <r>
          <rPr>
            <sz val="9"/>
            <color indexed="81"/>
            <rFont val="Tahoma"/>
            <family val="2"/>
          </rPr>
          <t xml:space="preserve">
Lưu đến h:m:s</t>
        </r>
      </text>
    </comment>
    <comment ref="A126" authorId="0" shapeId="0">
      <text>
        <r>
          <rPr>
            <b/>
            <sz val="9"/>
            <color indexed="81"/>
            <rFont val="Tahoma"/>
            <family val="2"/>
          </rPr>
          <t>Ngochung88:</t>
        </r>
        <r>
          <rPr>
            <sz val="9"/>
            <color indexed="81"/>
            <rFont val="Tahoma"/>
            <family val="2"/>
          </rPr>
          <t xml:space="preserve">
(Hình thành từ mua sắm/Hình thành từ XDCB/Nhập số dư đầu kỳ)</t>
        </r>
      </text>
    </comment>
    <comment ref="A128" authorId="0" shapeId="0">
      <text>
        <r>
          <rPr>
            <b/>
            <sz val="9"/>
            <color indexed="81"/>
            <rFont val="Tahoma"/>
            <family val="2"/>
          </rPr>
          <t>Ngochung88:</t>
        </r>
        <r>
          <rPr>
            <sz val="9"/>
            <color indexed="81"/>
            <rFont val="Tahoma"/>
            <family val="2"/>
          </rPr>
          <t xml:space="preserve">
ngày hạch toán&gt;=ngày bàn giao đưa vào sử dụng</t>
        </r>
      </text>
    </comment>
    <comment ref="A130" authorId="0" shapeId="0">
      <text>
        <r>
          <rPr>
            <b/>
            <sz val="9"/>
            <color indexed="81"/>
            <rFont val="Tahoma"/>
            <family val="2"/>
          </rPr>
          <t>Ngochung88:</t>
        </r>
        <r>
          <rPr>
            <sz val="9"/>
            <color indexed="81"/>
            <rFont val="Tahoma"/>
            <family val="2"/>
          </rPr>
          <t xml:space="preserve">
Tạo danh mục để cấu hình tài khoản</t>
        </r>
      </text>
    </comment>
    <comment ref="A149" authorId="0" shapeId="0">
      <text>
        <r>
          <rPr>
            <b/>
            <sz val="9"/>
            <color indexed="81"/>
            <rFont val="Tahoma"/>
            <family val="2"/>
          </rPr>
          <t>Ngochung88:</t>
        </r>
        <r>
          <rPr>
            <sz val="9"/>
            <color indexed="81"/>
            <rFont val="Tahoma"/>
            <family val="2"/>
          </rPr>
          <t xml:space="preserve">
Tạo danh mục để cấu hình tài khoản</t>
        </r>
      </text>
    </comment>
    <comment ref="A154" authorId="0" shapeId="0">
      <text>
        <r>
          <rPr>
            <b/>
            <sz val="9"/>
            <color indexed="81"/>
            <rFont val="Tahoma"/>
            <family val="2"/>
          </rPr>
          <t>Ngochung88:</t>
        </r>
        <r>
          <rPr>
            <sz val="9"/>
            <color indexed="81"/>
            <rFont val="Tahoma"/>
            <family val="2"/>
          </rPr>
          <t xml:space="preserve">
Nếu đồng bộ thì bằng nguyên giá; nếu tạo tay thì tự tính bằng nguyên giá - khấu hao lũy kế. Đây là trường để công thức dùng để tính</t>
        </r>
      </text>
    </comment>
    <comment ref="A155" authorId="0" shapeId="0">
      <text>
        <r>
          <rPr>
            <b/>
            <sz val="9"/>
            <color indexed="81"/>
            <rFont val="Tahoma"/>
            <family val="2"/>
          </rPr>
          <t>Ngochung88:</t>
        </r>
        <r>
          <rPr>
            <sz val="9"/>
            <color indexed="81"/>
            <rFont val="Tahoma"/>
            <family val="2"/>
          </rPr>
          <t xml:space="preserve">
Nếu đồng bộ thì bằng 0; nếu tự tạo thì tự nhập</t>
        </r>
      </text>
    </comment>
    <comment ref="A156" authorId="0" shapeId="0">
      <text>
        <r>
          <rPr>
            <b/>
            <sz val="9"/>
            <color indexed="81"/>
            <rFont val="Tahoma"/>
            <family val="2"/>
          </rPr>
          <t>Ngochung88:</t>
        </r>
        <r>
          <rPr>
            <sz val="9"/>
            <color indexed="81"/>
            <rFont val="Tahoma"/>
            <family val="2"/>
          </rPr>
          <t xml:space="preserve">
Đồng bộ hay nhập tay thì đều bằng thời gian khấu hao tháng. Được sửa lại. Đây là trường để công thức dùng để tính</t>
        </r>
      </text>
    </comment>
    <comment ref="A157" authorId="0" shapeId="0">
      <text>
        <r>
          <rPr>
            <b/>
            <sz val="9"/>
            <color indexed="81"/>
            <rFont val="Tahoma"/>
            <family val="2"/>
          </rPr>
          <t>Ngochung88:</t>
        </r>
        <r>
          <rPr>
            <sz val="9"/>
            <color indexed="81"/>
            <rFont val="Tahoma"/>
            <family val="2"/>
          </rPr>
          <t xml:space="preserve">
Tính theo ngày thực tế của năm</t>
        </r>
      </text>
    </comment>
    <comment ref="A173" authorId="0" shapeId="0">
      <text>
        <r>
          <rPr>
            <b/>
            <sz val="9"/>
            <color indexed="81"/>
            <rFont val="Tahoma"/>
            <family val="2"/>
          </rPr>
          <t>Ngochung88:</t>
        </r>
        <r>
          <rPr>
            <sz val="9"/>
            <color indexed="81"/>
            <rFont val="Tahoma"/>
            <family val="2"/>
          </rPr>
          <t xml:space="preserve">
Tạo bổ sung danh mục</t>
        </r>
      </text>
    </comment>
    <comment ref="A181" authorId="0" shapeId="0">
      <text>
        <r>
          <rPr>
            <b/>
            <sz val="9"/>
            <color indexed="81"/>
            <rFont val="Tahoma"/>
            <family val="2"/>
          </rPr>
          <t>Ngochung88:</t>
        </r>
        <r>
          <rPr>
            <sz val="9"/>
            <color indexed="81"/>
            <rFont val="Tahoma"/>
            <family val="2"/>
          </rPr>
          <t xml:space="preserve">
Lý do: 
- Nâng cấp tài sản (IsSync)
- Hạ cấp tài sản (IsSync)
- Quyết toán tài sản (IsSync)
- Mất tài sản (IsSync)
- Thanh lý tài sản (IsSync)
- Điều chuyển sang đơn vị khác (IsSync)
- Điều chuyển trong đơn vị (IsSync)
- Nhận điều chuyển từ đơn vị khác (Tự sinh, ko đồng bộ)
- Nhận điều chuyển trong đơn vị (Tự sinh, ko đồng bộ)</t>
        </r>
      </text>
    </comment>
    <comment ref="A212" authorId="0" shapeId="0">
      <text>
        <r>
          <rPr>
            <b/>
            <sz val="9"/>
            <color indexed="81"/>
            <rFont val="Tahoma"/>
            <family val="2"/>
          </rPr>
          <t>Ngochung88:</t>
        </r>
        <r>
          <rPr>
            <sz val="9"/>
            <color indexed="81"/>
            <rFont val="Tahoma"/>
            <family val="2"/>
          </rPr>
          <t xml:space="preserve">
Dương là tăng; Âm là giảm</t>
        </r>
      </text>
    </comment>
    <comment ref="A214" authorId="0" shapeId="0">
      <text>
        <r>
          <rPr>
            <b/>
            <sz val="9"/>
            <color indexed="81"/>
            <rFont val="Tahoma"/>
            <family val="2"/>
          </rPr>
          <t>Ngochung88:</t>
        </r>
        <r>
          <rPr>
            <sz val="9"/>
            <color indexed="81"/>
            <rFont val="Tahoma"/>
            <family val="2"/>
          </rPr>
          <t xml:space="preserve">
Dương là tăng; âm là giảm</t>
        </r>
      </text>
    </comment>
    <comment ref="A234" authorId="0" shapeId="0">
      <text>
        <r>
          <rPr>
            <b/>
            <sz val="9"/>
            <color indexed="81"/>
            <rFont val="Tahoma"/>
            <family val="2"/>
          </rPr>
          <t>Ngochung88:</t>
        </r>
        <r>
          <rPr>
            <sz val="9"/>
            <color indexed="81"/>
            <rFont val="Tahoma"/>
            <family val="2"/>
          </rPr>
          <t xml:space="preserve">
Tạo bổ sung danh mục</t>
        </r>
      </text>
    </comment>
    <comment ref="A285" authorId="0" shapeId="0">
      <text>
        <r>
          <rPr>
            <b/>
            <sz val="9"/>
            <color indexed="81"/>
            <rFont val="Tahoma"/>
            <family val="2"/>
          </rPr>
          <t>Ngochung88:</t>
        </r>
        <r>
          <rPr>
            <sz val="9"/>
            <color indexed="81"/>
            <rFont val="Tahoma"/>
            <family val="2"/>
          </rPr>
          <t xml:space="preserve">
Tạo bổ sung danh mục</t>
        </r>
      </text>
    </comment>
  </commentList>
</comments>
</file>

<file path=xl/comments2.xml><?xml version="1.0" encoding="utf-8"?>
<comments xmlns="http://schemas.openxmlformats.org/spreadsheetml/2006/main">
  <authors>
    <author>huongbtt3</author>
  </authors>
  <commentList>
    <comment ref="B12" authorId="0" shapeId="0">
      <text>
        <r>
          <rPr>
            <b/>
            <sz val="9"/>
            <color indexed="81"/>
            <rFont val="Tahoma"/>
            <family val="2"/>
          </rPr>
          <t>huongbtt3:</t>
        </r>
        <r>
          <rPr>
            <sz val="9"/>
            <color indexed="81"/>
            <rFont val="Tahoma"/>
            <family val="2"/>
          </rPr>
          <t xml:space="preserve">
Cấu hình ngày: 30/31</t>
        </r>
      </text>
    </comment>
  </commentList>
</comments>
</file>

<file path=xl/comments3.xml><?xml version="1.0" encoding="utf-8"?>
<comments xmlns="http://schemas.openxmlformats.org/spreadsheetml/2006/main">
  <authors>
    <author>huongbtt3</author>
  </authors>
  <commentList>
    <comment ref="B11" authorId="0" shapeId="0">
      <text>
        <r>
          <rPr>
            <b/>
            <sz val="9"/>
            <color indexed="81"/>
            <rFont val="Tahoma"/>
            <family val="2"/>
          </rPr>
          <t>huongbtt3:</t>
        </r>
        <r>
          <rPr>
            <sz val="9"/>
            <color indexed="81"/>
            <rFont val="Tahoma"/>
            <family val="2"/>
          </rPr>
          <t xml:space="preserve">
Cấu hình ngày: 30/31</t>
        </r>
      </text>
    </comment>
  </commentList>
</comments>
</file>

<file path=xl/comments4.xml><?xml version="1.0" encoding="utf-8"?>
<comments xmlns="http://schemas.openxmlformats.org/spreadsheetml/2006/main">
  <authors>
    <author>huongbtt3</author>
  </authors>
  <commentList>
    <comment ref="B11" authorId="0" shapeId="0">
      <text>
        <r>
          <rPr>
            <b/>
            <sz val="9"/>
            <color indexed="81"/>
            <rFont val="Tahoma"/>
            <family val="2"/>
          </rPr>
          <t>huongbtt3:</t>
        </r>
        <r>
          <rPr>
            <sz val="9"/>
            <color indexed="81"/>
            <rFont val="Tahoma"/>
            <family val="2"/>
          </rPr>
          <t xml:space="preserve">
Cấu hình ngày: 30/31</t>
        </r>
      </text>
    </comment>
  </commentList>
</comments>
</file>

<file path=xl/sharedStrings.xml><?xml version="1.0" encoding="utf-8"?>
<sst xmlns="http://schemas.openxmlformats.org/spreadsheetml/2006/main" count="1476" uniqueCount="483">
  <si>
    <t>Nội dung họp tài sản 03/12/2016</t>
  </si>
  <si>
    <t>I. Luồng quy trình (từ trên xuống)</t>
  </si>
  <si>
    <t>1. Nhóm tài sản (đồng bộ KTTS)</t>
  </si>
  <si>
    <t>- Mã tài sản</t>
  </si>
  <si>
    <t>- Đơn vị (*)</t>
  </si>
  <si>
    <t>- Tên tài sản</t>
  </si>
  <si>
    <t>- Mô tả</t>
  </si>
  <si>
    <t>- Hiệu lực (=True)</t>
  </si>
  <si>
    <t>- Người tạo (SuperUser)</t>
  </si>
  <si>
    <t>2. Loại tài sản (đồng bộ KTTS)</t>
  </si>
  <si>
    <t>- Nhóm tài sản*</t>
  </si>
  <si>
    <t>- Mã nhóm</t>
  </si>
  <si>
    <t>- Tên nhóm</t>
  </si>
  <si>
    <t>- Mã loại</t>
  </si>
  <si>
    <t>- Tên loại</t>
  </si>
  <si>
    <t>- Bản ghi đồng bộ (=True)</t>
  </si>
  <si>
    <t>Readonly</t>
  </si>
  <si>
    <t>- Thời gian khấu hao (tháng)</t>
  </si>
  <si>
    <t>- Hiệu lực từ*</t>
  </si>
  <si>
    <t>- Hiệu lực đến*</t>
  </si>
  <si>
    <t>- Tài khoản HMLK</t>
  </si>
  <si>
    <t>- Tài khoản tài sản*</t>
  </si>
  <si>
    <t>- Tài khoản HMLK*</t>
  </si>
  <si>
    <t>- Tài khoản lãi*</t>
  </si>
  <si>
    <t>- Tài khoản lỗ*</t>
  </si>
  <si>
    <t>3. Danh mục tài sản</t>
  </si>
  <si>
    <t>Tab Tài sản</t>
  </si>
  <si>
    <t>- Đơn vị tạo TS*</t>
  </si>
  <si>
    <t xml:space="preserve">- Loại chứng từ* </t>
  </si>
  <si>
    <t>IsSync</t>
  </si>
  <si>
    <t>- Đơn vị sử dụng*</t>
  </si>
  <si>
    <t>- Phòng ban sử dụng*</t>
  </si>
  <si>
    <t>- Phân loại* (Tài sản/CCDC)</t>
  </si>
  <si>
    <t>- Nguồn hình thành*</t>
  </si>
  <si>
    <t>- Tạm tính (True/False)</t>
  </si>
  <si>
    <t>- Quyết toán (True/False)</t>
  </si>
  <si>
    <t>- Số BBBG</t>
  </si>
  <si>
    <t>- Phương pháp khấu hao*</t>
  </si>
  <si>
    <t>Default</t>
  </si>
  <si>
    <t>- Loại tài sản*</t>
  </si>
  <si>
    <t>- Thời gian khấu hao (tháng)*</t>
  </si>
  <si>
    <t>- Mã tài sản*</t>
  </si>
  <si>
    <t>- Tên tài sản*</t>
  </si>
  <si>
    <t>- Ngày tạo</t>
  </si>
  <si>
    <t>- Ngày bàn giao đưa vào SD*</t>
  </si>
  <si>
    <t>- Số CT tạo TS</t>
  </si>
  <si>
    <t>- Ngày hạch toán tạo TS</t>
  </si>
  <si>
    <t>- Bản ghi đồng bộ (True/False)</t>
  </si>
  <si>
    <t>- Nguyên giá tài sản*</t>
  </si>
  <si>
    <t>- Giá trị còn lại*</t>
  </si>
  <si>
    <t>- Khấu hao lũy kế*</t>
  </si>
  <si>
    <t>- Mất tài sản (True/False)</t>
  </si>
  <si>
    <t>- Đã thanh lý (True/False)</t>
  </si>
  <si>
    <t>- Trạng thái chứng từ</t>
  </si>
  <si>
    <t>Insert</t>
  </si>
  <si>
    <t>- Người cập nhật (SuperUser)</t>
  </si>
  <si>
    <t>- View chi tiết tài sản (Button)</t>
  </si>
  <si>
    <t>- Dừng khấu hao (Button)</t>
  </si>
  <si>
    <t>Process</t>
  </si>
  <si>
    <t>Always Update</t>
  </si>
  <si>
    <t>Swift (Always Update)</t>
  </si>
  <si>
    <t>- KMP đầu tư</t>
  </si>
  <si>
    <t>- KMP đầu tư*</t>
  </si>
  <si>
    <t>- KMP khấu hao*</t>
  </si>
  <si>
    <t>- KMP thanh lý*</t>
  </si>
  <si>
    <t>- Tài khoản chi phí KH*</t>
  </si>
  <si>
    <t>- Nguồn kinh phí*</t>
  </si>
  <si>
    <t>- Dự án</t>
  </si>
  <si>
    <t>- Vụ việc</t>
  </si>
  <si>
    <t>- Công trình</t>
  </si>
  <si>
    <t>- Hạng mục</t>
  </si>
  <si>
    <t>- Mã trạm</t>
  </si>
  <si>
    <t>- Hợp đồng</t>
  </si>
  <si>
    <t>- Dịch vụ tài sản</t>
  </si>
  <si>
    <t>- Nhà cung cấp</t>
  </si>
  <si>
    <t>- Cost center</t>
  </si>
  <si>
    <t>- Profit center</t>
  </si>
  <si>
    <t>Insert (Always Update)</t>
  </si>
  <si>
    <t>IsSync (Always Update)</t>
  </si>
  <si>
    <t>Auto</t>
  </si>
  <si>
    <t>- Đơn vị tạo TS</t>
  </si>
  <si>
    <t>- Đơn vị sử dụng</t>
  </si>
  <si>
    <t>- Phòng ban sử dụng</t>
  </si>
  <si>
    <t>- Nhóm tài sản</t>
  </si>
  <si>
    <t>- Loại tài sản</t>
  </si>
  <si>
    <t>- Khấu hao từ ngày</t>
  </si>
  <si>
    <t>- Khấu hao đến ngày</t>
  </si>
  <si>
    <t>- Số CT khấu hao</t>
  </si>
  <si>
    <t>- Ngày hạch toán CT</t>
  </si>
  <si>
    <t>- Kỳ khấu hao</t>
  </si>
  <si>
    <t>- Nguyên giá cập nhật</t>
  </si>
  <si>
    <t>- Giá trị khấu hao</t>
  </si>
  <si>
    <t>- Đã khấu hao (True/False)</t>
  </si>
  <si>
    <t>- Dừng khấu hao (True/False)</t>
  </si>
  <si>
    <t>- Ghi chú</t>
  </si>
  <si>
    <t>- Attach file</t>
  </si>
  <si>
    <t>Tab Tài sản (3)(đồng bộ và tạo tay)</t>
  </si>
  <si>
    <t>Tab Khấu hao ước tính (3.1)(thay đổi auto bên tài chính)</t>
  </si>
  <si>
    <t>Tab Lịch sử thay đổi (3.2)(thay đổi auto bên tài chính)</t>
  </si>
  <si>
    <t>- Loại chứng từ</t>
  </si>
  <si>
    <t>- Số CT thay đổi</t>
  </si>
  <si>
    <t>- Nguyên giá trước thay đổi</t>
  </si>
  <si>
    <t>- Giá trị thay đổi</t>
  </si>
  <si>
    <t>- Người cập nhật</t>
  </si>
  <si>
    <t>Nguyên giá</t>
  </si>
  <si>
    <t>Ngày bàn giao đưa vào sử dụng</t>
  </si>
  <si>
    <t>Ngày hạch toán tạo tài sản</t>
  </si>
  <si>
    <t>Độ trễ</t>
  </si>
  <si>
    <t>Tài sản A</t>
  </si>
  <si>
    <t>Ngày</t>
  </si>
  <si>
    <t>Hành động</t>
  </si>
  <si>
    <t>Giá trị điều chỉnh</t>
  </si>
  <si>
    <t>Thời gian khấu hao (Month)</t>
  </si>
  <si>
    <t>Dữ liệu điều chỉnh</t>
  </si>
  <si>
    <t>Bảng tính</t>
  </si>
  <si>
    <t>Period</t>
  </si>
  <si>
    <t>Current Depreciation</t>
  </si>
  <si>
    <t>Accumulated 
Depreciation</t>
  </si>
  <si>
    <t>Change GBV</t>
  </si>
  <si>
    <t>Change Usable</t>
  </si>
  <si>
    <t>2016_01</t>
  </si>
  <si>
    <t>Depreciation to date</t>
  </si>
  <si>
    <t>Depreciation from date</t>
  </si>
  <si>
    <t>Total Depr for Period</t>
  </si>
  <si>
    <t>- Tổng số ngày khấu hao của kỳ</t>
  </si>
  <si>
    <t>Khấu hao tới ngày</t>
  </si>
  <si>
    <t>Depr/Day</t>
  </si>
  <si>
    <t>Remain day depreciation</t>
  </si>
  <si>
    <t>Remain Cost After</t>
  </si>
  <si>
    <t>Remain Cost Before</t>
  </si>
  <si>
    <t>2016_02</t>
  </si>
  <si>
    <t>Nguyên giá (VND)</t>
  </si>
  <si>
    <t>GBV Update</t>
  </si>
  <si>
    <t>2016_03</t>
  </si>
  <si>
    <t>2016_04</t>
  </si>
  <si>
    <t>Tăng</t>
  </si>
  <si>
    <t>Thời gian điều chỉnh (month)</t>
  </si>
  <si>
    <t>Change Day</t>
  </si>
  <si>
    <t>- HMLK kỳ trước</t>
  </si>
  <si>
    <t>- HMLK cập nhật hết kỳ</t>
  </si>
  <si>
    <t>- Nguyên giá cập nhật đầu kỳ</t>
  </si>
  <si>
    <t>E85n</t>
  </si>
  <si>
    <t>E86n</t>
  </si>
  <si>
    <t>E87n= E86n-E85n+1</t>
  </si>
  <si>
    <t>E91n=E91(n-1)+Change</t>
  </si>
  <si>
    <t>- Giá trị còn lại cập nhật đầu kỳ</t>
  </si>
  <si>
    <t>- Giá trị còn lại cập nhật cuối kỳ</t>
  </si>
  <si>
    <t>E95n=E96(n-1)+Change</t>
  </si>
  <si>
    <t>E96n=E91n-E93n</t>
  </si>
  <si>
    <t>E93n=E92n+E94n</t>
  </si>
  <si>
    <t>E92n=E93(n-1)</t>
  </si>
  <si>
    <t>n</t>
  </si>
  <si>
    <t>- Thời gian còn lại cập nhật đầu kỳ này</t>
  </si>
  <si>
    <t>- Thời gian còn lại cập nhật đầu kỳ trước</t>
  </si>
  <si>
    <t>E97n=E98(n-1)</t>
  </si>
  <si>
    <t>E98n=E97n-E87(n-1)+Change</t>
  </si>
  <si>
    <t>E94n=E87n*(E95n/E98n)</t>
  </si>
  <si>
    <t>2016_05</t>
  </si>
  <si>
    <t>2016_06</t>
  </si>
  <si>
    <t>2016_07</t>
  </si>
  <si>
    <t>2016_08</t>
  </si>
  <si>
    <t>2016_09</t>
  </si>
  <si>
    <t>2016_10</t>
  </si>
  <si>
    <t>2016_11</t>
  </si>
  <si>
    <t>2016_12</t>
  </si>
  <si>
    <t>2017_01</t>
  </si>
  <si>
    <t>2017_02</t>
  </si>
  <si>
    <t>2017_03</t>
  </si>
  <si>
    <t>2017_04</t>
  </si>
  <si>
    <t>2017_05</t>
  </si>
  <si>
    <t>2017_06</t>
  </si>
  <si>
    <t>2017_07</t>
  </si>
  <si>
    <t>2017_08</t>
  </si>
  <si>
    <t>2017_09</t>
  </si>
  <si>
    <t>2017_10</t>
  </si>
  <si>
    <t>2017_11</t>
  </si>
  <si>
    <t>2017_12</t>
  </si>
  <si>
    <t>2018_01</t>
  </si>
  <si>
    <t>2018_02</t>
  </si>
  <si>
    <t>2018_03</t>
  </si>
  <si>
    <t>2018_04</t>
  </si>
  <si>
    <t>2018_05</t>
  </si>
  <si>
    <t>2018_06</t>
  </si>
  <si>
    <t>2018_07</t>
  </si>
  <si>
    <t>2018_08</t>
  </si>
  <si>
    <t>2018_09</t>
  </si>
  <si>
    <t>2018_10</t>
  </si>
  <si>
    <t>2018_11</t>
  </si>
  <si>
    <t>2018_12</t>
  </si>
  <si>
    <t>2019_01</t>
  </si>
  <si>
    <t>2019_02</t>
  </si>
  <si>
    <t>2019_03</t>
  </si>
  <si>
    <t>E113n=E111n+E112n</t>
  </si>
  <si>
    <t>E112n</t>
  </si>
  <si>
    <t>E111n=E113(n-1)</t>
  </si>
  <si>
    <t>- Thời gian thay đổi (tháng)</t>
  </si>
  <si>
    <t>- Thời gian khấu hao trước thay đổi (tháng)</t>
  </si>
  <si>
    <t>- Thời gian khấu hao cập nhật (tháng)</t>
  </si>
  <si>
    <t>E115n</t>
  </si>
  <si>
    <t>E116n=E114n+E115n</t>
  </si>
  <si>
    <t>E114n=E116(n-1)</t>
  </si>
  <si>
    <t>- Vị trí sử dụng</t>
  </si>
  <si>
    <t>Tab Thông tin chung</t>
  </si>
  <si>
    <t>- Đơn vị*</t>
  </si>
  <si>
    <t>- Số BTHTT</t>
  </si>
  <si>
    <t>- Nội dung BTHTT</t>
  </si>
  <si>
    <t>- Số CT tạo TS*</t>
  </si>
  <si>
    <t>- Số BTHNB</t>
  </si>
  <si>
    <t>- Nội dung BTHNB</t>
  </si>
  <si>
    <t>- Nội dung</t>
  </si>
  <si>
    <t>Defalt</t>
  </si>
  <si>
    <t>- Nguồn hình thành</t>
  </si>
  <si>
    <t>- Tiền tệ</t>
  </si>
  <si>
    <t>- Tỷ giá</t>
  </si>
  <si>
    <t>- Tổng tiền</t>
  </si>
  <si>
    <t>- Trạng thái tài liệu</t>
  </si>
  <si>
    <t>- Trạng thái hạch toán</t>
  </si>
  <si>
    <t>- Người tạo</t>
  </si>
  <si>
    <t>- Chọn tài sản (Button)</t>
  </si>
  <si>
    <t>- Thời gian còn lại (ngày)*</t>
  </si>
  <si>
    <t>- Tài khoản nợ (nguồn)</t>
  </si>
  <si>
    <t>- Tài khoản có (nguồn)</t>
  </si>
  <si>
    <t>- KMP thanh lý</t>
  </si>
  <si>
    <t>- KMP khấu hao</t>
  </si>
  <si>
    <t>- Tài khoản có*</t>
  </si>
  <si>
    <t>3. Hạch toán tạo tài sản (tạo tay)</t>
  </si>
  <si>
    <t>- Đơn vị hạch toán*</t>
  </si>
  <si>
    <t>- Phòng ban hạch toán*</t>
  </si>
  <si>
    <t>- Từ/Đến Đơn vị</t>
  </si>
  <si>
    <t>- Từ/Đến Phòng ban</t>
  </si>
  <si>
    <t>- Số chứng từ*</t>
  </si>
  <si>
    <t>- Ngày chứng từ</t>
  </si>
  <si>
    <t>- Ngày hạch toán*</t>
  </si>
  <si>
    <t>- Số chứng từ nhận</t>
  </si>
  <si>
    <t>- Trạng thái hạch toán chứng từ nhận</t>
  </si>
  <si>
    <t>- Tài khoản đối ứng tài sản*</t>
  </si>
  <si>
    <t>- Tài khoản lãi</t>
  </si>
  <si>
    <t>- Tài khoản lỗ</t>
  </si>
  <si>
    <t>- Tài khoản chi phí KH</t>
  </si>
  <si>
    <t>- Nguồn kinh phí</t>
  </si>
  <si>
    <t>- Tài khoản phải thu</t>
  </si>
  <si>
    <t>- Tài khoản phải trả</t>
  </si>
  <si>
    <t>4. Tăng giảm tài sản (đồng bộ và tạo tay)</t>
  </si>
  <si>
    <t>5. Khấu hao tài sản (tạo tay)</t>
  </si>
  <si>
    <t>- Số CTGS</t>
  </si>
  <si>
    <t>- Chạy khấu hao (Button)</t>
  </si>
  <si>
    <t>- Kỳ khấu hao*</t>
  </si>
  <si>
    <t>Tab Chi tiết Tài sản</t>
  </si>
  <si>
    <t>- Hạch toán (True/False)</t>
  </si>
  <si>
    <t>Bút toán và thông tin đính kèm theo các trường hợp tăng/giảm tài sản</t>
  </si>
  <si>
    <t>Loại tăng giảm</t>
  </si>
  <si>
    <t>Bút toán 1</t>
  </si>
  <si>
    <t>Bút toán 2</t>
  </si>
  <si>
    <t>Bút toán 3</t>
  </si>
  <si>
    <t>TK Nợ</t>
  </si>
  <si>
    <t>TK Có</t>
  </si>
  <si>
    <t>Giá trị</t>
  </si>
  <si>
    <t>Số tài khoản</t>
  </si>
  <si>
    <t>Giá trị hạch toán</t>
  </si>
  <si>
    <t>Nâng cấp tài sản</t>
  </si>
  <si>
    <t>Loại</t>
  </si>
  <si>
    <t>Trường hợp xảy ra bút toán</t>
  </si>
  <si>
    <t>Hạ cấp tài sản</t>
  </si>
  <si>
    <t>Quyết toán tài sản</t>
  </si>
  <si>
    <t>Mất tài sản</t>
  </si>
  <si>
    <t>Thanh lý tài sản</t>
  </si>
  <si>
    <t>Điều chuyển sang đơn vị khác</t>
  </si>
  <si>
    <t>Nhận Điều chuyển từ đơn vị khác</t>
  </si>
  <si>
    <t>TH1:</t>
  </si>
  <si>
    <t>Hỏi 1:</t>
  </si>
  <si>
    <t>Có cho phép giảm thời gian khấu hao tài sản không ?</t>
  </si>
  <si>
    <t>Trả lời 1:</t>
  </si>
  <si>
    <t>Hỏi 2:</t>
  </si>
  <si>
    <t>Trường hợp cho giảm, nếu thời gian giảm lớn hơn hoặc bằng thời gian còn lại của tài sản thì xử lý thế nào ?</t>
  </si>
  <si>
    <t>Trả lời 2:</t>
  </si>
  <si>
    <t>Bút toán hạch toán ?</t>
  </si>
  <si>
    <t>TH2:</t>
  </si>
  <si>
    <t>Có cho phép tăng thời gian khấu hao tài sản không ?</t>
  </si>
  <si>
    <t>Khi giảm giá trị nguyên giá tài sản, nếu giá trị giảm lớn hơn hoặc bằng giá trị còn lại của tài sản thì xử lý thế nào ?</t>
  </si>
  <si>
    <t>Ví dụ:</t>
  </si>
  <si>
    <t>Số tháng khấu hao</t>
  </si>
  <si>
    <t>Đơn vị tính</t>
  </si>
  <si>
    <t>Trd</t>
  </si>
  <si>
    <t>Date</t>
  </si>
  <si>
    <t>Month</t>
  </si>
  <si>
    <t>Khấu hao đến</t>
  </si>
  <si>
    <t>Giá trị đã khấu hao</t>
  </si>
  <si>
    <t>Giá trị còn lại</t>
  </si>
  <si>
    <t>Thời gian còn lại</t>
  </si>
  <si>
    <t>Đ/c giảm thời gian (Ngày 01/11/2016)</t>
  </si>
  <si>
    <t>Đ/c giảm nguyên giá (Ngày 01/11/2016)</t>
  </si>
  <si>
    <t>Change</t>
  </si>
  <si>
    <t>Có cho phép giảm thời gian khấu hao trong trường hợp có hội đồng đánh giá lại thời gian sử dụng và cấp có thẩm quyền phê duyệt bằng văn bản
- Trường hợp khác do người dùng chọn sai thời gian khấu hao tài sản</t>
  </si>
  <si>
    <t>Trường hợp cho phép tăng thời gian khấu hao chỉ xảy ra khi Tập đoàn có chính sách thay đổi thời gian khấu hao
- Trường hợp khác: do người dùng sai sót khi chọn sai thời gian khấu hao</t>
  </si>
  <si>
    <t>Trong trường hợp thời giảm giảm nhiều hơn thời gian còn lại của tài sản thì khấu hao = giá trị còn lại hạch toán vào kỳ phát sinh điều chỉnh</t>
  </si>
  <si>
    <t>Trường hợp giảm nguyên giá tài sản với giá trị nhiều hơn giá trị còn lại của tài sản thì toàn bộ giá trị điều chỉnh giảm sẽ được điều chỉnh vào giá trị còn lại và chi phí khấu hao</t>
  </si>
  <si>
    <t>Hạch toán: Nợ TK chi phí khấu hao/Có TK 214</t>
  </si>
  <si>
    <t>Thông tin nguyên giá, giá trị còn lại trước điều chỉnh</t>
  </si>
  <si>
    <t>Noi dung</t>
  </si>
  <si>
    <t>Trước điều chỉnh</t>
  </si>
  <si>
    <t>Sau điều chỉnh</t>
  </si>
  <si>
    <t>Số tiền DC</t>
  </si>
  <si>
    <t>360 tr</t>
  </si>
  <si>
    <t>300 tr</t>
  </si>
  <si>
    <t>âm 60 tr</t>
  </si>
  <si>
    <t>40 tr điều chỉnh vào chi phí khấu hao do đã trích quá so với nguyên giá được phê duyệt</t>
  </si>
  <si>
    <t>KH lũy kế</t>
  </si>
  <si>
    <t>340 tr</t>
  </si>
  <si>
    <t>âm 40 tr</t>
  </si>
  <si>
    <t>GTCL</t>
  </si>
  <si>
    <t>20 tr</t>
  </si>
  <si>
    <t>0 tr</t>
  </si>
  <si>
    <t>-</t>
  </si>
  <si>
    <t>Hạch toán</t>
  </si>
  <si>
    <t>Nợ TK211/Có TK241</t>
  </si>
  <si>
    <t>Nợ TK chi phí khấu hao/Có TK214</t>
  </si>
  <si>
    <t>Tham khảo thông tư 45 mục 10 điều 9</t>
  </si>
  <si>
    <r>
      <t>10. Đối với các công trình xây dựng cơ bản hoàn thành đưa vào sử dụng, doanh nghiệp đã hạch toán tăng TSCĐ theo giá tạm tính do chưa thực hiện quyết toán. Khi quyết toán công trình xây dựng cơ bản hoàn thành có sự chênh lệch giữa giá trị tạm tính và giá trị quyết toán, doanh nghiệp phải điều chỉnh lại nguyên giá tài sản cố định theo giá trị quyết toán đã được cấp có thẩm quyền phê duyệt.</t>
    </r>
    <r>
      <rPr>
        <sz val="11"/>
        <color rgb="FFFF0000"/>
        <rFont val="Times New Roman"/>
        <family val="1"/>
      </rPr>
      <t xml:space="preserve"> Doanh nghiệp không phải điều chỉnh lại mức chi phí khấu hao đã trích kể từ thời điểm tài sản cố định hoàn thành, bàn giao đưa vào sử dụng đến thời điểm quyết toán được phê duyệt. Chi phí khấu hao sau thời điểm quyết toán được xác định trên cơ sở lấy giá trị quyết toán tài sản cố định được phê duyệt trừ (-) số đã trích khấu hao đến thời điểm phê duyệt quyết toán tài sản cố định chia (:) thời gian trích khấu hao còn lại của tài sản cố định theo quy định</t>
    </r>
  </si>
  <si>
    <t>Hỏi</t>
  </si>
  <si>
    <t>Trả lời</t>
  </si>
  <si>
    <t>Tăng mới</t>
  </si>
  <si>
    <t>Mua sắm tài sản cố định</t>
  </si>
  <si>
    <t>Theo khoản mục Chi phí khấu hao TSCĐ - của từng đơn vị</t>
  </si>
  <si>
    <t>Theo khoản mục thanh lý</t>
  </si>
  <si>
    <t>Bắt buộc</t>
  </si>
  <si>
    <t>Tập hợp chi phí của đơn vị</t>
  </si>
  <si>
    <t>VTNet nhập mã trạm</t>
  </si>
  <si>
    <t>Theo nhu cầu Quản trị</t>
  </si>
  <si>
    <t>ok</t>
  </si>
  <si>
    <t>Tạm tăng</t>
  </si>
  <si>
    <t>3388.18</t>
  </si>
  <si>
    <t>Hạ cấp</t>
  </si>
  <si>
    <t>Hỏi:</t>
  </si>
  <si>
    <t>Hạ cấp thì có cho giảm nguyên giá tài sản với giá trị nhiều hơn giá trị còn lại của tài sản như trường hợp quyết toán không ?</t>
  </si>
  <si>
    <t>Cho phép điều chỉnh giảm giá trị lớn hơn giá trị còn lại như trường hợp quyết toán</t>
  </si>
  <si>
    <t>152/153/khác</t>
  </si>
  <si>
    <t>Khi nào thì có bút toán N2141/C211 ?</t>
  </si>
  <si>
    <t>Khi tài sản đã khấu hao rồi thì khi hạ cấp phát sinh bút toán 2141
- Trường hợp khấu hao hết 100% thì hạ cấp hạch toán Nợ TK214/Có TK211
- Trường hợp khấu hao 1 phần thì hạch toán 2 bút toán.
Nợ TK214/Có TK211: KHLK* tỷ lệ (nguyên giá mặt hàng rút/tổng nguyên giá)
Nợ TK138, Khác/Có TK211: nguyên giá mặt hàng rút - giá trị bút toán 1.</t>
  </si>
  <si>
    <t>KC bút toán đã tạm tăng TS</t>
  </si>
  <si>
    <t>Ghi đảo tài khoản tạm tính theo giá trị tạm tăng ?</t>
  </si>
  <si>
    <t>Trường hợp này là K/C tạm tăng sang tài khoản chi phí đầu tư =&gt; không phải bút toán đảo</t>
  </si>
  <si>
    <t>=&gt; OK</t>
  </si>
  <si>
    <t>Hạch toán chênh lệch giữa tạm tăng và quyết toán</t>
  </si>
  <si>
    <t>Ghi phần chênh lệch giá quyết toán và tạm tăng ? Nếu quyết toán &lt; tạm tăng thì hạch toán số âm hay đảo bút toán ?</t>
  </si>
  <si>
    <t>Trường hợp  giá trị quyết toán lớn hơn giá trị tạm tăng hạch toán số dương (nợ TK 211/Có TK241 - Giá trị chênh lệch)
- Trường hợp giá trị quyết  toán nhỏ hơn giá trị tạm tăng thì hạch toán giá trị âm (không hạch toán bút toán đảo)</t>
  </si>
  <si>
    <t>ND</t>
  </si>
  <si>
    <t>Cu</t>
  </si>
  <si>
    <t>Moi</t>
  </si>
  <si>
    <t>DC</t>
  </si>
  <si>
    <t>Trường hợp giá trị điều chỉnh chênh lệch quyết toán lớn hơn giá trị còn lại TS</t>
  </si>
  <si>
    <t>Nếu quyết toán &lt; tạm tăng nhưng giá trị giá trị điều chỉnh chênh lệch quyết toán &lt; giá trị còn lại TS thì có bút toán chi phí ko ?</t>
  </si>
  <si>
    <t>Trường hợp giá trị quyết toán nhỏ hơn giá trị tạm tăng  và phần giá trị điều chỉnh nhỏ hơn giá trị còn lại thì không phát sinh bút toán chi phí
Ví dụ: 1 tài sản có nguyên giá là 10, khấu hao là 7, giá trị còn lại là 3; Giá trị phê duyệt quyết toán là 9 =&gt; giá trị điều chỉnh là 1 hạch toán như sau:
Nợ TK211/Có TK241 : âm 1</t>
  </si>
  <si>
    <t>NG</t>
  </si>
  <si>
    <t>LK</t>
  </si>
  <si>
    <t>CF</t>
  </si>
  <si>
    <t>CL</t>
  </si>
  <si>
    <t>Mất tài sản chưa rõ nguyên nhân</t>
  </si>
  <si>
    <t>40.000.000
60.000.000
100.000.000</t>
  </si>
  <si>
    <t>Mất tài sản đã rõ nguyên nhân (Đền tiền mặt, trừ vào lương, doanh nghiệp chịu 1 phần)</t>
  </si>
  <si>
    <t>10.000.000
20.000.000
10.000.000
60.000.000
100.000.000</t>
  </si>
  <si>
    <t>TH1: TS hết khấu hao</t>
  </si>
  <si>
    <t>TH2: Tài sản còn khấu hao</t>
  </si>
  <si>
    <t>Đơn vị điều chuyển</t>
  </si>
  <si>
    <t>100000000
60.000.000
40.000.000</t>
  </si>
  <si>
    <t>Giá trị 1 ngày</t>
  </si>
  <si>
    <t>Tổng số ngày khấu hao của kỳ</t>
  </si>
  <si>
    <t>Giá trị khấu hao</t>
  </si>
  <si>
    <t>Giá trị còn lại cập nhật cuối kỳ</t>
  </si>
  <si>
    <t>Nguyên giá/
Giá trị còn lại cập nhật đầu kỳ</t>
  </si>
  <si>
    <t>Period
Kỳ</t>
  </si>
  <si>
    <t>Remain day depreciation
Thời gian khấu hao còn lại</t>
  </si>
  <si>
    <t>Total Depr for Period
Tổng số ngày khấu hao của kỳ</t>
  </si>
  <si>
    <t>Remain Cost Before
Giá trị còn lại cập nhật đầu kỳ</t>
  </si>
  <si>
    <t>Depr/Day
Giá trị 1 ngày</t>
  </si>
  <si>
    <t>Current Depreciation
Giá trị khấu hao</t>
  </si>
  <si>
    <t>Kỳ</t>
  </si>
  <si>
    <t>GBV Update
Nguyên giá cập nhật đầu kỳ</t>
  </si>
  <si>
    <t>Accumulated 
Depreciation
HMLK cập nhật hết kỳ</t>
  </si>
  <si>
    <t>Remain Cost After
Giá trị còn lại cập nhật cuối kỳ</t>
  </si>
  <si>
    <t>Thời gian còn lại cập nhật đầu kỳ này</t>
  </si>
  <si>
    <t>T3</t>
  </si>
  <si>
    <t>2019_04</t>
  </si>
  <si>
    <t>2019_05</t>
  </si>
  <si>
    <t>14/1 - 19/1</t>
  </si>
  <si>
    <t>20/1-31/1</t>
  </si>
  <si>
    <t>T2</t>
  </si>
  <si>
    <t>1/4-19/4</t>
  </si>
  <si>
    <t>20/4-30/4</t>
  </si>
  <si>
    <t>T5</t>
  </si>
  <si>
    <t>T6</t>
  </si>
  <si>
    <t>T7</t>
  </si>
  <si>
    <t>T8</t>
  </si>
  <si>
    <t>T9</t>
  </si>
  <si>
    <t>01/10-11/10</t>
  </si>
  <si>
    <t>12/10-31/10</t>
  </si>
  <si>
    <t>T11</t>
  </si>
  <si>
    <t>T12</t>
  </si>
  <si>
    <t xml:space="preserve"> </t>
  </si>
  <si>
    <t>Tg KH còn lại</t>
  </si>
  <si>
    <t>Ngày HT tăng</t>
  </si>
  <si>
    <t>Thời gian còn lại (ngày) *</t>
  </si>
  <si>
    <t>Ngày bàn giao đưa vào sử dụng(DATEUSED)</t>
  </si>
  <si>
    <r>
      <t xml:space="preserve">Current Depreciation
Giá trị khấu hao
</t>
    </r>
    <r>
      <rPr>
        <b/>
        <sz val="11"/>
        <color theme="1"/>
        <rFont val="Calibri"/>
        <family val="2"/>
        <scheme val="minor"/>
      </rPr>
      <t>DEPRECIATION_AMOUNT</t>
    </r>
  </si>
  <si>
    <r>
      <t xml:space="preserve">Remain Cost Before
Giá trị còn lại cập nhật đầu kỳ
</t>
    </r>
    <r>
      <rPr>
        <b/>
        <sz val="11"/>
        <color theme="1"/>
        <rFont val="Calibri"/>
        <family val="2"/>
        <scheme val="minor"/>
      </rPr>
      <t>REMAIN_OPENING_AMT</t>
    </r>
  </si>
  <si>
    <r>
      <t xml:space="preserve">GBV Update
Nguyên giá cập nhật đầu kỳ
</t>
    </r>
    <r>
      <rPr>
        <b/>
        <sz val="11"/>
        <color theme="1"/>
        <rFont val="Calibri"/>
        <family val="2"/>
        <scheme val="minor"/>
      </rPr>
      <t>BASE_AMT</t>
    </r>
  </si>
  <si>
    <r>
      <rPr>
        <b/>
        <sz val="11"/>
        <color theme="1"/>
        <rFont val="Calibri"/>
        <family val="2"/>
        <scheme val="minor"/>
      </rPr>
      <t>TOTAL_DAY</t>
    </r>
    <r>
      <rPr>
        <sz val="11"/>
        <color theme="1"/>
        <rFont val="Calibri"/>
        <family val="2"/>
        <scheme val="minor"/>
      </rPr>
      <t xml:space="preserve">
Tổng số ngày khấu hao của kỳ: = Khấu hao đến ngày – khấu hao từ ngày +1</t>
    </r>
  </si>
  <si>
    <r>
      <rPr>
        <b/>
        <sz val="11"/>
        <color theme="1"/>
        <rFont val="Calibri"/>
        <family val="2"/>
        <scheme val="minor"/>
      </rPr>
      <t>DEPRECIATION_TODATE</t>
    </r>
    <r>
      <rPr>
        <sz val="11"/>
        <color theme="1"/>
        <rFont val="Calibri"/>
        <family val="2"/>
        <scheme val="minor"/>
      </rPr>
      <t xml:space="preserve">
(Khấu hao đến ngày)</t>
    </r>
  </si>
  <si>
    <r>
      <rPr>
        <b/>
        <sz val="11"/>
        <color theme="1"/>
        <rFont val="Calibri"/>
        <family val="2"/>
        <scheme val="minor"/>
      </rPr>
      <t>DEPRECIATION_FROMDATE</t>
    </r>
    <r>
      <rPr>
        <sz val="11"/>
        <color theme="1"/>
        <rFont val="Calibri"/>
        <family val="2"/>
        <scheme val="minor"/>
      </rPr>
      <t xml:space="preserve">
(Khấu hao từ ngày )</t>
    </r>
  </si>
  <si>
    <r>
      <t xml:space="preserve">Accumulated 
Depreciation
HMLK cập nhật hết kỳ
</t>
    </r>
    <r>
      <rPr>
        <b/>
        <sz val="11"/>
        <color theme="1"/>
        <rFont val="Calibri"/>
        <family val="2"/>
        <scheme val="minor"/>
      </rPr>
      <t>ACCUMULATED_ENDPERIOD_AMT</t>
    </r>
  </si>
  <si>
    <r>
      <t xml:space="preserve">Remain Cost After
Giá trị còn lại cập nhật cuối kỳ
</t>
    </r>
    <r>
      <rPr>
        <b/>
        <sz val="11"/>
        <color theme="1"/>
        <rFont val="Calibri"/>
        <family val="2"/>
        <scheme val="minor"/>
      </rPr>
      <t>REMAIN_CLOSING_AMT</t>
    </r>
  </si>
  <si>
    <r>
      <t xml:space="preserve">Change GBV
</t>
    </r>
    <r>
      <rPr>
        <b/>
        <sz val="11"/>
        <color theme="1"/>
        <rFont val="Calibri"/>
        <family val="2"/>
        <scheme val="minor"/>
      </rPr>
      <t>CHANGE_AMT</t>
    </r>
  </si>
  <si>
    <t>Ngày bàn giao đưa vào sử dung</t>
  </si>
  <si>
    <t>Ngày hạch toán</t>
  </si>
  <si>
    <t>Thời gian khấu hao</t>
  </si>
  <si>
    <t>.</t>
  </si>
  <si>
    <t>Tài sản</t>
  </si>
  <si>
    <t>2019_06</t>
  </si>
  <si>
    <t>2019_07</t>
  </si>
  <si>
    <t>2019_08</t>
  </si>
  <si>
    <t>2019_09</t>
  </si>
  <si>
    <t>2019_10</t>
  </si>
  <si>
    <t>2019_11</t>
  </si>
  <si>
    <t>2019_12</t>
  </si>
  <si>
    <t>2020_01</t>
  </si>
  <si>
    <t>2020_02</t>
  </si>
  <si>
    <t>2020_03</t>
  </si>
  <si>
    <t>2020_04</t>
  </si>
  <si>
    <t>2020_05</t>
  </si>
  <si>
    <t>2020_06</t>
  </si>
  <si>
    <t>2020_07</t>
  </si>
  <si>
    <t>2020_08</t>
  </si>
  <si>
    <t>2020_09</t>
  </si>
  <si>
    <t>2020_10</t>
  </si>
  <si>
    <t>2020_11</t>
  </si>
  <si>
    <t>2020_12</t>
  </si>
  <si>
    <t>2021_01</t>
  </si>
  <si>
    <t>2021_02</t>
  </si>
  <si>
    <t>2021_03</t>
  </si>
  <si>
    <t>2021_04</t>
  </si>
  <si>
    <t>2021_05</t>
  </si>
  <si>
    <t>2021_06</t>
  </si>
  <si>
    <t>2021_07</t>
  </si>
  <si>
    <t>2021_08</t>
  </si>
  <si>
    <t>2021_09</t>
  </si>
  <si>
    <t>2021_10</t>
  </si>
  <si>
    <t>2021_11</t>
  </si>
  <si>
    <t>2021_12</t>
  </si>
  <si>
    <t>2022_01</t>
  </si>
  <si>
    <t>2022_02</t>
  </si>
  <si>
    <t>2022_03</t>
  </si>
  <si>
    <t>2022_04</t>
  </si>
  <si>
    <t>2022_05</t>
  </si>
  <si>
    <t>2022_06</t>
  </si>
  <si>
    <t>2022_07</t>
  </si>
  <si>
    <t>2022_08</t>
  </si>
  <si>
    <t>2022_09</t>
  </si>
  <si>
    <t>Giá trị KH theo tháng</t>
  </si>
  <si>
    <t>Current Depreciation
Giá trị khấu hao theo ngày</t>
  </si>
  <si>
    <t>Thời gian khấu hao (Ngày)</t>
  </si>
  <si>
    <t>Thời gian khấu hao (Ngày) --Ngày có cấu hình</t>
  </si>
  <si>
    <t>Giảm</t>
  </si>
  <si>
    <t>Current Depreciation
Giá trị khấu hao theo ngày/tháng</t>
  </si>
  <si>
    <t xml:space="preserve">Tỷ lệ khấu hao </t>
  </si>
  <si>
    <t>Giá trị KH theo năm</t>
  </si>
  <si>
    <t>Thời gian khấu hao (Năm)</t>
  </si>
  <si>
    <t>Nợ 211</t>
  </si>
  <si>
    <t>Giá trị tăng</t>
  </si>
  <si>
    <t>Có TKĐU</t>
  </si>
  <si>
    <t>Nợ TKĐU</t>
  </si>
  <si>
    <t>Có 211</t>
  </si>
  <si>
    <t>Giá trị giảm</t>
  </si>
  <si>
    <t>Thanh lý</t>
  </si>
  <si>
    <t>Nợ 214</t>
  </si>
  <si>
    <t>Nợ 811</t>
  </si>
  <si>
    <t>Giá trị cột J</t>
  </si>
  <si>
    <t>Giá trị cộng K</t>
  </si>
  <si>
    <t>Cột F</t>
  </si>
  <si>
    <t>Period
Kỳ = Năm</t>
  </si>
  <si>
    <t>N1</t>
  </si>
  <si>
    <t>N2</t>
  </si>
  <si>
    <t>Period
Kỳ
N1</t>
  </si>
  <si>
    <t>Số ngày trong năm</t>
  </si>
  <si>
    <t>Ngày bàn giao đưa vào sử dụng (Ngày mua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</si>
</sst>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00_-;\-* #,##0.00_-;_-* &quot;-&quot;??_-;_-@_-"/>
    <numFmt numFmtId="165" formatCode="_-* #,##0_-;\-* #,##0_-;_-* &quot;-&quot;??_-;_-@_-"/>
    <numFmt numFmtId="166" formatCode="mm/dd/yy;@"/>
  </numFmts>
  <fonts count="12" x14ac:knownFonts="1">
    <font>
      <sz val="11"/>
      <color theme="1"/>
      <name val="Calibri"/>
      <family val="2"/>
      <scheme val="minor"/>
    </font>
    <font>
      <sz val="11"/>
      <color theme="1"/>
      <name val="Calibri"/>
      <family val="2"/>
      <scheme val="minor"/>
    </font>
    <font>
      <sz val="9"/>
      <color indexed="81"/>
      <name val="Tahoma"/>
      <family val="2"/>
    </font>
    <font>
      <b/>
      <sz val="9"/>
      <color indexed="81"/>
      <name val="Tahoma"/>
      <family val="2"/>
    </font>
    <font>
      <sz val="11"/>
      <color theme="1"/>
      <name val="Times New Roman"/>
      <family val="1"/>
    </font>
    <font>
      <sz val="11"/>
      <color rgb="FFFF0000"/>
      <name val="Times New Roman"/>
      <family val="1"/>
    </font>
    <font>
      <i/>
      <sz val="11"/>
      <color rgb="FFFF0000"/>
      <name val="Times New Roman"/>
      <family val="1"/>
    </font>
    <font>
      <b/>
      <sz val="11"/>
      <color theme="1"/>
      <name val="Times New Roman"/>
      <family val="1"/>
    </font>
    <font>
      <b/>
      <sz val="11"/>
      <color rgb="FF003399"/>
      <name val="Times New Roman"/>
      <family val="1"/>
    </font>
    <font>
      <sz val="11"/>
      <color rgb="FF003399"/>
      <name val="Times New Roman"/>
      <family val="1"/>
    </font>
    <font>
      <b/>
      <u/>
      <sz val="11"/>
      <color theme="1"/>
      <name val="Times New Roman"/>
      <family val="1"/>
    </font>
    <font>
      <b/>
      <sz val="11"/>
      <color theme="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7030A0"/>
        <bgColor indexed="64"/>
      </patternFill>
    </fill>
    <fill>
      <patternFill patternType="solid">
        <fgColor theme="8" tint="0.59999389629810485"/>
        <bgColor indexed="64"/>
      </patternFill>
    </fill>
    <fill>
      <patternFill patternType="solid">
        <fgColor theme="9"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164" fontId="1" fillId="0" borderId="0" applyFont="0" applyFill="0" applyBorder="0" applyAlignment="0" applyProtection="0"/>
  </cellStyleXfs>
  <cellXfs count="129">
    <xf numFmtId="0" fontId="0" fillId="0" borderId="0" xfId="0"/>
    <xf numFmtId="0" fontId="4" fillId="0" borderId="0" xfId="0" applyFont="1"/>
    <xf numFmtId="0" fontId="5" fillId="0" borderId="0" xfId="0" applyFont="1"/>
    <xf numFmtId="0" fontId="4" fillId="0" borderId="0" xfId="0" quotePrefix="1" applyFont="1"/>
    <xf numFmtId="0" fontId="6" fillId="0" borderId="0" xfId="0" applyFont="1"/>
    <xf numFmtId="0" fontId="4" fillId="2" borderId="0" xfId="0" applyFont="1" applyFill="1"/>
    <xf numFmtId="14" fontId="4" fillId="0" borderId="0" xfId="0" applyNumberFormat="1" applyFont="1"/>
    <xf numFmtId="0" fontId="0" fillId="3" borderId="1" xfId="0" applyFill="1" applyBorder="1" applyAlignment="1">
      <alignment horizontal="center" vertical="center" wrapText="1"/>
    </xf>
    <xf numFmtId="0" fontId="4" fillId="0" borderId="0" xfId="0" applyNumberFormat="1" applyFont="1"/>
    <xf numFmtId="164" fontId="4" fillId="0" borderId="0" xfId="1" applyFont="1"/>
    <xf numFmtId="165" fontId="4" fillId="0" borderId="0" xfId="1" applyNumberFormat="1" applyFont="1"/>
    <xf numFmtId="164" fontId="4" fillId="0" borderId="0" xfId="0" applyNumberFormat="1" applyFont="1"/>
    <xf numFmtId="14" fontId="4" fillId="2" borderId="0" xfId="0" applyNumberFormat="1" applyFont="1" applyFill="1"/>
    <xf numFmtId="165" fontId="4" fillId="0" borderId="0" xfId="0" applyNumberFormat="1" applyFont="1"/>
    <xf numFmtId="0" fontId="0" fillId="3" borderId="1" xfId="0" applyFill="1" applyBorder="1" applyAlignment="1">
      <alignment vertical="center" wrapText="1"/>
    </xf>
    <xf numFmtId="0" fontId="4" fillId="0" borderId="0" xfId="0" quotePrefix="1" applyFont="1" applyFill="1"/>
    <xf numFmtId="0" fontId="4" fillId="0" borderId="0" xfId="0" applyFont="1" applyFill="1"/>
    <xf numFmtId="14" fontId="4" fillId="0" borderId="0" xfId="0" applyNumberFormat="1" applyFont="1" applyAlignment="1">
      <alignment horizontal="right"/>
    </xf>
    <xf numFmtId="164" fontId="4" fillId="0" borderId="0" xfId="1" applyFont="1" applyFill="1"/>
    <xf numFmtId="164" fontId="4" fillId="2" borderId="0" xfId="1" applyFont="1" applyFill="1"/>
    <xf numFmtId="165" fontId="4" fillId="2" borderId="0" xfId="0" applyNumberFormat="1" applyFont="1" applyFill="1"/>
    <xf numFmtId="164" fontId="4" fillId="2" borderId="0" xfId="0" applyNumberFormat="1" applyFont="1" applyFill="1"/>
    <xf numFmtId="0" fontId="4" fillId="2" borderId="1" xfId="0" applyFont="1" applyFill="1" applyBorder="1"/>
    <xf numFmtId="0" fontId="4" fillId="2" borderId="1" xfId="0" applyFont="1" applyFill="1" applyBorder="1" applyAlignment="1">
      <alignment wrapText="1"/>
    </xf>
    <xf numFmtId="0" fontId="4" fillId="6" borderId="1" xfId="0" applyFont="1" applyFill="1" applyBorder="1" applyAlignment="1">
      <alignment horizontal="left" vertical="center"/>
    </xf>
    <xf numFmtId="0" fontId="4" fillId="7" borderId="1" xfId="0" applyFont="1" applyFill="1" applyBorder="1" applyAlignment="1">
      <alignment horizontal="left" vertical="center"/>
    </xf>
    <xf numFmtId="0" fontId="5" fillId="8" borderId="0" xfId="0" applyFont="1" applyFill="1"/>
    <xf numFmtId="0" fontId="4" fillId="8" borderId="0" xfId="0" applyFont="1" applyFill="1"/>
    <xf numFmtId="0" fontId="7" fillId="0" borderId="3" xfId="0" applyFont="1" applyBorder="1"/>
    <xf numFmtId="0" fontId="8" fillId="0" borderId="4" xfId="0" applyFont="1" applyBorder="1"/>
    <xf numFmtId="0" fontId="4" fillId="0" borderId="4" xfId="0" applyFont="1" applyBorder="1"/>
    <xf numFmtId="0" fontId="4" fillId="0" borderId="5" xfId="0" applyFont="1" applyBorder="1"/>
    <xf numFmtId="0" fontId="7" fillId="0" borderId="0" xfId="0" applyFont="1"/>
    <xf numFmtId="0" fontId="9" fillId="0" borderId="4" xfId="0" applyFont="1" applyBorder="1"/>
    <xf numFmtId="0" fontId="7" fillId="0" borderId="6" xfId="0" applyFont="1" applyBorder="1"/>
    <xf numFmtId="0" fontId="4" fillId="0" borderId="0" xfId="0" applyFont="1" applyBorder="1"/>
    <xf numFmtId="0" fontId="4" fillId="0" borderId="7" xfId="0" applyFont="1" applyBorder="1"/>
    <xf numFmtId="0" fontId="4" fillId="0" borderId="6" xfId="0" applyFont="1" applyBorder="1"/>
    <xf numFmtId="14" fontId="4" fillId="0" borderId="0" xfId="0" applyNumberFormat="1" applyFont="1" applyBorder="1"/>
    <xf numFmtId="0" fontId="4" fillId="2" borderId="0" xfId="0" applyFont="1" applyFill="1" applyBorder="1"/>
    <xf numFmtId="0" fontId="4" fillId="0" borderId="8" xfId="0" applyFont="1" applyBorder="1"/>
    <xf numFmtId="0" fontId="4" fillId="3" borderId="2" xfId="0" applyFont="1" applyFill="1" applyBorder="1"/>
    <xf numFmtId="0" fontId="4" fillId="3" borderId="9" xfId="0" applyFont="1" applyFill="1" applyBorder="1"/>
    <xf numFmtId="0" fontId="4" fillId="0" borderId="0" xfId="0" applyFont="1" applyAlignment="1">
      <alignment vertical="center"/>
    </xf>
    <xf numFmtId="0" fontId="7" fillId="0" borderId="1" xfId="0" applyFont="1" applyBorder="1" applyAlignment="1">
      <alignment horizontal="center" vertical="center" wrapText="1"/>
    </xf>
    <xf numFmtId="0" fontId="4" fillId="0" borderId="1" xfId="0" applyFont="1" applyBorder="1" applyAlignment="1">
      <alignment vertical="center" wrapText="1"/>
    </xf>
    <xf numFmtId="0" fontId="4" fillId="0" borderId="1" xfId="0" applyFont="1" applyBorder="1" applyAlignment="1">
      <alignment horizontal="right" vertical="center"/>
    </xf>
    <xf numFmtId="0" fontId="4" fillId="0" borderId="1" xfId="0" applyFont="1" applyBorder="1" applyAlignment="1">
      <alignment horizontal="right"/>
    </xf>
    <xf numFmtId="0" fontId="4" fillId="0" borderId="1" xfId="0" applyFont="1" applyBorder="1" applyAlignment="1">
      <alignment vertical="center"/>
    </xf>
    <xf numFmtId="0" fontId="4" fillId="0" borderId="1" xfId="0" quotePrefix="1" applyFont="1" applyBorder="1" applyAlignment="1">
      <alignment horizontal="right"/>
    </xf>
    <xf numFmtId="0" fontId="4" fillId="0" borderId="0" xfId="0" applyFont="1" applyAlignment="1">
      <alignment wrapText="1"/>
    </xf>
    <xf numFmtId="0" fontId="4" fillId="0" borderId="0" xfId="0" applyFont="1" applyAlignment="1">
      <alignment horizontal="right"/>
    </xf>
    <xf numFmtId="0" fontId="5" fillId="0" borderId="0" xfId="0" applyFont="1" applyAlignment="1">
      <alignment wrapText="1"/>
    </xf>
    <xf numFmtId="0" fontId="4" fillId="2" borderId="1" xfId="0" applyFont="1" applyFill="1" applyBorder="1" applyAlignment="1">
      <alignment horizontal="right"/>
    </xf>
    <xf numFmtId="165" fontId="4" fillId="2" borderId="1" xfId="1" applyNumberFormat="1" applyFont="1" applyFill="1" applyBorder="1"/>
    <xf numFmtId="0" fontId="4" fillId="2" borderId="1" xfId="0" quotePrefix="1" applyFont="1" applyFill="1" applyBorder="1" applyAlignment="1">
      <alignment wrapText="1"/>
    </xf>
    <xf numFmtId="0" fontId="4" fillId="5" borderId="1" xfId="0" applyFont="1" applyFill="1" applyBorder="1" applyAlignment="1">
      <alignment vertical="center"/>
    </xf>
    <xf numFmtId="0" fontId="4" fillId="0" borderId="1" xfId="0" applyFont="1" applyFill="1" applyBorder="1" applyAlignment="1">
      <alignment horizontal="right" vertical="center"/>
    </xf>
    <xf numFmtId="0" fontId="4" fillId="0" borderId="0" xfId="0" applyFont="1" applyAlignment="1">
      <alignment vertical="center" wrapText="1"/>
    </xf>
    <xf numFmtId="0" fontId="4" fillId="7" borderId="1" xfId="0" applyFont="1" applyFill="1" applyBorder="1" applyAlignment="1">
      <alignment vertical="center"/>
    </xf>
    <xf numFmtId="0" fontId="4" fillId="4" borderId="1" xfId="0" applyFont="1" applyFill="1" applyBorder="1" applyAlignment="1">
      <alignment horizontal="right" vertical="center"/>
    </xf>
    <xf numFmtId="0" fontId="4" fillId="7" borderId="1" xfId="0" applyFont="1" applyFill="1" applyBorder="1" applyAlignment="1">
      <alignment vertical="center" wrapText="1"/>
    </xf>
    <xf numFmtId="0" fontId="4" fillId="7" borderId="0" xfId="0" applyFont="1" applyFill="1" applyAlignment="1">
      <alignment vertical="center"/>
    </xf>
    <xf numFmtId="0" fontId="4" fillId="3" borderId="1" xfId="0" applyFont="1" applyFill="1" applyBorder="1" applyAlignment="1">
      <alignment vertical="center" wrapText="1"/>
    </xf>
    <xf numFmtId="0" fontId="4" fillId="7" borderId="0" xfId="0" quotePrefix="1" applyFont="1" applyFill="1" applyAlignment="1">
      <alignment vertical="center"/>
    </xf>
    <xf numFmtId="0" fontId="4" fillId="7" borderId="0" xfId="0" applyFont="1" applyFill="1" applyAlignment="1">
      <alignment vertical="center" wrapText="1"/>
    </xf>
    <xf numFmtId="0" fontId="4" fillId="6" borderId="1" xfId="0" applyFont="1" applyFill="1" applyBorder="1" applyAlignment="1">
      <alignment vertical="center"/>
    </xf>
    <xf numFmtId="0" fontId="4" fillId="6" borderId="1" xfId="0" applyFont="1" applyFill="1" applyBorder="1" applyAlignment="1">
      <alignment vertical="center" wrapText="1"/>
    </xf>
    <xf numFmtId="0" fontId="4" fillId="6" borderId="0" xfId="0" applyFont="1" applyFill="1" applyAlignment="1">
      <alignment vertical="center"/>
    </xf>
    <xf numFmtId="0" fontId="4" fillId="3" borderId="1" xfId="0" quotePrefix="1" applyFont="1" applyFill="1" applyBorder="1" applyAlignment="1">
      <alignment vertical="center" wrapText="1"/>
    </xf>
    <xf numFmtId="0" fontId="4" fillId="6" borderId="1" xfId="0" applyFont="1" applyFill="1" applyBorder="1" applyAlignment="1">
      <alignment horizontal="center" vertical="center"/>
    </xf>
    <xf numFmtId="0" fontId="10" fillId="6" borderId="1" xfId="0" applyFont="1" applyFill="1" applyBorder="1" applyAlignment="1">
      <alignment horizontal="center" vertical="center"/>
    </xf>
    <xf numFmtId="0" fontId="4" fillId="6" borderId="0" xfId="0" applyFont="1" applyFill="1" applyAlignment="1">
      <alignment vertical="center" wrapText="1"/>
    </xf>
    <xf numFmtId="0" fontId="4" fillId="0" borderId="0" xfId="0" applyFont="1" applyAlignment="1">
      <alignment horizontal="left"/>
    </xf>
    <xf numFmtId="0" fontId="4" fillId="0" borderId="0" xfId="0" applyFont="1" applyAlignment="1">
      <alignment horizontal="left" vertical="center"/>
    </xf>
    <xf numFmtId="0" fontId="4" fillId="7" borderId="0" xfId="0" applyFont="1" applyFill="1" applyAlignment="1">
      <alignment horizontal="left" vertical="center"/>
    </xf>
    <xf numFmtId="0" fontId="4" fillId="6" borderId="0" xfId="0" applyFont="1" applyFill="1" applyAlignment="1">
      <alignment horizontal="left" vertical="center"/>
    </xf>
    <xf numFmtId="0" fontId="0" fillId="0" borderId="1" xfId="0" applyBorder="1"/>
    <xf numFmtId="4" fontId="0" fillId="0" borderId="1" xfId="0" applyNumberFormat="1" applyBorder="1"/>
    <xf numFmtId="4" fontId="0" fillId="0" borderId="0" xfId="0" applyNumberFormat="1"/>
    <xf numFmtId="4" fontId="0" fillId="9" borderId="1" xfId="0" applyNumberFormat="1" applyFill="1" applyBorder="1" applyAlignment="1">
      <alignment wrapText="1"/>
    </xf>
    <xf numFmtId="0" fontId="0" fillId="2" borderId="0" xfId="0" applyFill="1"/>
    <xf numFmtId="4" fontId="0" fillId="2" borderId="1" xfId="0" applyNumberFormat="1" applyFill="1" applyBorder="1"/>
    <xf numFmtId="0" fontId="0" fillId="2" borderId="1" xfId="0" applyFill="1" applyBorder="1"/>
    <xf numFmtId="0" fontId="0" fillId="0" borderId="0" xfId="0" applyFill="1"/>
    <xf numFmtId="4" fontId="0" fillId="0" borderId="1" xfId="0" applyNumberFormat="1" applyFill="1" applyBorder="1"/>
    <xf numFmtId="0" fontId="0" fillId="0" borderId="1" xfId="0" applyFill="1" applyBorder="1"/>
    <xf numFmtId="165" fontId="4" fillId="0" borderId="0" xfId="0" applyNumberFormat="1" applyFont="1" applyFill="1"/>
    <xf numFmtId="14" fontId="4" fillId="0" borderId="0" xfId="0" applyNumberFormat="1" applyFont="1" applyFill="1"/>
    <xf numFmtId="164" fontId="4" fillId="0" borderId="0" xfId="0" applyNumberFormat="1" applyFont="1" applyFill="1"/>
    <xf numFmtId="43" fontId="4" fillId="0" borderId="0" xfId="0" applyNumberFormat="1" applyFont="1"/>
    <xf numFmtId="0" fontId="0" fillId="9" borderId="1" xfId="0" applyFill="1" applyBorder="1" applyAlignment="1">
      <alignment wrapText="1"/>
    </xf>
    <xf numFmtId="0" fontId="0" fillId="0" borderId="0" xfId="0" applyAlignment="1">
      <alignment wrapText="1"/>
    </xf>
    <xf numFmtId="166" fontId="0" fillId="0" borderId="1" xfId="0" applyNumberFormat="1" applyBorder="1"/>
    <xf numFmtId="166" fontId="0" fillId="0" borderId="1" xfId="0" applyNumberFormat="1" applyFill="1" applyBorder="1"/>
    <xf numFmtId="0" fontId="4" fillId="10" borderId="0" xfId="0" applyFont="1" applyFill="1"/>
    <xf numFmtId="43" fontId="4" fillId="2" borderId="0" xfId="0" applyNumberFormat="1" applyFont="1" applyFill="1"/>
    <xf numFmtId="0" fontId="4" fillId="0" borderId="0" xfId="0" applyFont="1" applyAlignment="1">
      <alignment vertical="top" wrapText="1"/>
    </xf>
    <xf numFmtId="0" fontId="4" fillId="4" borderId="2" xfId="0" applyFont="1" applyFill="1" applyBorder="1" applyAlignment="1">
      <alignment horizontal="center"/>
    </xf>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0" fontId="4" fillId="0" borderId="12" xfId="0" applyFont="1" applyBorder="1" applyAlignment="1">
      <alignment horizontal="left" vertical="top" wrapText="1"/>
    </xf>
    <xf numFmtId="0" fontId="4" fillId="0" borderId="0" xfId="0" applyFont="1" applyAlignment="1">
      <alignment horizontal="left" vertical="top" wrapText="1"/>
    </xf>
    <xf numFmtId="0" fontId="4" fillId="3" borderId="0" xfId="0" applyFont="1" applyFill="1" applyBorder="1" applyAlignment="1">
      <alignment horizontal="left" vertical="top" wrapText="1"/>
    </xf>
    <xf numFmtId="0" fontId="4" fillId="3" borderId="7" xfId="0" applyFont="1" applyFill="1" applyBorder="1" applyAlignment="1">
      <alignment horizontal="left" vertical="top" wrapText="1"/>
    </xf>
    <xf numFmtId="0" fontId="4" fillId="3" borderId="0" xfId="0" applyFont="1" applyFill="1" applyAlignment="1">
      <alignment horizontal="left" vertical="top" wrapText="1"/>
    </xf>
    <xf numFmtId="0" fontId="4" fillId="3" borderId="0" xfId="0" applyFont="1" applyFill="1" applyAlignment="1">
      <alignment horizontal="left" vertical="top"/>
    </xf>
    <xf numFmtId="0" fontId="4" fillId="6" borderId="10" xfId="0" applyFont="1" applyFill="1" applyBorder="1" applyAlignment="1">
      <alignment horizontal="left" vertical="center"/>
    </xf>
    <xf numFmtId="0" fontId="4" fillId="6" borderId="12" xfId="0" applyFont="1" applyFill="1" applyBorder="1" applyAlignment="1">
      <alignment horizontal="left" vertical="center"/>
    </xf>
    <xf numFmtId="0" fontId="4" fillId="0" borderId="1" xfId="0" applyFont="1" applyFill="1" applyBorder="1" applyAlignment="1">
      <alignment horizontal="center" vertical="center" wrapText="1"/>
    </xf>
    <xf numFmtId="0" fontId="4" fillId="6" borderId="1" xfId="0" applyFont="1" applyFill="1" applyBorder="1" applyAlignment="1">
      <alignment horizontal="left" vertical="center"/>
    </xf>
    <xf numFmtId="0" fontId="4" fillId="6" borderId="1" xfId="0" applyFont="1" applyFill="1" applyBorder="1" applyAlignment="1">
      <alignment horizontal="left" vertical="center" wrapText="1"/>
    </xf>
    <xf numFmtId="0" fontId="4" fillId="6" borderId="1" xfId="0" applyFont="1" applyFill="1" applyBorder="1" applyAlignment="1">
      <alignment horizontal="center" vertical="center" wrapText="1"/>
    </xf>
    <xf numFmtId="165" fontId="4" fillId="0" borderId="1" xfId="1" applyNumberFormat="1" applyFont="1" applyFill="1" applyBorder="1" applyAlignment="1">
      <alignment horizontal="right" vertical="center" wrapText="1"/>
    </xf>
    <xf numFmtId="165" fontId="4" fillId="0" borderId="1" xfId="1" applyNumberFormat="1" applyFont="1" applyFill="1" applyBorder="1" applyAlignment="1">
      <alignment horizontal="right" vertical="center"/>
    </xf>
    <xf numFmtId="0" fontId="4" fillId="7" borderId="1" xfId="0" applyFont="1" applyFill="1" applyBorder="1" applyAlignment="1">
      <alignment horizontal="left" vertical="center"/>
    </xf>
    <xf numFmtId="0" fontId="4" fillId="7" borderId="1" xfId="0" applyFont="1" applyFill="1" applyBorder="1" applyAlignment="1">
      <alignment horizontal="left" vertical="center" wrapText="1"/>
    </xf>
    <xf numFmtId="0" fontId="4" fillId="7" borderId="1" xfId="0" applyFont="1" applyFill="1" applyBorder="1" applyAlignment="1">
      <alignment horizontal="center" vertical="center" wrapText="1"/>
    </xf>
    <xf numFmtId="165" fontId="4" fillId="0" borderId="1" xfId="1" applyNumberFormat="1" applyFont="1" applyFill="1" applyBorder="1" applyAlignment="1">
      <alignment horizontal="center" vertical="center"/>
    </xf>
    <xf numFmtId="0" fontId="4" fillId="6" borderId="10" xfId="0" applyFont="1" applyFill="1" applyBorder="1" applyAlignment="1">
      <alignment horizontal="left" vertical="center" wrapText="1"/>
    </xf>
    <xf numFmtId="0" fontId="4" fillId="6" borderId="11" xfId="0" applyFont="1" applyFill="1" applyBorder="1" applyAlignment="1">
      <alignment horizontal="left" vertical="center"/>
    </xf>
    <xf numFmtId="165" fontId="4" fillId="0" borderId="10" xfId="1" applyNumberFormat="1" applyFont="1" applyFill="1" applyBorder="1" applyAlignment="1">
      <alignment horizontal="center" vertical="center"/>
    </xf>
    <xf numFmtId="165" fontId="4" fillId="0" borderId="12" xfId="1" applyNumberFormat="1" applyFont="1" applyFill="1" applyBorder="1" applyAlignment="1">
      <alignment horizontal="center" vertical="center"/>
    </xf>
    <xf numFmtId="0" fontId="4" fillId="7" borderId="10" xfId="0" applyFont="1" applyFill="1" applyBorder="1" applyAlignment="1">
      <alignment horizontal="center" vertical="center" wrapText="1"/>
    </xf>
    <xf numFmtId="0" fontId="4" fillId="7" borderId="12" xfId="0" applyFont="1" applyFill="1" applyBorder="1" applyAlignment="1">
      <alignment horizontal="center" vertical="center" wrapText="1"/>
    </xf>
    <xf numFmtId="0" fontId="4" fillId="5" borderId="1" xfId="0" applyFont="1" applyFill="1" applyBorder="1" applyAlignment="1">
      <alignment horizontal="left" vertical="center"/>
    </xf>
    <xf numFmtId="0" fontId="4"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165" fontId="4" fillId="4" borderId="1" xfId="1" applyNumberFormat="1" applyFont="1" applyFill="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92D050"/>
  </sheetPr>
  <dimension ref="A1:H289"/>
  <sheetViews>
    <sheetView topLeftCell="A118" workbookViewId="0">
      <selection activeCell="P115" sqref="P115"/>
    </sheetView>
  </sheetViews>
  <sheetFormatPr defaultRowHeight="15" x14ac:dyDescent="0.25"/>
  <cols>
    <col min="1" max="3" width="9.140625" style="1"/>
    <col min="4" max="4" width="10.140625" style="1" customWidth="1"/>
    <col min="5" max="16384" width="9.140625" style="1"/>
  </cols>
  <sheetData>
    <row r="1" spans="1:8" x14ac:dyDescent="0.25">
      <c r="A1" s="1" t="s">
        <v>0</v>
      </c>
    </row>
    <row r="3" spans="1:8" x14ac:dyDescent="0.25">
      <c r="A3" s="1" t="s">
        <v>1</v>
      </c>
    </row>
    <row r="4" spans="1:8" x14ac:dyDescent="0.25">
      <c r="A4" s="2" t="s">
        <v>2</v>
      </c>
    </row>
    <row r="5" spans="1:8" x14ac:dyDescent="0.25">
      <c r="A5" s="3" t="s">
        <v>4</v>
      </c>
      <c r="H5" s="1" t="s">
        <v>16</v>
      </c>
    </row>
    <row r="6" spans="1:8" x14ac:dyDescent="0.25">
      <c r="A6" s="3" t="s">
        <v>11</v>
      </c>
      <c r="H6" s="1" t="s">
        <v>16</v>
      </c>
    </row>
    <row r="7" spans="1:8" x14ac:dyDescent="0.25">
      <c r="A7" s="3" t="s">
        <v>12</v>
      </c>
      <c r="H7" s="1" t="s">
        <v>16</v>
      </c>
    </row>
    <row r="8" spans="1:8" x14ac:dyDescent="0.25">
      <c r="A8" s="3" t="s">
        <v>6</v>
      </c>
      <c r="H8" s="1" t="s">
        <v>16</v>
      </c>
    </row>
    <row r="9" spans="1:8" x14ac:dyDescent="0.25">
      <c r="A9" s="3" t="s">
        <v>7</v>
      </c>
      <c r="H9" s="1" t="s">
        <v>16</v>
      </c>
    </row>
    <row r="10" spans="1:8" x14ac:dyDescent="0.25">
      <c r="A10" s="3" t="s">
        <v>8</v>
      </c>
      <c r="H10" s="1" t="s">
        <v>16</v>
      </c>
    </row>
    <row r="11" spans="1:8" x14ac:dyDescent="0.25">
      <c r="A11" s="3" t="s">
        <v>15</v>
      </c>
      <c r="H11" s="1" t="s">
        <v>16</v>
      </c>
    </row>
    <row r="12" spans="1:8" x14ac:dyDescent="0.25">
      <c r="A12" s="3"/>
    </row>
    <row r="13" spans="1:8" x14ac:dyDescent="0.25">
      <c r="A13" s="2" t="s">
        <v>9</v>
      </c>
    </row>
    <row r="14" spans="1:8" x14ac:dyDescent="0.25">
      <c r="A14" s="3" t="s">
        <v>4</v>
      </c>
      <c r="H14" s="1" t="s">
        <v>16</v>
      </c>
    </row>
    <row r="15" spans="1:8" x14ac:dyDescent="0.25">
      <c r="A15" s="3" t="s">
        <v>10</v>
      </c>
      <c r="H15" s="1" t="s">
        <v>16</v>
      </c>
    </row>
    <row r="16" spans="1:8" x14ac:dyDescent="0.25">
      <c r="A16" s="3" t="s">
        <v>13</v>
      </c>
      <c r="H16" s="1" t="s">
        <v>16</v>
      </c>
    </row>
    <row r="17" spans="1:8" x14ac:dyDescent="0.25">
      <c r="A17" s="3" t="s">
        <v>14</v>
      </c>
      <c r="H17" s="1" t="s">
        <v>16</v>
      </c>
    </row>
    <row r="18" spans="1:8" x14ac:dyDescent="0.25">
      <c r="A18" s="3" t="s">
        <v>17</v>
      </c>
      <c r="H18" s="1" t="s">
        <v>16</v>
      </c>
    </row>
    <row r="19" spans="1:8" x14ac:dyDescent="0.25">
      <c r="A19" s="3" t="s">
        <v>7</v>
      </c>
      <c r="H19" s="1" t="s">
        <v>16</v>
      </c>
    </row>
    <row r="20" spans="1:8" x14ac:dyDescent="0.25">
      <c r="A20" s="3" t="s">
        <v>15</v>
      </c>
      <c r="H20" s="1" t="s">
        <v>16</v>
      </c>
    </row>
    <row r="21" spans="1:8" x14ac:dyDescent="0.25">
      <c r="A21" s="3" t="s">
        <v>18</v>
      </c>
      <c r="H21" s="1" t="s">
        <v>54</v>
      </c>
    </row>
    <row r="22" spans="1:8" x14ac:dyDescent="0.25">
      <c r="A22" s="3" t="s">
        <v>19</v>
      </c>
      <c r="H22" s="1" t="s">
        <v>54</v>
      </c>
    </row>
    <row r="23" spans="1:8" x14ac:dyDescent="0.25">
      <c r="A23" s="3" t="s">
        <v>21</v>
      </c>
      <c r="H23" s="1" t="s">
        <v>54</v>
      </c>
    </row>
    <row r="24" spans="1:8" x14ac:dyDescent="0.25">
      <c r="A24" s="3" t="s">
        <v>22</v>
      </c>
      <c r="H24" s="1" t="s">
        <v>54</v>
      </c>
    </row>
    <row r="25" spans="1:8" x14ac:dyDescent="0.25">
      <c r="A25" s="3" t="s">
        <v>23</v>
      </c>
      <c r="H25" s="1" t="s">
        <v>54</v>
      </c>
    </row>
    <row r="26" spans="1:8" x14ac:dyDescent="0.25">
      <c r="A26" s="3" t="s">
        <v>24</v>
      </c>
      <c r="H26" s="1" t="s">
        <v>54</v>
      </c>
    </row>
    <row r="27" spans="1:8" x14ac:dyDescent="0.25">
      <c r="A27" s="3" t="s">
        <v>240</v>
      </c>
      <c r="H27" s="1" t="s">
        <v>54</v>
      </c>
    </row>
    <row r="28" spans="1:8" x14ac:dyDescent="0.25">
      <c r="A28" s="3" t="s">
        <v>241</v>
      </c>
      <c r="H28" s="1" t="s">
        <v>54</v>
      </c>
    </row>
    <row r="29" spans="1:8" x14ac:dyDescent="0.25">
      <c r="A29" s="3" t="s">
        <v>8</v>
      </c>
      <c r="H29" s="1" t="s">
        <v>16</v>
      </c>
    </row>
    <row r="30" spans="1:8" x14ac:dyDescent="0.25">
      <c r="A30" s="3"/>
    </row>
    <row r="31" spans="1:8" x14ac:dyDescent="0.25">
      <c r="A31" s="2" t="s">
        <v>25</v>
      </c>
    </row>
    <row r="32" spans="1:8" x14ac:dyDescent="0.25">
      <c r="A32" s="4" t="s">
        <v>96</v>
      </c>
    </row>
    <row r="33" spans="1:8" x14ac:dyDescent="0.25">
      <c r="A33" s="3" t="s">
        <v>27</v>
      </c>
      <c r="H33" s="1" t="s">
        <v>29</v>
      </c>
    </row>
    <row r="34" spans="1:8" x14ac:dyDescent="0.25">
      <c r="A34" s="3" t="s">
        <v>28</v>
      </c>
      <c r="H34" s="1" t="s">
        <v>29</v>
      </c>
    </row>
    <row r="35" spans="1:8" x14ac:dyDescent="0.25">
      <c r="A35" s="3" t="s">
        <v>30</v>
      </c>
      <c r="H35" s="1" t="s">
        <v>16</v>
      </c>
    </row>
    <row r="36" spans="1:8" x14ac:dyDescent="0.25">
      <c r="A36" s="3" t="s">
        <v>31</v>
      </c>
      <c r="H36" s="1" t="s">
        <v>16</v>
      </c>
    </row>
    <row r="37" spans="1:8" x14ac:dyDescent="0.25">
      <c r="A37" s="3" t="s">
        <v>32</v>
      </c>
      <c r="H37" s="1" t="s">
        <v>16</v>
      </c>
    </row>
    <row r="38" spans="1:8" x14ac:dyDescent="0.25">
      <c r="A38" s="3" t="s">
        <v>33</v>
      </c>
      <c r="H38" s="1" t="s">
        <v>29</v>
      </c>
    </row>
    <row r="39" spans="1:8" x14ac:dyDescent="0.25">
      <c r="A39" s="3" t="s">
        <v>34</v>
      </c>
      <c r="H39" s="1" t="s">
        <v>29</v>
      </c>
    </row>
    <row r="40" spans="1:8" x14ac:dyDescent="0.25">
      <c r="A40" s="3" t="s">
        <v>35</v>
      </c>
      <c r="H40" s="1" t="s">
        <v>29</v>
      </c>
    </row>
    <row r="41" spans="1:8" x14ac:dyDescent="0.25">
      <c r="A41" s="3" t="s">
        <v>36</v>
      </c>
      <c r="H41" s="1" t="s">
        <v>29</v>
      </c>
    </row>
    <row r="42" spans="1:8" x14ac:dyDescent="0.25">
      <c r="A42" s="3" t="s">
        <v>10</v>
      </c>
      <c r="H42" s="1" t="s">
        <v>29</v>
      </c>
    </row>
    <row r="43" spans="1:8" x14ac:dyDescent="0.25">
      <c r="A43" s="3" t="s">
        <v>39</v>
      </c>
      <c r="H43" s="1" t="s">
        <v>29</v>
      </c>
    </row>
    <row r="44" spans="1:8" x14ac:dyDescent="0.25">
      <c r="A44" s="3" t="s">
        <v>37</v>
      </c>
      <c r="H44" s="1" t="s">
        <v>38</v>
      </c>
    </row>
    <row r="45" spans="1:8" x14ac:dyDescent="0.25">
      <c r="A45" s="3" t="s">
        <v>40</v>
      </c>
      <c r="H45" s="1" t="s">
        <v>38</v>
      </c>
    </row>
    <row r="46" spans="1:8" x14ac:dyDescent="0.25">
      <c r="A46" s="3" t="s">
        <v>41</v>
      </c>
      <c r="H46" s="1" t="s">
        <v>29</v>
      </c>
    </row>
    <row r="47" spans="1:8" x14ac:dyDescent="0.25">
      <c r="A47" s="3" t="s">
        <v>42</v>
      </c>
      <c r="H47" s="1" t="s">
        <v>29</v>
      </c>
    </row>
    <row r="48" spans="1:8" x14ac:dyDescent="0.25">
      <c r="A48" s="3" t="s">
        <v>43</v>
      </c>
      <c r="H48" s="1" t="s">
        <v>29</v>
      </c>
    </row>
    <row r="49" spans="1:8" x14ac:dyDescent="0.25">
      <c r="A49" s="3" t="s">
        <v>44</v>
      </c>
      <c r="H49" s="1" t="s">
        <v>29</v>
      </c>
    </row>
    <row r="50" spans="1:8" x14ac:dyDescent="0.25">
      <c r="A50" s="3" t="s">
        <v>45</v>
      </c>
      <c r="H50" s="1" t="s">
        <v>16</v>
      </c>
    </row>
    <row r="51" spans="1:8" x14ac:dyDescent="0.25">
      <c r="A51" s="3" t="s">
        <v>46</v>
      </c>
      <c r="H51" s="1" t="s">
        <v>16</v>
      </c>
    </row>
    <row r="52" spans="1:8" x14ac:dyDescent="0.25">
      <c r="A52" s="3" t="s">
        <v>47</v>
      </c>
      <c r="H52" s="1" t="s">
        <v>16</v>
      </c>
    </row>
    <row r="53" spans="1:8" x14ac:dyDescent="0.25">
      <c r="A53" s="3" t="s">
        <v>48</v>
      </c>
      <c r="H53" s="1" t="s">
        <v>29</v>
      </c>
    </row>
    <row r="54" spans="1:8" x14ac:dyDescent="0.25">
      <c r="A54" s="3" t="s">
        <v>49</v>
      </c>
      <c r="H54" s="1" t="s">
        <v>16</v>
      </c>
    </row>
    <row r="55" spans="1:8" x14ac:dyDescent="0.25">
      <c r="A55" s="3" t="s">
        <v>50</v>
      </c>
      <c r="H55" s="1" t="s">
        <v>38</v>
      </c>
    </row>
    <row r="56" spans="1:8" x14ac:dyDescent="0.25">
      <c r="A56" s="3" t="s">
        <v>219</v>
      </c>
      <c r="H56" s="1" t="s">
        <v>38</v>
      </c>
    </row>
    <row r="57" spans="1:8" x14ac:dyDescent="0.25">
      <c r="A57" s="3" t="s">
        <v>51</v>
      </c>
      <c r="H57" s="1" t="s">
        <v>38</v>
      </c>
    </row>
    <row r="58" spans="1:8" x14ac:dyDescent="0.25">
      <c r="A58" s="3" t="s">
        <v>52</v>
      </c>
      <c r="H58" s="1" t="s">
        <v>38</v>
      </c>
    </row>
    <row r="59" spans="1:8" x14ac:dyDescent="0.25">
      <c r="A59" s="3" t="s">
        <v>53</v>
      </c>
      <c r="H59" s="1" t="s">
        <v>38</v>
      </c>
    </row>
    <row r="60" spans="1:8" x14ac:dyDescent="0.25">
      <c r="A60" s="3" t="s">
        <v>7</v>
      </c>
      <c r="H60" s="1" t="s">
        <v>16</v>
      </c>
    </row>
    <row r="61" spans="1:8" x14ac:dyDescent="0.25">
      <c r="A61" s="3" t="s">
        <v>8</v>
      </c>
      <c r="H61" s="1" t="s">
        <v>16</v>
      </c>
    </row>
    <row r="62" spans="1:8" x14ac:dyDescent="0.25">
      <c r="A62" s="3" t="s">
        <v>55</v>
      </c>
      <c r="H62" s="1" t="s">
        <v>16</v>
      </c>
    </row>
    <row r="63" spans="1:8" x14ac:dyDescent="0.25">
      <c r="A63" s="3" t="s">
        <v>56</v>
      </c>
      <c r="H63" s="1" t="s">
        <v>60</v>
      </c>
    </row>
    <row r="64" spans="1:8" x14ac:dyDescent="0.25">
      <c r="A64" s="3" t="s">
        <v>57</v>
      </c>
      <c r="H64" s="1" t="s">
        <v>59</v>
      </c>
    </row>
    <row r="65" spans="1:8" x14ac:dyDescent="0.25">
      <c r="A65" s="3" t="s">
        <v>65</v>
      </c>
      <c r="H65" s="1" t="s">
        <v>77</v>
      </c>
    </row>
    <row r="66" spans="1:8" x14ac:dyDescent="0.25">
      <c r="A66" s="3" t="s">
        <v>62</v>
      </c>
      <c r="H66" s="1" t="s">
        <v>77</v>
      </c>
    </row>
    <row r="67" spans="1:8" x14ac:dyDescent="0.25">
      <c r="A67" s="3" t="s">
        <v>63</v>
      </c>
      <c r="H67" s="1" t="s">
        <v>77</v>
      </c>
    </row>
    <row r="68" spans="1:8" x14ac:dyDescent="0.25">
      <c r="A68" s="3" t="s">
        <v>64</v>
      </c>
      <c r="H68" s="1" t="s">
        <v>77</v>
      </c>
    </row>
    <row r="69" spans="1:8" x14ac:dyDescent="0.25">
      <c r="A69" s="3" t="s">
        <v>66</v>
      </c>
      <c r="H69" s="1" t="s">
        <v>77</v>
      </c>
    </row>
    <row r="70" spans="1:8" x14ac:dyDescent="0.25">
      <c r="A70" s="3" t="s">
        <v>67</v>
      </c>
      <c r="H70" s="1" t="s">
        <v>78</v>
      </c>
    </row>
    <row r="71" spans="1:8" x14ac:dyDescent="0.25">
      <c r="A71" s="3" t="s">
        <v>68</v>
      </c>
      <c r="H71" s="1" t="s">
        <v>78</v>
      </c>
    </row>
    <row r="72" spans="1:8" x14ac:dyDescent="0.25">
      <c r="A72" s="3" t="s">
        <v>69</v>
      </c>
      <c r="H72" s="1" t="s">
        <v>78</v>
      </c>
    </row>
    <row r="73" spans="1:8" x14ac:dyDescent="0.25">
      <c r="A73" s="3" t="s">
        <v>70</v>
      </c>
      <c r="H73" s="1" t="s">
        <v>78</v>
      </c>
    </row>
    <row r="74" spans="1:8" x14ac:dyDescent="0.25">
      <c r="A74" s="3" t="s">
        <v>71</v>
      </c>
      <c r="H74" s="1" t="s">
        <v>78</v>
      </c>
    </row>
    <row r="75" spans="1:8" x14ac:dyDescent="0.25">
      <c r="A75" s="3" t="s">
        <v>72</v>
      </c>
      <c r="H75" s="1" t="s">
        <v>78</v>
      </c>
    </row>
    <row r="76" spans="1:8" x14ac:dyDescent="0.25">
      <c r="A76" s="3" t="s">
        <v>73</v>
      </c>
      <c r="H76" s="1" t="s">
        <v>77</v>
      </c>
    </row>
    <row r="77" spans="1:8" x14ac:dyDescent="0.25">
      <c r="A77" s="3" t="s">
        <v>74</v>
      </c>
      <c r="H77" s="1" t="s">
        <v>77</v>
      </c>
    </row>
    <row r="78" spans="1:8" x14ac:dyDescent="0.25">
      <c r="A78" s="3" t="s">
        <v>75</v>
      </c>
      <c r="H78" s="1" t="s">
        <v>77</v>
      </c>
    </row>
    <row r="79" spans="1:8" x14ac:dyDescent="0.25">
      <c r="A79" s="3" t="s">
        <v>76</v>
      </c>
      <c r="H79" s="1" t="s">
        <v>77</v>
      </c>
    </row>
    <row r="80" spans="1:8" x14ac:dyDescent="0.25">
      <c r="A80" s="4" t="s">
        <v>97</v>
      </c>
    </row>
    <row r="81" spans="1:8" x14ac:dyDescent="0.25">
      <c r="A81" s="3" t="s">
        <v>80</v>
      </c>
      <c r="H81" s="1" t="s">
        <v>79</v>
      </c>
    </row>
    <row r="82" spans="1:8" x14ac:dyDescent="0.25">
      <c r="A82" s="3" t="s">
        <v>81</v>
      </c>
      <c r="H82" s="1" t="s">
        <v>79</v>
      </c>
    </row>
    <row r="83" spans="1:8" x14ac:dyDescent="0.25">
      <c r="A83" s="3" t="s">
        <v>82</v>
      </c>
      <c r="H83" s="1" t="s">
        <v>79</v>
      </c>
    </row>
    <row r="84" spans="1:8" x14ac:dyDescent="0.25">
      <c r="A84" s="3" t="s">
        <v>83</v>
      </c>
      <c r="H84" s="1" t="s">
        <v>79</v>
      </c>
    </row>
    <row r="85" spans="1:8" x14ac:dyDescent="0.25">
      <c r="A85" s="3" t="s">
        <v>84</v>
      </c>
      <c r="H85" s="1" t="s">
        <v>79</v>
      </c>
    </row>
    <row r="86" spans="1:8" x14ac:dyDescent="0.25">
      <c r="A86" s="3" t="s">
        <v>211</v>
      </c>
      <c r="H86" s="1" t="s">
        <v>79</v>
      </c>
    </row>
    <row r="87" spans="1:8" x14ac:dyDescent="0.25">
      <c r="A87" s="3" t="s">
        <v>3</v>
      </c>
      <c r="H87" s="1" t="s">
        <v>79</v>
      </c>
    </row>
    <row r="88" spans="1:8" x14ac:dyDescent="0.25">
      <c r="A88" s="3" t="s">
        <v>85</v>
      </c>
      <c r="E88" s="1" t="s">
        <v>141</v>
      </c>
      <c r="H88" s="1" t="s">
        <v>79</v>
      </c>
    </row>
    <row r="89" spans="1:8" x14ac:dyDescent="0.25">
      <c r="A89" s="3" t="s">
        <v>86</v>
      </c>
      <c r="E89" s="1" t="s">
        <v>142</v>
      </c>
      <c r="H89" s="1" t="s">
        <v>79</v>
      </c>
    </row>
    <row r="90" spans="1:8" s="16" customFormat="1" x14ac:dyDescent="0.25">
      <c r="A90" s="15" t="s">
        <v>124</v>
      </c>
      <c r="E90" s="16" t="s">
        <v>143</v>
      </c>
      <c r="H90" s="16" t="s">
        <v>79</v>
      </c>
    </row>
    <row r="91" spans="1:8" x14ac:dyDescent="0.25">
      <c r="A91" s="3" t="s">
        <v>87</v>
      </c>
      <c r="H91" s="1" t="s">
        <v>79</v>
      </c>
    </row>
    <row r="92" spans="1:8" x14ac:dyDescent="0.25">
      <c r="A92" s="3" t="s">
        <v>88</v>
      </c>
      <c r="H92" s="1" t="s">
        <v>79</v>
      </c>
    </row>
    <row r="93" spans="1:8" x14ac:dyDescent="0.25">
      <c r="A93" s="3" t="s">
        <v>89</v>
      </c>
      <c r="E93" s="1" t="s">
        <v>151</v>
      </c>
      <c r="H93" s="1" t="s">
        <v>79</v>
      </c>
    </row>
    <row r="94" spans="1:8" x14ac:dyDescent="0.25">
      <c r="A94" s="3" t="s">
        <v>140</v>
      </c>
      <c r="E94" s="1" t="s">
        <v>144</v>
      </c>
      <c r="H94" s="1" t="s">
        <v>79</v>
      </c>
    </row>
    <row r="95" spans="1:8" s="16" customFormat="1" x14ac:dyDescent="0.25">
      <c r="A95" s="15" t="s">
        <v>138</v>
      </c>
      <c r="E95" s="16" t="s">
        <v>150</v>
      </c>
      <c r="H95" s="16" t="s">
        <v>79</v>
      </c>
    </row>
    <row r="96" spans="1:8" x14ac:dyDescent="0.25">
      <c r="A96" s="3" t="s">
        <v>139</v>
      </c>
      <c r="E96" s="1" t="s">
        <v>149</v>
      </c>
      <c r="H96" s="1" t="s">
        <v>79</v>
      </c>
    </row>
    <row r="97" spans="1:8" x14ac:dyDescent="0.25">
      <c r="A97" s="3" t="s">
        <v>91</v>
      </c>
      <c r="E97" s="1" t="s">
        <v>156</v>
      </c>
      <c r="H97" s="1" t="s">
        <v>79</v>
      </c>
    </row>
    <row r="98" spans="1:8" x14ac:dyDescent="0.25">
      <c r="A98" s="3" t="s">
        <v>145</v>
      </c>
      <c r="E98" s="1" t="s">
        <v>147</v>
      </c>
      <c r="H98" s="1" t="s">
        <v>79</v>
      </c>
    </row>
    <row r="99" spans="1:8" x14ac:dyDescent="0.25">
      <c r="A99" s="3" t="s">
        <v>146</v>
      </c>
      <c r="E99" s="1" t="s">
        <v>148</v>
      </c>
      <c r="H99" s="1" t="s">
        <v>79</v>
      </c>
    </row>
    <row r="100" spans="1:8" s="16" customFormat="1" x14ac:dyDescent="0.25">
      <c r="A100" s="15" t="s">
        <v>153</v>
      </c>
      <c r="E100" s="16" t="s">
        <v>154</v>
      </c>
      <c r="H100" s="16" t="s">
        <v>79</v>
      </c>
    </row>
    <row r="101" spans="1:8" s="16" customFormat="1" x14ac:dyDescent="0.25">
      <c r="A101" s="15" t="s">
        <v>152</v>
      </c>
      <c r="E101" s="16" t="s">
        <v>155</v>
      </c>
      <c r="H101" s="16" t="s">
        <v>79</v>
      </c>
    </row>
    <row r="102" spans="1:8" x14ac:dyDescent="0.25">
      <c r="A102" s="3" t="s">
        <v>92</v>
      </c>
      <c r="H102" s="1" t="s">
        <v>79</v>
      </c>
    </row>
    <row r="103" spans="1:8" x14ac:dyDescent="0.25">
      <c r="A103" s="3" t="s">
        <v>93</v>
      </c>
      <c r="H103" s="1" t="s">
        <v>79</v>
      </c>
    </row>
    <row r="104" spans="1:8" x14ac:dyDescent="0.25">
      <c r="A104" s="3" t="s">
        <v>94</v>
      </c>
      <c r="H104" s="1" t="s">
        <v>79</v>
      </c>
    </row>
    <row r="105" spans="1:8" x14ac:dyDescent="0.25">
      <c r="A105" s="3" t="s">
        <v>95</v>
      </c>
      <c r="H105" s="1" t="s">
        <v>79</v>
      </c>
    </row>
    <row r="106" spans="1:8" x14ac:dyDescent="0.25">
      <c r="A106" s="4" t="s">
        <v>98</v>
      </c>
    </row>
    <row r="107" spans="1:8" x14ac:dyDescent="0.25">
      <c r="A107" s="3" t="s">
        <v>80</v>
      </c>
      <c r="H107" s="1" t="s">
        <v>79</v>
      </c>
    </row>
    <row r="108" spans="1:8" x14ac:dyDescent="0.25">
      <c r="A108" s="3" t="s">
        <v>99</v>
      </c>
      <c r="H108" s="1" t="s">
        <v>79</v>
      </c>
    </row>
    <row r="109" spans="1:8" x14ac:dyDescent="0.25">
      <c r="A109" s="3" t="s">
        <v>81</v>
      </c>
      <c r="H109" s="1" t="s">
        <v>79</v>
      </c>
    </row>
    <row r="110" spans="1:8" x14ac:dyDescent="0.25">
      <c r="A110" s="3" t="s">
        <v>82</v>
      </c>
      <c r="H110" s="1" t="s">
        <v>79</v>
      </c>
    </row>
    <row r="111" spans="1:8" x14ac:dyDescent="0.25">
      <c r="A111" s="3" t="s">
        <v>3</v>
      </c>
      <c r="H111" s="1" t="s">
        <v>79</v>
      </c>
    </row>
    <row r="112" spans="1:8" x14ac:dyDescent="0.25">
      <c r="A112" s="3" t="s">
        <v>100</v>
      </c>
      <c r="H112" s="1" t="s">
        <v>79</v>
      </c>
    </row>
    <row r="113" spans="1:8" x14ac:dyDescent="0.25">
      <c r="A113" s="3" t="s">
        <v>88</v>
      </c>
      <c r="H113" s="1" t="s">
        <v>79</v>
      </c>
    </row>
    <row r="114" spans="1:8" x14ac:dyDescent="0.25">
      <c r="A114" s="3" t="s">
        <v>101</v>
      </c>
      <c r="E114" s="1" t="s">
        <v>194</v>
      </c>
      <c r="H114" s="1" t="s">
        <v>79</v>
      </c>
    </row>
    <row r="115" spans="1:8" x14ac:dyDescent="0.25">
      <c r="A115" s="3" t="s">
        <v>102</v>
      </c>
      <c r="E115" s="1" t="s">
        <v>193</v>
      </c>
      <c r="H115" s="1" t="s">
        <v>79</v>
      </c>
    </row>
    <row r="116" spans="1:8" x14ac:dyDescent="0.25">
      <c r="A116" s="3" t="s">
        <v>90</v>
      </c>
      <c r="E116" s="1" t="s">
        <v>192</v>
      </c>
      <c r="H116" s="1" t="s">
        <v>79</v>
      </c>
    </row>
    <row r="117" spans="1:8" x14ac:dyDescent="0.25">
      <c r="A117" s="3" t="s">
        <v>196</v>
      </c>
      <c r="E117" s="1" t="s">
        <v>200</v>
      </c>
      <c r="H117" s="1" t="s">
        <v>79</v>
      </c>
    </row>
    <row r="118" spans="1:8" x14ac:dyDescent="0.25">
      <c r="A118" s="3" t="s">
        <v>195</v>
      </c>
      <c r="E118" s="1" t="s">
        <v>198</v>
      </c>
      <c r="H118" s="1" t="s">
        <v>79</v>
      </c>
    </row>
    <row r="119" spans="1:8" x14ac:dyDescent="0.25">
      <c r="A119" s="3" t="s">
        <v>197</v>
      </c>
      <c r="E119" s="1" t="s">
        <v>199</v>
      </c>
      <c r="H119" s="1" t="s">
        <v>79</v>
      </c>
    </row>
    <row r="120" spans="1:8" x14ac:dyDescent="0.25">
      <c r="A120" s="3" t="s">
        <v>201</v>
      </c>
      <c r="H120" s="1" t="s">
        <v>79</v>
      </c>
    </row>
    <row r="121" spans="1:8" x14ac:dyDescent="0.25">
      <c r="A121" s="3" t="s">
        <v>103</v>
      </c>
      <c r="H121" s="1" t="s">
        <v>79</v>
      </c>
    </row>
    <row r="123" spans="1:8" x14ac:dyDescent="0.25">
      <c r="A123" s="2" t="s">
        <v>225</v>
      </c>
    </row>
    <row r="124" spans="1:8" x14ac:dyDescent="0.25">
      <c r="A124" s="4" t="s">
        <v>202</v>
      </c>
    </row>
    <row r="125" spans="1:8" x14ac:dyDescent="0.25">
      <c r="A125" s="3" t="s">
        <v>203</v>
      </c>
      <c r="H125" s="1" t="s">
        <v>210</v>
      </c>
    </row>
    <row r="126" spans="1:8" x14ac:dyDescent="0.25">
      <c r="A126" s="3" t="s">
        <v>28</v>
      </c>
      <c r="H126" s="1" t="s">
        <v>210</v>
      </c>
    </row>
    <row r="127" spans="1:8" x14ac:dyDescent="0.25">
      <c r="A127" s="3" t="s">
        <v>206</v>
      </c>
      <c r="H127" s="1" t="s">
        <v>210</v>
      </c>
    </row>
    <row r="128" spans="1:8" x14ac:dyDescent="0.25">
      <c r="A128" s="3" t="s">
        <v>46</v>
      </c>
      <c r="H128" s="1" t="s">
        <v>210</v>
      </c>
    </row>
    <row r="129" spans="1:8" x14ac:dyDescent="0.25">
      <c r="A129" s="3" t="s">
        <v>244</v>
      </c>
      <c r="H129" s="1" t="s">
        <v>54</v>
      </c>
    </row>
    <row r="130" spans="1:8" x14ac:dyDescent="0.25">
      <c r="A130" s="3" t="s">
        <v>211</v>
      </c>
      <c r="H130" s="1" t="s">
        <v>54</v>
      </c>
    </row>
    <row r="131" spans="1:8" x14ac:dyDescent="0.25">
      <c r="A131" s="3" t="s">
        <v>204</v>
      </c>
      <c r="H131" s="1" t="s">
        <v>54</v>
      </c>
    </row>
    <row r="132" spans="1:8" x14ac:dyDescent="0.25">
      <c r="A132" s="3" t="s">
        <v>205</v>
      </c>
      <c r="H132" s="1" t="s">
        <v>38</v>
      </c>
    </row>
    <row r="133" spans="1:8" x14ac:dyDescent="0.25">
      <c r="A133" s="3" t="s">
        <v>207</v>
      </c>
      <c r="H133" s="1" t="s">
        <v>54</v>
      </c>
    </row>
    <row r="134" spans="1:8" x14ac:dyDescent="0.25">
      <c r="A134" s="3" t="s">
        <v>208</v>
      </c>
      <c r="H134" s="1" t="s">
        <v>38</v>
      </c>
    </row>
    <row r="135" spans="1:8" x14ac:dyDescent="0.25">
      <c r="A135" s="3" t="s">
        <v>83</v>
      </c>
      <c r="H135" s="1" t="s">
        <v>54</v>
      </c>
    </row>
    <row r="136" spans="1:8" x14ac:dyDescent="0.25">
      <c r="A136" s="3" t="s">
        <v>84</v>
      </c>
      <c r="H136" s="1" t="s">
        <v>54</v>
      </c>
    </row>
    <row r="137" spans="1:8" x14ac:dyDescent="0.25">
      <c r="A137" s="3" t="s">
        <v>209</v>
      </c>
      <c r="H137" s="1" t="s">
        <v>54</v>
      </c>
    </row>
    <row r="138" spans="1:8" x14ac:dyDescent="0.25">
      <c r="A138" s="3" t="s">
        <v>212</v>
      </c>
      <c r="H138" s="1" t="s">
        <v>16</v>
      </c>
    </row>
    <row r="139" spans="1:8" x14ac:dyDescent="0.25">
      <c r="A139" s="3" t="s">
        <v>213</v>
      </c>
      <c r="H139" s="1" t="s">
        <v>16</v>
      </c>
    </row>
    <row r="140" spans="1:8" x14ac:dyDescent="0.25">
      <c r="A140" s="3" t="s">
        <v>214</v>
      </c>
      <c r="H140" s="1" t="s">
        <v>16</v>
      </c>
    </row>
    <row r="141" spans="1:8" x14ac:dyDescent="0.25">
      <c r="A141" s="3" t="s">
        <v>215</v>
      </c>
      <c r="H141" s="1" t="s">
        <v>16</v>
      </c>
    </row>
    <row r="142" spans="1:8" x14ac:dyDescent="0.25">
      <c r="A142" s="3" t="s">
        <v>216</v>
      </c>
      <c r="H142" s="1" t="s">
        <v>16</v>
      </c>
    </row>
    <row r="143" spans="1:8" x14ac:dyDescent="0.25">
      <c r="A143" s="3" t="s">
        <v>217</v>
      </c>
      <c r="H143" s="1" t="s">
        <v>16</v>
      </c>
    </row>
    <row r="144" spans="1:8" x14ac:dyDescent="0.25">
      <c r="A144" s="3" t="s">
        <v>103</v>
      </c>
      <c r="H144" s="1" t="s">
        <v>16</v>
      </c>
    </row>
    <row r="145" spans="1:8" x14ac:dyDescent="0.25">
      <c r="A145" s="3" t="s">
        <v>218</v>
      </c>
      <c r="H145" s="1" t="s">
        <v>58</v>
      </c>
    </row>
    <row r="146" spans="1:8" x14ac:dyDescent="0.25">
      <c r="A146" s="4" t="s">
        <v>26</v>
      </c>
    </row>
    <row r="147" spans="1:8" x14ac:dyDescent="0.25">
      <c r="A147" s="3" t="s">
        <v>83</v>
      </c>
      <c r="H147" s="1" t="s">
        <v>16</v>
      </c>
    </row>
    <row r="148" spans="1:8" x14ac:dyDescent="0.25">
      <c r="A148" s="3" t="s">
        <v>84</v>
      </c>
      <c r="H148" s="1" t="s">
        <v>16</v>
      </c>
    </row>
    <row r="149" spans="1:8" x14ac:dyDescent="0.25">
      <c r="A149" s="3" t="s">
        <v>211</v>
      </c>
      <c r="H149" s="1" t="s">
        <v>16</v>
      </c>
    </row>
    <row r="150" spans="1:8" x14ac:dyDescent="0.25">
      <c r="A150" s="3" t="s">
        <v>3</v>
      </c>
      <c r="H150" s="1" t="s">
        <v>16</v>
      </c>
    </row>
    <row r="151" spans="1:8" x14ac:dyDescent="0.25">
      <c r="A151" s="3" t="s">
        <v>5</v>
      </c>
      <c r="H151" s="1" t="s">
        <v>16</v>
      </c>
    </row>
    <row r="152" spans="1:8" x14ac:dyDescent="0.25">
      <c r="A152" s="3" t="s">
        <v>44</v>
      </c>
      <c r="H152" s="1" t="s">
        <v>16</v>
      </c>
    </row>
    <row r="153" spans="1:8" x14ac:dyDescent="0.25">
      <c r="A153" s="3" t="s">
        <v>48</v>
      </c>
      <c r="H153" s="1" t="s">
        <v>16</v>
      </c>
    </row>
    <row r="154" spans="1:8" x14ac:dyDescent="0.25">
      <c r="A154" s="3" t="s">
        <v>49</v>
      </c>
      <c r="H154" s="1" t="s">
        <v>16</v>
      </c>
    </row>
    <row r="155" spans="1:8" x14ac:dyDescent="0.25">
      <c r="A155" s="3" t="s">
        <v>50</v>
      </c>
      <c r="H155" s="1" t="s">
        <v>16</v>
      </c>
    </row>
    <row r="156" spans="1:8" x14ac:dyDescent="0.25">
      <c r="A156" s="3" t="s">
        <v>219</v>
      </c>
      <c r="H156" s="1" t="s">
        <v>16</v>
      </c>
    </row>
    <row r="157" spans="1:8" x14ac:dyDescent="0.25">
      <c r="A157" s="3" t="s">
        <v>40</v>
      </c>
      <c r="H157" s="1" t="s">
        <v>16</v>
      </c>
    </row>
    <row r="158" spans="1:8" x14ac:dyDescent="0.25">
      <c r="A158" s="3" t="s">
        <v>21</v>
      </c>
      <c r="H158" s="1" t="s">
        <v>16</v>
      </c>
    </row>
    <row r="159" spans="1:8" x14ac:dyDescent="0.25">
      <c r="A159" s="3" t="s">
        <v>224</v>
      </c>
      <c r="H159" s="1" t="s">
        <v>38</v>
      </c>
    </row>
    <row r="160" spans="1:8" x14ac:dyDescent="0.25">
      <c r="A160" s="3" t="s">
        <v>220</v>
      </c>
      <c r="H160" s="1" t="s">
        <v>38</v>
      </c>
    </row>
    <row r="161" spans="1:8" x14ac:dyDescent="0.25">
      <c r="A161" s="3" t="s">
        <v>221</v>
      </c>
      <c r="H161" s="1" t="s">
        <v>38</v>
      </c>
    </row>
    <row r="162" spans="1:8" x14ac:dyDescent="0.25">
      <c r="A162" s="3" t="s">
        <v>65</v>
      </c>
      <c r="H162" s="1" t="s">
        <v>38</v>
      </c>
    </row>
    <row r="163" spans="1:8" x14ac:dyDescent="0.25">
      <c r="A163" s="3" t="s">
        <v>62</v>
      </c>
      <c r="H163" s="1" t="s">
        <v>38</v>
      </c>
    </row>
    <row r="164" spans="1:8" x14ac:dyDescent="0.25">
      <c r="A164" s="3" t="s">
        <v>223</v>
      </c>
      <c r="H164" s="1" t="s">
        <v>38</v>
      </c>
    </row>
    <row r="165" spans="1:8" x14ac:dyDescent="0.25">
      <c r="A165" s="3" t="s">
        <v>222</v>
      </c>
      <c r="H165" s="1" t="s">
        <v>38</v>
      </c>
    </row>
    <row r="166" spans="1:8" x14ac:dyDescent="0.25">
      <c r="A166" s="3" t="s">
        <v>66</v>
      </c>
      <c r="H166" s="1" t="s">
        <v>38</v>
      </c>
    </row>
    <row r="167" spans="1:8" x14ac:dyDescent="0.25">
      <c r="A167" s="3" t="s">
        <v>67</v>
      </c>
      <c r="H167" s="1" t="s">
        <v>38</v>
      </c>
    </row>
    <row r="168" spans="1:8" x14ac:dyDescent="0.25">
      <c r="A168" s="3" t="s">
        <v>68</v>
      </c>
      <c r="H168" s="1" t="s">
        <v>38</v>
      </c>
    </row>
    <row r="169" spans="1:8" x14ac:dyDescent="0.25">
      <c r="A169" s="3" t="s">
        <v>69</v>
      </c>
      <c r="H169" s="1" t="s">
        <v>38</v>
      </c>
    </row>
    <row r="170" spans="1:8" x14ac:dyDescent="0.25">
      <c r="A170" s="3" t="s">
        <v>70</v>
      </c>
      <c r="H170" s="1" t="s">
        <v>38</v>
      </c>
    </row>
    <row r="171" spans="1:8" x14ac:dyDescent="0.25">
      <c r="A171" s="3" t="s">
        <v>71</v>
      </c>
      <c r="H171" s="1" t="s">
        <v>38</v>
      </c>
    </row>
    <row r="172" spans="1:8" x14ac:dyDescent="0.25">
      <c r="A172" s="3" t="s">
        <v>72</v>
      </c>
      <c r="H172" s="1" t="s">
        <v>38</v>
      </c>
    </row>
    <row r="173" spans="1:8" x14ac:dyDescent="0.25">
      <c r="A173" s="3" t="s">
        <v>73</v>
      </c>
      <c r="H173" s="1" t="s">
        <v>38</v>
      </c>
    </row>
    <row r="174" spans="1:8" x14ac:dyDescent="0.25">
      <c r="A174" s="3" t="s">
        <v>74</v>
      </c>
      <c r="H174" s="1" t="s">
        <v>38</v>
      </c>
    </row>
    <row r="175" spans="1:8" x14ac:dyDescent="0.25">
      <c r="A175" s="3" t="s">
        <v>75</v>
      </c>
      <c r="H175" s="1" t="s">
        <v>38</v>
      </c>
    </row>
    <row r="176" spans="1:8" x14ac:dyDescent="0.25">
      <c r="A176" s="3" t="s">
        <v>76</v>
      </c>
      <c r="H176" s="1" t="s">
        <v>38</v>
      </c>
    </row>
    <row r="178" spans="1:8" x14ac:dyDescent="0.25">
      <c r="A178" s="2" t="s">
        <v>242</v>
      </c>
    </row>
    <row r="179" spans="1:8" x14ac:dyDescent="0.25">
      <c r="A179" s="4" t="s">
        <v>202</v>
      </c>
    </row>
    <row r="180" spans="1:8" x14ac:dyDescent="0.25">
      <c r="A180" s="3" t="s">
        <v>226</v>
      </c>
      <c r="H180" s="1" t="s">
        <v>29</v>
      </c>
    </row>
    <row r="181" spans="1:8" x14ac:dyDescent="0.25">
      <c r="A181" s="3" t="s">
        <v>28</v>
      </c>
      <c r="H181" s="1" t="s">
        <v>29</v>
      </c>
    </row>
    <row r="182" spans="1:8" x14ac:dyDescent="0.25">
      <c r="A182" s="3" t="s">
        <v>227</v>
      </c>
      <c r="H182" s="1" t="s">
        <v>29</v>
      </c>
    </row>
    <row r="183" spans="1:8" x14ac:dyDescent="0.25">
      <c r="A183" s="3" t="s">
        <v>228</v>
      </c>
      <c r="H183" s="1" t="s">
        <v>29</v>
      </c>
    </row>
    <row r="184" spans="1:8" x14ac:dyDescent="0.25">
      <c r="A184" s="3" t="s">
        <v>229</v>
      </c>
      <c r="H184" s="1" t="s">
        <v>29</v>
      </c>
    </row>
    <row r="185" spans="1:8" x14ac:dyDescent="0.25">
      <c r="A185" s="3" t="s">
        <v>230</v>
      </c>
      <c r="H185" s="1" t="s">
        <v>38</v>
      </c>
    </row>
    <row r="186" spans="1:8" x14ac:dyDescent="0.25">
      <c r="A186" s="3" t="s">
        <v>244</v>
      </c>
      <c r="H186" s="1" t="s">
        <v>54</v>
      </c>
    </row>
    <row r="187" spans="1:8" x14ac:dyDescent="0.25">
      <c r="A187" s="3" t="s">
        <v>36</v>
      </c>
      <c r="H187" s="1" t="s">
        <v>29</v>
      </c>
    </row>
    <row r="188" spans="1:8" x14ac:dyDescent="0.25">
      <c r="A188" s="3" t="s">
        <v>231</v>
      </c>
      <c r="H188" s="1" t="s">
        <v>29</v>
      </c>
    </row>
    <row r="189" spans="1:8" x14ac:dyDescent="0.25">
      <c r="A189" s="3" t="s">
        <v>232</v>
      </c>
      <c r="H189" s="1" t="s">
        <v>38</v>
      </c>
    </row>
    <row r="190" spans="1:8" x14ac:dyDescent="0.25">
      <c r="A190" s="3" t="s">
        <v>204</v>
      </c>
      <c r="H190" s="1" t="s">
        <v>54</v>
      </c>
    </row>
    <row r="191" spans="1:8" x14ac:dyDescent="0.25">
      <c r="A191" s="3" t="s">
        <v>205</v>
      </c>
      <c r="H191" s="1" t="s">
        <v>38</v>
      </c>
    </row>
    <row r="192" spans="1:8" x14ac:dyDescent="0.25">
      <c r="A192" s="3" t="s">
        <v>207</v>
      </c>
      <c r="H192" s="1" t="s">
        <v>54</v>
      </c>
    </row>
    <row r="193" spans="1:8" x14ac:dyDescent="0.25">
      <c r="A193" s="3" t="s">
        <v>208</v>
      </c>
      <c r="H193" s="1" t="s">
        <v>38</v>
      </c>
    </row>
    <row r="194" spans="1:8" x14ac:dyDescent="0.25">
      <c r="A194" s="3" t="s">
        <v>233</v>
      </c>
      <c r="H194" s="1" t="s">
        <v>16</v>
      </c>
    </row>
    <row r="195" spans="1:8" x14ac:dyDescent="0.25">
      <c r="A195" s="3" t="s">
        <v>234</v>
      </c>
      <c r="H195" s="1" t="s">
        <v>16</v>
      </c>
    </row>
    <row r="196" spans="1:8" x14ac:dyDescent="0.25">
      <c r="A196" s="3" t="s">
        <v>209</v>
      </c>
      <c r="H196" s="1" t="s">
        <v>29</v>
      </c>
    </row>
    <row r="197" spans="1:8" x14ac:dyDescent="0.25">
      <c r="A197" s="3" t="s">
        <v>212</v>
      </c>
      <c r="H197" s="1" t="s">
        <v>16</v>
      </c>
    </row>
    <row r="198" spans="1:8" x14ac:dyDescent="0.25">
      <c r="A198" s="3" t="s">
        <v>213</v>
      </c>
      <c r="H198" s="1" t="s">
        <v>16</v>
      </c>
    </row>
    <row r="199" spans="1:8" x14ac:dyDescent="0.25">
      <c r="A199" s="3" t="s">
        <v>214</v>
      </c>
      <c r="H199" s="1" t="s">
        <v>16</v>
      </c>
    </row>
    <row r="200" spans="1:8" x14ac:dyDescent="0.25">
      <c r="A200" s="3" t="s">
        <v>215</v>
      </c>
      <c r="H200" s="1" t="s">
        <v>16</v>
      </c>
    </row>
    <row r="201" spans="1:8" x14ac:dyDescent="0.25">
      <c r="A201" s="3" t="s">
        <v>216</v>
      </c>
      <c r="H201" s="1" t="s">
        <v>16</v>
      </c>
    </row>
    <row r="202" spans="1:8" x14ac:dyDescent="0.25">
      <c r="A202" s="3" t="s">
        <v>217</v>
      </c>
      <c r="H202" s="1" t="s">
        <v>16</v>
      </c>
    </row>
    <row r="203" spans="1:8" x14ac:dyDescent="0.25">
      <c r="A203" s="3" t="s">
        <v>103</v>
      </c>
      <c r="H203" s="1" t="s">
        <v>16</v>
      </c>
    </row>
    <row r="204" spans="1:8" x14ac:dyDescent="0.25">
      <c r="A204" s="3" t="s">
        <v>218</v>
      </c>
      <c r="H204" s="1" t="s">
        <v>58</v>
      </c>
    </row>
    <row r="205" spans="1:8" x14ac:dyDescent="0.25">
      <c r="A205" s="3" t="s">
        <v>47</v>
      </c>
      <c r="H205" s="1" t="s">
        <v>16</v>
      </c>
    </row>
    <row r="206" spans="1:8" x14ac:dyDescent="0.25">
      <c r="A206" s="4" t="s">
        <v>247</v>
      </c>
    </row>
    <row r="207" spans="1:8" x14ac:dyDescent="0.25">
      <c r="A207" s="3" t="s">
        <v>83</v>
      </c>
      <c r="H207" s="1" t="s">
        <v>16</v>
      </c>
    </row>
    <row r="208" spans="1:8" x14ac:dyDescent="0.25">
      <c r="A208" s="3" t="s">
        <v>84</v>
      </c>
      <c r="H208" s="1" t="s">
        <v>16</v>
      </c>
    </row>
    <row r="209" spans="1:8" x14ac:dyDescent="0.25">
      <c r="A209" s="3" t="s">
        <v>3</v>
      </c>
      <c r="H209" s="1" t="s">
        <v>16</v>
      </c>
    </row>
    <row r="210" spans="1:8" x14ac:dyDescent="0.25">
      <c r="A210" s="3" t="s">
        <v>5</v>
      </c>
      <c r="H210" s="1" t="s">
        <v>16</v>
      </c>
    </row>
    <row r="211" spans="1:8" x14ac:dyDescent="0.25">
      <c r="A211" s="3" t="s">
        <v>101</v>
      </c>
      <c r="H211" s="1" t="s">
        <v>16</v>
      </c>
    </row>
    <row r="212" spans="1:8" x14ac:dyDescent="0.25">
      <c r="A212" s="3" t="s">
        <v>102</v>
      </c>
      <c r="H212" s="1" t="s">
        <v>16</v>
      </c>
    </row>
    <row r="213" spans="1:8" x14ac:dyDescent="0.25">
      <c r="A213" s="3" t="s">
        <v>196</v>
      </c>
      <c r="D213" s="3"/>
      <c r="H213" s="1" t="s">
        <v>16</v>
      </c>
    </row>
    <row r="214" spans="1:8" x14ac:dyDescent="0.25">
      <c r="A214" s="3" t="s">
        <v>195</v>
      </c>
      <c r="H214" s="1" t="s">
        <v>16</v>
      </c>
    </row>
    <row r="215" spans="1:8" x14ac:dyDescent="0.25">
      <c r="A215" s="3" t="s">
        <v>201</v>
      </c>
      <c r="H215" s="1" t="s">
        <v>16</v>
      </c>
    </row>
    <row r="216" spans="1:8" x14ac:dyDescent="0.25">
      <c r="A216" s="3" t="s">
        <v>21</v>
      </c>
      <c r="H216" s="1" t="s">
        <v>38</v>
      </c>
    </row>
    <row r="217" spans="1:8" x14ac:dyDescent="0.25">
      <c r="A217" s="3" t="s">
        <v>235</v>
      </c>
      <c r="H217" s="1" t="s">
        <v>38</v>
      </c>
    </row>
    <row r="218" spans="1:8" x14ac:dyDescent="0.25">
      <c r="A218" s="3" t="s">
        <v>20</v>
      </c>
      <c r="H218" s="1" t="s">
        <v>38</v>
      </c>
    </row>
    <row r="219" spans="1:8" x14ac:dyDescent="0.25">
      <c r="A219" s="3" t="s">
        <v>236</v>
      </c>
      <c r="H219" s="1" t="s">
        <v>38</v>
      </c>
    </row>
    <row r="220" spans="1:8" x14ac:dyDescent="0.25">
      <c r="A220" s="3" t="s">
        <v>237</v>
      </c>
      <c r="H220" s="1" t="s">
        <v>38</v>
      </c>
    </row>
    <row r="221" spans="1:8" x14ac:dyDescent="0.25">
      <c r="A221" s="3" t="s">
        <v>240</v>
      </c>
      <c r="H221" s="1" t="s">
        <v>38</v>
      </c>
    </row>
    <row r="222" spans="1:8" x14ac:dyDescent="0.25">
      <c r="A222" s="3" t="s">
        <v>241</v>
      </c>
      <c r="H222" s="1" t="s">
        <v>38</v>
      </c>
    </row>
    <row r="223" spans="1:8" x14ac:dyDescent="0.25">
      <c r="A223" s="3" t="s">
        <v>238</v>
      </c>
      <c r="D223" s="3"/>
      <c r="H223" s="1" t="s">
        <v>38</v>
      </c>
    </row>
    <row r="224" spans="1:8" x14ac:dyDescent="0.25">
      <c r="A224" s="3" t="s">
        <v>61</v>
      </c>
      <c r="H224" s="1" t="s">
        <v>38</v>
      </c>
    </row>
    <row r="225" spans="1:8" x14ac:dyDescent="0.25">
      <c r="A225" s="3" t="s">
        <v>223</v>
      </c>
      <c r="H225" s="1" t="s">
        <v>38</v>
      </c>
    </row>
    <row r="226" spans="1:8" x14ac:dyDescent="0.25">
      <c r="A226" s="3" t="s">
        <v>222</v>
      </c>
      <c r="H226" s="1" t="s">
        <v>38</v>
      </c>
    </row>
    <row r="227" spans="1:8" x14ac:dyDescent="0.25">
      <c r="A227" s="3" t="s">
        <v>239</v>
      </c>
      <c r="H227" s="1" t="s">
        <v>38</v>
      </c>
    </row>
    <row r="228" spans="1:8" x14ac:dyDescent="0.25">
      <c r="A228" s="3" t="s">
        <v>67</v>
      </c>
      <c r="H228" s="1" t="s">
        <v>38</v>
      </c>
    </row>
    <row r="229" spans="1:8" x14ac:dyDescent="0.25">
      <c r="A229" s="3" t="s">
        <v>68</v>
      </c>
      <c r="H229" s="1" t="s">
        <v>38</v>
      </c>
    </row>
    <row r="230" spans="1:8" x14ac:dyDescent="0.25">
      <c r="A230" s="3" t="s">
        <v>69</v>
      </c>
      <c r="H230" s="1" t="s">
        <v>38</v>
      </c>
    </row>
    <row r="231" spans="1:8" x14ac:dyDescent="0.25">
      <c r="A231" s="3" t="s">
        <v>70</v>
      </c>
      <c r="H231" s="1" t="s">
        <v>38</v>
      </c>
    </row>
    <row r="232" spans="1:8" x14ac:dyDescent="0.25">
      <c r="A232" s="3" t="s">
        <v>71</v>
      </c>
      <c r="H232" s="1" t="s">
        <v>38</v>
      </c>
    </row>
    <row r="233" spans="1:8" x14ac:dyDescent="0.25">
      <c r="A233" s="3" t="s">
        <v>72</v>
      </c>
      <c r="H233" s="1" t="s">
        <v>38</v>
      </c>
    </row>
    <row r="234" spans="1:8" x14ac:dyDescent="0.25">
      <c r="A234" s="3" t="s">
        <v>73</v>
      </c>
      <c r="H234" s="1" t="s">
        <v>38</v>
      </c>
    </row>
    <row r="235" spans="1:8" x14ac:dyDescent="0.25">
      <c r="A235" s="3" t="s">
        <v>74</v>
      </c>
      <c r="H235" s="1" t="s">
        <v>38</v>
      </c>
    </row>
    <row r="236" spans="1:8" x14ac:dyDescent="0.25">
      <c r="A236" s="3" t="s">
        <v>75</v>
      </c>
      <c r="H236" s="1" t="s">
        <v>38</v>
      </c>
    </row>
    <row r="237" spans="1:8" x14ac:dyDescent="0.25">
      <c r="A237" s="3" t="s">
        <v>76</v>
      </c>
      <c r="H237" s="1" t="s">
        <v>38</v>
      </c>
    </row>
    <row r="239" spans="1:8" x14ac:dyDescent="0.25">
      <c r="A239" s="2" t="s">
        <v>243</v>
      </c>
    </row>
    <row r="240" spans="1:8" x14ac:dyDescent="0.25">
      <c r="A240" s="4" t="s">
        <v>202</v>
      </c>
    </row>
    <row r="241" spans="1:8" x14ac:dyDescent="0.25">
      <c r="A241" s="3" t="s">
        <v>226</v>
      </c>
      <c r="H241" s="1" t="s">
        <v>38</v>
      </c>
    </row>
    <row r="242" spans="1:8" x14ac:dyDescent="0.25">
      <c r="A242" s="3" t="s">
        <v>28</v>
      </c>
      <c r="H242" s="1" t="s">
        <v>38</v>
      </c>
    </row>
    <row r="243" spans="1:8" x14ac:dyDescent="0.25">
      <c r="A243" s="3" t="s">
        <v>230</v>
      </c>
      <c r="H243" s="1" t="s">
        <v>38</v>
      </c>
    </row>
    <row r="244" spans="1:8" x14ac:dyDescent="0.25">
      <c r="A244" s="3" t="s">
        <v>244</v>
      </c>
      <c r="H244" s="1" t="s">
        <v>54</v>
      </c>
    </row>
    <row r="245" spans="1:8" x14ac:dyDescent="0.25">
      <c r="A245" s="3" t="s">
        <v>231</v>
      </c>
      <c r="H245" s="1" t="s">
        <v>54</v>
      </c>
    </row>
    <row r="246" spans="1:8" x14ac:dyDescent="0.25">
      <c r="A246" s="3" t="s">
        <v>232</v>
      </c>
      <c r="H246" s="1" t="s">
        <v>38</v>
      </c>
    </row>
    <row r="247" spans="1:8" x14ac:dyDescent="0.25">
      <c r="A247" s="3" t="s">
        <v>204</v>
      </c>
      <c r="H247" s="1" t="s">
        <v>54</v>
      </c>
    </row>
    <row r="248" spans="1:8" x14ac:dyDescent="0.25">
      <c r="A248" s="3" t="s">
        <v>205</v>
      </c>
      <c r="H248" s="1" t="s">
        <v>38</v>
      </c>
    </row>
    <row r="249" spans="1:8" x14ac:dyDescent="0.25">
      <c r="A249" s="3" t="s">
        <v>207</v>
      </c>
      <c r="H249" s="1" t="s">
        <v>54</v>
      </c>
    </row>
    <row r="250" spans="1:8" x14ac:dyDescent="0.25">
      <c r="A250" s="3" t="s">
        <v>208</v>
      </c>
      <c r="H250" s="1" t="s">
        <v>38</v>
      </c>
    </row>
    <row r="251" spans="1:8" x14ac:dyDescent="0.25">
      <c r="A251" s="3" t="s">
        <v>83</v>
      </c>
      <c r="H251" s="1" t="s">
        <v>54</v>
      </c>
    </row>
    <row r="252" spans="1:8" x14ac:dyDescent="0.25">
      <c r="A252" s="3" t="s">
        <v>84</v>
      </c>
      <c r="H252" s="1" t="s">
        <v>54</v>
      </c>
    </row>
    <row r="253" spans="1:8" x14ac:dyDescent="0.25">
      <c r="A253" s="3" t="s">
        <v>211</v>
      </c>
      <c r="H253" s="1" t="s">
        <v>54</v>
      </c>
    </row>
    <row r="254" spans="1:8" x14ac:dyDescent="0.25">
      <c r="A254" s="3" t="s">
        <v>246</v>
      </c>
      <c r="H254" s="1" t="s">
        <v>38</v>
      </c>
    </row>
    <row r="255" spans="1:8" x14ac:dyDescent="0.25">
      <c r="A255" s="3" t="s">
        <v>209</v>
      </c>
      <c r="H255" s="1" t="s">
        <v>54</v>
      </c>
    </row>
    <row r="256" spans="1:8" x14ac:dyDescent="0.25">
      <c r="A256" s="3" t="s">
        <v>212</v>
      </c>
      <c r="H256" s="1" t="s">
        <v>16</v>
      </c>
    </row>
    <row r="257" spans="1:8" x14ac:dyDescent="0.25">
      <c r="A257" s="3" t="s">
        <v>213</v>
      </c>
      <c r="H257" s="1" t="s">
        <v>16</v>
      </c>
    </row>
    <row r="258" spans="1:8" x14ac:dyDescent="0.25">
      <c r="A258" s="3" t="s">
        <v>214</v>
      </c>
      <c r="H258" s="1" t="s">
        <v>16</v>
      </c>
    </row>
    <row r="259" spans="1:8" x14ac:dyDescent="0.25">
      <c r="A259" s="3" t="s">
        <v>215</v>
      </c>
      <c r="H259" s="1" t="s">
        <v>16</v>
      </c>
    </row>
    <row r="260" spans="1:8" x14ac:dyDescent="0.25">
      <c r="A260" s="3" t="s">
        <v>216</v>
      </c>
      <c r="H260" s="1" t="s">
        <v>16</v>
      </c>
    </row>
    <row r="261" spans="1:8" x14ac:dyDescent="0.25">
      <c r="A261" s="3" t="s">
        <v>217</v>
      </c>
      <c r="H261" s="1" t="s">
        <v>16</v>
      </c>
    </row>
    <row r="262" spans="1:8" x14ac:dyDescent="0.25">
      <c r="A262" s="3" t="s">
        <v>103</v>
      </c>
      <c r="H262" s="1" t="s">
        <v>16</v>
      </c>
    </row>
    <row r="263" spans="1:8" x14ac:dyDescent="0.25">
      <c r="A263" s="3" t="s">
        <v>245</v>
      </c>
      <c r="H263" s="1" t="s">
        <v>58</v>
      </c>
    </row>
    <row r="264" spans="1:8" x14ac:dyDescent="0.25">
      <c r="A264" s="4" t="s">
        <v>247</v>
      </c>
    </row>
    <row r="265" spans="1:8" x14ac:dyDescent="0.25">
      <c r="A265" s="3" t="s">
        <v>83</v>
      </c>
      <c r="H265" s="1" t="s">
        <v>16</v>
      </c>
    </row>
    <row r="266" spans="1:8" x14ac:dyDescent="0.25">
      <c r="A266" s="3" t="s">
        <v>84</v>
      </c>
      <c r="H266" s="1" t="s">
        <v>16</v>
      </c>
    </row>
    <row r="267" spans="1:8" x14ac:dyDescent="0.25">
      <c r="A267" s="3" t="s">
        <v>211</v>
      </c>
      <c r="H267" s="1" t="s">
        <v>16</v>
      </c>
    </row>
    <row r="268" spans="1:8" x14ac:dyDescent="0.25">
      <c r="A268" s="3" t="s">
        <v>3</v>
      </c>
      <c r="H268" s="1" t="s">
        <v>16</v>
      </c>
    </row>
    <row r="269" spans="1:8" x14ac:dyDescent="0.25">
      <c r="A269" s="3" t="s">
        <v>5</v>
      </c>
      <c r="H269" s="1" t="s">
        <v>16</v>
      </c>
    </row>
    <row r="270" spans="1:8" x14ac:dyDescent="0.25">
      <c r="A270" s="3" t="s">
        <v>85</v>
      </c>
      <c r="H270" s="1" t="s">
        <v>16</v>
      </c>
    </row>
    <row r="271" spans="1:8" x14ac:dyDescent="0.25">
      <c r="A271" s="3" t="s">
        <v>86</v>
      </c>
      <c r="H271" s="1" t="s">
        <v>16</v>
      </c>
    </row>
    <row r="272" spans="1:8" x14ac:dyDescent="0.25">
      <c r="A272" s="15" t="s">
        <v>124</v>
      </c>
      <c r="B272" s="16"/>
      <c r="C272" s="16"/>
      <c r="D272" s="3"/>
      <c r="H272" s="1" t="s">
        <v>16</v>
      </c>
    </row>
    <row r="273" spans="1:8" x14ac:dyDescent="0.25">
      <c r="A273" s="3" t="s">
        <v>89</v>
      </c>
      <c r="H273" s="1" t="s">
        <v>16</v>
      </c>
    </row>
    <row r="274" spans="1:8" x14ac:dyDescent="0.25">
      <c r="A274" s="3" t="s">
        <v>91</v>
      </c>
      <c r="H274" s="1" t="s">
        <v>16</v>
      </c>
    </row>
    <row r="275" spans="1:8" x14ac:dyDescent="0.25">
      <c r="A275" s="3" t="s">
        <v>20</v>
      </c>
      <c r="H275" s="1" t="s">
        <v>16</v>
      </c>
    </row>
    <row r="276" spans="1:8" x14ac:dyDescent="0.25">
      <c r="A276" s="3" t="s">
        <v>238</v>
      </c>
      <c r="D276" s="3"/>
      <c r="H276" s="1" t="s">
        <v>16</v>
      </c>
    </row>
    <row r="277" spans="1:8" x14ac:dyDescent="0.25">
      <c r="A277" s="3" t="s">
        <v>223</v>
      </c>
      <c r="H277" s="1" t="s">
        <v>38</v>
      </c>
    </row>
    <row r="278" spans="1:8" x14ac:dyDescent="0.25">
      <c r="A278" s="3" t="s">
        <v>239</v>
      </c>
      <c r="H278" s="1" t="s">
        <v>38</v>
      </c>
    </row>
    <row r="279" spans="1:8" x14ac:dyDescent="0.25">
      <c r="A279" s="3" t="s">
        <v>67</v>
      </c>
      <c r="H279" s="1" t="s">
        <v>38</v>
      </c>
    </row>
    <row r="280" spans="1:8" x14ac:dyDescent="0.25">
      <c r="A280" s="3" t="s">
        <v>68</v>
      </c>
      <c r="H280" s="1" t="s">
        <v>38</v>
      </c>
    </row>
    <row r="281" spans="1:8" x14ac:dyDescent="0.25">
      <c r="A281" s="3" t="s">
        <v>69</v>
      </c>
      <c r="H281" s="1" t="s">
        <v>38</v>
      </c>
    </row>
    <row r="282" spans="1:8" x14ac:dyDescent="0.25">
      <c r="A282" s="3" t="s">
        <v>70</v>
      </c>
      <c r="H282" s="1" t="s">
        <v>38</v>
      </c>
    </row>
    <row r="283" spans="1:8" x14ac:dyDescent="0.25">
      <c r="A283" s="3" t="s">
        <v>71</v>
      </c>
      <c r="H283" s="1" t="s">
        <v>38</v>
      </c>
    </row>
    <row r="284" spans="1:8" x14ac:dyDescent="0.25">
      <c r="A284" s="3" t="s">
        <v>72</v>
      </c>
      <c r="H284" s="1" t="s">
        <v>38</v>
      </c>
    </row>
    <row r="285" spans="1:8" x14ac:dyDescent="0.25">
      <c r="A285" s="3" t="s">
        <v>73</v>
      </c>
      <c r="H285" s="1" t="s">
        <v>38</v>
      </c>
    </row>
    <row r="286" spans="1:8" x14ac:dyDescent="0.25">
      <c r="A286" s="3" t="s">
        <v>74</v>
      </c>
      <c r="H286" s="1" t="s">
        <v>38</v>
      </c>
    </row>
    <row r="287" spans="1:8" x14ac:dyDescent="0.25">
      <c r="A287" s="3" t="s">
        <v>75</v>
      </c>
      <c r="H287" s="1" t="s">
        <v>38</v>
      </c>
    </row>
    <row r="288" spans="1:8" x14ac:dyDescent="0.25">
      <c r="A288" s="3" t="s">
        <v>76</v>
      </c>
      <c r="H288" s="1" t="s">
        <v>38</v>
      </c>
    </row>
    <row r="289" spans="1:8" x14ac:dyDescent="0.25">
      <c r="A289" s="3" t="s">
        <v>248</v>
      </c>
      <c r="H289" s="1" t="s">
        <v>38</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92D050"/>
  </sheetPr>
  <dimension ref="A1:N57"/>
  <sheetViews>
    <sheetView zoomScale="90" zoomScaleNormal="90" workbookViewId="0">
      <selection activeCell="C22" sqref="C22"/>
    </sheetView>
  </sheetViews>
  <sheetFormatPr defaultRowHeight="14.45" customHeight="1" x14ac:dyDescent="0.25"/>
  <cols>
    <col min="1" max="1" width="12.28515625" style="1" customWidth="1"/>
    <col min="2" max="2" width="13.28515625" style="1" customWidth="1"/>
    <col min="3" max="3" width="18.140625" style="1" customWidth="1"/>
    <col min="4" max="4" width="14.85546875" style="1" customWidth="1"/>
    <col min="5" max="5" width="13.28515625" style="1" customWidth="1"/>
    <col min="6" max="6" width="16.42578125" style="1" customWidth="1"/>
    <col min="7" max="7" width="18.140625" style="1" customWidth="1"/>
    <col min="8" max="8" width="12.140625" style="1" customWidth="1"/>
    <col min="9" max="9" width="17.85546875" style="1" customWidth="1"/>
    <col min="10" max="10" width="15.5703125" style="1" customWidth="1"/>
    <col min="11" max="11" width="18.140625" style="1" customWidth="1"/>
    <col min="12" max="12" width="19.140625" style="1" customWidth="1"/>
    <col min="13" max="13" width="14.42578125" style="1" customWidth="1"/>
    <col min="14" max="14" width="15.5703125" style="1" customWidth="1"/>
    <col min="15" max="16384" width="9.140625" style="1"/>
  </cols>
  <sheetData>
    <row r="1" spans="1:14" ht="14.45" customHeight="1" x14ac:dyDescent="0.25">
      <c r="A1" s="1" t="s">
        <v>415</v>
      </c>
    </row>
    <row r="2" spans="1:14" ht="14.45" customHeight="1" x14ac:dyDescent="0.25">
      <c r="A2" s="1" t="s">
        <v>131</v>
      </c>
      <c r="J2" s="10">
        <v>1200000000</v>
      </c>
      <c r="K2" s="5" t="s">
        <v>291</v>
      </c>
      <c r="M2" s="13">
        <f>J2+C10</f>
        <v>1210000000</v>
      </c>
    </row>
    <row r="3" spans="1:14" ht="14.45" customHeight="1" x14ac:dyDescent="0.25">
      <c r="A3" s="1" t="s">
        <v>112</v>
      </c>
      <c r="J3" s="1">
        <v>36</v>
      </c>
      <c r="K3" s="11">
        <f>J3+M22</f>
        <v>38</v>
      </c>
    </row>
    <row r="4" spans="1:14" ht="14.45" customHeight="1" x14ac:dyDescent="0.25">
      <c r="A4" s="1" t="s">
        <v>105</v>
      </c>
      <c r="J4" s="6">
        <v>43479</v>
      </c>
      <c r="K4" s="6">
        <f>J4</f>
        <v>43479</v>
      </c>
    </row>
    <row r="5" spans="1:14" ht="14.45" customHeight="1" x14ac:dyDescent="0.25">
      <c r="A5" s="1" t="s">
        <v>106</v>
      </c>
      <c r="J5" s="6">
        <v>43485</v>
      </c>
    </row>
    <row r="6" spans="1:14" ht="14.45" customHeight="1" x14ac:dyDescent="0.25">
      <c r="A6" s="1" t="s">
        <v>107</v>
      </c>
      <c r="J6" s="1">
        <f>J5-J4</f>
        <v>6</v>
      </c>
    </row>
    <row r="7" spans="1:14" ht="14.45" customHeight="1" x14ac:dyDescent="0.25">
      <c r="A7" s="1" t="s">
        <v>125</v>
      </c>
      <c r="J7" s="6">
        <f>EDATE(J4,J3)-1</f>
        <v>44574</v>
      </c>
      <c r="K7" s="6">
        <f>EDATE(J4,K3)-1</f>
        <v>44633</v>
      </c>
      <c r="L7" s="1">
        <f>K7-J7</f>
        <v>59</v>
      </c>
    </row>
    <row r="8" spans="1:14" ht="14.45" customHeight="1" x14ac:dyDescent="0.25">
      <c r="A8" s="1" t="s">
        <v>113</v>
      </c>
      <c r="J8" s="1">
        <f>J7-J4+L7</f>
        <v>1154</v>
      </c>
    </row>
    <row r="9" spans="1:14" ht="14.45" customHeight="1" x14ac:dyDescent="0.25">
      <c r="A9" s="1" t="s">
        <v>109</v>
      </c>
      <c r="B9" s="1" t="s">
        <v>110</v>
      </c>
      <c r="C9" s="1" t="s">
        <v>111</v>
      </c>
      <c r="D9" s="1" t="s">
        <v>136</v>
      </c>
    </row>
    <row r="10" spans="1:14" ht="14.45" customHeight="1" x14ac:dyDescent="0.25">
      <c r="A10" s="6">
        <v>43575</v>
      </c>
      <c r="B10" s="1" t="s">
        <v>135</v>
      </c>
      <c r="C10" s="19">
        <v>10000000</v>
      </c>
      <c r="D10" s="19">
        <v>2</v>
      </c>
    </row>
    <row r="11" spans="1:14" ht="14.45" customHeight="1" x14ac:dyDescent="0.25">
      <c r="A11" s="6">
        <v>43750</v>
      </c>
      <c r="C11" s="1">
        <v>10000000</v>
      </c>
      <c r="D11" s="1">
        <v>-2</v>
      </c>
    </row>
    <row r="15" spans="1:14" ht="14.45" customHeight="1" x14ac:dyDescent="0.25">
      <c r="A15" s="98" t="s">
        <v>114</v>
      </c>
      <c r="B15" s="98"/>
      <c r="C15" s="98"/>
      <c r="D15" s="98"/>
      <c r="E15" s="98"/>
      <c r="F15" s="98"/>
      <c r="G15" s="98"/>
      <c r="H15" s="98"/>
      <c r="I15" s="98"/>
      <c r="J15" s="98"/>
      <c r="K15" s="98"/>
      <c r="L15" s="98"/>
      <c r="M15" s="98"/>
      <c r="N15" s="98"/>
    </row>
    <row r="16" spans="1:14" ht="77.25" customHeight="1" x14ac:dyDescent="0.25">
      <c r="A16" s="14" t="s">
        <v>369</v>
      </c>
      <c r="B16" s="14" t="s">
        <v>370</v>
      </c>
      <c r="C16" s="14" t="s">
        <v>122</v>
      </c>
      <c r="D16" s="14" t="s">
        <v>121</v>
      </c>
      <c r="E16" s="14" t="s">
        <v>371</v>
      </c>
      <c r="F16" s="14" t="s">
        <v>376</v>
      </c>
      <c r="G16" s="7" t="s">
        <v>372</v>
      </c>
      <c r="H16" s="14" t="s">
        <v>373</v>
      </c>
      <c r="I16" s="14" t="s">
        <v>374</v>
      </c>
      <c r="J16" s="7" t="s">
        <v>377</v>
      </c>
      <c r="K16" s="7" t="s">
        <v>378</v>
      </c>
      <c r="L16" s="7" t="s">
        <v>118</v>
      </c>
      <c r="M16" s="7" t="s">
        <v>119</v>
      </c>
      <c r="N16" s="7" t="s">
        <v>137</v>
      </c>
    </row>
    <row r="17" spans="1:14" ht="14.45" customHeight="1" x14ac:dyDescent="0.25">
      <c r="A17" s="1" t="s">
        <v>189</v>
      </c>
      <c r="B17" s="10">
        <f>J7-J4+1</f>
        <v>1096</v>
      </c>
      <c r="C17" s="6">
        <f>J4</f>
        <v>43479</v>
      </c>
      <c r="D17" s="6">
        <f>C17+E17-1</f>
        <v>43484</v>
      </c>
      <c r="E17" s="8">
        <f>J5-C17</f>
        <v>6</v>
      </c>
      <c r="F17" s="9">
        <f>J2</f>
        <v>1200000000</v>
      </c>
      <c r="G17" s="9">
        <f>J2</f>
        <v>1200000000</v>
      </c>
      <c r="H17" s="9">
        <f>G17/B17</f>
        <v>1094890.510948905</v>
      </c>
      <c r="I17" s="9">
        <f>E17*H17</f>
        <v>6569343.0656934306</v>
      </c>
      <c r="J17" s="9">
        <f>I17</f>
        <v>6569343.0656934306</v>
      </c>
      <c r="K17" s="9">
        <f>G17-J17</f>
        <v>1193430656.9343066</v>
      </c>
      <c r="L17" s="9"/>
      <c r="M17" s="9"/>
    </row>
    <row r="18" spans="1:14" ht="14.45" customHeight="1" x14ac:dyDescent="0.25">
      <c r="A18" s="1" t="s">
        <v>189</v>
      </c>
      <c r="B18" s="13">
        <f>B17-E17+N18</f>
        <v>1090</v>
      </c>
      <c r="C18" s="6">
        <f t="shared" ref="C18:C23" si="0">D17+1</f>
        <v>43485</v>
      </c>
      <c r="D18" s="6">
        <v>43496</v>
      </c>
      <c r="E18" s="1">
        <f>D18-C18+1</f>
        <v>12</v>
      </c>
      <c r="F18" s="11">
        <f>F17+L18</f>
        <v>1200000000</v>
      </c>
      <c r="G18" s="9">
        <f>K17+L18</f>
        <v>1193430656.9343066</v>
      </c>
      <c r="H18" s="9">
        <f t="shared" ref="H18:H28" si="1">G18/B18</f>
        <v>1094890.5109489053</v>
      </c>
      <c r="I18" s="9">
        <f t="shared" ref="I18:I28" si="2">E18*H18</f>
        <v>13138686.131386863</v>
      </c>
      <c r="J18" s="9">
        <f t="shared" ref="J18:J28" si="3">I18+J17</f>
        <v>19708029.197080292</v>
      </c>
      <c r="K18" s="9">
        <f t="shared" ref="K18:K28" si="4">F18-J18</f>
        <v>1180291970.8029196</v>
      </c>
      <c r="L18" s="9"/>
      <c r="M18" s="9"/>
      <c r="N18" s="11"/>
    </row>
    <row r="19" spans="1:14" ht="14.45" customHeight="1" x14ac:dyDescent="0.25">
      <c r="A19" s="1" t="s">
        <v>190</v>
      </c>
      <c r="B19" s="13">
        <f t="shared" ref="B19:B57" si="5">B18-E18+N19</f>
        <v>1078</v>
      </c>
      <c r="C19" s="6">
        <f>D18+1</f>
        <v>43497</v>
      </c>
      <c r="D19" s="6">
        <v>43524</v>
      </c>
      <c r="E19" s="1">
        <f>D19-C19+1</f>
        <v>28</v>
      </c>
      <c r="F19" s="11">
        <f t="shared" ref="F19:F27" si="6">F18+L19</f>
        <v>1200000000</v>
      </c>
      <c r="G19" s="9">
        <f t="shared" ref="G19:G28" si="7">K18+L19</f>
        <v>1180291970.8029196</v>
      </c>
      <c r="H19" s="9">
        <f t="shared" si="1"/>
        <v>1094890.510948905</v>
      </c>
      <c r="I19" s="9">
        <f t="shared" si="2"/>
        <v>30656934.306569342</v>
      </c>
      <c r="J19" s="9">
        <f t="shared" si="3"/>
        <v>50364963.503649637</v>
      </c>
      <c r="K19" s="9">
        <f t="shared" si="4"/>
        <v>1149635036.4963503</v>
      </c>
      <c r="L19" s="9"/>
      <c r="M19" s="9"/>
    </row>
    <row r="20" spans="1:14" ht="14.45" customHeight="1" x14ac:dyDescent="0.25">
      <c r="A20" s="1" t="s">
        <v>191</v>
      </c>
      <c r="B20" s="13">
        <f>B19-E19+N20</f>
        <v>1050</v>
      </c>
      <c r="C20" s="6">
        <f t="shared" si="0"/>
        <v>43525</v>
      </c>
      <c r="D20" s="6">
        <v>43555</v>
      </c>
      <c r="E20" s="1">
        <f>D20-C20+1</f>
        <v>31</v>
      </c>
      <c r="F20" s="11">
        <f t="shared" si="6"/>
        <v>1200000000</v>
      </c>
      <c r="G20" s="9">
        <f t="shared" si="7"/>
        <v>1149635036.4963503</v>
      </c>
      <c r="H20" s="9">
        <f t="shared" si="1"/>
        <v>1094890.510948905</v>
      </c>
      <c r="I20" s="9">
        <f t="shared" si="2"/>
        <v>33941605.839416057</v>
      </c>
      <c r="J20" s="9">
        <f t="shared" si="3"/>
        <v>84306569.343065694</v>
      </c>
      <c r="K20" s="9">
        <f t="shared" si="4"/>
        <v>1115693430.6569343</v>
      </c>
      <c r="L20" s="9"/>
      <c r="M20" s="9"/>
    </row>
    <row r="21" spans="1:14" s="5" customFormat="1" ht="14.45" customHeight="1" x14ac:dyDescent="0.25">
      <c r="A21" s="5" t="s">
        <v>381</v>
      </c>
      <c r="B21" s="20">
        <f>B20-E20+N21</f>
        <v>1019</v>
      </c>
      <c r="C21" s="12">
        <f>D20+1</f>
        <v>43556</v>
      </c>
      <c r="D21" s="12">
        <f>C21+E21-1</f>
        <v>43574</v>
      </c>
      <c r="E21" s="5">
        <f>A10-C21</f>
        <v>19</v>
      </c>
      <c r="F21" s="21">
        <f t="shared" si="6"/>
        <v>1200000000</v>
      </c>
      <c r="G21" s="19">
        <f t="shared" si="7"/>
        <v>1115693430.6569343</v>
      </c>
      <c r="H21" s="19">
        <f t="shared" si="1"/>
        <v>1094890.510948905</v>
      </c>
      <c r="I21" s="19">
        <f>E21*H21</f>
        <v>20802919.708029196</v>
      </c>
      <c r="J21" s="19">
        <f t="shared" si="3"/>
        <v>105109489.05109489</v>
      </c>
      <c r="K21" s="19">
        <f t="shared" si="4"/>
        <v>1094890510.948905</v>
      </c>
      <c r="L21" s="19"/>
      <c r="M21" s="19"/>
    </row>
    <row r="22" spans="1:14" s="5" customFormat="1" ht="14.45" customHeight="1" x14ac:dyDescent="0.25">
      <c r="A22" s="5" t="s">
        <v>381</v>
      </c>
      <c r="B22" s="20">
        <f>B21-E21+N22</f>
        <v>1059</v>
      </c>
      <c r="C22" s="12">
        <f t="shared" si="0"/>
        <v>43575</v>
      </c>
      <c r="D22" s="12">
        <v>43585</v>
      </c>
      <c r="E22" s="5">
        <f>D22-C22+1</f>
        <v>11</v>
      </c>
      <c r="F22" s="21">
        <f>F21+L22</f>
        <v>1210000000</v>
      </c>
      <c r="G22" s="19">
        <f>K21+L22</f>
        <v>1104890510.948905</v>
      </c>
      <c r="H22" s="19">
        <f>G22/B22</f>
        <v>1043333.8158157743</v>
      </c>
      <c r="I22" s="19">
        <f t="shared" si="2"/>
        <v>11476671.973973516</v>
      </c>
      <c r="J22" s="19">
        <f t="shared" si="3"/>
        <v>116586161.0250684</v>
      </c>
      <c r="K22" s="19">
        <f t="shared" si="4"/>
        <v>1093413838.9749317</v>
      </c>
      <c r="L22" s="19">
        <f>C10</f>
        <v>10000000</v>
      </c>
      <c r="M22" s="19">
        <f>D10</f>
        <v>2</v>
      </c>
      <c r="N22" s="5">
        <f>K7-J7</f>
        <v>59</v>
      </c>
    </row>
    <row r="23" spans="1:14" s="16" customFormat="1" ht="14.45" customHeight="1" x14ac:dyDescent="0.25">
      <c r="A23" s="16" t="s">
        <v>382</v>
      </c>
      <c r="B23" s="87">
        <f>B22-E22+N23</f>
        <v>1048</v>
      </c>
      <c r="C23" s="88">
        <f t="shared" si="0"/>
        <v>43586</v>
      </c>
      <c r="D23" s="88">
        <v>43616</v>
      </c>
      <c r="E23" s="16">
        <f>D23-C23+1</f>
        <v>31</v>
      </c>
      <c r="F23" s="89">
        <f>F22+L23</f>
        <v>1210000000</v>
      </c>
      <c r="G23" s="18">
        <f>K22+L23</f>
        <v>1093413838.9749317</v>
      </c>
      <c r="H23" s="18">
        <f t="shared" si="1"/>
        <v>1043333.8158157745</v>
      </c>
      <c r="I23" s="18">
        <f t="shared" si="2"/>
        <v>32343348.290289011</v>
      </c>
      <c r="J23" s="18">
        <f t="shared" si="3"/>
        <v>148929509.31535742</v>
      </c>
      <c r="K23" s="18">
        <f t="shared" si="4"/>
        <v>1061070490.6846426</v>
      </c>
      <c r="L23" s="18">
        <v>0</v>
      </c>
      <c r="M23" s="18">
        <v>0</v>
      </c>
      <c r="N23" s="16">
        <v>0</v>
      </c>
    </row>
    <row r="24" spans="1:14" ht="14.45" customHeight="1" x14ac:dyDescent="0.25">
      <c r="A24" s="1" t="s">
        <v>416</v>
      </c>
      <c r="B24" s="13">
        <f t="shared" si="5"/>
        <v>1017</v>
      </c>
      <c r="C24" s="17">
        <v>43617</v>
      </c>
      <c r="D24" s="17">
        <v>43646</v>
      </c>
      <c r="E24" s="1">
        <f t="shared" ref="E24:E57" si="8">D24-C24+1</f>
        <v>30</v>
      </c>
      <c r="F24" s="11">
        <f>F23+L24</f>
        <v>1210000000</v>
      </c>
      <c r="G24" s="18">
        <f t="shared" si="7"/>
        <v>1061070490.6846426</v>
      </c>
      <c r="H24" s="9">
        <f t="shared" si="1"/>
        <v>1043333.8158157744</v>
      </c>
      <c r="I24" s="9">
        <f t="shared" si="2"/>
        <v>31300014.474473231</v>
      </c>
      <c r="J24" s="9">
        <f t="shared" si="3"/>
        <v>180229523.78983065</v>
      </c>
      <c r="K24" s="9">
        <f t="shared" si="4"/>
        <v>1029770476.2101693</v>
      </c>
      <c r="L24" s="9">
        <v>0</v>
      </c>
      <c r="M24" s="9">
        <v>0</v>
      </c>
      <c r="N24" s="1">
        <v>0</v>
      </c>
    </row>
    <row r="25" spans="1:14" ht="14.45" customHeight="1" x14ac:dyDescent="0.25">
      <c r="A25" s="16" t="s">
        <v>417</v>
      </c>
      <c r="B25" s="13">
        <f>B24-E24+N25</f>
        <v>987</v>
      </c>
      <c r="C25" s="6">
        <v>43647</v>
      </c>
      <c r="D25" s="6">
        <v>43677</v>
      </c>
      <c r="E25" s="1">
        <f t="shared" si="8"/>
        <v>31</v>
      </c>
      <c r="F25" s="11">
        <f t="shared" si="6"/>
        <v>1210000000</v>
      </c>
      <c r="G25" s="18">
        <f t="shared" si="7"/>
        <v>1029770476.2101693</v>
      </c>
      <c r="H25" s="9">
        <f t="shared" si="1"/>
        <v>1043333.8158157744</v>
      </c>
      <c r="I25" s="9">
        <f t="shared" si="2"/>
        <v>32343348.290289007</v>
      </c>
      <c r="J25" s="9">
        <f t="shared" si="3"/>
        <v>212572872.08011967</v>
      </c>
      <c r="K25" s="9">
        <f t="shared" si="4"/>
        <v>997427127.91988039</v>
      </c>
      <c r="L25" s="9">
        <v>0</v>
      </c>
      <c r="M25" s="9">
        <v>0</v>
      </c>
      <c r="N25" s="1">
        <v>0</v>
      </c>
    </row>
    <row r="26" spans="1:14" ht="14.45" customHeight="1" x14ac:dyDescent="0.25">
      <c r="A26" s="1" t="s">
        <v>418</v>
      </c>
      <c r="B26" s="13">
        <f t="shared" si="5"/>
        <v>956</v>
      </c>
      <c r="C26" s="6">
        <v>43678</v>
      </c>
      <c r="D26" s="6">
        <v>43708</v>
      </c>
      <c r="E26" s="1">
        <f t="shared" si="8"/>
        <v>31</v>
      </c>
      <c r="F26" s="11">
        <f t="shared" si="6"/>
        <v>1210000000</v>
      </c>
      <c r="G26" s="18">
        <f t="shared" si="7"/>
        <v>997427127.91988039</v>
      </c>
      <c r="H26" s="9">
        <f t="shared" si="1"/>
        <v>1043333.8158157745</v>
      </c>
      <c r="I26" s="9">
        <f t="shared" si="2"/>
        <v>32343348.290289011</v>
      </c>
      <c r="J26" s="9">
        <f t="shared" si="3"/>
        <v>244916220.37040868</v>
      </c>
      <c r="K26" s="9">
        <f t="shared" si="4"/>
        <v>965083779.62959135</v>
      </c>
      <c r="L26" s="9">
        <v>0</v>
      </c>
      <c r="M26" s="9">
        <v>0</v>
      </c>
      <c r="N26" s="1">
        <v>0</v>
      </c>
    </row>
    <row r="27" spans="1:14" ht="14.45" customHeight="1" x14ac:dyDescent="0.25">
      <c r="A27" s="16" t="s">
        <v>419</v>
      </c>
      <c r="B27" s="13">
        <f t="shared" si="5"/>
        <v>925</v>
      </c>
      <c r="C27" s="6">
        <v>43709</v>
      </c>
      <c r="D27" s="6">
        <v>43738</v>
      </c>
      <c r="E27" s="1">
        <f t="shared" si="8"/>
        <v>30</v>
      </c>
      <c r="F27" s="11">
        <f t="shared" si="6"/>
        <v>1210000000</v>
      </c>
      <c r="G27" s="18">
        <f t="shared" si="7"/>
        <v>965083779.62959135</v>
      </c>
      <c r="H27" s="9">
        <f t="shared" si="1"/>
        <v>1043333.8158157744</v>
      </c>
      <c r="I27" s="9">
        <f t="shared" si="2"/>
        <v>31300014.474473231</v>
      </c>
      <c r="J27" s="9">
        <f t="shared" si="3"/>
        <v>276216234.84488189</v>
      </c>
      <c r="K27" s="9">
        <f t="shared" si="4"/>
        <v>933783765.15511811</v>
      </c>
      <c r="L27" s="9">
        <v>0</v>
      </c>
      <c r="M27" s="9">
        <v>0</v>
      </c>
      <c r="N27" s="1">
        <v>0</v>
      </c>
    </row>
    <row r="28" spans="1:14" s="16" customFormat="1" ht="14.45" customHeight="1" x14ac:dyDescent="0.25">
      <c r="A28" s="1" t="s">
        <v>420</v>
      </c>
      <c r="B28" s="87">
        <f t="shared" si="5"/>
        <v>895</v>
      </c>
      <c r="C28" s="88">
        <v>43739</v>
      </c>
      <c r="D28" s="12">
        <v>43769</v>
      </c>
      <c r="E28" s="16">
        <f t="shared" si="8"/>
        <v>31</v>
      </c>
      <c r="F28" s="89">
        <f>F27+L28</f>
        <v>1210000000</v>
      </c>
      <c r="G28" s="18">
        <f t="shared" si="7"/>
        <v>933783765.15511811</v>
      </c>
      <c r="H28" s="18">
        <f t="shared" si="1"/>
        <v>1043333.8158157744</v>
      </c>
      <c r="I28" s="18">
        <f t="shared" si="2"/>
        <v>32343348.290289007</v>
      </c>
      <c r="J28" s="18">
        <f t="shared" si="3"/>
        <v>308559583.13517088</v>
      </c>
      <c r="K28" s="18">
        <f t="shared" si="4"/>
        <v>901440416.86482906</v>
      </c>
      <c r="L28" s="18">
        <v>0</v>
      </c>
      <c r="M28" s="18">
        <v>0</v>
      </c>
      <c r="N28" s="16">
        <v>0</v>
      </c>
    </row>
    <row r="29" spans="1:14" ht="14.45" customHeight="1" x14ac:dyDescent="0.25">
      <c r="A29" s="1" t="s">
        <v>421</v>
      </c>
      <c r="B29" s="87">
        <f t="shared" si="5"/>
        <v>864</v>
      </c>
      <c r="C29" s="6">
        <v>43770</v>
      </c>
      <c r="D29" s="6">
        <v>43799</v>
      </c>
      <c r="E29" s="1">
        <f>D29-C29+1</f>
        <v>30</v>
      </c>
      <c r="F29" s="89">
        <f t="shared" ref="F29:F57" si="9">F28+L29</f>
        <v>1210000000</v>
      </c>
      <c r="G29" s="18">
        <f t="shared" ref="G29:G57" si="10">K28+L29</f>
        <v>901440416.86482906</v>
      </c>
      <c r="H29" s="18">
        <f t="shared" ref="H29:H57" si="11">G29/B29</f>
        <v>1043333.8158157744</v>
      </c>
      <c r="I29" s="18">
        <f t="shared" ref="I29:I57" si="12">E29*H29</f>
        <v>31300014.474473231</v>
      </c>
      <c r="J29" s="18">
        <f t="shared" ref="J29:J57" si="13">I29+J28</f>
        <v>339859597.60964411</v>
      </c>
      <c r="K29" s="18">
        <f t="shared" ref="K29:K57" si="14">F29-J29</f>
        <v>870140402.39035583</v>
      </c>
      <c r="L29" s="9">
        <v>0</v>
      </c>
      <c r="M29" s="9">
        <v>0</v>
      </c>
      <c r="N29" s="1">
        <v>0</v>
      </c>
    </row>
    <row r="30" spans="1:14" ht="14.45" customHeight="1" x14ac:dyDescent="0.25">
      <c r="A30" s="1" t="s">
        <v>422</v>
      </c>
      <c r="B30" s="87">
        <f t="shared" si="5"/>
        <v>834</v>
      </c>
      <c r="C30" s="6">
        <v>43800</v>
      </c>
      <c r="D30" s="6">
        <v>43830</v>
      </c>
      <c r="E30" s="1">
        <f t="shared" si="8"/>
        <v>31</v>
      </c>
      <c r="F30" s="89">
        <f t="shared" si="9"/>
        <v>1210000000</v>
      </c>
      <c r="G30" s="18">
        <f t="shared" si="10"/>
        <v>870140402.39035583</v>
      </c>
      <c r="H30" s="18">
        <f t="shared" si="11"/>
        <v>1043333.8158157744</v>
      </c>
      <c r="I30" s="18">
        <f t="shared" si="12"/>
        <v>32343348.290289007</v>
      </c>
      <c r="J30" s="18">
        <f t="shared" si="13"/>
        <v>372202945.8999331</v>
      </c>
      <c r="K30" s="18">
        <f t="shared" si="14"/>
        <v>837797054.1000669</v>
      </c>
      <c r="L30" s="9">
        <v>0</v>
      </c>
      <c r="M30" s="9">
        <v>0</v>
      </c>
      <c r="N30" s="1">
        <v>0</v>
      </c>
    </row>
    <row r="31" spans="1:14" ht="14.45" customHeight="1" x14ac:dyDescent="0.25">
      <c r="A31" s="1" t="s">
        <v>423</v>
      </c>
      <c r="B31" s="87">
        <f t="shared" si="5"/>
        <v>803</v>
      </c>
      <c r="C31" s="6">
        <v>43831</v>
      </c>
      <c r="D31" s="6">
        <v>43861</v>
      </c>
      <c r="E31" s="1">
        <f t="shared" si="8"/>
        <v>31</v>
      </c>
      <c r="F31" s="89">
        <f t="shared" si="9"/>
        <v>1210000000</v>
      </c>
      <c r="G31" s="18">
        <f t="shared" si="10"/>
        <v>837797054.1000669</v>
      </c>
      <c r="H31" s="18">
        <f t="shared" si="11"/>
        <v>1043333.8158157745</v>
      </c>
      <c r="I31" s="18">
        <f t="shared" si="12"/>
        <v>32343348.290289011</v>
      </c>
      <c r="J31" s="18">
        <f t="shared" si="13"/>
        <v>404546294.19022208</v>
      </c>
      <c r="K31" s="18">
        <f t="shared" si="14"/>
        <v>805453705.80977798</v>
      </c>
      <c r="L31" s="9">
        <v>0</v>
      </c>
      <c r="M31" s="9">
        <v>0</v>
      </c>
      <c r="N31" s="1">
        <v>0</v>
      </c>
    </row>
    <row r="32" spans="1:14" ht="14.45" customHeight="1" x14ac:dyDescent="0.25">
      <c r="A32" s="1" t="s">
        <v>424</v>
      </c>
      <c r="B32" s="87">
        <f t="shared" si="5"/>
        <v>772</v>
      </c>
      <c r="C32" s="6">
        <v>43862</v>
      </c>
      <c r="D32" s="6">
        <v>43889</v>
      </c>
      <c r="E32" s="1">
        <f t="shared" si="8"/>
        <v>28</v>
      </c>
      <c r="F32" s="89">
        <f t="shared" si="9"/>
        <v>1210000000</v>
      </c>
      <c r="G32" s="18">
        <f t="shared" si="10"/>
        <v>805453705.80977798</v>
      </c>
      <c r="H32" s="18">
        <f t="shared" si="11"/>
        <v>1043333.8158157746</v>
      </c>
      <c r="I32" s="18">
        <f t="shared" si="12"/>
        <v>29213346.842841689</v>
      </c>
      <c r="J32" s="18">
        <f t="shared" si="13"/>
        <v>433759641.03306377</v>
      </c>
      <c r="K32" s="18">
        <f t="shared" si="14"/>
        <v>776240358.96693623</v>
      </c>
      <c r="L32" s="9">
        <v>0</v>
      </c>
      <c r="M32" s="9">
        <v>0</v>
      </c>
      <c r="N32" s="1">
        <v>0</v>
      </c>
    </row>
    <row r="33" spans="1:14" ht="14.45" customHeight="1" x14ac:dyDescent="0.25">
      <c r="A33" s="1" t="s">
        <v>425</v>
      </c>
      <c r="B33" s="87">
        <f t="shared" si="5"/>
        <v>744</v>
      </c>
      <c r="C33" s="6">
        <v>43891</v>
      </c>
      <c r="D33" s="6">
        <v>43921</v>
      </c>
      <c r="E33" s="1">
        <f t="shared" si="8"/>
        <v>31</v>
      </c>
      <c r="F33" s="89">
        <f t="shared" si="9"/>
        <v>1210000000</v>
      </c>
      <c r="G33" s="18">
        <f t="shared" si="10"/>
        <v>776240358.96693623</v>
      </c>
      <c r="H33" s="18">
        <f t="shared" si="11"/>
        <v>1043333.8158157745</v>
      </c>
      <c r="I33" s="18">
        <f t="shared" si="12"/>
        <v>32343348.290289011</v>
      </c>
      <c r="J33" s="18">
        <f t="shared" si="13"/>
        <v>466102989.32335275</v>
      </c>
      <c r="K33" s="18">
        <f t="shared" si="14"/>
        <v>743897010.67664719</v>
      </c>
      <c r="L33" s="9">
        <v>0</v>
      </c>
      <c r="M33" s="9">
        <v>0</v>
      </c>
      <c r="N33" s="1">
        <v>0</v>
      </c>
    </row>
    <row r="34" spans="1:14" ht="14.45" customHeight="1" x14ac:dyDescent="0.25">
      <c r="A34" s="1" t="s">
        <v>426</v>
      </c>
      <c r="B34" s="87">
        <f t="shared" si="5"/>
        <v>713</v>
      </c>
      <c r="C34" s="6">
        <v>43922</v>
      </c>
      <c r="D34" s="6">
        <v>43951</v>
      </c>
      <c r="E34" s="1">
        <f t="shared" si="8"/>
        <v>30</v>
      </c>
      <c r="F34" s="89">
        <f t="shared" si="9"/>
        <v>1210000000</v>
      </c>
      <c r="G34" s="18">
        <f t="shared" si="10"/>
        <v>743897010.67664719</v>
      </c>
      <c r="H34" s="18">
        <f t="shared" si="11"/>
        <v>1043333.8158157745</v>
      </c>
      <c r="I34" s="18">
        <f t="shared" si="12"/>
        <v>31300014.474473234</v>
      </c>
      <c r="J34" s="18">
        <f t="shared" si="13"/>
        <v>497403003.79782599</v>
      </c>
      <c r="K34" s="18">
        <f t="shared" si="14"/>
        <v>712596996.20217395</v>
      </c>
      <c r="L34" s="9">
        <v>0</v>
      </c>
      <c r="M34" s="9">
        <v>0</v>
      </c>
      <c r="N34" s="1">
        <v>0</v>
      </c>
    </row>
    <row r="35" spans="1:14" ht="14.45" customHeight="1" x14ac:dyDescent="0.25">
      <c r="A35" s="1" t="s">
        <v>427</v>
      </c>
      <c r="B35" s="87">
        <f t="shared" si="5"/>
        <v>683</v>
      </c>
      <c r="C35" s="6">
        <v>43952</v>
      </c>
      <c r="D35" s="6">
        <v>43982</v>
      </c>
      <c r="E35" s="1">
        <f t="shared" si="8"/>
        <v>31</v>
      </c>
      <c r="F35" s="89">
        <f t="shared" si="9"/>
        <v>1210000000</v>
      </c>
      <c r="G35" s="18">
        <f t="shared" si="10"/>
        <v>712596996.20217395</v>
      </c>
      <c r="H35" s="18">
        <f t="shared" si="11"/>
        <v>1043333.8158157745</v>
      </c>
      <c r="I35" s="18">
        <f t="shared" si="12"/>
        <v>32343348.290289011</v>
      </c>
      <c r="J35" s="18">
        <f t="shared" si="13"/>
        <v>529746352.08811498</v>
      </c>
      <c r="K35" s="18">
        <f t="shared" si="14"/>
        <v>680253647.91188502</v>
      </c>
      <c r="L35" s="9">
        <v>0</v>
      </c>
      <c r="M35" s="9">
        <v>0</v>
      </c>
      <c r="N35" s="1">
        <v>0</v>
      </c>
    </row>
    <row r="36" spans="1:14" ht="14.45" customHeight="1" x14ac:dyDescent="0.25">
      <c r="A36" s="1" t="s">
        <v>428</v>
      </c>
      <c r="B36" s="87">
        <f t="shared" si="5"/>
        <v>652</v>
      </c>
      <c r="C36" s="17">
        <v>43983</v>
      </c>
      <c r="D36" s="17">
        <v>44012</v>
      </c>
      <c r="E36" s="1">
        <f t="shared" si="8"/>
        <v>30</v>
      </c>
      <c r="F36" s="89">
        <f t="shared" si="9"/>
        <v>1210000000</v>
      </c>
      <c r="G36" s="18">
        <f t="shared" si="10"/>
        <v>680253647.91188502</v>
      </c>
      <c r="H36" s="18">
        <f t="shared" si="11"/>
        <v>1043333.8158157746</v>
      </c>
      <c r="I36" s="18">
        <f t="shared" si="12"/>
        <v>31300014.474473238</v>
      </c>
      <c r="J36" s="18">
        <f t="shared" si="13"/>
        <v>561046366.56258821</v>
      </c>
      <c r="K36" s="18">
        <f t="shared" si="14"/>
        <v>648953633.43741179</v>
      </c>
      <c r="L36" s="9">
        <v>0</v>
      </c>
      <c r="M36" s="9">
        <v>0</v>
      </c>
      <c r="N36" s="1">
        <v>0</v>
      </c>
    </row>
    <row r="37" spans="1:14" ht="14.45" customHeight="1" x14ac:dyDescent="0.25">
      <c r="A37" s="1" t="s">
        <v>429</v>
      </c>
      <c r="B37" s="87">
        <f t="shared" si="5"/>
        <v>622</v>
      </c>
      <c r="C37" s="6">
        <v>44013</v>
      </c>
      <c r="D37" s="6">
        <v>44043</v>
      </c>
      <c r="E37" s="1">
        <f t="shared" si="8"/>
        <v>31</v>
      </c>
      <c r="F37" s="89">
        <f t="shared" si="9"/>
        <v>1210000000</v>
      </c>
      <c r="G37" s="18">
        <f t="shared" si="10"/>
        <v>648953633.43741179</v>
      </c>
      <c r="H37" s="18">
        <f t="shared" si="11"/>
        <v>1043333.8158157746</v>
      </c>
      <c r="I37" s="18">
        <f t="shared" si="12"/>
        <v>32343348.290289015</v>
      </c>
      <c r="J37" s="18">
        <f t="shared" si="13"/>
        <v>593389714.85287726</v>
      </c>
      <c r="K37" s="18">
        <f t="shared" si="14"/>
        <v>616610285.14712274</v>
      </c>
      <c r="L37" s="9">
        <v>0</v>
      </c>
      <c r="M37" s="9">
        <v>0</v>
      </c>
      <c r="N37" s="1">
        <v>0</v>
      </c>
    </row>
    <row r="38" spans="1:14" ht="14.45" customHeight="1" x14ac:dyDescent="0.25">
      <c r="A38" s="1" t="s">
        <v>430</v>
      </c>
      <c r="B38" s="87">
        <f t="shared" si="5"/>
        <v>591</v>
      </c>
      <c r="C38" s="6">
        <v>44044</v>
      </c>
      <c r="D38" s="6">
        <v>44074</v>
      </c>
      <c r="E38" s="1">
        <f t="shared" si="8"/>
        <v>31</v>
      </c>
      <c r="F38" s="89">
        <f t="shared" si="9"/>
        <v>1210000000</v>
      </c>
      <c r="G38" s="18">
        <f t="shared" si="10"/>
        <v>616610285.14712274</v>
      </c>
      <c r="H38" s="18">
        <f t="shared" si="11"/>
        <v>1043333.8158157745</v>
      </c>
      <c r="I38" s="18">
        <f t="shared" si="12"/>
        <v>32343348.290289011</v>
      </c>
      <c r="J38" s="18">
        <f t="shared" si="13"/>
        <v>625733063.1431663</v>
      </c>
      <c r="K38" s="18">
        <f t="shared" si="14"/>
        <v>584266936.8568337</v>
      </c>
      <c r="L38" s="9">
        <v>0</v>
      </c>
      <c r="M38" s="9">
        <v>0</v>
      </c>
      <c r="N38" s="1">
        <v>0</v>
      </c>
    </row>
    <row r="39" spans="1:14" ht="14.45" customHeight="1" x14ac:dyDescent="0.25">
      <c r="A39" s="1" t="s">
        <v>431</v>
      </c>
      <c r="B39" s="87">
        <f t="shared" si="5"/>
        <v>560</v>
      </c>
      <c r="C39" s="6">
        <v>44075</v>
      </c>
      <c r="D39" s="6">
        <v>44104</v>
      </c>
      <c r="E39" s="1">
        <f t="shared" si="8"/>
        <v>30</v>
      </c>
      <c r="F39" s="89">
        <f t="shared" si="9"/>
        <v>1210000000</v>
      </c>
      <c r="G39" s="18">
        <f t="shared" si="10"/>
        <v>584266936.8568337</v>
      </c>
      <c r="H39" s="18">
        <f t="shared" si="11"/>
        <v>1043333.8158157745</v>
      </c>
      <c r="I39" s="18">
        <f t="shared" si="12"/>
        <v>31300014.474473234</v>
      </c>
      <c r="J39" s="18">
        <f t="shared" si="13"/>
        <v>657033077.61763954</v>
      </c>
      <c r="K39" s="18">
        <f t="shared" si="14"/>
        <v>552966922.38236046</v>
      </c>
      <c r="L39" s="9">
        <v>0</v>
      </c>
      <c r="M39" s="9">
        <v>0</v>
      </c>
      <c r="N39" s="1">
        <v>0</v>
      </c>
    </row>
    <row r="40" spans="1:14" ht="14.45" customHeight="1" x14ac:dyDescent="0.25">
      <c r="A40" s="1" t="s">
        <v>432</v>
      </c>
      <c r="B40" s="87">
        <f t="shared" si="5"/>
        <v>530</v>
      </c>
      <c r="C40" s="6">
        <v>44105</v>
      </c>
      <c r="D40" s="6">
        <v>44135</v>
      </c>
      <c r="E40" s="1">
        <f t="shared" si="8"/>
        <v>31</v>
      </c>
      <c r="F40" s="89">
        <f t="shared" si="9"/>
        <v>1210000000</v>
      </c>
      <c r="G40" s="18">
        <f t="shared" si="10"/>
        <v>552966922.38236046</v>
      </c>
      <c r="H40" s="18">
        <f t="shared" si="11"/>
        <v>1043333.8158157745</v>
      </c>
      <c r="I40" s="18">
        <f t="shared" si="12"/>
        <v>32343348.290289011</v>
      </c>
      <c r="J40" s="18">
        <f t="shared" si="13"/>
        <v>689376425.90792859</v>
      </c>
      <c r="K40" s="18">
        <f t="shared" si="14"/>
        <v>520623574.09207141</v>
      </c>
      <c r="L40" s="9">
        <v>0</v>
      </c>
      <c r="M40" s="9">
        <v>0</v>
      </c>
      <c r="N40" s="1">
        <v>0</v>
      </c>
    </row>
    <row r="41" spans="1:14" ht="14.45" customHeight="1" x14ac:dyDescent="0.25">
      <c r="A41" s="1" t="s">
        <v>433</v>
      </c>
      <c r="B41" s="87">
        <f t="shared" si="5"/>
        <v>499</v>
      </c>
      <c r="C41" s="6">
        <v>44136</v>
      </c>
      <c r="D41" s="6">
        <v>44165</v>
      </c>
      <c r="E41" s="1">
        <f t="shared" si="8"/>
        <v>30</v>
      </c>
      <c r="F41" s="89">
        <f t="shared" si="9"/>
        <v>1210000000</v>
      </c>
      <c r="G41" s="18">
        <f t="shared" si="10"/>
        <v>520623574.09207141</v>
      </c>
      <c r="H41" s="18">
        <f t="shared" si="11"/>
        <v>1043333.8158157744</v>
      </c>
      <c r="I41" s="18">
        <f t="shared" si="12"/>
        <v>31300014.474473231</v>
      </c>
      <c r="J41" s="18">
        <f t="shared" si="13"/>
        <v>720676440.38240182</v>
      </c>
      <c r="K41" s="18">
        <f t="shared" si="14"/>
        <v>489323559.61759818</v>
      </c>
      <c r="L41" s="9">
        <v>0</v>
      </c>
      <c r="M41" s="9">
        <v>0</v>
      </c>
      <c r="N41" s="1">
        <v>0</v>
      </c>
    </row>
    <row r="42" spans="1:14" ht="14.45" customHeight="1" x14ac:dyDescent="0.25">
      <c r="A42" s="1" t="s">
        <v>434</v>
      </c>
      <c r="B42" s="87">
        <f t="shared" si="5"/>
        <v>469</v>
      </c>
      <c r="C42" s="6">
        <v>44166</v>
      </c>
      <c r="D42" s="6">
        <v>44196</v>
      </c>
      <c r="E42" s="1">
        <f t="shared" si="8"/>
        <v>31</v>
      </c>
      <c r="F42" s="89">
        <f t="shared" si="9"/>
        <v>1210000000</v>
      </c>
      <c r="G42" s="18">
        <f t="shared" si="10"/>
        <v>489323559.61759818</v>
      </c>
      <c r="H42" s="18">
        <f t="shared" si="11"/>
        <v>1043333.8158157744</v>
      </c>
      <c r="I42" s="18">
        <f t="shared" si="12"/>
        <v>32343348.290289007</v>
      </c>
      <c r="J42" s="18">
        <f t="shared" si="13"/>
        <v>753019788.67269087</v>
      </c>
      <c r="K42" s="18">
        <f t="shared" si="14"/>
        <v>456980211.32730913</v>
      </c>
      <c r="L42" s="9">
        <v>0</v>
      </c>
      <c r="M42" s="9">
        <v>0</v>
      </c>
      <c r="N42" s="1">
        <v>0</v>
      </c>
    </row>
    <row r="43" spans="1:14" ht="14.45" customHeight="1" x14ac:dyDescent="0.25">
      <c r="A43" s="1" t="s">
        <v>435</v>
      </c>
      <c r="B43" s="87">
        <f t="shared" si="5"/>
        <v>438</v>
      </c>
      <c r="C43" s="6">
        <v>44197</v>
      </c>
      <c r="D43" s="6">
        <v>44227</v>
      </c>
      <c r="E43" s="1">
        <f t="shared" si="8"/>
        <v>31</v>
      </c>
      <c r="F43" s="89">
        <f t="shared" si="9"/>
        <v>1210000000</v>
      </c>
      <c r="G43" s="18">
        <f t="shared" si="10"/>
        <v>456980211.32730913</v>
      </c>
      <c r="H43" s="18">
        <f t="shared" si="11"/>
        <v>1043333.8158157743</v>
      </c>
      <c r="I43" s="18">
        <f t="shared" si="12"/>
        <v>32343348.290289003</v>
      </c>
      <c r="J43" s="18">
        <f t="shared" si="13"/>
        <v>785363136.96297991</v>
      </c>
      <c r="K43" s="18">
        <f t="shared" si="14"/>
        <v>424636863.03702009</v>
      </c>
      <c r="L43" s="9">
        <v>0</v>
      </c>
      <c r="M43" s="9">
        <v>0</v>
      </c>
      <c r="N43" s="1">
        <v>0</v>
      </c>
    </row>
    <row r="44" spans="1:14" ht="14.45" customHeight="1" x14ac:dyDescent="0.25">
      <c r="A44" s="1" t="s">
        <v>436</v>
      </c>
      <c r="B44" s="87">
        <f t="shared" si="5"/>
        <v>407</v>
      </c>
      <c r="C44" s="6">
        <v>44228</v>
      </c>
      <c r="D44" s="6">
        <v>44255</v>
      </c>
      <c r="E44" s="1">
        <f t="shared" si="8"/>
        <v>28</v>
      </c>
      <c r="F44" s="89">
        <f t="shared" si="9"/>
        <v>1210000000</v>
      </c>
      <c r="G44" s="18">
        <f t="shared" si="10"/>
        <v>424636863.03702009</v>
      </c>
      <c r="H44" s="18">
        <f t="shared" si="11"/>
        <v>1043333.8158157741</v>
      </c>
      <c r="I44" s="18">
        <f t="shared" si="12"/>
        <v>29213346.842841677</v>
      </c>
      <c r="J44" s="18">
        <f t="shared" si="13"/>
        <v>814576483.80582154</v>
      </c>
      <c r="K44" s="18">
        <f t="shared" si="14"/>
        <v>395423516.19417846</v>
      </c>
      <c r="L44" s="9">
        <v>0</v>
      </c>
      <c r="M44" s="9">
        <v>0</v>
      </c>
      <c r="N44" s="1">
        <v>0</v>
      </c>
    </row>
    <row r="45" spans="1:14" ht="14.45" customHeight="1" x14ac:dyDescent="0.25">
      <c r="A45" s="1" t="s">
        <v>437</v>
      </c>
      <c r="B45" s="87">
        <f t="shared" si="5"/>
        <v>379</v>
      </c>
      <c r="C45" s="6">
        <v>44256</v>
      </c>
      <c r="D45" s="6">
        <v>44286</v>
      </c>
      <c r="E45" s="1">
        <f t="shared" si="8"/>
        <v>31</v>
      </c>
      <c r="F45" s="89">
        <f t="shared" si="9"/>
        <v>1210000000</v>
      </c>
      <c r="G45" s="18">
        <f t="shared" si="10"/>
        <v>395423516.19417846</v>
      </c>
      <c r="H45" s="18">
        <f t="shared" si="11"/>
        <v>1043333.8158157743</v>
      </c>
      <c r="I45" s="18">
        <f t="shared" si="12"/>
        <v>32343348.290289003</v>
      </c>
      <c r="J45" s="18">
        <f t="shared" si="13"/>
        <v>846919832.09611058</v>
      </c>
      <c r="K45" s="18">
        <f t="shared" si="14"/>
        <v>363080167.90388942</v>
      </c>
      <c r="L45" s="9">
        <v>0</v>
      </c>
      <c r="M45" s="9">
        <v>0</v>
      </c>
      <c r="N45" s="1">
        <v>0</v>
      </c>
    </row>
    <row r="46" spans="1:14" ht="14.45" customHeight="1" x14ac:dyDescent="0.25">
      <c r="A46" s="1" t="s">
        <v>438</v>
      </c>
      <c r="B46" s="87">
        <f t="shared" si="5"/>
        <v>348</v>
      </c>
      <c r="C46" s="6">
        <v>44287</v>
      </c>
      <c r="D46" s="6">
        <v>44316</v>
      </c>
      <c r="E46" s="1">
        <f t="shared" si="8"/>
        <v>30</v>
      </c>
      <c r="F46" s="89">
        <f t="shared" si="9"/>
        <v>1210000000</v>
      </c>
      <c r="G46" s="18">
        <f t="shared" si="10"/>
        <v>363080167.90388942</v>
      </c>
      <c r="H46" s="18">
        <f t="shared" si="11"/>
        <v>1043333.8158157741</v>
      </c>
      <c r="I46" s="18">
        <f t="shared" si="12"/>
        <v>31300014.474473223</v>
      </c>
      <c r="J46" s="18">
        <f t="shared" si="13"/>
        <v>878219846.57058382</v>
      </c>
      <c r="K46" s="18">
        <f t="shared" si="14"/>
        <v>331780153.42941618</v>
      </c>
      <c r="L46" s="9">
        <v>0</v>
      </c>
      <c r="M46" s="9">
        <v>0</v>
      </c>
      <c r="N46" s="1">
        <v>0</v>
      </c>
    </row>
    <row r="47" spans="1:14" ht="14.45" customHeight="1" x14ac:dyDescent="0.25">
      <c r="A47" s="1" t="s">
        <v>439</v>
      </c>
      <c r="B47" s="87">
        <f t="shared" si="5"/>
        <v>318</v>
      </c>
      <c r="C47" s="6">
        <v>44317</v>
      </c>
      <c r="D47" s="6">
        <v>44347</v>
      </c>
      <c r="E47" s="1">
        <f t="shared" si="8"/>
        <v>31</v>
      </c>
      <c r="F47" s="89">
        <f t="shared" si="9"/>
        <v>1210000000</v>
      </c>
      <c r="G47" s="18">
        <f t="shared" si="10"/>
        <v>331780153.42941618</v>
      </c>
      <c r="H47" s="18">
        <f t="shared" si="11"/>
        <v>1043333.8158157741</v>
      </c>
      <c r="I47" s="18">
        <f t="shared" si="12"/>
        <v>32343348.290289</v>
      </c>
      <c r="J47" s="18">
        <f t="shared" si="13"/>
        <v>910563194.86087286</v>
      </c>
      <c r="K47" s="18">
        <f t="shared" si="14"/>
        <v>299436805.13912714</v>
      </c>
      <c r="L47" s="9">
        <v>0</v>
      </c>
      <c r="M47" s="9">
        <v>0</v>
      </c>
      <c r="N47" s="1">
        <v>0</v>
      </c>
    </row>
    <row r="48" spans="1:14" ht="14.45" customHeight="1" x14ac:dyDescent="0.25">
      <c r="A48" s="1" t="s">
        <v>440</v>
      </c>
      <c r="B48" s="87">
        <f t="shared" si="5"/>
        <v>287</v>
      </c>
      <c r="C48" s="17">
        <v>44348</v>
      </c>
      <c r="D48" s="17">
        <v>44377</v>
      </c>
      <c r="E48" s="1">
        <f t="shared" si="8"/>
        <v>30</v>
      </c>
      <c r="F48" s="89">
        <f t="shared" si="9"/>
        <v>1210000000</v>
      </c>
      <c r="G48" s="18">
        <f t="shared" si="10"/>
        <v>299436805.13912714</v>
      </c>
      <c r="H48" s="18">
        <f t="shared" si="11"/>
        <v>1043333.815815774</v>
      </c>
      <c r="I48" s="18">
        <f t="shared" si="12"/>
        <v>31300014.474473219</v>
      </c>
      <c r="J48" s="18">
        <f t="shared" si="13"/>
        <v>941863209.3353461</v>
      </c>
      <c r="K48" s="18">
        <f t="shared" si="14"/>
        <v>268136790.6646539</v>
      </c>
      <c r="L48" s="9">
        <v>0</v>
      </c>
      <c r="M48" s="9">
        <v>0</v>
      </c>
      <c r="N48" s="1">
        <v>0</v>
      </c>
    </row>
    <row r="49" spans="1:14" ht="14.45" customHeight="1" x14ac:dyDescent="0.25">
      <c r="A49" s="1" t="s">
        <v>441</v>
      </c>
      <c r="B49" s="87">
        <f t="shared" si="5"/>
        <v>257</v>
      </c>
      <c r="C49" s="6">
        <v>44378</v>
      </c>
      <c r="D49" s="6">
        <v>44408</v>
      </c>
      <c r="E49" s="1">
        <f t="shared" si="8"/>
        <v>31</v>
      </c>
      <c r="F49" s="89">
        <f t="shared" si="9"/>
        <v>1210000000</v>
      </c>
      <c r="G49" s="18">
        <f t="shared" si="10"/>
        <v>268136790.6646539</v>
      </c>
      <c r="H49" s="18">
        <f t="shared" si="11"/>
        <v>1043333.8158157739</v>
      </c>
      <c r="I49" s="18">
        <f t="shared" si="12"/>
        <v>32343348.290288992</v>
      </c>
      <c r="J49" s="18">
        <f t="shared" si="13"/>
        <v>974206557.62563515</v>
      </c>
      <c r="K49" s="18">
        <f t="shared" si="14"/>
        <v>235793442.37436485</v>
      </c>
      <c r="L49" s="9">
        <v>0</v>
      </c>
      <c r="M49" s="9">
        <v>0</v>
      </c>
      <c r="N49" s="1">
        <v>0</v>
      </c>
    </row>
    <row r="50" spans="1:14" ht="14.45" customHeight="1" x14ac:dyDescent="0.25">
      <c r="A50" s="1" t="s">
        <v>442</v>
      </c>
      <c r="B50" s="87">
        <f t="shared" si="5"/>
        <v>226</v>
      </c>
      <c r="C50" s="6">
        <v>44409</v>
      </c>
      <c r="D50" s="6">
        <v>44439</v>
      </c>
      <c r="E50" s="1">
        <f t="shared" si="8"/>
        <v>31</v>
      </c>
      <c r="F50" s="89">
        <f t="shared" si="9"/>
        <v>1210000000</v>
      </c>
      <c r="G50" s="18">
        <f t="shared" si="10"/>
        <v>235793442.37436485</v>
      </c>
      <c r="H50" s="18">
        <f t="shared" si="11"/>
        <v>1043333.8158157737</v>
      </c>
      <c r="I50" s="18">
        <f t="shared" si="12"/>
        <v>32343348.290288985</v>
      </c>
      <c r="J50" s="18">
        <f t="shared" si="13"/>
        <v>1006549905.9159241</v>
      </c>
      <c r="K50" s="18">
        <f t="shared" si="14"/>
        <v>203450094.08407593</v>
      </c>
      <c r="L50" s="9">
        <v>0</v>
      </c>
      <c r="M50" s="9">
        <v>0</v>
      </c>
      <c r="N50" s="1">
        <v>0</v>
      </c>
    </row>
    <row r="51" spans="1:14" ht="14.45" customHeight="1" x14ac:dyDescent="0.25">
      <c r="A51" s="1" t="s">
        <v>443</v>
      </c>
      <c r="B51" s="87">
        <f t="shared" si="5"/>
        <v>195</v>
      </c>
      <c r="C51" s="6">
        <v>44440</v>
      </c>
      <c r="D51" s="6">
        <v>44469</v>
      </c>
      <c r="E51" s="1">
        <f t="shared" si="8"/>
        <v>30</v>
      </c>
      <c r="F51" s="89">
        <f t="shared" si="9"/>
        <v>1210000000</v>
      </c>
      <c r="G51" s="18">
        <f t="shared" si="10"/>
        <v>203450094.08407593</v>
      </c>
      <c r="H51" s="18">
        <f t="shared" si="11"/>
        <v>1043333.815815774</v>
      </c>
      <c r="I51" s="18">
        <f t="shared" si="12"/>
        <v>31300014.474473219</v>
      </c>
      <c r="J51" s="18">
        <f t="shared" si="13"/>
        <v>1037849920.3903973</v>
      </c>
      <c r="K51" s="18">
        <f t="shared" si="14"/>
        <v>172150079.60960269</v>
      </c>
      <c r="L51" s="9">
        <v>0</v>
      </c>
      <c r="M51" s="9">
        <v>0</v>
      </c>
      <c r="N51" s="1">
        <v>0</v>
      </c>
    </row>
    <row r="52" spans="1:14" ht="14.45" customHeight="1" x14ac:dyDescent="0.25">
      <c r="A52" s="1" t="s">
        <v>444</v>
      </c>
      <c r="B52" s="87">
        <f t="shared" si="5"/>
        <v>165</v>
      </c>
      <c r="C52" s="6">
        <v>44470</v>
      </c>
      <c r="D52" s="6">
        <v>44500</v>
      </c>
      <c r="E52" s="1">
        <f t="shared" si="8"/>
        <v>31</v>
      </c>
      <c r="F52" s="89">
        <f t="shared" si="9"/>
        <v>1210000000</v>
      </c>
      <c r="G52" s="18">
        <f t="shared" si="10"/>
        <v>172150079.60960269</v>
      </c>
      <c r="H52" s="18">
        <f t="shared" si="11"/>
        <v>1043333.8158157739</v>
      </c>
      <c r="I52" s="18">
        <f t="shared" si="12"/>
        <v>32343348.290288992</v>
      </c>
      <c r="J52" s="18">
        <f t="shared" si="13"/>
        <v>1070193268.6806864</v>
      </c>
      <c r="K52" s="18">
        <f t="shared" si="14"/>
        <v>139806731.31931365</v>
      </c>
      <c r="L52" s="9">
        <v>0</v>
      </c>
      <c r="M52" s="9">
        <v>0</v>
      </c>
      <c r="N52" s="1">
        <v>0</v>
      </c>
    </row>
    <row r="53" spans="1:14" ht="14.45" customHeight="1" x14ac:dyDescent="0.25">
      <c r="A53" s="1" t="s">
        <v>445</v>
      </c>
      <c r="B53" s="87">
        <f t="shared" si="5"/>
        <v>134</v>
      </c>
      <c r="C53" s="6">
        <v>44501</v>
      </c>
      <c r="D53" s="6">
        <v>44530</v>
      </c>
      <c r="E53" s="1">
        <f t="shared" si="8"/>
        <v>30</v>
      </c>
      <c r="F53" s="89">
        <f t="shared" si="9"/>
        <v>1210000000</v>
      </c>
      <c r="G53" s="18">
        <f t="shared" si="10"/>
        <v>139806731.31931365</v>
      </c>
      <c r="H53" s="18">
        <f t="shared" si="11"/>
        <v>1043333.8158157734</v>
      </c>
      <c r="I53" s="18">
        <f t="shared" si="12"/>
        <v>31300014.474473204</v>
      </c>
      <c r="J53" s="18">
        <f t="shared" si="13"/>
        <v>1101493283.1551595</v>
      </c>
      <c r="K53" s="18">
        <f t="shared" si="14"/>
        <v>108506716.84484053</v>
      </c>
      <c r="L53" s="9">
        <v>0</v>
      </c>
      <c r="M53" s="9">
        <v>0</v>
      </c>
      <c r="N53" s="1">
        <v>0</v>
      </c>
    </row>
    <row r="54" spans="1:14" ht="14.45" customHeight="1" x14ac:dyDescent="0.25">
      <c r="A54" s="1" t="s">
        <v>446</v>
      </c>
      <c r="B54" s="87">
        <f t="shared" si="5"/>
        <v>104</v>
      </c>
      <c r="C54" s="6">
        <v>44531</v>
      </c>
      <c r="D54" s="6">
        <v>44561</v>
      </c>
      <c r="E54" s="1">
        <f t="shared" si="8"/>
        <v>31</v>
      </c>
      <c r="F54" s="89">
        <f t="shared" si="9"/>
        <v>1210000000</v>
      </c>
      <c r="G54" s="18">
        <f t="shared" si="10"/>
        <v>108506716.84484053</v>
      </c>
      <c r="H54" s="18">
        <f t="shared" si="11"/>
        <v>1043333.8158157743</v>
      </c>
      <c r="I54" s="18">
        <f t="shared" si="12"/>
        <v>32343348.290289003</v>
      </c>
      <c r="J54" s="18">
        <f t="shared" si="13"/>
        <v>1133836631.4454484</v>
      </c>
      <c r="K54" s="18">
        <f t="shared" si="14"/>
        <v>76163368.554551601</v>
      </c>
      <c r="L54" s="9">
        <v>0</v>
      </c>
      <c r="M54" s="9">
        <v>0</v>
      </c>
      <c r="N54" s="1">
        <v>0</v>
      </c>
    </row>
    <row r="55" spans="1:14" ht="14.45" customHeight="1" x14ac:dyDescent="0.25">
      <c r="A55" s="1" t="s">
        <v>447</v>
      </c>
      <c r="B55" s="87">
        <f t="shared" si="5"/>
        <v>73</v>
      </c>
      <c r="C55" s="6">
        <v>44562</v>
      </c>
      <c r="D55" s="6">
        <v>44574</v>
      </c>
      <c r="E55" s="1">
        <f t="shared" si="8"/>
        <v>13</v>
      </c>
      <c r="F55" s="89">
        <f t="shared" si="9"/>
        <v>1210000000</v>
      </c>
      <c r="G55" s="18">
        <f t="shared" si="10"/>
        <v>76163368.554551601</v>
      </c>
      <c r="H55" s="18">
        <f t="shared" si="11"/>
        <v>1043333.8158157753</v>
      </c>
      <c r="I55" s="18">
        <f t="shared" si="12"/>
        <v>13563339.605605079</v>
      </c>
      <c r="J55" s="18">
        <f t="shared" si="13"/>
        <v>1147399971.0510535</v>
      </c>
      <c r="K55" s="18">
        <f t="shared" si="14"/>
        <v>62600028.948946476</v>
      </c>
      <c r="L55" s="9">
        <v>0</v>
      </c>
      <c r="M55" s="9">
        <v>0</v>
      </c>
      <c r="N55" s="1">
        <v>0</v>
      </c>
    </row>
    <row r="56" spans="1:14" ht="14.45" customHeight="1" x14ac:dyDescent="0.25">
      <c r="A56" s="1" t="s">
        <v>448</v>
      </c>
      <c r="B56" s="87">
        <f t="shared" si="5"/>
        <v>60</v>
      </c>
      <c r="C56" s="6">
        <v>44593</v>
      </c>
      <c r="D56" s="6">
        <v>44620</v>
      </c>
      <c r="E56" s="1">
        <f t="shared" si="8"/>
        <v>28</v>
      </c>
      <c r="F56" s="89">
        <f t="shared" si="9"/>
        <v>1210000000</v>
      </c>
      <c r="G56" s="18">
        <f t="shared" si="10"/>
        <v>62600028.948946476</v>
      </c>
      <c r="H56" s="18">
        <f t="shared" si="11"/>
        <v>1043333.8158157746</v>
      </c>
      <c r="I56" s="18">
        <f t="shared" si="12"/>
        <v>29213346.842841689</v>
      </c>
      <c r="J56" s="18">
        <f t="shared" si="13"/>
        <v>1176613317.8938951</v>
      </c>
      <c r="K56" s="18">
        <f t="shared" si="14"/>
        <v>33386682.106104851</v>
      </c>
      <c r="L56" s="9">
        <v>0</v>
      </c>
      <c r="M56" s="9">
        <v>0</v>
      </c>
      <c r="N56" s="1">
        <v>0</v>
      </c>
    </row>
    <row r="57" spans="1:14" s="5" customFormat="1" ht="14.45" customHeight="1" x14ac:dyDescent="0.25">
      <c r="A57" s="5" t="s">
        <v>449</v>
      </c>
      <c r="B57" s="87">
        <f t="shared" si="5"/>
        <v>32</v>
      </c>
      <c r="C57" s="12">
        <v>44621</v>
      </c>
      <c r="D57" s="12">
        <v>44633</v>
      </c>
      <c r="E57" s="1">
        <f t="shared" si="8"/>
        <v>13</v>
      </c>
      <c r="F57" s="89">
        <f t="shared" si="9"/>
        <v>1210000000</v>
      </c>
      <c r="G57" s="18">
        <f t="shared" si="10"/>
        <v>33386682.106104851</v>
      </c>
      <c r="H57" s="18">
        <f t="shared" si="11"/>
        <v>1043333.8158157766</v>
      </c>
      <c r="I57" s="18">
        <f t="shared" si="12"/>
        <v>13563339.605605096</v>
      </c>
      <c r="J57" s="18">
        <f t="shared" si="13"/>
        <v>1190176657.4995003</v>
      </c>
      <c r="K57" s="18">
        <f t="shared" si="14"/>
        <v>19823342.500499725</v>
      </c>
      <c r="L57" s="19">
        <v>0</v>
      </c>
      <c r="M57" s="19">
        <v>0</v>
      </c>
      <c r="N57" s="5">
        <v>0</v>
      </c>
    </row>
  </sheetData>
  <mergeCells count="1">
    <mergeCell ref="A15:N15"/>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60"/>
  <sheetViews>
    <sheetView topLeftCell="A16" zoomScale="90" zoomScaleNormal="90" workbookViewId="0">
      <selection activeCell="A16" sqref="A16:XFD16"/>
    </sheetView>
  </sheetViews>
  <sheetFormatPr defaultRowHeight="14.45" customHeight="1" x14ac:dyDescent="0.25"/>
  <cols>
    <col min="1" max="1" width="12.28515625" style="1" customWidth="1"/>
    <col min="2" max="2" width="13.28515625" style="1" customWidth="1"/>
    <col min="3" max="3" width="18.140625" style="1" customWidth="1"/>
    <col min="4" max="4" width="14.85546875" style="1" customWidth="1"/>
    <col min="5" max="5" width="13.28515625" style="1" customWidth="1"/>
    <col min="6" max="6" width="16.42578125" style="1" customWidth="1"/>
    <col min="7" max="7" width="18.140625" style="1" customWidth="1"/>
    <col min="8" max="8" width="12.140625" style="1" customWidth="1"/>
    <col min="9" max="9" width="14.7109375" style="1" customWidth="1"/>
    <col min="10" max="10" width="15.5703125" style="1" customWidth="1"/>
    <col min="11" max="11" width="18.140625" style="1" customWidth="1"/>
    <col min="12" max="12" width="19.140625" style="1" customWidth="1"/>
    <col min="13" max="13" width="14.42578125" style="1" customWidth="1"/>
    <col min="14" max="14" width="15.5703125" style="1" customWidth="1"/>
    <col min="15" max="16384" width="9.140625" style="1"/>
  </cols>
  <sheetData>
    <row r="1" spans="1:14" ht="14.45" customHeight="1" x14ac:dyDescent="0.25">
      <c r="A1" s="1" t="s">
        <v>415</v>
      </c>
    </row>
    <row r="2" spans="1:14" ht="14.45" customHeight="1" x14ac:dyDescent="0.25">
      <c r="A2" s="1" t="s">
        <v>131</v>
      </c>
      <c r="J2" s="10">
        <v>1200000000</v>
      </c>
      <c r="K2" s="5" t="s">
        <v>291</v>
      </c>
      <c r="M2" s="13">
        <f>J2+C10</f>
        <v>1210000000</v>
      </c>
    </row>
    <row r="3" spans="1:14" ht="14.45" customHeight="1" x14ac:dyDescent="0.25">
      <c r="A3" s="1" t="s">
        <v>112</v>
      </c>
      <c r="J3" s="1">
        <v>36</v>
      </c>
      <c r="K3" s="11">
        <f>J3+M22</f>
        <v>38</v>
      </c>
    </row>
    <row r="4" spans="1:14" ht="14.45" customHeight="1" x14ac:dyDescent="0.25">
      <c r="A4" s="1" t="s">
        <v>105</v>
      </c>
      <c r="J4" s="6">
        <v>42383</v>
      </c>
      <c r="K4" s="6">
        <f>J4</f>
        <v>42383</v>
      </c>
    </row>
    <row r="5" spans="1:14" ht="14.45" customHeight="1" x14ac:dyDescent="0.25">
      <c r="A5" s="1" t="s">
        <v>106</v>
      </c>
      <c r="J5" s="6">
        <v>42389</v>
      </c>
    </row>
    <row r="6" spans="1:14" ht="14.45" customHeight="1" x14ac:dyDescent="0.25">
      <c r="A6" s="1" t="s">
        <v>107</v>
      </c>
      <c r="J6" s="1">
        <f>J5-J4</f>
        <v>6</v>
      </c>
    </row>
    <row r="7" spans="1:14" ht="14.45" customHeight="1" x14ac:dyDescent="0.25">
      <c r="A7" s="1" t="s">
        <v>125</v>
      </c>
      <c r="J7" s="6">
        <f>EDATE(J4,J3)-1</f>
        <v>43478</v>
      </c>
      <c r="K7" s="6">
        <f>EDATE(J4,K3)-1</f>
        <v>43537</v>
      </c>
      <c r="L7" s="1">
        <f>K7-J7</f>
        <v>59</v>
      </c>
    </row>
    <row r="8" spans="1:14" ht="14.45" customHeight="1" x14ac:dyDescent="0.25">
      <c r="A8" s="1" t="s">
        <v>113</v>
      </c>
      <c r="J8" s="1">
        <f>J7-J4+L7</f>
        <v>1154</v>
      </c>
    </row>
    <row r="9" spans="1:14" ht="14.45" customHeight="1" x14ac:dyDescent="0.25">
      <c r="A9" s="1" t="s">
        <v>109</v>
      </c>
      <c r="B9" s="1" t="s">
        <v>110</v>
      </c>
      <c r="C9" s="1" t="s">
        <v>111</v>
      </c>
      <c r="D9" s="1" t="s">
        <v>136</v>
      </c>
    </row>
    <row r="10" spans="1:14" ht="14.45" customHeight="1" x14ac:dyDescent="0.25">
      <c r="A10" s="6">
        <v>42480</v>
      </c>
      <c r="B10" s="1" t="s">
        <v>135</v>
      </c>
      <c r="C10" s="19">
        <v>10000000</v>
      </c>
      <c r="D10" s="19">
        <v>2</v>
      </c>
    </row>
    <row r="11" spans="1:14" ht="14.45" customHeight="1" x14ac:dyDescent="0.25">
      <c r="A11" s="6">
        <v>42655</v>
      </c>
      <c r="C11" s="1">
        <v>10000000</v>
      </c>
      <c r="D11" s="1">
        <v>-2</v>
      </c>
    </row>
    <row r="12" spans="1:14" ht="14.45" customHeight="1" x14ac:dyDescent="0.25">
      <c r="A12" s="1" t="s">
        <v>458</v>
      </c>
    </row>
    <row r="15" spans="1:14" ht="14.45" customHeight="1" x14ac:dyDescent="0.25">
      <c r="A15" s="98" t="s">
        <v>114</v>
      </c>
      <c r="B15" s="98"/>
      <c r="C15" s="98"/>
      <c r="D15" s="98"/>
      <c r="E15" s="98"/>
      <c r="F15" s="98"/>
      <c r="G15" s="98"/>
      <c r="H15" s="98"/>
      <c r="I15" s="98"/>
      <c r="J15" s="98"/>
      <c r="K15" s="98"/>
      <c r="L15" s="98"/>
      <c r="M15" s="98"/>
      <c r="N15" s="98"/>
    </row>
    <row r="16" spans="1:14" ht="77.25" customHeight="1" x14ac:dyDescent="0.25">
      <c r="A16" s="14" t="s">
        <v>369</v>
      </c>
      <c r="B16" s="14" t="s">
        <v>370</v>
      </c>
      <c r="C16" s="14" t="s">
        <v>122</v>
      </c>
      <c r="D16" s="14" t="s">
        <v>121</v>
      </c>
      <c r="E16" s="14" t="s">
        <v>371</v>
      </c>
      <c r="F16" s="14" t="s">
        <v>376</v>
      </c>
      <c r="G16" s="7" t="s">
        <v>372</v>
      </c>
      <c r="H16" s="14" t="s">
        <v>373</v>
      </c>
      <c r="I16" s="14" t="s">
        <v>374</v>
      </c>
      <c r="J16" s="7" t="s">
        <v>377</v>
      </c>
      <c r="K16" s="7" t="s">
        <v>378</v>
      </c>
      <c r="L16" s="7" t="s">
        <v>118</v>
      </c>
      <c r="M16" s="7" t="s">
        <v>119</v>
      </c>
      <c r="N16" s="7" t="s">
        <v>137</v>
      </c>
    </row>
    <row r="17" spans="1:14" ht="14.45" customHeight="1" x14ac:dyDescent="0.25">
      <c r="A17" s="1" t="s">
        <v>120</v>
      </c>
      <c r="B17" s="10">
        <f>J7-J4+1</f>
        <v>1096</v>
      </c>
      <c r="C17" s="6">
        <f>J4</f>
        <v>42383</v>
      </c>
      <c r="D17" s="6">
        <f>C17+E17-1</f>
        <v>42388</v>
      </c>
      <c r="E17" s="8">
        <f>J5-C17</f>
        <v>6</v>
      </c>
      <c r="F17" s="9">
        <f>J2</f>
        <v>1200000000</v>
      </c>
      <c r="G17" s="9">
        <f>J2</f>
        <v>1200000000</v>
      </c>
      <c r="H17" s="9">
        <f>G17/B17</f>
        <v>1094890.510948905</v>
      </c>
      <c r="I17" s="9">
        <f>E17*H17</f>
        <v>6569343.0656934306</v>
      </c>
      <c r="J17" s="9">
        <f>I17</f>
        <v>6569343.0656934306</v>
      </c>
      <c r="K17" s="9">
        <f>G17-J17</f>
        <v>1193430656.9343066</v>
      </c>
      <c r="L17" s="9"/>
      <c r="M17" s="9"/>
    </row>
    <row r="18" spans="1:14" ht="14.45" customHeight="1" x14ac:dyDescent="0.25">
      <c r="A18" s="1" t="s">
        <v>120</v>
      </c>
      <c r="B18" s="13">
        <f>B17-E17+N18</f>
        <v>1090</v>
      </c>
      <c r="C18" s="6">
        <f t="shared" ref="C18:C23" si="0">D17+1</f>
        <v>42389</v>
      </c>
      <c r="D18" s="6">
        <v>42400</v>
      </c>
      <c r="E18" s="1">
        <f>D18-C18+1</f>
        <v>12</v>
      </c>
      <c r="F18" s="11">
        <f>F17+L18</f>
        <v>1200000000</v>
      </c>
      <c r="G18" s="9">
        <f>K17+L18</f>
        <v>1193430656.9343066</v>
      </c>
      <c r="H18" s="9">
        <f t="shared" ref="H18:H60" si="1">G18/B18</f>
        <v>1094890.5109489053</v>
      </c>
      <c r="I18" s="9">
        <f t="shared" ref="I18:I60" si="2">E18*H18</f>
        <v>13138686.131386863</v>
      </c>
      <c r="J18" s="9">
        <f t="shared" ref="J18:J60" si="3">I18+J17</f>
        <v>19708029.197080292</v>
      </c>
      <c r="K18" s="9">
        <f t="shared" ref="K18:K60" si="4">F18-J18</f>
        <v>1180291970.8029196</v>
      </c>
      <c r="L18" s="9"/>
      <c r="M18" s="9"/>
      <c r="N18" s="11"/>
    </row>
    <row r="19" spans="1:14" ht="14.45" customHeight="1" x14ac:dyDescent="0.25">
      <c r="A19" s="1" t="s">
        <v>130</v>
      </c>
      <c r="B19" s="13">
        <f t="shared" ref="B19:B60" si="5">B18-E18+N19</f>
        <v>1078</v>
      </c>
      <c r="C19" s="6">
        <f t="shared" si="0"/>
        <v>42401</v>
      </c>
      <c r="D19" s="6">
        <v>42429</v>
      </c>
      <c r="E19" s="1">
        <f>D19-C19+1</f>
        <v>29</v>
      </c>
      <c r="F19" s="11">
        <f t="shared" ref="F19:F60" si="6">F18+L19</f>
        <v>1200000000</v>
      </c>
      <c r="G19" s="9">
        <f t="shared" ref="G19:G60" si="7">K18+L19</f>
        <v>1180291970.8029196</v>
      </c>
      <c r="H19" s="9">
        <f t="shared" si="1"/>
        <v>1094890.510948905</v>
      </c>
      <c r="I19" s="9">
        <f t="shared" si="2"/>
        <v>31751824.817518245</v>
      </c>
      <c r="J19" s="9">
        <f t="shared" si="3"/>
        <v>51459854.014598534</v>
      </c>
      <c r="K19" s="9">
        <f t="shared" si="4"/>
        <v>1148540145.9854014</v>
      </c>
      <c r="L19" s="9"/>
      <c r="M19" s="9"/>
    </row>
    <row r="20" spans="1:14" ht="14.45" customHeight="1" x14ac:dyDescent="0.25">
      <c r="A20" s="1" t="s">
        <v>133</v>
      </c>
      <c r="B20" s="13">
        <f t="shared" si="5"/>
        <v>1049</v>
      </c>
      <c r="C20" s="6">
        <f t="shared" si="0"/>
        <v>42430</v>
      </c>
      <c r="D20" s="6">
        <v>42460</v>
      </c>
      <c r="E20" s="1">
        <f>D20-C20+1</f>
        <v>31</v>
      </c>
      <c r="F20" s="11">
        <f t="shared" si="6"/>
        <v>1200000000</v>
      </c>
      <c r="G20" s="9">
        <f t="shared" si="7"/>
        <v>1148540145.9854014</v>
      </c>
      <c r="H20" s="9">
        <f t="shared" si="1"/>
        <v>1094890.510948905</v>
      </c>
      <c r="I20" s="9">
        <f t="shared" si="2"/>
        <v>33941605.839416057</v>
      </c>
      <c r="J20" s="9">
        <f t="shared" si="3"/>
        <v>85401459.85401459</v>
      </c>
      <c r="K20" s="9">
        <f t="shared" si="4"/>
        <v>1114598540.1459854</v>
      </c>
      <c r="L20" s="9"/>
      <c r="M20" s="9"/>
    </row>
    <row r="21" spans="1:14" s="5" customFormat="1" ht="14.45" customHeight="1" x14ac:dyDescent="0.25">
      <c r="A21" s="5" t="s">
        <v>134</v>
      </c>
      <c r="B21" s="20">
        <f>B20-E20+N21</f>
        <v>1018</v>
      </c>
      <c r="C21" s="12">
        <f>D20+1</f>
        <v>42461</v>
      </c>
      <c r="D21" s="12">
        <f>C21+E21-1</f>
        <v>42479</v>
      </c>
      <c r="E21" s="5">
        <f>A10-C21</f>
        <v>19</v>
      </c>
      <c r="F21" s="21">
        <f t="shared" si="6"/>
        <v>1200000000</v>
      </c>
      <c r="G21" s="19">
        <f t="shared" si="7"/>
        <v>1114598540.1459854</v>
      </c>
      <c r="H21" s="19">
        <f t="shared" si="1"/>
        <v>1094890.510948905</v>
      </c>
      <c r="I21" s="19">
        <f t="shared" si="2"/>
        <v>20802919.708029196</v>
      </c>
      <c r="J21" s="19">
        <f t="shared" si="3"/>
        <v>106204379.56204379</v>
      </c>
      <c r="K21" s="19">
        <f t="shared" si="4"/>
        <v>1093795620.4379563</v>
      </c>
      <c r="L21" s="19"/>
      <c r="M21" s="19"/>
    </row>
    <row r="22" spans="1:14" s="5" customFormat="1" ht="14.45" customHeight="1" x14ac:dyDescent="0.25">
      <c r="A22" s="5" t="s">
        <v>134</v>
      </c>
      <c r="B22" s="20">
        <f>B21-E21+N22</f>
        <v>1058</v>
      </c>
      <c r="C22" s="12">
        <f t="shared" si="0"/>
        <v>42480</v>
      </c>
      <c r="D22" s="12">
        <v>42490</v>
      </c>
      <c r="E22" s="5">
        <f>D22-C22+1</f>
        <v>11</v>
      </c>
      <c r="F22" s="21">
        <f t="shared" si="6"/>
        <v>1210000000</v>
      </c>
      <c r="G22" s="19">
        <f t="shared" si="7"/>
        <v>1103795620.4379563</v>
      </c>
      <c r="H22" s="19">
        <f t="shared" si="1"/>
        <v>1043285.0854801099</v>
      </c>
      <c r="I22" s="19">
        <f t="shared" si="2"/>
        <v>11476135.940281209</v>
      </c>
      <c r="J22" s="19">
        <f t="shared" si="3"/>
        <v>117680515.502325</v>
      </c>
      <c r="K22" s="19">
        <f t="shared" si="4"/>
        <v>1092319484.4976749</v>
      </c>
      <c r="L22" s="19">
        <f>C10</f>
        <v>10000000</v>
      </c>
      <c r="M22" s="19">
        <f>D10</f>
        <v>2</v>
      </c>
      <c r="N22" s="5">
        <f>K7-J7</f>
        <v>59</v>
      </c>
    </row>
    <row r="23" spans="1:14" s="16" customFormat="1" ht="14.45" customHeight="1" x14ac:dyDescent="0.25">
      <c r="A23" s="16" t="s">
        <v>157</v>
      </c>
      <c r="B23" s="87">
        <f>B22-E22+N23</f>
        <v>1047</v>
      </c>
      <c r="C23" s="88">
        <f t="shared" si="0"/>
        <v>42491</v>
      </c>
      <c r="D23" s="88">
        <v>42521</v>
      </c>
      <c r="E23" s="16">
        <f>D23-C23+1</f>
        <v>31</v>
      </c>
      <c r="F23" s="89">
        <f t="shared" si="6"/>
        <v>1210000000</v>
      </c>
      <c r="G23" s="18">
        <f t="shared" si="7"/>
        <v>1092319484.4976749</v>
      </c>
      <c r="H23" s="18">
        <f t="shared" si="1"/>
        <v>1043285.0854801098</v>
      </c>
      <c r="I23" s="18">
        <f t="shared" si="2"/>
        <v>32341837.649883404</v>
      </c>
      <c r="J23" s="18">
        <f t="shared" si="3"/>
        <v>150022353.15220839</v>
      </c>
      <c r="K23" s="18">
        <f t="shared" si="4"/>
        <v>1059977646.8477917</v>
      </c>
      <c r="L23" s="18">
        <v>0</v>
      </c>
      <c r="M23" s="18">
        <v>0</v>
      </c>
      <c r="N23" s="16">
        <v>0</v>
      </c>
    </row>
    <row r="24" spans="1:14" ht="14.45" customHeight="1" x14ac:dyDescent="0.25">
      <c r="A24" s="1" t="s">
        <v>158</v>
      </c>
      <c r="B24" s="13">
        <f t="shared" si="5"/>
        <v>1016</v>
      </c>
      <c r="C24" s="17">
        <v>42522</v>
      </c>
      <c r="D24" s="17">
        <v>42551</v>
      </c>
      <c r="E24" s="1">
        <f t="shared" ref="E24:E60" si="8">D24-C24+1</f>
        <v>30</v>
      </c>
      <c r="F24" s="11">
        <f t="shared" si="6"/>
        <v>1210000000</v>
      </c>
      <c r="G24" s="18">
        <f t="shared" si="7"/>
        <v>1059977646.8477917</v>
      </c>
      <c r="H24" s="9">
        <f t="shared" si="1"/>
        <v>1043285.0854801099</v>
      </c>
      <c r="I24" s="9">
        <f t="shared" si="2"/>
        <v>31298552.564403296</v>
      </c>
      <c r="J24" s="9">
        <f t="shared" si="3"/>
        <v>181320905.71661168</v>
      </c>
      <c r="K24" s="9">
        <f t="shared" si="4"/>
        <v>1028679094.2833884</v>
      </c>
      <c r="L24" s="9">
        <v>0</v>
      </c>
      <c r="M24" s="9">
        <v>0</v>
      </c>
      <c r="N24" s="1">
        <v>0</v>
      </c>
    </row>
    <row r="25" spans="1:14" ht="14.45" customHeight="1" x14ac:dyDescent="0.25">
      <c r="A25" s="1" t="s">
        <v>159</v>
      </c>
      <c r="B25" s="13">
        <f t="shared" si="5"/>
        <v>986</v>
      </c>
      <c r="C25" s="6">
        <v>42552</v>
      </c>
      <c r="D25" s="6">
        <v>42582</v>
      </c>
      <c r="E25" s="1">
        <f t="shared" si="8"/>
        <v>31</v>
      </c>
      <c r="F25" s="11">
        <f t="shared" si="6"/>
        <v>1210000000</v>
      </c>
      <c r="G25" s="18">
        <f t="shared" si="7"/>
        <v>1028679094.2833884</v>
      </c>
      <c r="H25" s="9">
        <f t="shared" si="1"/>
        <v>1043285.0854801099</v>
      </c>
      <c r="I25" s="9">
        <f t="shared" si="2"/>
        <v>32341837.649883408</v>
      </c>
      <c r="J25" s="9">
        <f t="shared" si="3"/>
        <v>213662743.3664951</v>
      </c>
      <c r="K25" s="9">
        <f t="shared" si="4"/>
        <v>996337256.63350487</v>
      </c>
      <c r="L25" s="9">
        <v>0</v>
      </c>
      <c r="M25" s="9">
        <v>0</v>
      </c>
      <c r="N25" s="1">
        <v>0</v>
      </c>
    </row>
    <row r="26" spans="1:14" ht="14.45" customHeight="1" x14ac:dyDescent="0.25">
      <c r="A26" s="1" t="s">
        <v>160</v>
      </c>
      <c r="B26" s="13">
        <f t="shared" si="5"/>
        <v>955</v>
      </c>
      <c r="C26" s="6">
        <v>42583</v>
      </c>
      <c r="D26" s="6">
        <v>42613</v>
      </c>
      <c r="E26" s="1">
        <f t="shared" si="8"/>
        <v>31</v>
      </c>
      <c r="F26" s="11">
        <f t="shared" si="6"/>
        <v>1210000000</v>
      </c>
      <c r="G26" s="18">
        <f t="shared" si="7"/>
        <v>996337256.63350487</v>
      </c>
      <c r="H26" s="9">
        <f t="shared" si="1"/>
        <v>1043285.0854801098</v>
      </c>
      <c r="I26" s="9">
        <f t="shared" si="2"/>
        <v>32341837.649883404</v>
      </c>
      <c r="J26" s="9">
        <f t="shared" si="3"/>
        <v>246004581.01637852</v>
      </c>
      <c r="K26" s="9">
        <f t="shared" si="4"/>
        <v>963995418.98362148</v>
      </c>
      <c r="L26" s="9">
        <v>0</v>
      </c>
      <c r="M26" s="9">
        <v>0</v>
      </c>
      <c r="N26" s="1">
        <v>0</v>
      </c>
    </row>
    <row r="27" spans="1:14" ht="14.45" customHeight="1" x14ac:dyDescent="0.25">
      <c r="A27" s="1" t="s">
        <v>161</v>
      </c>
      <c r="B27" s="13">
        <f t="shared" si="5"/>
        <v>924</v>
      </c>
      <c r="C27" s="6">
        <v>42614</v>
      </c>
      <c r="D27" s="6">
        <v>42643</v>
      </c>
      <c r="E27" s="1">
        <f t="shared" si="8"/>
        <v>30</v>
      </c>
      <c r="F27" s="11">
        <f t="shared" si="6"/>
        <v>1210000000</v>
      </c>
      <c r="G27" s="18">
        <f t="shared" si="7"/>
        <v>963995418.98362148</v>
      </c>
      <c r="H27" s="9">
        <f t="shared" si="1"/>
        <v>1043285.0854801098</v>
      </c>
      <c r="I27" s="9">
        <f t="shared" si="2"/>
        <v>31298552.564403296</v>
      </c>
      <c r="J27" s="9">
        <f t="shared" si="3"/>
        <v>277303133.58078182</v>
      </c>
      <c r="K27" s="9">
        <f t="shared" si="4"/>
        <v>932696866.41921818</v>
      </c>
      <c r="L27" s="9">
        <v>0</v>
      </c>
      <c r="M27" s="9">
        <v>0</v>
      </c>
      <c r="N27" s="1">
        <v>0</v>
      </c>
    </row>
    <row r="28" spans="1:14" s="16" customFormat="1" ht="14.45" customHeight="1" x14ac:dyDescent="0.25">
      <c r="A28" s="16" t="s">
        <v>162</v>
      </c>
      <c r="B28" s="87">
        <f t="shared" si="5"/>
        <v>894</v>
      </c>
      <c r="C28" s="88">
        <v>42644</v>
      </c>
      <c r="D28" s="88">
        <v>42654</v>
      </c>
      <c r="E28" s="16">
        <f t="shared" si="8"/>
        <v>11</v>
      </c>
      <c r="F28" s="89">
        <f t="shared" si="6"/>
        <v>1210000000</v>
      </c>
      <c r="G28" s="18">
        <f t="shared" si="7"/>
        <v>932696866.41921818</v>
      </c>
      <c r="H28" s="18">
        <f t="shared" si="1"/>
        <v>1043285.0854801098</v>
      </c>
      <c r="I28" s="18">
        <f t="shared" si="2"/>
        <v>11476135.940281209</v>
      </c>
      <c r="J28" s="18">
        <f t="shared" si="3"/>
        <v>288779269.52106303</v>
      </c>
      <c r="K28" s="18">
        <f t="shared" si="4"/>
        <v>921220730.47893691</v>
      </c>
      <c r="L28" s="18">
        <v>0</v>
      </c>
      <c r="M28" s="18">
        <v>0</v>
      </c>
      <c r="N28" s="16">
        <v>0</v>
      </c>
    </row>
    <row r="29" spans="1:14" s="5" customFormat="1" ht="14.45" customHeight="1" x14ac:dyDescent="0.25">
      <c r="A29" s="5" t="s">
        <v>162</v>
      </c>
      <c r="B29" s="20">
        <f>B28-E28+N29</f>
        <v>824</v>
      </c>
      <c r="C29" s="12">
        <v>42655</v>
      </c>
      <c r="D29" s="12">
        <v>42674</v>
      </c>
      <c r="E29" s="5">
        <f t="shared" si="8"/>
        <v>20</v>
      </c>
      <c r="F29" s="21">
        <f t="shared" si="6"/>
        <v>1220000000</v>
      </c>
      <c r="G29" s="19">
        <f t="shared" si="7"/>
        <v>931220730.47893691</v>
      </c>
      <c r="H29" s="19">
        <f t="shared" si="1"/>
        <v>1130122.2457268653</v>
      </c>
      <c r="I29" s="19">
        <f t="shared" si="2"/>
        <v>22602444.914537303</v>
      </c>
      <c r="J29" s="19">
        <f t="shared" si="3"/>
        <v>311381714.43560034</v>
      </c>
      <c r="K29" s="19">
        <f t="shared" si="4"/>
        <v>908618285.56439972</v>
      </c>
      <c r="L29" s="19">
        <v>10000000</v>
      </c>
      <c r="M29" s="19">
        <v>-2</v>
      </c>
      <c r="N29" s="5">
        <v>-59</v>
      </c>
    </row>
    <row r="30" spans="1:14" ht="14.45" customHeight="1" x14ac:dyDescent="0.25">
      <c r="A30" s="1" t="s">
        <v>163</v>
      </c>
      <c r="B30" s="13">
        <f>B29-E29+N30</f>
        <v>804</v>
      </c>
      <c r="C30" s="6">
        <v>42675</v>
      </c>
      <c r="D30" s="6">
        <v>42704</v>
      </c>
      <c r="E30" s="1">
        <f t="shared" si="8"/>
        <v>30</v>
      </c>
      <c r="F30" s="11">
        <f>F29+L30</f>
        <v>1220000000</v>
      </c>
      <c r="G30" s="18">
        <f>K29+L30</f>
        <v>908618285.56439972</v>
      </c>
      <c r="H30" s="9">
        <f t="shared" si="1"/>
        <v>1130122.2457268653</v>
      </c>
      <c r="I30" s="9">
        <f t="shared" si="2"/>
        <v>33903667.371805958</v>
      </c>
      <c r="J30" s="9">
        <f>I30+J29</f>
        <v>345285381.80740631</v>
      </c>
      <c r="K30" s="9">
        <f t="shared" si="4"/>
        <v>874714618.19259369</v>
      </c>
      <c r="L30" s="9">
        <v>0</v>
      </c>
      <c r="M30" s="9">
        <v>0</v>
      </c>
      <c r="N30" s="1">
        <v>0</v>
      </c>
    </row>
    <row r="31" spans="1:14" ht="14.45" customHeight="1" x14ac:dyDescent="0.25">
      <c r="A31" s="1" t="s">
        <v>164</v>
      </c>
      <c r="B31" s="13">
        <f t="shared" si="5"/>
        <v>774</v>
      </c>
      <c r="C31" s="6">
        <v>42705</v>
      </c>
      <c r="D31" s="6">
        <v>42735</v>
      </c>
      <c r="E31" s="1">
        <f t="shared" si="8"/>
        <v>31</v>
      </c>
      <c r="F31" s="11">
        <f t="shared" si="6"/>
        <v>1220000000</v>
      </c>
      <c r="G31" s="18">
        <f t="shared" si="7"/>
        <v>874714618.19259369</v>
      </c>
      <c r="H31" s="9">
        <f t="shared" si="1"/>
        <v>1130122.2457268653</v>
      </c>
      <c r="I31" s="9">
        <f t="shared" si="2"/>
        <v>35033789.61753282</v>
      </c>
      <c r="J31" s="9">
        <f t="shared" si="3"/>
        <v>380319171.42493916</v>
      </c>
      <c r="K31" s="9">
        <f t="shared" si="4"/>
        <v>839680828.57506084</v>
      </c>
      <c r="L31" s="9">
        <v>0</v>
      </c>
      <c r="M31" s="9">
        <v>0</v>
      </c>
      <c r="N31" s="1">
        <v>0</v>
      </c>
    </row>
    <row r="32" spans="1:14" ht="14.45" customHeight="1" x14ac:dyDescent="0.25">
      <c r="A32" s="1" t="s">
        <v>165</v>
      </c>
      <c r="B32" s="13">
        <f t="shared" si="5"/>
        <v>743</v>
      </c>
      <c r="C32" s="6">
        <v>42736</v>
      </c>
      <c r="D32" s="6">
        <v>42766</v>
      </c>
      <c r="E32" s="1">
        <f t="shared" si="8"/>
        <v>31</v>
      </c>
      <c r="F32" s="11">
        <f t="shared" si="6"/>
        <v>1220000000</v>
      </c>
      <c r="G32" s="18">
        <f t="shared" si="7"/>
        <v>839680828.57506084</v>
      </c>
      <c r="H32" s="9">
        <f t="shared" si="1"/>
        <v>1130122.2457268653</v>
      </c>
      <c r="I32" s="9">
        <f t="shared" si="2"/>
        <v>35033789.61753282</v>
      </c>
      <c r="J32" s="9">
        <f t="shared" si="3"/>
        <v>415352961.042472</v>
      </c>
      <c r="K32" s="9">
        <f t="shared" si="4"/>
        <v>804647038.957528</v>
      </c>
      <c r="L32" s="9">
        <v>0</v>
      </c>
      <c r="M32" s="9">
        <v>0</v>
      </c>
      <c r="N32" s="1">
        <v>0</v>
      </c>
    </row>
    <row r="33" spans="1:14" ht="14.45" customHeight="1" x14ac:dyDescent="0.25">
      <c r="A33" s="1" t="s">
        <v>166</v>
      </c>
      <c r="B33" s="13">
        <f t="shared" si="5"/>
        <v>712</v>
      </c>
      <c r="C33" s="6">
        <v>42767</v>
      </c>
      <c r="D33" s="6">
        <v>42794</v>
      </c>
      <c r="E33" s="1">
        <f t="shared" si="8"/>
        <v>28</v>
      </c>
      <c r="F33" s="11">
        <f t="shared" si="6"/>
        <v>1220000000</v>
      </c>
      <c r="G33" s="18">
        <f t="shared" si="7"/>
        <v>804647038.957528</v>
      </c>
      <c r="H33" s="9">
        <f t="shared" si="1"/>
        <v>1130122.2457268653</v>
      </c>
      <c r="I33" s="9">
        <f t="shared" si="2"/>
        <v>31643422.880352229</v>
      </c>
      <c r="J33" s="9">
        <f t="shared" si="3"/>
        <v>446996383.92282426</v>
      </c>
      <c r="K33" s="9">
        <f t="shared" si="4"/>
        <v>773003616.07717574</v>
      </c>
      <c r="L33" s="9">
        <v>0</v>
      </c>
      <c r="M33" s="9">
        <v>0</v>
      </c>
      <c r="N33" s="1">
        <v>0</v>
      </c>
    </row>
    <row r="34" spans="1:14" ht="14.45" customHeight="1" x14ac:dyDescent="0.25">
      <c r="A34" s="1" t="s">
        <v>167</v>
      </c>
      <c r="B34" s="13">
        <f t="shared" si="5"/>
        <v>684</v>
      </c>
      <c r="C34" s="6">
        <v>42795</v>
      </c>
      <c r="D34" s="6">
        <v>42825</v>
      </c>
      <c r="E34" s="1">
        <f t="shared" si="8"/>
        <v>31</v>
      </c>
      <c r="F34" s="11">
        <f t="shared" si="6"/>
        <v>1220000000</v>
      </c>
      <c r="G34" s="18">
        <f t="shared" si="7"/>
        <v>773003616.07717574</v>
      </c>
      <c r="H34" s="9">
        <f t="shared" si="1"/>
        <v>1130122.245726865</v>
      </c>
      <c r="I34" s="9">
        <f t="shared" si="2"/>
        <v>35033789.617532812</v>
      </c>
      <c r="J34" s="9">
        <f t="shared" si="3"/>
        <v>482030173.54035705</v>
      </c>
      <c r="K34" s="9">
        <f t="shared" si="4"/>
        <v>737969826.45964289</v>
      </c>
      <c r="L34" s="9">
        <v>0</v>
      </c>
      <c r="M34" s="9">
        <v>0</v>
      </c>
      <c r="N34" s="1">
        <v>0</v>
      </c>
    </row>
    <row r="35" spans="1:14" ht="14.45" customHeight="1" x14ac:dyDescent="0.25">
      <c r="A35" s="1" t="s">
        <v>168</v>
      </c>
      <c r="B35" s="13">
        <f t="shared" si="5"/>
        <v>653</v>
      </c>
      <c r="C35" s="6">
        <v>42826</v>
      </c>
      <c r="D35" s="6">
        <v>42855</v>
      </c>
      <c r="E35" s="1">
        <f t="shared" si="8"/>
        <v>30</v>
      </c>
      <c r="F35" s="11">
        <f t="shared" si="6"/>
        <v>1220000000</v>
      </c>
      <c r="G35" s="18">
        <f t="shared" si="7"/>
        <v>737969826.45964289</v>
      </c>
      <c r="H35" s="9">
        <f t="shared" si="1"/>
        <v>1130122.245726865</v>
      </c>
      <c r="I35" s="9">
        <f t="shared" si="2"/>
        <v>33903667.371805951</v>
      </c>
      <c r="J35" s="9">
        <f t="shared" si="3"/>
        <v>515933840.91216302</v>
      </c>
      <c r="K35" s="9">
        <f t="shared" si="4"/>
        <v>704066159.08783698</v>
      </c>
      <c r="L35" s="9">
        <v>0</v>
      </c>
      <c r="M35" s="9">
        <v>0</v>
      </c>
      <c r="N35" s="1">
        <v>0</v>
      </c>
    </row>
    <row r="36" spans="1:14" ht="14.45" customHeight="1" x14ac:dyDescent="0.25">
      <c r="A36" s="1" t="s">
        <v>169</v>
      </c>
      <c r="B36" s="13">
        <f t="shared" si="5"/>
        <v>623</v>
      </c>
      <c r="C36" s="6">
        <v>42856</v>
      </c>
      <c r="D36" s="6">
        <v>42886</v>
      </c>
      <c r="E36" s="1">
        <f t="shared" si="8"/>
        <v>31</v>
      </c>
      <c r="F36" s="11">
        <f t="shared" si="6"/>
        <v>1220000000</v>
      </c>
      <c r="G36" s="18">
        <f t="shared" si="7"/>
        <v>704066159.08783698</v>
      </c>
      <c r="H36" s="9">
        <f t="shared" si="1"/>
        <v>1130122.2457268653</v>
      </c>
      <c r="I36" s="9">
        <f t="shared" si="2"/>
        <v>35033789.61753282</v>
      </c>
      <c r="J36" s="9">
        <f t="shared" si="3"/>
        <v>550967630.52969587</v>
      </c>
      <c r="K36" s="9">
        <f t="shared" si="4"/>
        <v>669032369.47030413</v>
      </c>
      <c r="L36" s="9">
        <v>0</v>
      </c>
      <c r="M36" s="9">
        <v>0</v>
      </c>
      <c r="N36" s="1">
        <v>0</v>
      </c>
    </row>
    <row r="37" spans="1:14" ht="14.45" customHeight="1" x14ac:dyDescent="0.25">
      <c r="A37" s="1" t="s">
        <v>170</v>
      </c>
      <c r="B37" s="13">
        <f t="shared" si="5"/>
        <v>592</v>
      </c>
      <c r="C37" s="17">
        <v>42887</v>
      </c>
      <c r="D37" s="17">
        <v>42916</v>
      </c>
      <c r="E37" s="1">
        <f t="shared" si="8"/>
        <v>30</v>
      </c>
      <c r="F37" s="11">
        <f t="shared" si="6"/>
        <v>1220000000</v>
      </c>
      <c r="G37" s="18">
        <f t="shared" si="7"/>
        <v>669032369.47030413</v>
      </c>
      <c r="H37" s="9">
        <f t="shared" si="1"/>
        <v>1130122.245726865</v>
      </c>
      <c r="I37" s="9">
        <f t="shared" si="2"/>
        <v>33903667.371805951</v>
      </c>
      <c r="J37" s="9">
        <f t="shared" si="3"/>
        <v>584871297.90150177</v>
      </c>
      <c r="K37" s="9">
        <f t="shared" si="4"/>
        <v>635128702.09849823</v>
      </c>
      <c r="L37" s="9">
        <v>0</v>
      </c>
      <c r="M37" s="9">
        <v>0</v>
      </c>
      <c r="N37" s="1">
        <v>0</v>
      </c>
    </row>
    <row r="38" spans="1:14" ht="14.45" customHeight="1" x14ac:dyDescent="0.25">
      <c r="A38" s="1" t="s">
        <v>171</v>
      </c>
      <c r="B38" s="13">
        <f t="shared" si="5"/>
        <v>562</v>
      </c>
      <c r="C38" s="6">
        <v>42917</v>
      </c>
      <c r="D38" s="6">
        <v>42947</v>
      </c>
      <c r="E38" s="1">
        <f t="shared" si="8"/>
        <v>31</v>
      </c>
      <c r="F38" s="11">
        <f t="shared" si="6"/>
        <v>1220000000</v>
      </c>
      <c r="G38" s="18">
        <f t="shared" si="7"/>
        <v>635128702.09849823</v>
      </c>
      <c r="H38" s="9">
        <f t="shared" si="1"/>
        <v>1130122.2457268653</v>
      </c>
      <c r="I38" s="9">
        <f t="shared" si="2"/>
        <v>35033789.61753282</v>
      </c>
      <c r="J38" s="9">
        <f t="shared" si="3"/>
        <v>619905087.51903462</v>
      </c>
      <c r="K38" s="9">
        <f t="shared" si="4"/>
        <v>600094912.48096538</v>
      </c>
      <c r="L38" s="9">
        <v>0</v>
      </c>
      <c r="M38" s="9">
        <v>0</v>
      </c>
      <c r="N38" s="1">
        <v>0</v>
      </c>
    </row>
    <row r="39" spans="1:14" ht="14.45" customHeight="1" x14ac:dyDescent="0.25">
      <c r="A39" s="1" t="s">
        <v>172</v>
      </c>
      <c r="B39" s="13">
        <f t="shared" si="5"/>
        <v>531</v>
      </c>
      <c r="C39" s="6">
        <v>42948</v>
      </c>
      <c r="D39" s="6">
        <v>42978</v>
      </c>
      <c r="E39" s="1">
        <f t="shared" si="8"/>
        <v>31</v>
      </c>
      <c r="F39" s="11">
        <f t="shared" si="6"/>
        <v>1220000000</v>
      </c>
      <c r="G39" s="18">
        <f t="shared" si="7"/>
        <v>600094912.48096538</v>
      </c>
      <c r="H39" s="9">
        <f t="shared" si="1"/>
        <v>1130122.245726865</v>
      </c>
      <c r="I39" s="9">
        <f t="shared" si="2"/>
        <v>35033789.617532812</v>
      </c>
      <c r="J39" s="9">
        <f t="shared" si="3"/>
        <v>654938877.13656747</v>
      </c>
      <c r="K39" s="9">
        <f t="shared" si="4"/>
        <v>565061122.86343253</v>
      </c>
      <c r="L39" s="9">
        <v>0</v>
      </c>
      <c r="M39" s="9">
        <v>0</v>
      </c>
      <c r="N39" s="1">
        <v>0</v>
      </c>
    </row>
    <row r="40" spans="1:14" ht="14.45" customHeight="1" x14ac:dyDescent="0.25">
      <c r="A40" s="1" t="s">
        <v>173</v>
      </c>
      <c r="B40" s="13">
        <f t="shared" si="5"/>
        <v>500</v>
      </c>
      <c r="C40" s="6">
        <v>42979</v>
      </c>
      <c r="D40" s="6">
        <v>43008</v>
      </c>
      <c r="E40" s="1">
        <f t="shared" si="8"/>
        <v>30</v>
      </c>
      <c r="F40" s="11">
        <f t="shared" si="6"/>
        <v>1220000000</v>
      </c>
      <c r="G40" s="18">
        <f t="shared" si="7"/>
        <v>565061122.86343253</v>
      </c>
      <c r="H40" s="9">
        <f t="shared" si="1"/>
        <v>1130122.245726865</v>
      </c>
      <c r="I40" s="9">
        <f t="shared" si="2"/>
        <v>33903667.371805951</v>
      </c>
      <c r="J40" s="9">
        <f t="shared" si="3"/>
        <v>688842544.50837338</v>
      </c>
      <c r="K40" s="9">
        <f t="shared" si="4"/>
        <v>531157455.49162662</v>
      </c>
      <c r="L40" s="9">
        <v>0</v>
      </c>
      <c r="M40" s="9">
        <v>0</v>
      </c>
      <c r="N40" s="1">
        <v>0</v>
      </c>
    </row>
    <row r="41" spans="1:14" ht="14.45" customHeight="1" x14ac:dyDescent="0.25">
      <c r="A41" s="1" t="s">
        <v>174</v>
      </c>
      <c r="B41" s="13">
        <f t="shared" si="5"/>
        <v>470</v>
      </c>
      <c r="C41" s="6">
        <v>43009</v>
      </c>
      <c r="D41" s="6">
        <v>43039</v>
      </c>
      <c r="E41" s="1">
        <f t="shared" si="8"/>
        <v>31</v>
      </c>
      <c r="F41" s="11">
        <f t="shared" si="6"/>
        <v>1220000000</v>
      </c>
      <c r="G41" s="18">
        <f t="shared" si="7"/>
        <v>531157455.49162662</v>
      </c>
      <c r="H41" s="9">
        <f t="shared" si="1"/>
        <v>1130122.2457268653</v>
      </c>
      <c r="I41" s="9">
        <f t="shared" si="2"/>
        <v>35033789.61753282</v>
      </c>
      <c r="J41" s="9">
        <f t="shared" si="3"/>
        <v>723876334.12590623</v>
      </c>
      <c r="K41" s="9">
        <f t="shared" si="4"/>
        <v>496123665.87409377</v>
      </c>
      <c r="L41" s="9">
        <v>0</v>
      </c>
      <c r="M41" s="9">
        <v>0</v>
      </c>
      <c r="N41" s="1">
        <v>0</v>
      </c>
    </row>
    <row r="42" spans="1:14" ht="14.45" customHeight="1" x14ac:dyDescent="0.25">
      <c r="A42" s="1" t="s">
        <v>175</v>
      </c>
      <c r="B42" s="13">
        <f t="shared" si="5"/>
        <v>439</v>
      </c>
      <c r="C42" s="6">
        <v>43040</v>
      </c>
      <c r="D42" s="6">
        <v>43069</v>
      </c>
      <c r="E42" s="1">
        <f t="shared" si="8"/>
        <v>30</v>
      </c>
      <c r="F42" s="11">
        <f t="shared" si="6"/>
        <v>1220000000</v>
      </c>
      <c r="G42" s="18">
        <f t="shared" si="7"/>
        <v>496123665.87409377</v>
      </c>
      <c r="H42" s="9">
        <f t="shared" si="1"/>
        <v>1130122.245726865</v>
      </c>
      <c r="I42" s="9">
        <f t="shared" si="2"/>
        <v>33903667.371805951</v>
      </c>
      <c r="J42" s="9">
        <f t="shared" si="3"/>
        <v>757780001.49771214</v>
      </c>
      <c r="K42" s="9">
        <f t="shared" si="4"/>
        <v>462219998.50228786</v>
      </c>
      <c r="L42" s="9">
        <v>0</v>
      </c>
      <c r="M42" s="9">
        <v>0</v>
      </c>
      <c r="N42" s="1">
        <v>0</v>
      </c>
    </row>
    <row r="43" spans="1:14" ht="14.45" customHeight="1" x14ac:dyDescent="0.25">
      <c r="A43" s="1" t="s">
        <v>176</v>
      </c>
      <c r="B43" s="13">
        <f t="shared" si="5"/>
        <v>409</v>
      </c>
      <c r="C43" s="6">
        <v>43070</v>
      </c>
      <c r="D43" s="6">
        <v>43100</v>
      </c>
      <c r="E43" s="1">
        <f t="shared" si="8"/>
        <v>31</v>
      </c>
      <c r="F43" s="11">
        <f t="shared" si="6"/>
        <v>1220000000</v>
      </c>
      <c r="G43" s="18">
        <f t="shared" si="7"/>
        <v>462219998.50228786</v>
      </c>
      <c r="H43" s="9">
        <f t="shared" si="1"/>
        <v>1130122.2457268653</v>
      </c>
      <c r="I43" s="9">
        <f t="shared" si="2"/>
        <v>35033789.61753282</v>
      </c>
      <c r="J43" s="9">
        <f t="shared" si="3"/>
        <v>792813791.11524498</v>
      </c>
      <c r="K43" s="9">
        <f t="shared" si="4"/>
        <v>427186208.88475502</v>
      </c>
      <c r="L43" s="9">
        <v>0</v>
      </c>
      <c r="M43" s="9">
        <v>0</v>
      </c>
      <c r="N43" s="1">
        <v>0</v>
      </c>
    </row>
    <row r="44" spans="1:14" ht="14.45" customHeight="1" x14ac:dyDescent="0.25">
      <c r="A44" s="1" t="s">
        <v>177</v>
      </c>
      <c r="B44" s="13">
        <f t="shared" si="5"/>
        <v>378</v>
      </c>
      <c r="C44" s="6">
        <v>43101</v>
      </c>
      <c r="D44" s="6">
        <v>43131</v>
      </c>
      <c r="E44" s="1">
        <f t="shared" si="8"/>
        <v>31</v>
      </c>
      <c r="F44" s="11">
        <f t="shared" si="6"/>
        <v>1220000000</v>
      </c>
      <c r="G44" s="18">
        <f t="shared" si="7"/>
        <v>427186208.88475502</v>
      </c>
      <c r="H44" s="9">
        <f t="shared" si="1"/>
        <v>1130122.245726865</v>
      </c>
      <c r="I44" s="9">
        <f t="shared" si="2"/>
        <v>35033789.617532812</v>
      </c>
      <c r="J44" s="9">
        <f t="shared" si="3"/>
        <v>827847580.73277783</v>
      </c>
      <c r="K44" s="9">
        <f t="shared" si="4"/>
        <v>392152419.26722217</v>
      </c>
      <c r="L44" s="9">
        <v>0</v>
      </c>
      <c r="M44" s="9">
        <v>0</v>
      </c>
      <c r="N44" s="1">
        <v>0</v>
      </c>
    </row>
    <row r="45" spans="1:14" ht="14.45" customHeight="1" x14ac:dyDescent="0.25">
      <c r="A45" s="1" t="s">
        <v>178</v>
      </c>
      <c r="B45" s="13">
        <f t="shared" si="5"/>
        <v>347</v>
      </c>
      <c r="C45" s="6">
        <v>43132</v>
      </c>
      <c r="D45" s="6">
        <v>43159</v>
      </c>
      <c r="E45" s="1">
        <f t="shared" si="8"/>
        <v>28</v>
      </c>
      <c r="F45" s="11">
        <f t="shared" si="6"/>
        <v>1220000000</v>
      </c>
      <c r="G45" s="18">
        <f t="shared" si="7"/>
        <v>392152419.26722217</v>
      </c>
      <c r="H45" s="9">
        <f t="shared" si="1"/>
        <v>1130122.245726865</v>
      </c>
      <c r="I45" s="9">
        <f t="shared" si="2"/>
        <v>31643422.880352221</v>
      </c>
      <c r="J45" s="9">
        <f t="shared" si="3"/>
        <v>859491003.61313009</v>
      </c>
      <c r="K45" s="9">
        <f t="shared" si="4"/>
        <v>360508996.38686991</v>
      </c>
      <c r="L45" s="9">
        <v>0</v>
      </c>
      <c r="M45" s="9">
        <v>0</v>
      </c>
      <c r="N45" s="1">
        <v>0</v>
      </c>
    </row>
    <row r="46" spans="1:14" ht="14.45" customHeight="1" x14ac:dyDescent="0.25">
      <c r="A46" s="1" t="s">
        <v>179</v>
      </c>
      <c r="B46" s="13">
        <f t="shared" si="5"/>
        <v>319</v>
      </c>
      <c r="C46" s="6">
        <v>43160</v>
      </c>
      <c r="D46" s="6">
        <v>43190</v>
      </c>
      <c r="E46" s="1">
        <f t="shared" si="8"/>
        <v>31</v>
      </c>
      <c r="F46" s="11">
        <f t="shared" si="6"/>
        <v>1220000000</v>
      </c>
      <c r="G46" s="18">
        <f t="shared" si="7"/>
        <v>360508996.38686991</v>
      </c>
      <c r="H46" s="9">
        <f t="shared" si="1"/>
        <v>1130122.245726865</v>
      </c>
      <c r="I46" s="9">
        <f t="shared" si="2"/>
        <v>35033789.617532812</v>
      </c>
      <c r="J46" s="9">
        <f t="shared" si="3"/>
        <v>894524793.23066294</v>
      </c>
      <c r="K46" s="9">
        <f t="shared" si="4"/>
        <v>325475206.76933706</v>
      </c>
      <c r="L46" s="9">
        <v>0</v>
      </c>
      <c r="M46" s="9">
        <v>0</v>
      </c>
      <c r="N46" s="1">
        <v>0</v>
      </c>
    </row>
    <row r="47" spans="1:14" ht="14.45" customHeight="1" x14ac:dyDescent="0.25">
      <c r="A47" s="1" t="s">
        <v>180</v>
      </c>
      <c r="B47" s="13">
        <f t="shared" si="5"/>
        <v>288</v>
      </c>
      <c r="C47" s="6">
        <v>43191</v>
      </c>
      <c r="D47" s="6">
        <v>43220</v>
      </c>
      <c r="E47" s="1">
        <f t="shared" si="8"/>
        <v>30</v>
      </c>
      <c r="F47" s="11">
        <f t="shared" si="6"/>
        <v>1220000000</v>
      </c>
      <c r="G47" s="18">
        <f t="shared" si="7"/>
        <v>325475206.76933706</v>
      </c>
      <c r="H47" s="9">
        <f t="shared" si="1"/>
        <v>1130122.2457268648</v>
      </c>
      <c r="I47" s="9">
        <f t="shared" si="2"/>
        <v>33903667.371805944</v>
      </c>
      <c r="J47" s="9">
        <f t="shared" si="3"/>
        <v>928428460.60246885</v>
      </c>
      <c r="K47" s="9">
        <f t="shared" si="4"/>
        <v>291571539.39753115</v>
      </c>
      <c r="L47" s="9">
        <v>0</v>
      </c>
      <c r="M47" s="9">
        <v>0</v>
      </c>
      <c r="N47" s="1">
        <v>0</v>
      </c>
    </row>
    <row r="48" spans="1:14" ht="14.45" customHeight="1" x14ac:dyDescent="0.25">
      <c r="A48" s="1" t="s">
        <v>181</v>
      </c>
      <c r="B48" s="13">
        <f t="shared" si="5"/>
        <v>258</v>
      </c>
      <c r="C48" s="6">
        <v>43221</v>
      </c>
      <c r="D48" s="6">
        <v>43251</v>
      </c>
      <c r="E48" s="1">
        <f t="shared" si="8"/>
        <v>31</v>
      </c>
      <c r="F48" s="11">
        <f t="shared" si="6"/>
        <v>1220000000</v>
      </c>
      <c r="G48" s="18">
        <f t="shared" si="7"/>
        <v>291571539.39753115</v>
      </c>
      <c r="H48" s="9">
        <f t="shared" si="1"/>
        <v>1130122.245726865</v>
      </c>
      <c r="I48" s="9">
        <f t="shared" si="2"/>
        <v>35033789.617532812</v>
      </c>
      <c r="J48" s="9">
        <f t="shared" si="3"/>
        <v>963462250.2200017</v>
      </c>
      <c r="K48" s="9">
        <f t="shared" si="4"/>
        <v>256537749.7799983</v>
      </c>
      <c r="L48" s="9">
        <v>0</v>
      </c>
      <c r="M48" s="9">
        <v>0</v>
      </c>
      <c r="N48" s="1">
        <v>0</v>
      </c>
    </row>
    <row r="49" spans="1:14" ht="14.45" customHeight="1" x14ac:dyDescent="0.25">
      <c r="A49" s="1" t="s">
        <v>182</v>
      </c>
      <c r="B49" s="13">
        <f t="shared" si="5"/>
        <v>227</v>
      </c>
      <c r="C49" s="17">
        <v>43252</v>
      </c>
      <c r="D49" s="17">
        <v>43281</v>
      </c>
      <c r="E49" s="1">
        <f t="shared" si="8"/>
        <v>30</v>
      </c>
      <c r="F49" s="11">
        <f t="shared" si="6"/>
        <v>1220000000</v>
      </c>
      <c r="G49" s="18">
        <f t="shared" si="7"/>
        <v>256537749.7799983</v>
      </c>
      <c r="H49" s="9">
        <f t="shared" si="1"/>
        <v>1130122.2457268648</v>
      </c>
      <c r="I49" s="9">
        <f t="shared" si="2"/>
        <v>33903667.371805944</v>
      </c>
      <c r="J49" s="9">
        <f t="shared" si="3"/>
        <v>997365917.5918076</v>
      </c>
      <c r="K49" s="9">
        <f t="shared" si="4"/>
        <v>222634082.4081924</v>
      </c>
      <c r="L49" s="9">
        <v>0</v>
      </c>
      <c r="M49" s="9">
        <v>0</v>
      </c>
      <c r="N49" s="1">
        <v>0</v>
      </c>
    </row>
    <row r="50" spans="1:14" ht="14.45" customHeight="1" x14ac:dyDescent="0.25">
      <c r="A50" s="1" t="s">
        <v>183</v>
      </c>
      <c r="B50" s="13">
        <f t="shared" si="5"/>
        <v>197</v>
      </c>
      <c r="C50" s="6">
        <v>43282</v>
      </c>
      <c r="D50" s="6">
        <v>43312</v>
      </c>
      <c r="E50" s="1">
        <f t="shared" si="8"/>
        <v>31</v>
      </c>
      <c r="F50" s="11">
        <f t="shared" si="6"/>
        <v>1220000000</v>
      </c>
      <c r="G50" s="18">
        <f t="shared" si="7"/>
        <v>222634082.4081924</v>
      </c>
      <c r="H50" s="9">
        <f t="shared" si="1"/>
        <v>1130122.245726865</v>
      </c>
      <c r="I50" s="9">
        <f t="shared" si="2"/>
        <v>35033789.617532812</v>
      </c>
      <c r="J50" s="9">
        <f t="shared" si="3"/>
        <v>1032399707.2093405</v>
      </c>
      <c r="K50" s="9">
        <f t="shared" si="4"/>
        <v>187600292.79065955</v>
      </c>
      <c r="L50" s="9">
        <v>0</v>
      </c>
      <c r="M50" s="9">
        <v>0</v>
      </c>
      <c r="N50" s="1">
        <v>0</v>
      </c>
    </row>
    <row r="51" spans="1:14" ht="14.45" customHeight="1" x14ac:dyDescent="0.25">
      <c r="A51" s="1" t="s">
        <v>184</v>
      </c>
      <c r="B51" s="13">
        <f t="shared" si="5"/>
        <v>166</v>
      </c>
      <c r="C51" s="6">
        <v>43313</v>
      </c>
      <c r="D51" s="6">
        <v>43343</v>
      </c>
      <c r="E51" s="1">
        <f t="shared" si="8"/>
        <v>31</v>
      </c>
      <c r="F51" s="11">
        <f t="shared" si="6"/>
        <v>1220000000</v>
      </c>
      <c r="G51" s="18">
        <f t="shared" si="7"/>
        <v>187600292.79065955</v>
      </c>
      <c r="H51" s="9">
        <f t="shared" si="1"/>
        <v>1130122.2457268648</v>
      </c>
      <c r="I51" s="9">
        <f t="shared" si="2"/>
        <v>35033789.617532805</v>
      </c>
      <c r="J51" s="9">
        <f t="shared" si="3"/>
        <v>1067433496.8268733</v>
      </c>
      <c r="K51" s="9">
        <f t="shared" si="4"/>
        <v>152566503.1731267</v>
      </c>
      <c r="L51" s="9">
        <v>0</v>
      </c>
      <c r="M51" s="9">
        <v>0</v>
      </c>
      <c r="N51" s="1">
        <v>0</v>
      </c>
    </row>
    <row r="52" spans="1:14" ht="14.45" customHeight="1" x14ac:dyDescent="0.25">
      <c r="A52" s="1" t="s">
        <v>185</v>
      </c>
      <c r="B52" s="13">
        <f t="shared" si="5"/>
        <v>135</v>
      </c>
      <c r="C52" s="6">
        <v>43344</v>
      </c>
      <c r="D52" s="6">
        <v>43373</v>
      </c>
      <c r="E52" s="1">
        <f t="shared" si="8"/>
        <v>30</v>
      </c>
      <c r="F52" s="11">
        <f t="shared" si="6"/>
        <v>1220000000</v>
      </c>
      <c r="G52" s="18">
        <f t="shared" si="7"/>
        <v>152566503.1731267</v>
      </c>
      <c r="H52" s="9">
        <f t="shared" si="1"/>
        <v>1130122.2457268643</v>
      </c>
      <c r="I52" s="9">
        <f t="shared" si="2"/>
        <v>33903667.371805929</v>
      </c>
      <c r="J52" s="9">
        <f t="shared" si="3"/>
        <v>1101337164.1986792</v>
      </c>
      <c r="K52" s="9">
        <f t="shared" si="4"/>
        <v>118662835.80132079</v>
      </c>
      <c r="L52" s="9">
        <v>0</v>
      </c>
      <c r="M52" s="9">
        <v>0</v>
      </c>
      <c r="N52" s="1">
        <v>0</v>
      </c>
    </row>
    <row r="53" spans="1:14" ht="14.45" customHeight="1" x14ac:dyDescent="0.25">
      <c r="A53" s="1" t="s">
        <v>186</v>
      </c>
      <c r="B53" s="13">
        <f t="shared" si="5"/>
        <v>105</v>
      </c>
      <c r="C53" s="6">
        <v>43374</v>
      </c>
      <c r="D53" s="6">
        <v>43404</v>
      </c>
      <c r="E53" s="1">
        <f t="shared" si="8"/>
        <v>31</v>
      </c>
      <c r="F53" s="11">
        <f t="shared" si="6"/>
        <v>1220000000</v>
      </c>
      <c r="G53" s="18">
        <f t="shared" si="7"/>
        <v>118662835.80132079</v>
      </c>
      <c r="H53" s="9">
        <f t="shared" si="1"/>
        <v>1130122.2457268648</v>
      </c>
      <c r="I53" s="9">
        <f t="shared" si="2"/>
        <v>35033789.617532805</v>
      </c>
      <c r="J53" s="9">
        <f t="shared" si="3"/>
        <v>1136370953.8162119</v>
      </c>
      <c r="K53" s="9">
        <f t="shared" si="4"/>
        <v>83629046.183788061</v>
      </c>
      <c r="L53" s="9">
        <v>0</v>
      </c>
      <c r="M53" s="9">
        <v>0</v>
      </c>
      <c r="N53" s="1">
        <v>0</v>
      </c>
    </row>
    <row r="54" spans="1:14" ht="14.45" customHeight="1" x14ac:dyDescent="0.25">
      <c r="A54" s="1" t="s">
        <v>187</v>
      </c>
      <c r="B54" s="13">
        <f t="shared" si="5"/>
        <v>74</v>
      </c>
      <c r="C54" s="6">
        <v>43405</v>
      </c>
      <c r="D54" s="6">
        <v>43434</v>
      </c>
      <c r="E54" s="1">
        <f t="shared" si="8"/>
        <v>30</v>
      </c>
      <c r="F54" s="11">
        <f t="shared" si="6"/>
        <v>1220000000</v>
      </c>
      <c r="G54" s="18">
        <f t="shared" si="7"/>
        <v>83629046.183788061</v>
      </c>
      <c r="H54" s="9">
        <f t="shared" si="1"/>
        <v>1130122.2457268657</v>
      </c>
      <c r="I54" s="9">
        <f t="shared" si="2"/>
        <v>33903667.371805973</v>
      </c>
      <c r="J54" s="9">
        <f t="shared" si="3"/>
        <v>1170274621.1880178</v>
      </c>
      <c r="K54" s="9">
        <f t="shared" si="4"/>
        <v>49725378.811982155</v>
      </c>
      <c r="L54" s="9">
        <v>0</v>
      </c>
      <c r="M54" s="9">
        <v>0</v>
      </c>
      <c r="N54" s="1">
        <v>0</v>
      </c>
    </row>
    <row r="55" spans="1:14" ht="14.45" customHeight="1" x14ac:dyDescent="0.25">
      <c r="A55" s="1" t="s">
        <v>188</v>
      </c>
      <c r="B55" s="13">
        <f t="shared" si="5"/>
        <v>44</v>
      </c>
      <c r="C55" s="6">
        <v>43435</v>
      </c>
      <c r="D55" s="6">
        <v>43465</v>
      </c>
      <c r="E55" s="1">
        <f t="shared" si="8"/>
        <v>31</v>
      </c>
      <c r="F55" s="11">
        <f t="shared" si="6"/>
        <v>1220000000</v>
      </c>
      <c r="G55" s="18">
        <f t="shared" si="7"/>
        <v>49725378.811982155</v>
      </c>
      <c r="H55" s="9">
        <f t="shared" si="1"/>
        <v>1130122.2457268671</v>
      </c>
      <c r="I55" s="9">
        <f t="shared" si="2"/>
        <v>35033789.617532879</v>
      </c>
      <c r="J55" s="9">
        <f t="shared" si="3"/>
        <v>1205308410.8055508</v>
      </c>
      <c r="K55" s="9">
        <f t="shared" si="4"/>
        <v>14691589.194449186</v>
      </c>
      <c r="L55" s="9">
        <v>0</v>
      </c>
      <c r="M55" s="9">
        <v>0</v>
      </c>
      <c r="N55" s="1">
        <v>0</v>
      </c>
    </row>
    <row r="56" spans="1:14" ht="14.45" customHeight="1" x14ac:dyDescent="0.25">
      <c r="A56" s="1" t="s">
        <v>189</v>
      </c>
      <c r="B56" s="13">
        <f t="shared" si="5"/>
        <v>13</v>
      </c>
      <c r="C56" s="6">
        <v>43466</v>
      </c>
      <c r="D56" s="6">
        <v>43478</v>
      </c>
      <c r="E56" s="1">
        <f t="shared" si="8"/>
        <v>13</v>
      </c>
      <c r="F56" s="11">
        <f t="shared" si="6"/>
        <v>1220000000</v>
      </c>
      <c r="G56" s="18">
        <f t="shared" si="7"/>
        <v>14691589.194449186</v>
      </c>
      <c r="H56" s="9">
        <f t="shared" si="1"/>
        <v>1130122.2457268606</v>
      </c>
      <c r="I56" s="9">
        <f t="shared" si="2"/>
        <v>14691589.194449188</v>
      </c>
      <c r="J56" s="9">
        <f t="shared" si="3"/>
        <v>1220000000</v>
      </c>
      <c r="K56" s="9">
        <f t="shared" si="4"/>
        <v>0</v>
      </c>
      <c r="L56" s="9">
        <v>0</v>
      </c>
      <c r="M56" s="9">
        <v>0</v>
      </c>
      <c r="N56" s="1">
        <v>0</v>
      </c>
    </row>
    <row r="57" spans="1:14" ht="14.45" customHeight="1" x14ac:dyDescent="0.25">
      <c r="A57" s="1" t="s">
        <v>190</v>
      </c>
      <c r="B57" s="13">
        <f t="shared" si="5"/>
        <v>0</v>
      </c>
      <c r="C57" s="6">
        <v>43497</v>
      </c>
      <c r="D57" s="6">
        <v>43524</v>
      </c>
      <c r="E57" s="1">
        <f t="shared" si="8"/>
        <v>28</v>
      </c>
      <c r="F57" s="11">
        <f t="shared" si="6"/>
        <v>1220000000</v>
      </c>
      <c r="G57" s="18">
        <f t="shared" si="7"/>
        <v>0</v>
      </c>
      <c r="H57" s="9" t="e">
        <f t="shared" si="1"/>
        <v>#DIV/0!</v>
      </c>
      <c r="I57" s="9" t="e">
        <f t="shared" si="2"/>
        <v>#DIV/0!</v>
      </c>
      <c r="J57" s="9" t="e">
        <f t="shared" si="3"/>
        <v>#DIV/0!</v>
      </c>
      <c r="K57" s="9" t="e">
        <f t="shared" si="4"/>
        <v>#DIV/0!</v>
      </c>
      <c r="L57" s="9">
        <v>0</v>
      </c>
      <c r="M57" s="9">
        <v>0</v>
      </c>
      <c r="N57" s="1">
        <v>0</v>
      </c>
    </row>
    <row r="58" spans="1:14" s="5" customFormat="1" ht="14.45" customHeight="1" x14ac:dyDescent="0.25">
      <c r="A58" s="5" t="s">
        <v>191</v>
      </c>
      <c r="B58" s="20">
        <f t="shared" si="5"/>
        <v>-28</v>
      </c>
      <c r="C58" s="12">
        <v>43525</v>
      </c>
      <c r="D58" s="12">
        <v>43537</v>
      </c>
      <c r="E58" s="1">
        <f t="shared" si="8"/>
        <v>13</v>
      </c>
      <c r="F58" s="21">
        <f t="shared" si="6"/>
        <v>1220000000</v>
      </c>
      <c r="G58" s="19" t="e">
        <f t="shared" si="7"/>
        <v>#DIV/0!</v>
      </c>
      <c r="H58" s="19" t="e">
        <f t="shared" si="1"/>
        <v>#DIV/0!</v>
      </c>
      <c r="I58" s="19" t="e">
        <f t="shared" si="2"/>
        <v>#DIV/0!</v>
      </c>
      <c r="J58" s="19" t="e">
        <f t="shared" si="3"/>
        <v>#DIV/0!</v>
      </c>
      <c r="K58" s="19" t="e">
        <f t="shared" si="4"/>
        <v>#DIV/0!</v>
      </c>
      <c r="L58" s="19">
        <v>0</v>
      </c>
      <c r="M58" s="19">
        <v>0</v>
      </c>
      <c r="N58" s="5">
        <v>0</v>
      </c>
    </row>
    <row r="59" spans="1:14" s="5" customFormat="1" ht="14.45" customHeight="1" x14ac:dyDescent="0.25">
      <c r="A59" s="5" t="s">
        <v>381</v>
      </c>
      <c r="B59" s="20">
        <f t="shared" si="5"/>
        <v>-41</v>
      </c>
      <c r="C59" s="12">
        <v>43556</v>
      </c>
      <c r="D59" s="12">
        <v>43585</v>
      </c>
      <c r="E59" s="5">
        <f t="shared" si="8"/>
        <v>30</v>
      </c>
      <c r="F59" s="21">
        <f t="shared" si="6"/>
        <v>1220000000</v>
      </c>
      <c r="G59" s="19" t="e">
        <f t="shared" si="7"/>
        <v>#DIV/0!</v>
      </c>
      <c r="H59" s="19" t="e">
        <f t="shared" si="1"/>
        <v>#DIV/0!</v>
      </c>
      <c r="I59" s="19" t="e">
        <f t="shared" si="2"/>
        <v>#DIV/0!</v>
      </c>
      <c r="J59" s="19" t="e">
        <f t="shared" si="3"/>
        <v>#DIV/0!</v>
      </c>
      <c r="K59" s="19" t="e">
        <f t="shared" si="4"/>
        <v>#DIV/0!</v>
      </c>
      <c r="L59" s="19">
        <v>0</v>
      </c>
      <c r="M59" s="19">
        <v>0</v>
      </c>
      <c r="N59" s="5">
        <v>0</v>
      </c>
    </row>
    <row r="60" spans="1:14" s="5" customFormat="1" ht="14.45" customHeight="1" x14ac:dyDescent="0.25">
      <c r="A60" s="5" t="s">
        <v>382</v>
      </c>
      <c r="B60" s="20">
        <f t="shared" si="5"/>
        <v>-71</v>
      </c>
      <c r="C60" s="12">
        <v>43586</v>
      </c>
      <c r="D60" s="12">
        <v>43598</v>
      </c>
      <c r="E60" s="5">
        <f t="shared" si="8"/>
        <v>13</v>
      </c>
      <c r="F60" s="21">
        <f t="shared" si="6"/>
        <v>1220000000</v>
      </c>
      <c r="G60" s="19" t="e">
        <f t="shared" si="7"/>
        <v>#DIV/0!</v>
      </c>
      <c r="H60" s="19" t="e">
        <f t="shared" si="1"/>
        <v>#DIV/0!</v>
      </c>
      <c r="I60" s="19" t="e">
        <f t="shared" si="2"/>
        <v>#DIV/0!</v>
      </c>
      <c r="J60" s="19" t="e">
        <f t="shared" si="3"/>
        <v>#DIV/0!</v>
      </c>
      <c r="K60" s="19" t="e">
        <f t="shared" si="4"/>
        <v>#DIV/0!</v>
      </c>
      <c r="L60" s="19">
        <v>0</v>
      </c>
      <c r="M60" s="19">
        <v>0</v>
      </c>
      <c r="N60" s="5">
        <v>0</v>
      </c>
    </row>
  </sheetData>
  <mergeCells count="1">
    <mergeCell ref="A15:N1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16"/>
  <sheetViews>
    <sheetView workbookViewId="0">
      <selection activeCell="F26" sqref="F26"/>
    </sheetView>
  </sheetViews>
  <sheetFormatPr defaultRowHeight="15" x14ac:dyDescent="0.25"/>
  <cols>
    <col min="1" max="1" width="15.7109375" customWidth="1"/>
    <col min="2" max="2" width="15.5703125" customWidth="1"/>
    <col min="3" max="4" width="12.5703125" customWidth="1"/>
    <col min="5" max="5" width="13.42578125" customWidth="1"/>
    <col min="6" max="6" width="28.7109375" style="79" customWidth="1"/>
    <col min="7" max="7" width="21.140625" customWidth="1"/>
    <col min="8" max="8" width="21.28515625" style="79" customWidth="1"/>
    <col min="9" max="9" width="20.28515625" customWidth="1"/>
    <col min="10" max="10" width="23.28515625" style="79" customWidth="1"/>
    <col min="11" max="11" width="29.85546875" style="79" customWidth="1"/>
  </cols>
  <sheetData>
    <row r="1" spans="1:11" s="92" customFormat="1" ht="44.25" customHeight="1" x14ac:dyDescent="0.25">
      <c r="A1" s="92" t="s">
        <v>411</v>
      </c>
      <c r="B1" s="92" t="s">
        <v>412</v>
      </c>
      <c r="C1" s="92" t="s">
        <v>413</v>
      </c>
      <c r="D1" s="92" t="s">
        <v>125</v>
      </c>
      <c r="E1" s="92" t="s">
        <v>375</v>
      </c>
      <c r="F1" s="80" t="s">
        <v>368</v>
      </c>
      <c r="G1" s="91" t="s">
        <v>379</v>
      </c>
      <c r="H1" s="80" t="s">
        <v>364</v>
      </c>
      <c r="I1" s="91" t="s">
        <v>365</v>
      </c>
      <c r="J1" s="80" t="s">
        <v>366</v>
      </c>
      <c r="K1" s="80" t="s">
        <v>367</v>
      </c>
    </row>
    <row r="2" spans="1:11" x14ac:dyDescent="0.25">
      <c r="A2" s="93" t="s">
        <v>397</v>
      </c>
      <c r="B2" s="77"/>
      <c r="C2" s="77"/>
      <c r="D2" s="77"/>
      <c r="E2" t="s">
        <v>383</v>
      </c>
      <c r="F2" s="78">
        <v>1200000000</v>
      </c>
      <c r="G2" s="77">
        <v>1096</v>
      </c>
      <c r="H2" s="78">
        <f>F2/G2</f>
        <v>1094890.510948905</v>
      </c>
      <c r="I2" s="77">
        <v>6</v>
      </c>
      <c r="J2" s="78">
        <f t="shared" ref="J2:J7" si="0">H2*I2</f>
        <v>6569343.0656934306</v>
      </c>
      <c r="K2" s="78">
        <f t="shared" ref="K2:K7" si="1">F2-J2</f>
        <v>1193430656.9343066</v>
      </c>
    </row>
    <row r="3" spans="1:11" x14ac:dyDescent="0.25">
      <c r="A3" s="93"/>
      <c r="B3" s="77"/>
      <c r="C3" s="77"/>
      <c r="D3" s="77"/>
      <c r="E3" t="s">
        <v>384</v>
      </c>
      <c r="F3" s="78">
        <f>K2</f>
        <v>1193430656.9343066</v>
      </c>
      <c r="G3" s="77">
        <f>G2-I2</f>
        <v>1090</v>
      </c>
      <c r="H3" s="78">
        <f t="shared" ref="H3:H7" si="2">F3/G3</f>
        <v>1094890.5109489053</v>
      </c>
      <c r="I3" s="77">
        <v>12</v>
      </c>
      <c r="J3" s="78">
        <f t="shared" si="0"/>
        <v>13138686.131386863</v>
      </c>
      <c r="K3" s="78">
        <f t="shared" si="1"/>
        <v>1180291970.8029199</v>
      </c>
    </row>
    <row r="4" spans="1:11" x14ac:dyDescent="0.25">
      <c r="A4" s="93"/>
      <c r="B4" s="77"/>
      <c r="C4" s="77"/>
      <c r="D4" s="77"/>
      <c r="E4" t="s">
        <v>385</v>
      </c>
      <c r="F4" s="78">
        <f>K3</f>
        <v>1180291970.8029199</v>
      </c>
      <c r="G4" s="77">
        <f>G3-I3</f>
        <v>1078</v>
      </c>
      <c r="H4" s="78">
        <f t="shared" si="2"/>
        <v>1094890.5109489053</v>
      </c>
      <c r="I4" s="77">
        <v>29</v>
      </c>
      <c r="J4" s="78">
        <f t="shared" si="0"/>
        <v>31751824.817518253</v>
      </c>
      <c r="K4" s="78">
        <f t="shared" si="1"/>
        <v>1148540145.9854016</v>
      </c>
    </row>
    <row r="5" spans="1:11" x14ac:dyDescent="0.25">
      <c r="A5" s="93"/>
      <c r="B5" s="77"/>
      <c r="C5" s="77"/>
      <c r="D5" s="77"/>
      <c r="E5" t="s">
        <v>380</v>
      </c>
      <c r="F5" s="78">
        <f>K4</f>
        <v>1148540145.9854016</v>
      </c>
      <c r="G5" s="77">
        <f>G4-I4</f>
        <v>1049</v>
      </c>
      <c r="H5" s="78">
        <f t="shared" si="2"/>
        <v>1094890.5109489053</v>
      </c>
      <c r="I5" s="77">
        <v>31</v>
      </c>
      <c r="J5" s="78">
        <f t="shared" si="0"/>
        <v>33941605.839416064</v>
      </c>
      <c r="K5" s="78">
        <f t="shared" si="1"/>
        <v>1114598540.1459856</v>
      </c>
    </row>
    <row r="6" spans="1:11" x14ac:dyDescent="0.25">
      <c r="A6" s="93"/>
      <c r="B6" s="77"/>
      <c r="C6" s="77"/>
      <c r="D6" s="77"/>
      <c r="E6" t="s">
        <v>386</v>
      </c>
      <c r="F6" s="78">
        <f>K5</f>
        <v>1114598540.1459856</v>
      </c>
      <c r="G6" s="77">
        <f>G5-I5</f>
        <v>1018</v>
      </c>
      <c r="H6" s="78">
        <f t="shared" si="2"/>
        <v>1094890.5109489053</v>
      </c>
      <c r="I6" s="77">
        <v>19</v>
      </c>
      <c r="J6" s="78">
        <f t="shared" si="0"/>
        <v>20802919.708029199</v>
      </c>
      <c r="K6" s="78">
        <f t="shared" si="1"/>
        <v>1093795620.4379563</v>
      </c>
    </row>
    <row r="7" spans="1:11" x14ac:dyDescent="0.25">
      <c r="A7" s="93"/>
      <c r="B7" s="77"/>
      <c r="C7" s="77"/>
      <c r="D7" s="77"/>
      <c r="E7" t="s">
        <v>387</v>
      </c>
      <c r="F7" s="78">
        <f>K6+10000000</f>
        <v>1103795620.4379563</v>
      </c>
      <c r="G7" s="77">
        <f>G6+59-I6</f>
        <v>1058</v>
      </c>
      <c r="H7" s="78">
        <f t="shared" si="2"/>
        <v>1043285.0854801099</v>
      </c>
      <c r="I7" s="77">
        <v>11</v>
      </c>
      <c r="J7" s="78">
        <f t="shared" si="0"/>
        <v>11476135.940281209</v>
      </c>
      <c r="K7" s="78">
        <f t="shared" si="1"/>
        <v>1092319484.4976752</v>
      </c>
    </row>
    <row r="8" spans="1:11" x14ac:dyDescent="0.25">
      <c r="A8" s="93"/>
      <c r="B8" s="77"/>
      <c r="C8" s="77"/>
      <c r="D8" s="77"/>
      <c r="E8" t="s">
        <v>388</v>
      </c>
      <c r="F8" s="78">
        <f t="shared" ref="F8:F13" si="3">K7</f>
        <v>1092319484.4976752</v>
      </c>
      <c r="G8" s="77">
        <f t="shared" ref="G8:G13" si="4">G7-I7</f>
        <v>1047</v>
      </c>
      <c r="H8" s="78">
        <f t="shared" ref="H8" si="5">F8/G8</f>
        <v>1043285.08548011</v>
      </c>
      <c r="I8" s="77">
        <v>31</v>
      </c>
      <c r="J8" s="78">
        <f t="shared" ref="J8" si="6">H8*I8</f>
        <v>32341837.649883412</v>
      </c>
      <c r="K8" s="78">
        <f t="shared" ref="K8" si="7">F8-J8</f>
        <v>1059977646.8477918</v>
      </c>
    </row>
    <row r="9" spans="1:11" x14ac:dyDescent="0.25">
      <c r="A9" s="93"/>
      <c r="B9" s="77"/>
      <c r="C9" s="77"/>
      <c r="D9" s="77"/>
      <c r="E9" t="s">
        <v>389</v>
      </c>
      <c r="F9" s="78">
        <f t="shared" si="3"/>
        <v>1059977646.8477918</v>
      </c>
      <c r="G9" s="77">
        <f t="shared" si="4"/>
        <v>1016</v>
      </c>
      <c r="H9" s="78">
        <f t="shared" ref="H9" si="8">F9/G9</f>
        <v>1043285.08548011</v>
      </c>
      <c r="I9" s="77">
        <v>30</v>
      </c>
      <c r="J9" s="78">
        <f t="shared" ref="J9" si="9">H9*I9</f>
        <v>31298552.564403299</v>
      </c>
      <c r="K9" s="78">
        <f t="shared" ref="K9" si="10">F9-J9</f>
        <v>1028679094.2833885</v>
      </c>
    </row>
    <row r="10" spans="1:11" x14ac:dyDescent="0.25">
      <c r="A10" s="93"/>
      <c r="B10" s="77"/>
      <c r="C10" s="77"/>
      <c r="D10" s="77"/>
      <c r="E10" t="s">
        <v>390</v>
      </c>
      <c r="F10" s="78">
        <f t="shared" si="3"/>
        <v>1028679094.2833885</v>
      </c>
      <c r="G10" s="77">
        <f t="shared" si="4"/>
        <v>986</v>
      </c>
      <c r="H10" s="78">
        <f t="shared" ref="H10" si="11">F10/G10</f>
        <v>1043285.08548011</v>
      </c>
      <c r="I10" s="77">
        <v>31</v>
      </c>
      <c r="J10" s="78">
        <f t="shared" ref="J10" si="12">H10*I10</f>
        <v>32341837.649883412</v>
      </c>
      <c r="K10" s="78">
        <f t="shared" ref="K10" si="13">F10-J10</f>
        <v>996337256.63350511</v>
      </c>
    </row>
    <row r="11" spans="1:11" x14ac:dyDescent="0.25">
      <c r="A11" s="93"/>
      <c r="B11" s="77"/>
      <c r="C11" s="77"/>
      <c r="D11" s="77"/>
      <c r="E11" t="s">
        <v>391</v>
      </c>
      <c r="F11" s="78">
        <f t="shared" si="3"/>
        <v>996337256.63350511</v>
      </c>
      <c r="G11" s="77">
        <f t="shared" si="4"/>
        <v>955</v>
      </c>
      <c r="H11" s="78">
        <f t="shared" ref="H11" si="14">F11/G11</f>
        <v>1043285.08548011</v>
      </c>
      <c r="I11" s="77">
        <v>31</v>
      </c>
      <c r="J11" s="78">
        <f t="shared" ref="J11" si="15">H11*I11</f>
        <v>32341837.649883412</v>
      </c>
      <c r="K11" s="78">
        <f t="shared" ref="K11" si="16">F11-J11</f>
        <v>963995418.98362172</v>
      </c>
    </row>
    <row r="12" spans="1:11" x14ac:dyDescent="0.25">
      <c r="A12" s="93"/>
      <c r="B12" s="77"/>
      <c r="C12" s="77"/>
      <c r="D12" s="77"/>
      <c r="E12" t="s">
        <v>392</v>
      </c>
      <c r="F12" s="78">
        <f t="shared" si="3"/>
        <v>963995418.98362172</v>
      </c>
      <c r="G12" s="77">
        <f t="shared" si="4"/>
        <v>924</v>
      </c>
      <c r="H12" s="78">
        <f t="shared" ref="H12" si="17">F12/G12</f>
        <v>1043285.0854801101</v>
      </c>
      <c r="I12" s="77">
        <v>30</v>
      </c>
      <c r="J12" s="78">
        <f t="shared" ref="J12" si="18">H12*I12</f>
        <v>31298552.564403303</v>
      </c>
      <c r="K12" s="78">
        <f t="shared" ref="K12" si="19">F12-J12</f>
        <v>932696866.41921842</v>
      </c>
    </row>
    <row r="13" spans="1:11" x14ac:dyDescent="0.25">
      <c r="A13" s="93"/>
      <c r="B13" s="77"/>
      <c r="C13" s="77"/>
      <c r="D13" s="77"/>
      <c r="E13" t="s">
        <v>393</v>
      </c>
      <c r="F13" s="78">
        <f t="shared" si="3"/>
        <v>932696866.41921842</v>
      </c>
      <c r="G13" s="77">
        <f t="shared" si="4"/>
        <v>894</v>
      </c>
      <c r="H13" s="78">
        <f t="shared" ref="H13" si="20">F13/G13</f>
        <v>1043285.0854801101</v>
      </c>
      <c r="I13" s="77">
        <v>11</v>
      </c>
      <c r="J13" s="78">
        <f t="shared" ref="J13" si="21">H13*I13</f>
        <v>11476135.940281212</v>
      </c>
      <c r="K13" s="78">
        <f t="shared" ref="K13" si="22">F13-J13</f>
        <v>921220730.47893715</v>
      </c>
    </row>
    <row r="14" spans="1:11" s="84" customFormat="1" x14ac:dyDescent="0.25">
      <c r="A14" s="94"/>
      <c r="B14" s="86"/>
      <c r="C14" s="86"/>
      <c r="D14" s="86"/>
      <c r="E14" s="84" t="s">
        <v>394</v>
      </c>
      <c r="F14" s="85">
        <f>K13+10000000</f>
        <v>931220730.47893715</v>
      </c>
      <c r="G14" s="86">
        <f>G13-I13-59</f>
        <v>824</v>
      </c>
      <c r="H14" s="85">
        <f t="shared" ref="H14:H15" si="23">F14/G14</f>
        <v>1130122.2457268655</v>
      </c>
      <c r="I14" s="86">
        <v>20</v>
      </c>
      <c r="J14" s="85">
        <f t="shared" ref="J14:J15" si="24">H14*I14</f>
        <v>22602444.914537311</v>
      </c>
      <c r="K14" s="85">
        <f t="shared" ref="K14:K15" si="25">F14-J14</f>
        <v>908618285.56439984</v>
      </c>
    </row>
    <row r="15" spans="1:11" s="84" customFormat="1" x14ac:dyDescent="0.25">
      <c r="A15" s="94"/>
      <c r="B15" s="86"/>
      <c r="C15" s="86"/>
      <c r="D15" s="86"/>
      <c r="E15" s="84" t="s">
        <v>395</v>
      </c>
      <c r="F15" s="85">
        <f>K14</f>
        <v>908618285.56439984</v>
      </c>
      <c r="G15" s="86">
        <f>G14-I14</f>
        <v>804</v>
      </c>
      <c r="H15" s="85">
        <f t="shared" si="23"/>
        <v>1130122.2457268655</v>
      </c>
      <c r="I15" s="86">
        <v>30</v>
      </c>
      <c r="J15" s="85">
        <f t="shared" si="24"/>
        <v>33903667.371805966</v>
      </c>
      <c r="K15" s="85">
        <f t="shared" si="25"/>
        <v>874714618.19259381</v>
      </c>
    </row>
    <row r="16" spans="1:11" s="81" customFormat="1" x14ac:dyDescent="0.25">
      <c r="A16" s="83"/>
      <c r="B16" s="83"/>
      <c r="C16" s="83"/>
      <c r="D16" s="83"/>
      <c r="E16" s="81" t="s">
        <v>396</v>
      </c>
      <c r="F16" s="82">
        <f>K15</f>
        <v>874714618.19259381</v>
      </c>
      <c r="G16" s="83">
        <f>G15-I15</f>
        <v>774</v>
      </c>
      <c r="H16" s="82">
        <f t="shared" ref="H16" si="26">F16/G16</f>
        <v>1130122.2457268655</v>
      </c>
      <c r="I16" s="83">
        <v>31</v>
      </c>
      <c r="J16" s="82">
        <f t="shared" ref="J16" si="27">H16*I16</f>
        <v>35033789.617532827</v>
      </c>
      <c r="K16" s="82">
        <f t="shared" ref="K16" si="28">F16-J16</f>
        <v>839680828.57506096</v>
      </c>
    </row>
  </sheetData>
  <pageMargins left="0.7" right="0.7" top="0.75" bottom="0.75" header="0.3" footer="0.3"/>
  <pageSetup orientation="portrait" horizontalDpi="4294967294"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92D050"/>
  </sheetPr>
  <dimension ref="A1:N59"/>
  <sheetViews>
    <sheetView zoomScale="90" zoomScaleNormal="90" workbookViewId="0">
      <selection activeCell="K7" sqref="K7"/>
    </sheetView>
  </sheetViews>
  <sheetFormatPr defaultRowHeight="15" x14ac:dyDescent="0.25"/>
  <cols>
    <col min="1" max="1" width="9.85546875" style="1" customWidth="1"/>
    <col min="2" max="2" width="13.28515625" style="1" customWidth="1"/>
    <col min="3" max="3" width="18.140625" style="1" customWidth="1"/>
    <col min="4" max="4" width="24" style="1" customWidth="1"/>
    <col min="5" max="5" width="13.28515625" style="1" customWidth="1"/>
    <col min="6" max="6" width="16.42578125" style="1" customWidth="1"/>
    <col min="7" max="7" width="22.28515625" style="1" customWidth="1"/>
    <col min="8" max="8" width="16" style="1" customWidth="1"/>
    <col min="9" max="9" width="23" style="1" customWidth="1"/>
    <col min="10" max="10" width="18.85546875" style="1" customWidth="1"/>
    <col min="11" max="11" width="18.140625" style="1" customWidth="1"/>
    <col min="12" max="12" width="19.140625" style="1" customWidth="1"/>
    <col min="13" max="13" width="14.42578125" style="1" customWidth="1"/>
    <col min="14" max="14" width="15.5703125" style="1" customWidth="1"/>
    <col min="15" max="16384" width="9.140625" style="1"/>
  </cols>
  <sheetData>
    <row r="1" spans="1:14" x14ac:dyDescent="0.25">
      <c r="A1" s="1" t="s">
        <v>108</v>
      </c>
      <c r="B1" s="1" t="s">
        <v>397</v>
      </c>
    </row>
    <row r="2" spans="1:14" x14ac:dyDescent="0.25">
      <c r="A2" s="1" t="s">
        <v>131</v>
      </c>
      <c r="J2" s="10">
        <v>1200000000</v>
      </c>
      <c r="K2" s="5" t="s">
        <v>291</v>
      </c>
      <c r="M2" s="13">
        <f>J2+C10</f>
        <v>1200000000</v>
      </c>
    </row>
    <row r="3" spans="1:14" x14ac:dyDescent="0.25">
      <c r="A3" s="1" t="s">
        <v>112</v>
      </c>
      <c r="J3" s="1">
        <v>15</v>
      </c>
      <c r="K3" s="11">
        <v>0</v>
      </c>
    </row>
    <row r="4" spans="1:14" x14ac:dyDescent="0.25">
      <c r="A4" s="1" t="s">
        <v>401</v>
      </c>
      <c r="D4" s="95"/>
      <c r="E4" s="95"/>
      <c r="F4" s="95"/>
      <c r="G4" s="95"/>
      <c r="H4" s="95"/>
      <c r="I4" s="95"/>
      <c r="J4" s="6">
        <v>42961</v>
      </c>
      <c r="K4" s="12"/>
    </row>
    <row r="5" spans="1:14" x14ac:dyDescent="0.25">
      <c r="A5" s="1" t="s">
        <v>106</v>
      </c>
      <c r="J5" s="6">
        <v>42967</v>
      </c>
      <c r="L5" s="1">
        <f>J5-J4+1</f>
        <v>7</v>
      </c>
    </row>
    <row r="6" spans="1:14" x14ac:dyDescent="0.25">
      <c r="A6" s="1" t="s">
        <v>107</v>
      </c>
      <c r="J6" s="1">
        <v>0</v>
      </c>
    </row>
    <row r="7" spans="1:14" x14ac:dyDescent="0.25">
      <c r="A7" s="1" t="s">
        <v>125</v>
      </c>
      <c r="C7" s="95"/>
      <c r="D7" s="95"/>
      <c r="E7" s="95"/>
      <c r="F7" s="95"/>
      <c r="G7" s="95"/>
      <c r="H7" s="95"/>
      <c r="I7" s="95"/>
      <c r="J7" s="6">
        <f>EDATE(J4,J3)-1</f>
        <v>43417</v>
      </c>
      <c r="K7" s="12">
        <v>43447</v>
      </c>
      <c r="L7" s="1">
        <v>0</v>
      </c>
    </row>
    <row r="8" spans="1:14" x14ac:dyDescent="0.25">
      <c r="A8" s="1" t="s">
        <v>113</v>
      </c>
      <c r="J8" s="1">
        <f>J7-J4+L7</f>
        <v>456</v>
      </c>
    </row>
    <row r="9" spans="1:14" x14ac:dyDescent="0.25">
      <c r="A9" s="1" t="s">
        <v>109</v>
      </c>
      <c r="B9" s="1" t="s">
        <v>110</v>
      </c>
      <c r="C9" s="1" t="s">
        <v>111</v>
      </c>
      <c r="D9" s="1" t="s">
        <v>136</v>
      </c>
      <c r="I9" s="1" t="s">
        <v>398</v>
      </c>
      <c r="J9" s="1">
        <f>J7-J4+1</f>
        <v>457</v>
      </c>
      <c r="L9" s="90">
        <f>(J2/J9)*J10</f>
        <v>112700218818.38075</v>
      </c>
    </row>
    <row r="10" spans="1:14" x14ac:dyDescent="0.25">
      <c r="A10" s="6"/>
      <c r="B10" s="1" t="s">
        <v>135</v>
      </c>
      <c r="C10" s="19">
        <v>0</v>
      </c>
      <c r="D10" s="19">
        <v>0</v>
      </c>
      <c r="I10" s="1" t="s">
        <v>399</v>
      </c>
      <c r="J10" s="6">
        <v>42920</v>
      </c>
    </row>
    <row r="11" spans="1:14" x14ac:dyDescent="0.25">
      <c r="A11" s="6"/>
      <c r="I11" s="1" t="s">
        <v>400</v>
      </c>
      <c r="J11" s="1">
        <f>J7-J10</f>
        <v>497</v>
      </c>
    </row>
    <row r="15" spans="1:14" x14ac:dyDescent="0.25">
      <c r="A15" s="98" t="s">
        <v>114</v>
      </c>
      <c r="B15" s="98"/>
      <c r="C15" s="98"/>
      <c r="D15" s="98"/>
      <c r="E15" s="98"/>
      <c r="F15" s="98"/>
      <c r="G15" s="98"/>
      <c r="H15" s="98"/>
      <c r="I15" s="98"/>
      <c r="J15" s="98"/>
      <c r="K15" s="98"/>
      <c r="L15" s="98"/>
      <c r="M15" s="98"/>
      <c r="N15" s="98"/>
    </row>
    <row r="16" spans="1:14" ht="105" x14ac:dyDescent="0.25">
      <c r="A16" s="14" t="s">
        <v>369</v>
      </c>
      <c r="B16" s="14" t="s">
        <v>370</v>
      </c>
      <c r="C16" s="14" t="s">
        <v>407</v>
      </c>
      <c r="D16" s="14" t="s">
        <v>406</v>
      </c>
      <c r="E16" s="14" t="s">
        <v>405</v>
      </c>
      <c r="F16" s="14" t="s">
        <v>404</v>
      </c>
      <c r="G16" s="7" t="s">
        <v>403</v>
      </c>
      <c r="H16" s="14" t="s">
        <v>373</v>
      </c>
      <c r="I16" s="14" t="s">
        <v>402</v>
      </c>
      <c r="J16" s="7" t="s">
        <v>408</v>
      </c>
      <c r="K16" s="7" t="s">
        <v>409</v>
      </c>
      <c r="L16" s="7" t="s">
        <v>410</v>
      </c>
      <c r="M16" s="7" t="s">
        <v>119</v>
      </c>
      <c r="N16" s="7" t="s">
        <v>137</v>
      </c>
    </row>
    <row r="17" spans="1:14" x14ac:dyDescent="0.25">
      <c r="A17" s="1" t="s">
        <v>120</v>
      </c>
      <c r="B17" s="10">
        <f>J7-J4+1</f>
        <v>457</v>
      </c>
      <c r="C17" s="6">
        <f>J4</f>
        <v>42961</v>
      </c>
      <c r="D17" s="6">
        <f>C17+E17-1</f>
        <v>42967</v>
      </c>
      <c r="E17" s="8">
        <v>7</v>
      </c>
      <c r="F17" s="9">
        <f>J2</f>
        <v>1200000000</v>
      </c>
      <c r="G17" s="9">
        <f>J2</f>
        <v>1200000000</v>
      </c>
      <c r="H17" s="9">
        <f t="shared" ref="H17:H23" si="0">G17/B17</f>
        <v>2625820.56892779</v>
      </c>
      <c r="I17" s="9">
        <f>E17*H17</f>
        <v>18380743.982494529</v>
      </c>
      <c r="J17" s="9">
        <f>I17</f>
        <v>18380743.982494529</v>
      </c>
      <c r="K17" s="9">
        <f>G17-J17</f>
        <v>1181619256.0175054</v>
      </c>
      <c r="L17" s="9"/>
      <c r="M17" s="9"/>
    </row>
    <row r="18" spans="1:14" x14ac:dyDescent="0.25">
      <c r="A18" s="1" t="s">
        <v>120</v>
      </c>
      <c r="B18" s="13">
        <f>B17-E17+N18</f>
        <v>450</v>
      </c>
      <c r="C18" s="6">
        <f>D17+1</f>
        <v>42968</v>
      </c>
      <c r="D18" s="6">
        <v>42978</v>
      </c>
      <c r="E18" s="1">
        <f t="shared" ref="E18:E23" si="1">D18-C18+1</f>
        <v>11</v>
      </c>
      <c r="F18" s="11">
        <f>F17+L18</f>
        <v>1200000000</v>
      </c>
      <c r="G18" s="9">
        <f>K17+L18</f>
        <v>1181619256.0175054</v>
      </c>
      <c r="H18" s="9">
        <f t="shared" si="0"/>
        <v>2625820.5689277896</v>
      </c>
      <c r="I18" s="9">
        <f t="shared" ref="I18:I57" si="2">E18*H18</f>
        <v>28884026.258205686</v>
      </c>
      <c r="J18" s="9">
        <f t="shared" ref="J18:J23" si="3">I18+J17</f>
        <v>47264770.240700215</v>
      </c>
      <c r="K18" s="9">
        <f t="shared" ref="K18:K23" si="4">F18-J18</f>
        <v>1152735229.7592998</v>
      </c>
      <c r="L18" s="9"/>
      <c r="M18" s="9"/>
      <c r="N18" s="11"/>
    </row>
    <row r="19" spans="1:14" x14ac:dyDescent="0.25">
      <c r="A19" s="1" t="s">
        <v>130</v>
      </c>
      <c r="B19" s="13">
        <f t="shared" ref="B19:B54" si="5">B18-E18+N19</f>
        <v>439</v>
      </c>
      <c r="C19" s="6">
        <f t="shared" ref="C19:C23" si="6">D18+1</f>
        <v>42979</v>
      </c>
      <c r="D19" s="6">
        <v>43008</v>
      </c>
      <c r="E19" s="1">
        <f t="shared" si="1"/>
        <v>30</v>
      </c>
      <c r="F19" s="11">
        <f t="shared" ref="F19:F54" si="7">F18+L19</f>
        <v>1200000000</v>
      </c>
      <c r="G19" s="9">
        <f t="shared" ref="G19:G22" si="8">K18+L19</f>
        <v>1152735229.7592998</v>
      </c>
      <c r="H19" s="9">
        <f t="shared" si="0"/>
        <v>2625820.56892779</v>
      </c>
      <c r="I19" s="9">
        <f t="shared" si="2"/>
        <v>78774617.067833707</v>
      </c>
      <c r="J19" s="9">
        <f t="shared" si="3"/>
        <v>126039387.30853392</v>
      </c>
      <c r="K19" s="9">
        <f t="shared" si="4"/>
        <v>1073960612.6914661</v>
      </c>
      <c r="L19" s="9"/>
      <c r="M19" s="9"/>
    </row>
    <row r="20" spans="1:14" x14ac:dyDescent="0.25">
      <c r="A20" s="1" t="s">
        <v>133</v>
      </c>
      <c r="B20" s="13">
        <f t="shared" si="5"/>
        <v>409</v>
      </c>
      <c r="C20" s="6">
        <f t="shared" si="6"/>
        <v>43009</v>
      </c>
      <c r="D20" s="6">
        <v>43039</v>
      </c>
      <c r="E20" s="1">
        <f t="shared" si="1"/>
        <v>31</v>
      </c>
      <c r="F20" s="11">
        <f t="shared" si="7"/>
        <v>1200000000</v>
      </c>
      <c r="G20" s="9">
        <f t="shared" si="8"/>
        <v>1073960612.6914661</v>
      </c>
      <c r="H20" s="9">
        <f t="shared" si="0"/>
        <v>2625820.56892779</v>
      </c>
      <c r="I20" s="9">
        <f t="shared" si="2"/>
        <v>81400437.636761487</v>
      </c>
      <c r="J20" s="9">
        <f t="shared" si="3"/>
        <v>207439824.94529539</v>
      </c>
      <c r="K20" s="9">
        <f t="shared" si="4"/>
        <v>992560175.05470467</v>
      </c>
      <c r="L20" s="9"/>
      <c r="M20" s="9"/>
    </row>
    <row r="21" spans="1:14" s="5" customFormat="1" x14ac:dyDescent="0.25">
      <c r="A21" s="5" t="s">
        <v>134</v>
      </c>
      <c r="B21" s="20">
        <f>B20-E20+N21</f>
        <v>378</v>
      </c>
      <c r="C21" s="12">
        <f>D20+1</f>
        <v>43040</v>
      </c>
      <c r="D21" s="6">
        <v>43069</v>
      </c>
      <c r="E21" s="1">
        <f t="shared" si="1"/>
        <v>30</v>
      </c>
      <c r="F21" s="21">
        <f t="shared" si="7"/>
        <v>1200000000</v>
      </c>
      <c r="G21" s="19">
        <f t="shared" si="8"/>
        <v>992560175.05470467</v>
      </c>
      <c r="H21" s="19">
        <f t="shared" si="0"/>
        <v>2625820.56892779</v>
      </c>
      <c r="I21" s="19">
        <f t="shared" si="2"/>
        <v>78774617.067833707</v>
      </c>
      <c r="J21" s="19">
        <f t="shared" si="3"/>
        <v>286214442.01312912</v>
      </c>
      <c r="K21" s="19">
        <f t="shared" si="4"/>
        <v>913785557.98687088</v>
      </c>
      <c r="L21" s="19"/>
      <c r="M21" s="19"/>
    </row>
    <row r="22" spans="1:14" s="5" customFormat="1" x14ac:dyDescent="0.25">
      <c r="A22" s="5" t="s">
        <v>134</v>
      </c>
      <c r="B22" s="20">
        <f>B21-E21+N22</f>
        <v>378</v>
      </c>
      <c r="C22" s="12">
        <f t="shared" si="6"/>
        <v>43070</v>
      </c>
      <c r="D22" s="6">
        <v>43100</v>
      </c>
      <c r="E22" s="5">
        <f t="shared" si="1"/>
        <v>31</v>
      </c>
      <c r="F22" s="21">
        <f t="shared" si="7"/>
        <v>1200000000</v>
      </c>
      <c r="G22" s="19">
        <f t="shared" si="8"/>
        <v>913785557.98687088</v>
      </c>
      <c r="H22" s="19">
        <f t="shared" si="0"/>
        <v>2417422.1110763778</v>
      </c>
      <c r="I22" s="19">
        <f t="shared" si="2"/>
        <v>74940085.443367705</v>
      </c>
      <c r="J22" s="19">
        <f t="shared" si="3"/>
        <v>361154527.45649683</v>
      </c>
      <c r="K22" s="19">
        <f t="shared" si="4"/>
        <v>838845472.54350317</v>
      </c>
      <c r="L22" s="19">
        <f>C10</f>
        <v>0</v>
      </c>
      <c r="M22" s="19">
        <f>D10</f>
        <v>0</v>
      </c>
      <c r="N22" s="5">
        <f>K7-J7</f>
        <v>30</v>
      </c>
    </row>
    <row r="23" spans="1:14" s="5" customFormat="1" x14ac:dyDescent="0.25">
      <c r="A23" s="5" t="s">
        <v>157</v>
      </c>
      <c r="B23" s="20">
        <f>B22-E22+N23</f>
        <v>347</v>
      </c>
      <c r="C23" s="12">
        <f t="shared" si="6"/>
        <v>43101</v>
      </c>
      <c r="D23" s="6">
        <v>43131</v>
      </c>
      <c r="E23" s="5">
        <f t="shared" si="1"/>
        <v>31</v>
      </c>
      <c r="F23" s="21">
        <f t="shared" si="7"/>
        <v>1200000000</v>
      </c>
      <c r="G23" s="19">
        <f t="shared" ref="G23" si="9">K22+L23</f>
        <v>838845472.54350317</v>
      </c>
      <c r="H23" s="19">
        <f t="shared" si="0"/>
        <v>2417422.1110763778</v>
      </c>
      <c r="I23" s="19">
        <f t="shared" si="2"/>
        <v>74940085.443367705</v>
      </c>
      <c r="J23" s="19">
        <f t="shared" si="3"/>
        <v>436094612.89986455</v>
      </c>
      <c r="K23" s="19">
        <f t="shared" si="4"/>
        <v>763905387.10013545</v>
      </c>
      <c r="L23" s="19">
        <v>0</v>
      </c>
      <c r="M23" s="19">
        <v>0</v>
      </c>
      <c r="N23" s="5">
        <v>0</v>
      </c>
    </row>
    <row r="24" spans="1:14" x14ac:dyDescent="0.25">
      <c r="A24" s="1" t="s">
        <v>158</v>
      </c>
      <c r="B24" s="13">
        <f>B23-E23+N24</f>
        <v>316</v>
      </c>
      <c r="C24" s="17">
        <v>42522</v>
      </c>
      <c r="D24" s="6">
        <v>43159</v>
      </c>
      <c r="E24" s="1">
        <f t="shared" ref="E24:E54" si="10">D24-C24+1</f>
        <v>638</v>
      </c>
      <c r="F24" s="11">
        <f>F23+L24</f>
        <v>1200000000</v>
      </c>
      <c r="G24" s="18">
        <f>K23+L24</f>
        <v>763905387.10013545</v>
      </c>
      <c r="H24" s="9">
        <f t="shared" ref="H24:H54" si="11">G24/B24</f>
        <v>2417422.1110763778</v>
      </c>
      <c r="I24" s="9">
        <f t="shared" si="2"/>
        <v>1542315306.866729</v>
      </c>
      <c r="J24" s="9">
        <f>I24+J23</f>
        <v>1978409919.7665935</v>
      </c>
      <c r="K24" s="9">
        <f t="shared" ref="K24:K54" si="12">F24-J24</f>
        <v>-778409919.76659346</v>
      </c>
      <c r="L24" s="9">
        <v>0</v>
      </c>
      <c r="M24" s="9">
        <v>0</v>
      </c>
      <c r="N24" s="1">
        <v>0</v>
      </c>
    </row>
    <row r="25" spans="1:14" x14ac:dyDescent="0.25">
      <c r="A25" s="1" t="s">
        <v>159</v>
      </c>
      <c r="B25" s="13">
        <f t="shared" si="5"/>
        <v>-322</v>
      </c>
      <c r="C25" s="6">
        <v>42552</v>
      </c>
      <c r="D25" s="6">
        <v>43190</v>
      </c>
      <c r="E25" s="1">
        <f t="shared" si="10"/>
        <v>639</v>
      </c>
      <c r="F25" s="11">
        <f t="shared" si="7"/>
        <v>1200000000</v>
      </c>
      <c r="G25" s="18">
        <f t="shared" ref="G25:G54" si="13">K24+L25</f>
        <v>-778409919.76659346</v>
      </c>
      <c r="H25" s="9">
        <f t="shared" si="11"/>
        <v>2417422.1110763773</v>
      </c>
      <c r="I25" s="9">
        <f t="shared" si="2"/>
        <v>1544732728.9778051</v>
      </c>
      <c r="J25" s="9">
        <f t="shared" ref="J25:J54" si="14">I25+J24</f>
        <v>3523142648.7443986</v>
      </c>
      <c r="K25" s="9">
        <f t="shared" si="12"/>
        <v>-2323142648.7443986</v>
      </c>
      <c r="L25" s="9">
        <v>0</v>
      </c>
      <c r="M25" s="9">
        <v>0</v>
      </c>
      <c r="N25" s="1">
        <v>0</v>
      </c>
    </row>
    <row r="26" spans="1:14" x14ac:dyDescent="0.25">
      <c r="A26" s="1" t="s">
        <v>160</v>
      </c>
      <c r="B26" s="13">
        <f t="shared" si="5"/>
        <v>-961</v>
      </c>
      <c r="C26" s="6">
        <v>42583</v>
      </c>
      <c r="D26" s="6">
        <v>43220</v>
      </c>
      <c r="E26" s="1">
        <f t="shared" si="10"/>
        <v>638</v>
      </c>
      <c r="F26" s="11">
        <f t="shared" si="7"/>
        <v>1200000000</v>
      </c>
      <c r="G26" s="18">
        <f t="shared" si="13"/>
        <v>-2323142648.7443986</v>
      </c>
      <c r="H26" s="9">
        <f t="shared" si="11"/>
        <v>2417422.1110763773</v>
      </c>
      <c r="I26" s="9">
        <f t="shared" si="2"/>
        <v>1542315306.8667288</v>
      </c>
      <c r="J26" s="9">
        <f t="shared" si="14"/>
        <v>5065457955.6111279</v>
      </c>
      <c r="K26" s="9">
        <f t="shared" si="12"/>
        <v>-3865457955.6111279</v>
      </c>
      <c r="L26" s="9">
        <v>0</v>
      </c>
      <c r="M26" s="9">
        <v>0</v>
      </c>
      <c r="N26" s="1">
        <v>0</v>
      </c>
    </row>
    <row r="27" spans="1:14" x14ac:dyDescent="0.25">
      <c r="A27" s="1" t="s">
        <v>161</v>
      </c>
      <c r="B27" s="13">
        <f t="shared" si="5"/>
        <v>-1599</v>
      </c>
      <c r="C27" s="6">
        <v>42614</v>
      </c>
      <c r="D27" s="6">
        <v>43251</v>
      </c>
      <c r="E27" s="1">
        <f t="shared" si="10"/>
        <v>638</v>
      </c>
      <c r="F27" s="11">
        <f t="shared" si="7"/>
        <v>1200000000</v>
      </c>
      <c r="G27" s="18">
        <f t="shared" si="13"/>
        <v>-3865457955.6111279</v>
      </c>
      <c r="H27" s="9">
        <f t="shared" si="11"/>
        <v>2417422.1110763778</v>
      </c>
      <c r="I27" s="9">
        <f t="shared" si="2"/>
        <v>1542315306.866729</v>
      </c>
      <c r="J27" s="9">
        <f t="shared" si="14"/>
        <v>6607773262.4778566</v>
      </c>
      <c r="K27" s="9">
        <f t="shared" si="12"/>
        <v>-5407773262.4778566</v>
      </c>
      <c r="L27" s="9">
        <v>0</v>
      </c>
      <c r="M27" s="9">
        <v>0</v>
      </c>
      <c r="N27" s="1">
        <v>0</v>
      </c>
    </row>
    <row r="28" spans="1:14" x14ac:dyDescent="0.25">
      <c r="A28" s="1" t="s">
        <v>162</v>
      </c>
      <c r="B28" s="13">
        <f t="shared" si="5"/>
        <v>-2237</v>
      </c>
      <c r="C28" s="6">
        <v>42644</v>
      </c>
      <c r="D28" s="17">
        <v>43281</v>
      </c>
      <c r="E28" s="1">
        <f t="shared" si="10"/>
        <v>638</v>
      </c>
      <c r="F28" s="11">
        <f t="shared" si="7"/>
        <v>1200000000</v>
      </c>
      <c r="G28" s="18">
        <f t="shared" si="13"/>
        <v>-5407773262.4778566</v>
      </c>
      <c r="H28" s="9">
        <f t="shared" si="11"/>
        <v>2417422.1110763778</v>
      </c>
      <c r="I28" s="9">
        <f t="shared" si="2"/>
        <v>1542315306.866729</v>
      </c>
      <c r="J28" s="9">
        <f t="shared" si="14"/>
        <v>8150088569.3445854</v>
      </c>
      <c r="K28" s="9">
        <f t="shared" si="12"/>
        <v>-6950088569.3445854</v>
      </c>
      <c r="L28" s="9">
        <v>0</v>
      </c>
      <c r="M28" s="9">
        <v>0</v>
      </c>
      <c r="N28" s="1">
        <v>0</v>
      </c>
    </row>
    <row r="29" spans="1:14" x14ac:dyDescent="0.25">
      <c r="A29" s="1" t="s">
        <v>163</v>
      </c>
      <c r="B29" s="13">
        <f t="shared" si="5"/>
        <v>-2875</v>
      </c>
      <c r="C29" s="6">
        <v>42675</v>
      </c>
      <c r="D29" s="6">
        <v>43312</v>
      </c>
      <c r="E29" s="1">
        <f t="shared" si="10"/>
        <v>638</v>
      </c>
      <c r="F29" s="11">
        <f t="shared" si="7"/>
        <v>1200000000</v>
      </c>
      <c r="G29" s="18">
        <f t="shared" si="13"/>
        <v>-6950088569.3445854</v>
      </c>
      <c r="H29" s="9">
        <f t="shared" si="11"/>
        <v>2417422.1110763773</v>
      </c>
      <c r="I29" s="9">
        <f t="shared" si="2"/>
        <v>1542315306.8667288</v>
      </c>
      <c r="J29" s="9">
        <f t="shared" si="14"/>
        <v>9692403876.2113152</v>
      </c>
      <c r="K29" s="9">
        <f t="shared" si="12"/>
        <v>-8492403876.2113152</v>
      </c>
      <c r="L29" s="9">
        <v>0</v>
      </c>
      <c r="M29" s="9">
        <v>0</v>
      </c>
      <c r="N29" s="1">
        <v>0</v>
      </c>
    </row>
    <row r="30" spans="1:14" x14ac:dyDescent="0.25">
      <c r="A30" s="1" t="s">
        <v>164</v>
      </c>
      <c r="B30" s="13">
        <f t="shared" si="5"/>
        <v>-3513</v>
      </c>
      <c r="C30" s="6">
        <v>42705</v>
      </c>
      <c r="D30" s="6">
        <v>43343</v>
      </c>
      <c r="E30" s="1">
        <f t="shared" si="10"/>
        <v>639</v>
      </c>
      <c r="F30" s="11">
        <f t="shared" si="7"/>
        <v>1200000000</v>
      </c>
      <c r="G30" s="18">
        <f t="shared" si="13"/>
        <v>-8492403876.2113152</v>
      </c>
      <c r="H30" s="9">
        <f t="shared" si="11"/>
        <v>2417422.1110763778</v>
      </c>
      <c r="I30" s="9">
        <f t="shared" si="2"/>
        <v>1544732728.9778054</v>
      </c>
      <c r="J30" s="9">
        <f t="shared" si="14"/>
        <v>11237136605.189121</v>
      </c>
      <c r="K30" s="9">
        <f t="shared" si="12"/>
        <v>-10037136605.189121</v>
      </c>
      <c r="L30" s="9">
        <v>0</v>
      </c>
      <c r="M30" s="9">
        <v>0</v>
      </c>
      <c r="N30" s="1">
        <v>0</v>
      </c>
    </row>
    <row r="31" spans="1:14" x14ac:dyDescent="0.25">
      <c r="A31" s="1" t="s">
        <v>165</v>
      </c>
      <c r="B31" s="13">
        <f t="shared" si="5"/>
        <v>-4152</v>
      </c>
      <c r="C31" s="6">
        <v>42736</v>
      </c>
      <c r="D31" s="6">
        <v>43373</v>
      </c>
      <c r="E31" s="1">
        <f t="shared" si="10"/>
        <v>638</v>
      </c>
      <c r="F31" s="11">
        <f t="shared" si="7"/>
        <v>1200000000</v>
      </c>
      <c r="G31" s="18">
        <f t="shared" si="13"/>
        <v>-10037136605.189121</v>
      </c>
      <c r="H31" s="9">
        <f t="shared" si="11"/>
        <v>2417422.1110763778</v>
      </c>
      <c r="I31" s="9">
        <f t="shared" si="2"/>
        <v>1542315306.866729</v>
      </c>
      <c r="J31" s="9">
        <f t="shared" si="14"/>
        <v>12779451912.055851</v>
      </c>
      <c r="K31" s="9">
        <f t="shared" si="12"/>
        <v>-11579451912.055851</v>
      </c>
      <c r="L31" s="9">
        <v>0</v>
      </c>
      <c r="M31" s="9">
        <v>0</v>
      </c>
      <c r="N31" s="1">
        <v>0</v>
      </c>
    </row>
    <row r="32" spans="1:14" x14ac:dyDescent="0.25">
      <c r="A32" s="1" t="s">
        <v>166</v>
      </c>
      <c r="B32" s="13">
        <f t="shared" si="5"/>
        <v>-4790</v>
      </c>
      <c r="C32" s="6">
        <v>42767</v>
      </c>
      <c r="D32" s="6">
        <v>43404</v>
      </c>
      <c r="E32" s="1">
        <f t="shared" si="10"/>
        <v>638</v>
      </c>
      <c r="F32" s="11">
        <f t="shared" si="7"/>
        <v>1200000000</v>
      </c>
      <c r="G32" s="18">
        <f t="shared" si="13"/>
        <v>-11579451912.055851</v>
      </c>
      <c r="H32" s="9">
        <f t="shared" si="11"/>
        <v>2417422.1110763783</v>
      </c>
      <c r="I32" s="9">
        <f t="shared" si="2"/>
        <v>1542315306.8667293</v>
      </c>
      <c r="J32" s="9">
        <f t="shared" si="14"/>
        <v>14321767218.922581</v>
      </c>
      <c r="K32" s="9">
        <f t="shared" si="12"/>
        <v>-13121767218.922581</v>
      </c>
      <c r="L32" s="9">
        <v>0</v>
      </c>
      <c r="M32" s="9">
        <v>0</v>
      </c>
      <c r="N32" s="1">
        <v>0</v>
      </c>
    </row>
    <row r="33" spans="1:14" x14ac:dyDescent="0.25">
      <c r="A33" s="1" t="s">
        <v>167</v>
      </c>
      <c r="B33" s="13">
        <f t="shared" si="5"/>
        <v>-5428</v>
      </c>
      <c r="C33" s="6">
        <v>42795</v>
      </c>
      <c r="D33" s="6">
        <v>43434</v>
      </c>
      <c r="E33" s="1">
        <f t="shared" si="10"/>
        <v>640</v>
      </c>
      <c r="F33" s="11">
        <f t="shared" si="7"/>
        <v>1200000000</v>
      </c>
      <c r="G33" s="18">
        <f t="shared" si="13"/>
        <v>-13121767218.922581</v>
      </c>
      <c r="H33" s="9">
        <f t="shared" si="11"/>
        <v>2417422.1110763783</v>
      </c>
      <c r="I33" s="9">
        <f t="shared" si="2"/>
        <v>1547150151.088882</v>
      </c>
      <c r="J33" s="9">
        <f t="shared" si="14"/>
        <v>15868917370.011463</v>
      </c>
      <c r="K33" s="9">
        <f t="shared" si="12"/>
        <v>-14668917370.011463</v>
      </c>
      <c r="L33" s="9">
        <v>0</v>
      </c>
      <c r="M33" s="9">
        <v>0</v>
      </c>
      <c r="N33" s="1">
        <v>0</v>
      </c>
    </row>
    <row r="34" spans="1:14" x14ac:dyDescent="0.25">
      <c r="A34" s="1" t="s">
        <v>168</v>
      </c>
      <c r="B34" s="13">
        <f t="shared" si="5"/>
        <v>-6068</v>
      </c>
      <c r="C34" s="6">
        <v>42826</v>
      </c>
      <c r="D34" s="6">
        <v>43465</v>
      </c>
      <c r="E34" s="1">
        <f t="shared" si="10"/>
        <v>640</v>
      </c>
      <c r="F34" s="11">
        <f t="shared" si="7"/>
        <v>1200000000</v>
      </c>
      <c r="G34" s="18">
        <f t="shared" si="13"/>
        <v>-14668917370.011463</v>
      </c>
      <c r="H34" s="9">
        <f t="shared" si="11"/>
        <v>2417422.1110763783</v>
      </c>
      <c r="I34" s="9">
        <f t="shared" si="2"/>
        <v>1547150151.088882</v>
      </c>
      <c r="J34" s="9">
        <f t="shared" si="14"/>
        <v>17416067521.100346</v>
      </c>
      <c r="K34" s="9">
        <f t="shared" si="12"/>
        <v>-16216067521.100346</v>
      </c>
      <c r="L34" s="9">
        <v>0</v>
      </c>
      <c r="M34" s="9">
        <v>0</v>
      </c>
      <c r="N34" s="1">
        <v>0</v>
      </c>
    </row>
    <row r="35" spans="1:14" x14ac:dyDescent="0.25">
      <c r="A35" s="1" t="s">
        <v>169</v>
      </c>
      <c r="B35" s="13">
        <f t="shared" si="5"/>
        <v>-6708</v>
      </c>
      <c r="C35" s="6">
        <v>42856</v>
      </c>
      <c r="D35" s="6">
        <v>43496</v>
      </c>
      <c r="E35" s="1">
        <f t="shared" si="10"/>
        <v>641</v>
      </c>
      <c r="F35" s="11">
        <f t="shared" si="7"/>
        <v>1200000000</v>
      </c>
      <c r="G35" s="18">
        <f t="shared" si="13"/>
        <v>-16216067521.100346</v>
      </c>
      <c r="H35" s="9">
        <f t="shared" si="11"/>
        <v>2417422.1110763783</v>
      </c>
      <c r="I35" s="9">
        <f t="shared" si="2"/>
        <v>1549567573.1999586</v>
      </c>
      <c r="J35" s="9">
        <f t="shared" si="14"/>
        <v>18965635094.300304</v>
      </c>
      <c r="K35" s="9">
        <f t="shared" si="12"/>
        <v>-17765635094.300304</v>
      </c>
      <c r="L35" s="9">
        <v>0</v>
      </c>
      <c r="M35" s="9">
        <v>0</v>
      </c>
      <c r="N35" s="1">
        <v>0</v>
      </c>
    </row>
    <row r="36" spans="1:14" x14ac:dyDescent="0.25">
      <c r="A36" s="1" t="s">
        <v>170</v>
      </c>
      <c r="B36" s="13">
        <f t="shared" si="5"/>
        <v>-7349</v>
      </c>
      <c r="C36" s="17">
        <v>42887</v>
      </c>
      <c r="D36" s="6">
        <v>43524</v>
      </c>
      <c r="E36" s="1">
        <f t="shared" si="10"/>
        <v>638</v>
      </c>
      <c r="F36" s="11">
        <f t="shared" si="7"/>
        <v>1200000000</v>
      </c>
      <c r="G36" s="18">
        <f t="shared" si="13"/>
        <v>-17765635094.300304</v>
      </c>
      <c r="H36" s="9">
        <f t="shared" si="11"/>
        <v>2417422.1110763783</v>
      </c>
      <c r="I36" s="9">
        <f t="shared" si="2"/>
        <v>1542315306.8667293</v>
      </c>
      <c r="J36" s="9">
        <f t="shared" si="14"/>
        <v>20507950401.167034</v>
      </c>
      <c r="K36" s="9">
        <f t="shared" si="12"/>
        <v>-19307950401.167034</v>
      </c>
      <c r="L36" s="9">
        <v>0</v>
      </c>
      <c r="M36" s="9">
        <v>0</v>
      </c>
      <c r="N36" s="1">
        <v>0</v>
      </c>
    </row>
    <row r="37" spans="1:14" x14ac:dyDescent="0.25">
      <c r="A37" s="1" t="s">
        <v>171</v>
      </c>
      <c r="B37" s="13">
        <f>B36-E36+N37</f>
        <v>-7987</v>
      </c>
      <c r="C37" s="6">
        <v>42917</v>
      </c>
      <c r="D37" s="12">
        <v>43555</v>
      </c>
      <c r="E37" s="1">
        <f t="shared" si="10"/>
        <v>639</v>
      </c>
      <c r="F37" s="11">
        <f t="shared" si="7"/>
        <v>1200000000</v>
      </c>
      <c r="G37" s="18">
        <f t="shared" si="13"/>
        <v>-19307950401.167034</v>
      </c>
      <c r="H37" s="9">
        <f t="shared" si="11"/>
        <v>2417422.1110763783</v>
      </c>
      <c r="I37" s="9">
        <f t="shared" si="2"/>
        <v>1544732728.9778056</v>
      </c>
      <c r="J37" s="9">
        <f t="shared" si="14"/>
        <v>22052683130.14484</v>
      </c>
      <c r="K37" s="9">
        <f t="shared" si="12"/>
        <v>-20852683130.14484</v>
      </c>
      <c r="L37" s="9">
        <v>0</v>
      </c>
      <c r="M37" s="9">
        <v>0</v>
      </c>
      <c r="N37" s="1">
        <v>0</v>
      </c>
    </row>
    <row r="38" spans="1:14" x14ac:dyDescent="0.25">
      <c r="A38" s="1" t="s">
        <v>172</v>
      </c>
      <c r="B38" s="13">
        <f t="shared" si="5"/>
        <v>-8626</v>
      </c>
      <c r="C38" s="6">
        <v>42948</v>
      </c>
      <c r="D38" s="12">
        <v>43568</v>
      </c>
      <c r="E38" s="1">
        <f t="shared" si="10"/>
        <v>621</v>
      </c>
      <c r="F38" s="11">
        <f t="shared" si="7"/>
        <v>1200000000</v>
      </c>
      <c r="G38" s="18">
        <f t="shared" si="13"/>
        <v>-20852683130.14484</v>
      </c>
      <c r="H38" s="9">
        <f t="shared" si="11"/>
        <v>2417422.1110763783</v>
      </c>
      <c r="I38" s="9">
        <f t="shared" si="2"/>
        <v>1501219130.978431</v>
      </c>
      <c r="J38" s="9">
        <f t="shared" si="14"/>
        <v>23553902261.123272</v>
      </c>
      <c r="K38" s="9">
        <f t="shared" si="12"/>
        <v>-22353902261.123272</v>
      </c>
      <c r="L38" s="9">
        <v>0</v>
      </c>
      <c r="M38" s="9">
        <v>0</v>
      </c>
      <c r="N38" s="1">
        <v>0</v>
      </c>
    </row>
    <row r="39" spans="1:14" x14ac:dyDescent="0.25">
      <c r="A39" s="1" t="s">
        <v>173</v>
      </c>
      <c r="B39" s="13">
        <f>B38-E38+N39</f>
        <v>-9247</v>
      </c>
      <c r="C39" s="6">
        <v>42979</v>
      </c>
      <c r="D39" s="12">
        <v>43598</v>
      </c>
      <c r="E39" s="1">
        <f t="shared" si="10"/>
        <v>620</v>
      </c>
      <c r="F39" s="11">
        <f>F38+L39</f>
        <v>1200000000</v>
      </c>
      <c r="G39" s="18">
        <f>K38+L39</f>
        <v>-22353902261.123272</v>
      </c>
      <c r="H39" s="9">
        <f t="shared" si="11"/>
        <v>2417422.1110763783</v>
      </c>
      <c r="I39" s="9">
        <f t="shared" si="2"/>
        <v>1498801708.8673546</v>
      </c>
      <c r="J39" s="9">
        <f>I39+J38</f>
        <v>25052703969.990627</v>
      </c>
      <c r="K39" s="9">
        <f t="shared" si="12"/>
        <v>-23852703969.990627</v>
      </c>
      <c r="L39" s="9">
        <v>0</v>
      </c>
      <c r="M39" s="9">
        <v>0</v>
      </c>
      <c r="N39" s="1">
        <v>0</v>
      </c>
    </row>
    <row r="40" spans="1:14" x14ac:dyDescent="0.25">
      <c r="A40" s="1" t="s">
        <v>174</v>
      </c>
      <c r="B40" s="13">
        <f t="shared" si="5"/>
        <v>-9867</v>
      </c>
      <c r="C40" s="6">
        <v>43009</v>
      </c>
      <c r="D40" s="6">
        <v>43039</v>
      </c>
      <c r="E40" s="1">
        <f t="shared" si="10"/>
        <v>31</v>
      </c>
      <c r="F40" s="11">
        <f t="shared" si="7"/>
        <v>1200000000</v>
      </c>
      <c r="G40" s="18">
        <f t="shared" si="13"/>
        <v>-23852703969.990627</v>
      </c>
      <c r="H40" s="9">
        <f t="shared" si="11"/>
        <v>2417422.1110763787</v>
      </c>
      <c r="I40" s="9">
        <f t="shared" si="2"/>
        <v>74940085.443367735</v>
      </c>
      <c r="J40" s="9">
        <f t="shared" si="14"/>
        <v>25127644055.433994</v>
      </c>
      <c r="K40" s="9">
        <f t="shared" si="12"/>
        <v>-23927644055.433994</v>
      </c>
      <c r="L40" s="9">
        <v>0</v>
      </c>
      <c r="M40" s="9">
        <v>0</v>
      </c>
      <c r="N40" s="1">
        <v>0</v>
      </c>
    </row>
    <row r="41" spans="1:14" x14ac:dyDescent="0.25">
      <c r="A41" s="1" t="s">
        <v>175</v>
      </c>
      <c r="B41" s="13">
        <f t="shared" si="5"/>
        <v>-9898</v>
      </c>
      <c r="C41" s="6">
        <v>43040</v>
      </c>
      <c r="D41" s="6">
        <v>43069</v>
      </c>
      <c r="E41" s="1">
        <f t="shared" si="10"/>
        <v>30</v>
      </c>
      <c r="F41" s="11">
        <f t="shared" si="7"/>
        <v>1200000000</v>
      </c>
      <c r="G41" s="18">
        <f t="shared" si="13"/>
        <v>-23927644055.433994</v>
      </c>
      <c r="H41" s="9">
        <f t="shared" si="11"/>
        <v>2417422.1110763783</v>
      </c>
      <c r="I41" s="9">
        <f t="shared" si="2"/>
        <v>72522663.33229135</v>
      </c>
      <c r="J41" s="9">
        <f t="shared" si="14"/>
        <v>25200166718.766285</v>
      </c>
      <c r="K41" s="9">
        <f t="shared" si="12"/>
        <v>-24000166718.766285</v>
      </c>
      <c r="L41" s="9">
        <v>0</v>
      </c>
      <c r="M41" s="9">
        <v>0</v>
      </c>
      <c r="N41" s="1">
        <v>0</v>
      </c>
    </row>
    <row r="42" spans="1:14" x14ac:dyDescent="0.25">
      <c r="A42" s="1" t="s">
        <v>176</v>
      </c>
      <c r="B42" s="13">
        <f t="shared" si="5"/>
        <v>-9928</v>
      </c>
      <c r="C42" s="6">
        <v>43070</v>
      </c>
      <c r="D42" s="6">
        <v>43100</v>
      </c>
      <c r="E42" s="1">
        <f t="shared" si="10"/>
        <v>31</v>
      </c>
      <c r="F42" s="11">
        <f t="shared" si="7"/>
        <v>1200000000</v>
      </c>
      <c r="G42" s="18">
        <f t="shared" si="13"/>
        <v>-24000166718.766285</v>
      </c>
      <c r="H42" s="9">
        <f t="shared" si="11"/>
        <v>2417422.1110763783</v>
      </c>
      <c r="I42" s="9">
        <f t="shared" si="2"/>
        <v>74940085.44336772</v>
      </c>
      <c r="J42" s="9">
        <f t="shared" si="14"/>
        <v>25275106804.209652</v>
      </c>
      <c r="K42" s="9">
        <f t="shared" si="12"/>
        <v>-24075106804.209652</v>
      </c>
      <c r="L42" s="9">
        <v>0</v>
      </c>
      <c r="M42" s="9">
        <v>0</v>
      </c>
      <c r="N42" s="1">
        <v>0</v>
      </c>
    </row>
    <row r="43" spans="1:14" x14ac:dyDescent="0.25">
      <c r="A43" s="1" t="s">
        <v>177</v>
      </c>
      <c r="B43" s="13">
        <f t="shared" si="5"/>
        <v>-9959</v>
      </c>
      <c r="C43" s="6">
        <v>43101</v>
      </c>
      <c r="D43" s="6">
        <v>43131</v>
      </c>
      <c r="E43" s="1">
        <f t="shared" si="10"/>
        <v>31</v>
      </c>
      <c r="F43" s="11">
        <f t="shared" si="7"/>
        <v>1200000000</v>
      </c>
      <c r="G43" s="18">
        <f t="shared" si="13"/>
        <v>-24075106804.209652</v>
      </c>
      <c r="H43" s="9">
        <f t="shared" si="11"/>
        <v>2417422.1110763783</v>
      </c>
      <c r="I43" s="9">
        <f t="shared" si="2"/>
        <v>74940085.44336772</v>
      </c>
      <c r="J43" s="9">
        <f t="shared" si="14"/>
        <v>25350046889.653019</v>
      </c>
      <c r="K43" s="9">
        <f t="shared" si="12"/>
        <v>-24150046889.653019</v>
      </c>
      <c r="L43" s="9">
        <v>0</v>
      </c>
      <c r="M43" s="9">
        <v>0</v>
      </c>
      <c r="N43" s="1">
        <v>0</v>
      </c>
    </row>
    <row r="44" spans="1:14" x14ac:dyDescent="0.25">
      <c r="A44" s="1" t="s">
        <v>178</v>
      </c>
      <c r="B44" s="13">
        <f t="shared" si="5"/>
        <v>-9990</v>
      </c>
      <c r="C44" s="6">
        <v>43132</v>
      </c>
      <c r="D44" s="6">
        <v>43159</v>
      </c>
      <c r="E44" s="1">
        <f t="shared" si="10"/>
        <v>28</v>
      </c>
      <c r="F44" s="11">
        <f t="shared" si="7"/>
        <v>1200000000</v>
      </c>
      <c r="G44" s="18">
        <f t="shared" si="13"/>
        <v>-24150046889.653019</v>
      </c>
      <c r="H44" s="9">
        <f t="shared" si="11"/>
        <v>2417422.1110763783</v>
      </c>
      <c r="I44" s="9">
        <f t="shared" si="2"/>
        <v>67687819.110138595</v>
      </c>
      <c r="J44" s="9">
        <f t="shared" si="14"/>
        <v>25417734708.763157</v>
      </c>
      <c r="K44" s="9">
        <f t="shared" si="12"/>
        <v>-24217734708.763157</v>
      </c>
      <c r="L44" s="9">
        <v>0</v>
      </c>
      <c r="M44" s="9">
        <v>0</v>
      </c>
      <c r="N44" s="1">
        <v>0</v>
      </c>
    </row>
    <row r="45" spans="1:14" x14ac:dyDescent="0.25">
      <c r="A45" s="1" t="s">
        <v>179</v>
      </c>
      <c r="B45" s="13">
        <f t="shared" si="5"/>
        <v>-10018</v>
      </c>
      <c r="C45" s="6">
        <v>43160</v>
      </c>
      <c r="D45" s="6">
        <v>43190</v>
      </c>
      <c r="E45" s="1">
        <f t="shared" si="10"/>
        <v>31</v>
      </c>
      <c r="F45" s="11">
        <f t="shared" si="7"/>
        <v>1200000000</v>
      </c>
      <c r="G45" s="18">
        <f t="shared" si="13"/>
        <v>-24217734708.763157</v>
      </c>
      <c r="H45" s="9">
        <f t="shared" si="11"/>
        <v>2417422.1110763783</v>
      </c>
      <c r="I45" s="9">
        <f t="shared" si="2"/>
        <v>74940085.44336772</v>
      </c>
      <c r="J45" s="9">
        <f t="shared" si="14"/>
        <v>25492674794.206524</v>
      </c>
      <c r="K45" s="9">
        <f t="shared" si="12"/>
        <v>-24292674794.206524</v>
      </c>
      <c r="L45" s="9">
        <v>0</v>
      </c>
      <c r="M45" s="9">
        <v>0</v>
      </c>
      <c r="N45" s="1">
        <v>0</v>
      </c>
    </row>
    <row r="46" spans="1:14" x14ac:dyDescent="0.25">
      <c r="A46" s="1" t="s">
        <v>180</v>
      </c>
      <c r="B46" s="13">
        <f t="shared" si="5"/>
        <v>-10049</v>
      </c>
      <c r="C46" s="6">
        <v>43191</v>
      </c>
      <c r="D46" s="6">
        <v>43220</v>
      </c>
      <c r="E46" s="1">
        <f t="shared" si="10"/>
        <v>30</v>
      </c>
      <c r="F46" s="11">
        <f t="shared" si="7"/>
        <v>1200000000</v>
      </c>
      <c r="G46" s="18">
        <f t="shared" si="13"/>
        <v>-24292674794.206524</v>
      </c>
      <c r="H46" s="9">
        <f t="shared" si="11"/>
        <v>2417422.1110763783</v>
      </c>
      <c r="I46" s="9">
        <f t="shared" si="2"/>
        <v>72522663.33229135</v>
      </c>
      <c r="J46" s="9">
        <f t="shared" si="14"/>
        <v>25565197457.538815</v>
      </c>
      <c r="K46" s="9">
        <f t="shared" si="12"/>
        <v>-24365197457.538815</v>
      </c>
      <c r="L46" s="9">
        <v>0</v>
      </c>
      <c r="M46" s="9">
        <v>0</v>
      </c>
      <c r="N46" s="1">
        <v>0</v>
      </c>
    </row>
    <row r="47" spans="1:14" x14ac:dyDescent="0.25">
      <c r="A47" s="1" t="s">
        <v>181</v>
      </c>
      <c r="B47" s="13">
        <f t="shared" si="5"/>
        <v>-10079</v>
      </c>
      <c r="C47" s="6">
        <v>43221</v>
      </c>
      <c r="D47" s="6">
        <v>43251</v>
      </c>
      <c r="E47" s="1">
        <f t="shared" si="10"/>
        <v>31</v>
      </c>
      <c r="F47" s="11">
        <f t="shared" si="7"/>
        <v>1200000000</v>
      </c>
      <c r="G47" s="18">
        <f t="shared" si="13"/>
        <v>-24365197457.538815</v>
      </c>
      <c r="H47" s="9">
        <f t="shared" si="11"/>
        <v>2417422.1110763783</v>
      </c>
      <c r="I47" s="9">
        <f t="shared" si="2"/>
        <v>74940085.44336772</v>
      </c>
      <c r="J47" s="9">
        <f t="shared" si="14"/>
        <v>25640137542.982182</v>
      </c>
      <c r="K47" s="9">
        <f t="shared" si="12"/>
        <v>-24440137542.982182</v>
      </c>
      <c r="L47" s="9">
        <v>0</v>
      </c>
      <c r="M47" s="9">
        <v>0</v>
      </c>
      <c r="N47" s="1">
        <v>0</v>
      </c>
    </row>
    <row r="48" spans="1:14" x14ac:dyDescent="0.25">
      <c r="A48" s="1" t="s">
        <v>182</v>
      </c>
      <c r="B48" s="13">
        <f t="shared" si="5"/>
        <v>-10110</v>
      </c>
      <c r="C48" s="17">
        <v>43252</v>
      </c>
      <c r="D48" s="17">
        <v>43281</v>
      </c>
      <c r="E48" s="1">
        <f t="shared" si="10"/>
        <v>30</v>
      </c>
      <c r="F48" s="11">
        <f t="shared" si="7"/>
        <v>1200000000</v>
      </c>
      <c r="G48" s="18">
        <f t="shared" si="13"/>
        <v>-24440137542.982182</v>
      </c>
      <c r="H48" s="9">
        <f t="shared" si="11"/>
        <v>2417422.1110763778</v>
      </c>
      <c r="I48" s="9">
        <f t="shared" si="2"/>
        <v>72522663.332291335</v>
      </c>
      <c r="J48" s="9">
        <f t="shared" si="14"/>
        <v>25712660206.314472</v>
      </c>
      <c r="K48" s="9">
        <f t="shared" si="12"/>
        <v>-24512660206.314472</v>
      </c>
      <c r="L48" s="9">
        <v>0</v>
      </c>
      <c r="M48" s="9">
        <v>0</v>
      </c>
      <c r="N48" s="1">
        <v>0</v>
      </c>
    </row>
    <row r="49" spans="1:14" x14ac:dyDescent="0.25">
      <c r="A49" s="1" t="s">
        <v>183</v>
      </c>
      <c r="B49" s="13">
        <f t="shared" si="5"/>
        <v>-10140</v>
      </c>
      <c r="C49" s="6">
        <v>43282</v>
      </c>
      <c r="D49" s="6">
        <v>43312</v>
      </c>
      <c r="E49" s="1">
        <f t="shared" si="10"/>
        <v>31</v>
      </c>
      <c r="F49" s="11">
        <f t="shared" si="7"/>
        <v>1200000000</v>
      </c>
      <c r="G49" s="18">
        <f t="shared" si="13"/>
        <v>-24512660206.314472</v>
      </c>
      <c r="H49" s="9">
        <f t="shared" si="11"/>
        <v>2417422.1110763778</v>
      </c>
      <c r="I49" s="9">
        <f t="shared" si="2"/>
        <v>74940085.443367705</v>
      </c>
      <c r="J49" s="9">
        <f t="shared" si="14"/>
        <v>25787600291.757839</v>
      </c>
      <c r="K49" s="9">
        <f t="shared" si="12"/>
        <v>-24587600291.757839</v>
      </c>
      <c r="L49" s="9">
        <v>0</v>
      </c>
      <c r="M49" s="9">
        <v>0</v>
      </c>
      <c r="N49" s="1">
        <v>0</v>
      </c>
    </row>
    <row r="50" spans="1:14" x14ac:dyDescent="0.25">
      <c r="A50" s="1" t="s">
        <v>184</v>
      </c>
      <c r="B50" s="13">
        <f t="shared" si="5"/>
        <v>-10171</v>
      </c>
      <c r="C50" s="6">
        <v>43313</v>
      </c>
      <c r="D50" s="6">
        <v>43343</v>
      </c>
      <c r="E50" s="1">
        <f t="shared" si="10"/>
        <v>31</v>
      </c>
      <c r="F50" s="11">
        <f t="shared" si="7"/>
        <v>1200000000</v>
      </c>
      <c r="G50" s="18">
        <f t="shared" si="13"/>
        <v>-24587600291.757839</v>
      </c>
      <c r="H50" s="9">
        <f t="shared" si="11"/>
        <v>2417422.1110763778</v>
      </c>
      <c r="I50" s="9">
        <f t="shared" si="2"/>
        <v>74940085.443367705</v>
      </c>
      <c r="J50" s="9">
        <f t="shared" si="14"/>
        <v>25862540377.201206</v>
      </c>
      <c r="K50" s="9">
        <f t="shared" si="12"/>
        <v>-24662540377.201206</v>
      </c>
      <c r="L50" s="9">
        <v>0</v>
      </c>
      <c r="M50" s="9">
        <v>0</v>
      </c>
      <c r="N50" s="1">
        <v>0</v>
      </c>
    </row>
    <row r="51" spans="1:14" x14ac:dyDescent="0.25">
      <c r="A51" s="1" t="s">
        <v>185</v>
      </c>
      <c r="B51" s="13">
        <f t="shared" si="5"/>
        <v>-10202</v>
      </c>
      <c r="C51" s="6">
        <v>43344</v>
      </c>
      <c r="D51" s="6">
        <v>43373</v>
      </c>
      <c r="E51" s="1">
        <f t="shared" si="10"/>
        <v>30</v>
      </c>
      <c r="F51" s="11">
        <f t="shared" si="7"/>
        <v>1200000000</v>
      </c>
      <c r="G51" s="18">
        <f t="shared" si="13"/>
        <v>-24662540377.201206</v>
      </c>
      <c r="H51" s="9">
        <f t="shared" si="11"/>
        <v>2417422.1110763778</v>
      </c>
      <c r="I51" s="9">
        <f t="shared" si="2"/>
        <v>72522663.332291335</v>
      </c>
      <c r="J51" s="9">
        <f t="shared" si="14"/>
        <v>25935063040.533497</v>
      </c>
      <c r="K51" s="9">
        <f t="shared" si="12"/>
        <v>-24735063040.533497</v>
      </c>
      <c r="L51" s="9">
        <v>0</v>
      </c>
      <c r="M51" s="9">
        <v>0</v>
      </c>
      <c r="N51" s="1">
        <v>0</v>
      </c>
    </row>
    <row r="52" spans="1:14" x14ac:dyDescent="0.25">
      <c r="A52" s="1" t="s">
        <v>186</v>
      </c>
      <c r="B52" s="13">
        <f t="shared" si="5"/>
        <v>-10232</v>
      </c>
      <c r="C52" s="6">
        <v>43374</v>
      </c>
      <c r="D52" s="6">
        <v>43404</v>
      </c>
      <c r="E52" s="1">
        <f t="shared" si="10"/>
        <v>31</v>
      </c>
      <c r="F52" s="11">
        <f t="shared" si="7"/>
        <v>1200000000</v>
      </c>
      <c r="G52" s="18">
        <f t="shared" si="13"/>
        <v>-24735063040.533497</v>
      </c>
      <c r="H52" s="9">
        <f t="shared" si="11"/>
        <v>2417422.1110763778</v>
      </c>
      <c r="I52" s="9">
        <f t="shared" si="2"/>
        <v>74940085.443367705</v>
      </c>
      <c r="J52" s="9">
        <f t="shared" si="14"/>
        <v>26010003125.976864</v>
      </c>
      <c r="K52" s="9">
        <f t="shared" si="12"/>
        <v>-24810003125.976864</v>
      </c>
      <c r="L52" s="9">
        <v>0</v>
      </c>
      <c r="M52" s="9">
        <v>0</v>
      </c>
      <c r="N52" s="1">
        <v>0</v>
      </c>
    </row>
    <row r="53" spans="1:14" x14ac:dyDescent="0.25">
      <c r="A53" s="1" t="s">
        <v>187</v>
      </c>
      <c r="B53" s="13">
        <f t="shared" si="5"/>
        <v>-10263</v>
      </c>
      <c r="C53" s="6">
        <v>43405</v>
      </c>
      <c r="D53" s="6">
        <v>43434</v>
      </c>
      <c r="E53" s="1">
        <f t="shared" si="10"/>
        <v>30</v>
      </c>
      <c r="F53" s="11">
        <f t="shared" si="7"/>
        <v>1200000000</v>
      </c>
      <c r="G53" s="18">
        <f t="shared" si="13"/>
        <v>-24810003125.976864</v>
      </c>
      <c r="H53" s="9">
        <f t="shared" si="11"/>
        <v>2417422.1110763778</v>
      </c>
      <c r="I53" s="9">
        <f t="shared" si="2"/>
        <v>72522663.332291335</v>
      </c>
      <c r="J53" s="9">
        <f t="shared" si="14"/>
        <v>26082525789.309155</v>
      </c>
      <c r="K53" s="9">
        <f t="shared" si="12"/>
        <v>-24882525789.309155</v>
      </c>
      <c r="L53" s="9">
        <v>0</v>
      </c>
      <c r="M53" s="9">
        <v>0</v>
      </c>
      <c r="N53" s="1">
        <v>0</v>
      </c>
    </row>
    <row r="54" spans="1:14" x14ac:dyDescent="0.25">
      <c r="A54" s="1" t="s">
        <v>188</v>
      </c>
      <c r="B54" s="13">
        <f t="shared" si="5"/>
        <v>-10293</v>
      </c>
      <c r="C54" s="6">
        <v>43435</v>
      </c>
      <c r="D54" s="6">
        <v>43465</v>
      </c>
      <c r="E54" s="1">
        <f t="shared" si="10"/>
        <v>31</v>
      </c>
      <c r="F54" s="11">
        <f t="shared" si="7"/>
        <v>1200000000</v>
      </c>
      <c r="G54" s="18">
        <f t="shared" si="13"/>
        <v>-24882525789.309155</v>
      </c>
      <c r="H54" s="9">
        <f t="shared" si="11"/>
        <v>2417422.1110763778</v>
      </c>
      <c r="I54" s="9">
        <f t="shared" si="2"/>
        <v>74940085.443367705</v>
      </c>
      <c r="J54" s="9">
        <f t="shared" si="14"/>
        <v>26157465874.752522</v>
      </c>
      <c r="K54" s="9">
        <f t="shared" si="12"/>
        <v>-24957465874.752522</v>
      </c>
      <c r="L54" s="9">
        <v>0</v>
      </c>
      <c r="M54" s="9">
        <v>0</v>
      </c>
      <c r="N54" s="1">
        <v>0</v>
      </c>
    </row>
    <row r="55" spans="1:14" x14ac:dyDescent="0.25">
      <c r="A55" s="1" t="s">
        <v>189</v>
      </c>
      <c r="B55" s="13">
        <f t="shared" ref="B55:B57" si="15">B54-E54+N55</f>
        <v>-10324</v>
      </c>
      <c r="C55" s="6">
        <v>43466</v>
      </c>
      <c r="D55" s="6">
        <v>43496</v>
      </c>
      <c r="E55" s="1">
        <f t="shared" ref="E55:E57" si="16">D55-C55+1</f>
        <v>31</v>
      </c>
      <c r="F55" s="11">
        <f t="shared" ref="F55:F57" si="17">F54+L55</f>
        <v>1200000000</v>
      </c>
      <c r="G55" s="18">
        <f t="shared" ref="G55:G57" si="18">K54+L55</f>
        <v>-24957465874.752522</v>
      </c>
      <c r="H55" s="9">
        <f t="shared" ref="H55:H57" si="19">G55/B55</f>
        <v>2417422.1110763773</v>
      </c>
      <c r="I55" s="9">
        <f t="shared" si="2"/>
        <v>74940085.44336769</v>
      </c>
      <c r="J55" s="9">
        <f t="shared" ref="J55:J57" si="20">I55+J54</f>
        <v>26232405960.195889</v>
      </c>
      <c r="K55" s="9">
        <f t="shared" ref="K55:K57" si="21">F55-J55</f>
        <v>-25032405960.195889</v>
      </c>
      <c r="L55" s="9">
        <v>0</v>
      </c>
      <c r="M55" s="9">
        <v>0</v>
      </c>
      <c r="N55" s="1">
        <v>0</v>
      </c>
    </row>
    <row r="56" spans="1:14" x14ac:dyDescent="0.25">
      <c r="A56" s="1" t="s">
        <v>190</v>
      </c>
      <c r="B56" s="13">
        <f t="shared" si="15"/>
        <v>-10355</v>
      </c>
      <c r="C56" s="6">
        <v>43497</v>
      </c>
      <c r="D56" s="6">
        <v>43524</v>
      </c>
      <c r="E56" s="1">
        <f t="shared" si="16"/>
        <v>28</v>
      </c>
      <c r="F56" s="11">
        <f t="shared" si="17"/>
        <v>1200000000</v>
      </c>
      <c r="G56" s="18">
        <f t="shared" si="18"/>
        <v>-25032405960.195889</v>
      </c>
      <c r="H56" s="9">
        <f t="shared" si="19"/>
        <v>2417422.1110763773</v>
      </c>
      <c r="I56" s="9">
        <f t="shared" si="2"/>
        <v>67687819.110138565</v>
      </c>
      <c r="J56" s="9">
        <f t="shared" si="20"/>
        <v>26300093779.306026</v>
      </c>
      <c r="K56" s="9">
        <f t="shared" si="21"/>
        <v>-25100093779.306026</v>
      </c>
      <c r="L56" s="9">
        <v>0</v>
      </c>
      <c r="M56" s="9">
        <v>0</v>
      </c>
      <c r="N56" s="1">
        <v>0</v>
      </c>
    </row>
    <row r="57" spans="1:14" s="5" customFormat="1" x14ac:dyDescent="0.25">
      <c r="A57" s="5" t="s">
        <v>191</v>
      </c>
      <c r="B57" s="20">
        <f t="shared" si="15"/>
        <v>-10383</v>
      </c>
      <c r="C57" s="12">
        <v>43525</v>
      </c>
      <c r="D57" s="12">
        <v>43555</v>
      </c>
      <c r="E57" s="1">
        <f t="shared" si="16"/>
        <v>31</v>
      </c>
      <c r="F57" s="21">
        <f t="shared" si="17"/>
        <v>1200000000</v>
      </c>
      <c r="G57" s="19">
        <f t="shared" si="18"/>
        <v>-25100093779.306026</v>
      </c>
      <c r="H57" s="19">
        <f t="shared" si="19"/>
        <v>2417422.1110763773</v>
      </c>
      <c r="I57" s="19">
        <f t="shared" si="2"/>
        <v>74940085.44336769</v>
      </c>
      <c r="J57" s="19">
        <f t="shared" si="20"/>
        <v>26375033864.749393</v>
      </c>
      <c r="K57" s="19">
        <f t="shared" si="21"/>
        <v>-25175033864.749393</v>
      </c>
      <c r="L57" s="19">
        <v>0</v>
      </c>
      <c r="M57" s="19">
        <v>0</v>
      </c>
      <c r="N57" s="5">
        <v>0</v>
      </c>
    </row>
    <row r="58" spans="1:14" s="5" customFormat="1" x14ac:dyDescent="0.25">
      <c r="A58" s="5" t="s">
        <v>381</v>
      </c>
      <c r="B58" s="20">
        <f t="shared" ref="B58:B59" si="22">B57-E57+N58</f>
        <v>-10414</v>
      </c>
      <c r="C58" s="12">
        <v>43556</v>
      </c>
      <c r="D58" s="12">
        <v>43568</v>
      </c>
      <c r="E58" s="5">
        <f t="shared" ref="E58:E59" si="23">D58-C58+1</f>
        <v>13</v>
      </c>
      <c r="F58" s="21">
        <f t="shared" ref="F58:F59" si="24">F57+L58</f>
        <v>1200000000</v>
      </c>
      <c r="G58" s="19">
        <f t="shared" ref="G58:G59" si="25">K57+L58</f>
        <v>-25175033864.749393</v>
      </c>
      <c r="H58" s="19">
        <f t="shared" ref="H58:H59" si="26">G58/B58</f>
        <v>2417422.1110763773</v>
      </c>
      <c r="I58" s="19">
        <f t="shared" ref="I58:I59" si="27">E58*H58</f>
        <v>31426487.443992905</v>
      </c>
      <c r="J58" s="19">
        <f t="shared" ref="J58:J59" si="28">I58+J57</f>
        <v>26406460352.193386</v>
      </c>
      <c r="K58" s="19">
        <f t="shared" ref="K58:K59" si="29">F58-J58</f>
        <v>-25206460352.193386</v>
      </c>
      <c r="L58" s="19">
        <v>0</v>
      </c>
      <c r="M58" s="19">
        <v>0</v>
      </c>
      <c r="N58" s="5">
        <v>0</v>
      </c>
    </row>
    <row r="59" spans="1:14" s="5" customFormat="1" x14ac:dyDescent="0.25">
      <c r="A59" s="5" t="s">
        <v>382</v>
      </c>
      <c r="B59" s="20">
        <f t="shared" si="22"/>
        <v>-10427</v>
      </c>
      <c r="C59" s="12">
        <v>43586</v>
      </c>
      <c r="D59" s="12">
        <v>43598</v>
      </c>
      <c r="E59" s="5">
        <f t="shared" si="23"/>
        <v>13</v>
      </c>
      <c r="F59" s="21">
        <f t="shared" si="24"/>
        <v>1200000000</v>
      </c>
      <c r="G59" s="19">
        <f t="shared" si="25"/>
        <v>-25206460352.193386</v>
      </c>
      <c r="H59" s="19">
        <f t="shared" si="26"/>
        <v>2417422.1110763773</v>
      </c>
      <c r="I59" s="19">
        <f t="shared" si="27"/>
        <v>31426487.443992905</v>
      </c>
      <c r="J59" s="19">
        <f t="shared" si="28"/>
        <v>26437886839.637379</v>
      </c>
      <c r="K59" s="19">
        <f t="shared" si="29"/>
        <v>-25237886839.637379</v>
      </c>
      <c r="L59" s="19">
        <v>0</v>
      </c>
      <c r="M59" s="19">
        <v>0</v>
      </c>
      <c r="N59" s="5">
        <v>0</v>
      </c>
    </row>
  </sheetData>
  <mergeCells count="1">
    <mergeCell ref="A15:N15"/>
  </mergeCells>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0000"/>
  </sheetPr>
  <dimension ref="A1:U31"/>
  <sheetViews>
    <sheetView topLeftCell="A13" workbookViewId="0">
      <selection activeCell="K10" sqref="K10"/>
    </sheetView>
  </sheetViews>
  <sheetFormatPr defaultRowHeight="15" x14ac:dyDescent="0.25"/>
  <cols>
    <col min="1" max="1" width="9.42578125" style="1" bestFit="1" customWidth="1"/>
    <col min="2" max="2" width="20.140625" style="1" customWidth="1"/>
    <col min="3" max="3" width="12.7109375" style="1" customWidth="1"/>
    <col min="4" max="4" width="10.140625" style="1" bestFit="1" customWidth="1"/>
    <col min="5" max="5" width="10.42578125" style="1" customWidth="1"/>
    <col min="6" max="8" width="9.140625" style="1"/>
    <col min="9" max="9" width="1.28515625" style="27" customWidth="1"/>
    <col min="10" max="10" width="9.140625" style="1"/>
    <col min="11" max="11" width="19" style="1" customWidth="1"/>
    <col min="12" max="12" width="17" style="1" customWidth="1"/>
    <col min="13" max="13" width="11.28515625" style="1" customWidth="1"/>
    <col min="14" max="17" width="9.140625" style="1"/>
    <col min="18" max="18" width="23.42578125" style="1" customWidth="1"/>
    <col min="19" max="20" width="9.140625" style="1"/>
    <col min="21" max="21" width="1.28515625" style="27" customWidth="1"/>
    <col min="22" max="16384" width="9.140625" style="1"/>
  </cols>
  <sheetData>
    <row r="1" spans="1:21" s="2" customFormat="1" x14ac:dyDescent="0.25">
      <c r="A1" s="2" t="s">
        <v>268</v>
      </c>
      <c r="B1" s="2" t="s">
        <v>259</v>
      </c>
      <c r="I1" s="26"/>
      <c r="J1" s="2" t="s">
        <v>276</v>
      </c>
      <c r="K1" s="2" t="s">
        <v>262</v>
      </c>
      <c r="N1" s="1"/>
      <c r="U1" s="26"/>
    </row>
    <row r="2" spans="1:21" x14ac:dyDescent="0.25">
      <c r="A2" s="28" t="s">
        <v>269</v>
      </c>
      <c r="B2" s="29" t="s">
        <v>270</v>
      </c>
      <c r="C2" s="30"/>
      <c r="D2" s="30"/>
      <c r="E2" s="30"/>
      <c r="F2" s="30"/>
      <c r="G2" s="30"/>
      <c r="H2" s="31"/>
      <c r="J2" s="32" t="s">
        <v>269</v>
      </c>
      <c r="K2" s="29" t="s">
        <v>277</v>
      </c>
      <c r="L2" s="33"/>
      <c r="M2" s="33"/>
      <c r="N2" s="33"/>
    </row>
    <row r="3" spans="1:21" x14ac:dyDescent="0.25">
      <c r="A3" s="34" t="s">
        <v>271</v>
      </c>
      <c r="B3" s="103" t="s">
        <v>292</v>
      </c>
      <c r="C3" s="103"/>
      <c r="D3" s="103"/>
      <c r="E3" s="103"/>
      <c r="F3" s="103"/>
      <c r="G3" s="103"/>
      <c r="H3" s="104"/>
      <c r="J3" s="32" t="s">
        <v>271</v>
      </c>
      <c r="K3" s="105" t="s">
        <v>293</v>
      </c>
      <c r="L3" s="106"/>
      <c r="M3" s="106"/>
      <c r="N3" s="106"/>
      <c r="O3" s="106"/>
      <c r="P3" s="106"/>
      <c r="Q3" s="106"/>
      <c r="R3" s="106"/>
      <c r="S3" s="106"/>
      <c r="T3" s="106"/>
    </row>
    <row r="4" spans="1:21" ht="28.5" customHeight="1" x14ac:dyDescent="0.25">
      <c r="A4" s="28" t="s">
        <v>272</v>
      </c>
      <c r="B4" s="29" t="s">
        <v>273</v>
      </c>
      <c r="C4" s="33"/>
      <c r="D4" s="33"/>
      <c r="E4" s="33"/>
      <c r="F4" s="30"/>
      <c r="G4" s="30"/>
      <c r="H4" s="31"/>
      <c r="J4" s="32" t="s">
        <v>272</v>
      </c>
      <c r="K4" s="29" t="s">
        <v>278</v>
      </c>
      <c r="L4" s="33"/>
      <c r="M4" s="33"/>
      <c r="N4" s="33"/>
      <c r="O4" s="33"/>
      <c r="P4" s="33"/>
    </row>
    <row r="5" spans="1:21" x14ac:dyDescent="0.25">
      <c r="A5" s="34" t="s">
        <v>272</v>
      </c>
      <c r="B5" s="29" t="s">
        <v>275</v>
      </c>
      <c r="C5" s="33"/>
      <c r="D5" s="33"/>
      <c r="E5" s="33"/>
      <c r="F5" s="35"/>
      <c r="G5" s="35"/>
      <c r="H5" s="36"/>
      <c r="J5" s="32" t="s">
        <v>272</v>
      </c>
      <c r="K5" s="29" t="s">
        <v>275</v>
      </c>
      <c r="L5" s="33"/>
      <c r="M5" s="33"/>
      <c r="N5" s="33"/>
      <c r="O5" s="33"/>
      <c r="P5" s="33"/>
    </row>
    <row r="6" spans="1:21" x14ac:dyDescent="0.25">
      <c r="A6" s="34" t="s">
        <v>279</v>
      </c>
      <c r="B6" s="35" t="s">
        <v>108</v>
      </c>
      <c r="C6" s="35"/>
      <c r="D6" s="35" t="s">
        <v>256</v>
      </c>
      <c r="E6" s="35" t="s">
        <v>281</v>
      </c>
      <c r="F6" s="35"/>
      <c r="G6" s="35"/>
      <c r="H6" s="36"/>
      <c r="J6" s="32" t="s">
        <v>279</v>
      </c>
      <c r="K6" s="1" t="s">
        <v>108</v>
      </c>
      <c r="M6" s="1" t="s">
        <v>256</v>
      </c>
      <c r="N6" s="1" t="s">
        <v>281</v>
      </c>
    </row>
    <row r="7" spans="1:21" x14ac:dyDescent="0.25">
      <c r="A7" s="37"/>
      <c r="B7" s="35" t="s">
        <v>104</v>
      </c>
      <c r="C7" s="35"/>
      <c r="D7" s="35">
        <v>360</v>
      </c>
      <c r="E7" s="35" t="s">
        <v>282</v>
      </c>
      <c r="F7" s="35"/>
      <c r="G7" s="35"/>
      <c r="H7" s="36"/>
      <c r="K7" s="1" t="s">
        <v>104</v>
      </c>
      <c r="M7" s="1">
        <v>360</v>
      </c>
      <c r="N7" s="1" t="s">
        <v>282</v>
      </c>
    </row>
    <row r="8" spans="1:21" x14ac:dyDescent="0.25">
      <c r="A8" s="37"/>
      <c r="B8" s="35" t="s">
        <v>105</v>
      </c>
      <c r="C8" s="35"/>
      <c r="D8" s="38">
        <v>41640</v>
      </c>
      <c r="E8" s="35" t="s">
        <v>283</v>
      </c>
      <c r="F8" s="35"/>
      <c r="G8" s="35"/>
      <c r="H8" s="36"/>
      <c r="K8" s="1" t="s">
        <v>105</v>
      </c>
      <c r="M8" s="6">
        <v>41640</v>
      </c>
      <c r="N8" s="1" t="s">
        <v>283</v>
      </c>
    </row>
    <row r="9" spans="1:21" x14ac:dyDescent="0.25">
      <c r="A9" s="37"/>
      <c r="B9" s="35" t="s">
        <v>280</v>
      </c>
      <c r="C9" s="35"/>
      <c r="D9" s="35">
        <v>36</v>
      </c>
      <c r="E9" s="35" t="s">
        <v>284</v>
      </c>
      <c r="F9" s="35"/>
      <c r="G9" s="35"/>
      <c r="H9" s="36"/>
      <c r="K9" s="1" t="s">
        <v>280</v>
      </c>
      <c r="M9" s="1">
        <v>36</v>
      </c>
      <c r="N9" s="1" t="s">
        <v>284</v>
      </c>
    </row>
    <row r="10" spans="1:21" x14ac:dyDescent="0.25">
      <c r="A10" s="37"/>
      <c r="B10" s="35" t="s">
        <v>285</v>
      </c>
      <c r="C10" s="35"/>
      <c r="D10" s="38">
        <v>42673</v>
      </c>
      <c r="E10" s="35" t="s">
        <v>283</v>
      </c>
      <c r="F10" s="35"/>
      <c r="G10" s="35"/>
      <c r="H10" s="36"/>
      <c r="K10" s="1" t="s">
        <v>285</v>
      </c>
      <c r="M10" s="6">
        <v>42673</v>
      </c>
      <c r="N10" s="1" t="s">
        <v>283</v>
      </c>
    </row>
    <row r="11" spans="1:21" x14ac:dyDescent="0.25">
      <c r="A11" s="37"/>
      <c r="B11" s="35" t="s">
        <v>286</v>
      </c>
      <c r="C11" s="35"/>
      <c r="D11" s="35">
        <f>(D7/D9)*34</f>
        <v>340</v>
      </c>
      <c r="E11" s="35" t="s">
        <v>282</v>
      </c>
      <c r="F11" s="35"/>
      <c r="G11" s="35"/>
      <c r="H11" s="36"/>
      <c r="K11" s="1" t="s">
        <v>286</v>
      </c>
      <c r="M11" s="1">
        <f>(M7/M9)*34</f>
        <v>340</v>
      </c>
      <c r="N11" s="1" t="s">
        <v>282</v>
      </c>
    </row>
    <row r="12" spans="1:21" x14ac:dyDescent="0.25">
      <c r="A12" s="37"/>
      <c r="B12" s="35" t="s">
        <v>287</v>
      </c>
      <c r="C12" s="35"/>
      <c r="D12" s="35">
        <f>D7-D11</f>
        <v>20</v>
      </c>
      <c r="E12" s="35" t="s">
        <v>282</v>
      </c>
      <c r="F12" s="35"/>
      <c r="G12" s="35"/>
      <c r="H12" s="36"/>
      <c r="K12" s="1" t="s">
        <v>287</v>
      </c>
      <c r="M12" s="1">
        <f>M7-M11</f>
        <v>20</v>
      </c>
      <c r="N12" s="1" t="s">
        <v>282</v>
      </c>
    </row>
    <row r="13" spans="1:21" x14ac:dyDescent="0.25">
      <c r="A13" s="37"/>
      <c r="B13" s="35" t="s">
        <v>288</v>
      </c>
      <c r="C13" s="35"/>
      <c r="D13" s="35">
        <v>2</v>
      </c>
      <c r="E13" s="35" t="s">
        <v>284</v>
      </c>
      <c r="F13" s="35"/>
      <c r="G13" s="35"/>
      <c r="H13" s="36"/>
      <c r="K13" s="1" t="s">
        <v>288</v>
      </c>
      <c r="M13" s="1">
        <v>2</v>
      </c>
      <c r="N13" s="1" t="s">
        <v>284</v>
      </c>
    </row>
    <row r="14" spans="1:21" x14ac:dyDescent="0.25">
      <c r="A14" s="37"/>
      <c r="B14" s="39" t="s">
        <v>289</v>
      </c>
      <c r="C14" s="39"/>
      <c r="D14" s="39">
        <v>6</v>
      </c>
      <c r="E14" s="39" t="s">
        <v>284</v>
      </c>
      <c r="F14" s="35"/>
      <c r="G14" s="35"/>
      <c r="H14" s="36"/>
      <c r="K14" s="5" t="s">
        <v>290</v>
      </c>
      <c r="L14" s="5"/>
      <c r="M14" s="5">
        <v>60</v>
      </c>
      <c r="N14" s="5" t="s">
        <v>282</v>
      </c>
    </row>
    <row r="15" spans="1:21" x14ac:dyDescent="0.25">
      <c r="A15" s="34" t="s">
        <v>274</v>
      </c>
      <c r="B15" s="103" t="s">
        <v>294</v>
      </c>
      <c r="C15" s="103"/>
      <c r="D15" s="103"/>
      <c r="E15" s="103"/>
      <c r="F15" s="103"/>
      <c r="G15" s="103"/>
      <c r="H15" s="104"/>
      <c r="J15" s="32" t="s">
        <v>274</v>
      </c>
      <c r="K15" s="105" t="s">
        <v>295</v>
      </c>
      <c r="L15" s="105"/>
      <c r="M15" s="105"/>
      <c r="N15" s="105"/>
      <c r="O15" s="105"/>
      <c r="P15" s="105"/>
      <c r="Q15" s="105"/>
      <c r="R15" s="105"/>
      <c r="S15" s="105"/>
      <c r="T15" s="105"/>
    </row>
    <row r="16" spans="1:21" ht="42.75" x14ac:dyDescent="0.25">
      <c r="A16" s="40"/>
      <c r="B16" s="41" t="s">
        <v>296</v>
      </c>
      <c r="C16" s="41"/>
      <c r="D16" s="41"/>
      <c r="E16" s="41"/>
      <c r="F16" s="41"/>
      <c r="G16" s="41"/>
      <c r="H16" s="42"/>
      <c r="K16" s="43" t="s">
        <v>297</v>
      </c>
      <c r="L16" s="43"/>
      <c r="M16" s="43"/>
      <c r="N16" s="44" t="s">
        <v>298</v>
      </c>
      <c r="O16" s="44" t="s">
        <v>299</v>
      </c>
      <c r="P16" s="44" t="s">
        <v>300</v>
      </c>
      <c r="Q16" s="44" t="s">
        <v>301</v>
      </c>
      <c r="R16" s="44" t="s">
        <v>301</v>
      </c>
    </row>
    <row r="17" spans="11:20" ht="30" x14ac:dyDescent="0.25">
      <c r="K17" s="43"/>
      <c r="L17" s="43"/>
      <c r="M17" s="43"/>
      <c r="N17" s="45" t="s">
        <v>104</v>
      </c>
      <c r="O17" s="46" t="s">
        <v>302</v>
      </c>
      <c r="P17" s="47" t="s">
        <v>303</v>
      </c>
      <c r="Q17" s="47" t="s">
        <v>304</v>
      </c>
      <c r="R17" s="99" t="s">
        <v>305</v>
      </c>
    </row>
    <row r="18" spans="11:20" x14ac:dyDescent="0.25">
      <c r="N18" s="48" t="s">
        <v>306</v>
      </c>
      <c r="O18" s="46" t="s">
        <v>307</v>
      </c>
      <c r="P18" s="47" t="s">
        <v>303</v>
      </c>
      <c r="Q18" s="47" t="s">
        <v>308</v>
      </c>
      <c r="R18" s="100"/>
    </row>
    <row r="19" spans="11:20" x14ac:dyDescent="0.25">
      <c r="N19" s="48" t="s">
        <v>309</v>
      </c>
      <c r="O19" s="46" t="s">
        <v>310</v>
      </c>
      <c r="P19" s="47" t="s">
        <v>311</v>
      </c>
      <c r="Q19" s="49" t="s">
        <v>312</v>
      </c>
      <c r="R19" s="101"/>
    </row>
    <row r="20" spans="11:20" x14ac:dyDescent="0.25">
      <c r="K20" s="32" t="s">
        <v>313</v>
      </c>
    </row>
    <row r="21" spans="11:20" ht="30" x14ac:dyDescent="0.25">
      <c r="K21" s="50" t="s">
        <v>314</v>
      </c>
      <c r="L21" s="51" t="s">
        <v>304</v>
      </c>
    </row>
    <row r="22" spans="11:20" ht="30" x14ac:dyDescent="0.25">
      <c r="K22" s="50" t="s">
        <v>315</v>
      </c>
      <c r="L22" s="51" t="s">
        <v>308</v>
      </c>
    </row>
    <row r="25" spans="11:20" x14ac:dyDescent="0.25">
      <c r="K25" s="1" t="s">
        <v>316</v>
      </c>
    </row>
    <row r="26" spans="11:20" x14ac:dyDescent="0.25">
      <c r="K26" s="102" t="s">
        <v>317</v>
      </c>
      <c r="L26" s="102"/>
      <c r="M26" s="102"/>
      <c r="N26" s="102"/>
      <c r="O26" s="102"/>
      <c r="P26" s="102"/>
      <c r="Q26" s="102"/>
      <c r="R26" s="102"/>
      <c r="S26" s="102"/>
      <c r="T26" s="102"/>
    </row>
    <row r="27" spans="11:20" x14ac:dyDescent="0.25">
      <c r="K27" s="102"/>
      <c r="L27" s="102"/>
      <c r="M27" s="102"/>
      <c r="N27" s="102"/>
      <c r="O27" s="102"/>
      <c r="P27" s="102"/>
      <c r="Q27" s="102"/>
      <c r="R27" s="102"/>
      <c r="S27" s="102"/>
      <c r="T27" s="102"/>
    </row>
    <row r="28" spans="11:20" x14ac:dyDescent="0.25">
      <c r="K28" s="102"/>
      <c r="L28" s="102"/>
      <c r="M28" s="102"/>
      <c r="N28" s="102"/>
      <c r="O28" s="102"/>
      <c r="P28" s="102"/>
      <c r="Q28" s="102"/>
      <c r="R28" s="102"/>
      <c r="S28" s="102"/>
      <c r="T28" s="102"/>
    </row>
    <row r="29" spans="11:20" x14ac:dyDescent="0.25">
      <c r="K29" s="102"/>
      <c r="L29" s="102"/>
      <c r="M29" s="102"/>
      <c r="N29" s="102"/>
      <c r="O29" s="102"/>
      <c r="P29" s="102"/>
      <c r="Q29" s="102"/>
      <c r="R29" s="102"/>
      <c r="S29" s="102"/>
      <c r="T29" s="102"/>
    </row>
    <row r="30" spans="11:20" x14ac:dyDescent="0.25">
      <c r="K30" s="102"/>
      <c r="L30" s="102"/>
      <c r="M30" s="102"/>
      <c r="N30" s="102"/>
      <c r="O30" s="102"/>
      <c r="P30" s="102"/>
      <c r="Q30" s="102"/>
      <c r="R30" s="102"/>
      <c r="S30" s="102"/>
      <c r="T30" s="102"/>
    </row>
    <row r="31" spans="11:20" x14ac:dyDescent="0.25">
      <c r="K31" s="102"/>
      <c r="L31" s="102"/>
      <c r="M31" s="102"/>
      <c r="N31" s="102"/>
      <c r="O31" s="102"/>
      <c r="P31" s="102"/>
      <c r="Q31" s="102"/>
      <c r="R31" s="102"/>
      <c r="S31" s="102"/>
      <c r="T31" s="102"/>
    </row>
  </sheetData>
  <mergeCells count="6">
    <mergeCell ref="R17:R19"/>
    <mergeCell ref="K26:T31"/>
    <mergeCell ref="B3:H3"/>
    <mergeCell ref="K3:T3"/>
    <mergeCell ref="B15:H15"/>
    <mergeCell ref="K15:T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X36"/>
  <sheetViews>
    <sheetView zoomScale="90" zoomScaleNormal="90" workbookViewId="0">
      <selection activeCell="S9" sqref="S9"/>
    </sheetView>
  </sheetViews>
  <sheetFormatPr defaultRowHeight="15" outlineLevelCol="1" x14ac:dyDescent="0.25"/>
  <cols>
    <col min="1" max="1" width="11.28515625" style="1" customWidth="1"/>
    <col min="2" max="2" width="25.42578125" style="50" customWidth="1"/>
    <col min="3" max="3" width="9.140625" style="1"/>
    <col min="4" max="4" width="13.5703125" style="1" bestFit="1" customWidth="1"/>
    <col min="5" max="5" width="11.85546875" style="51" customWidth="1"/>
    <col min="6" max="6" width="16.28515625" style="10" bestFit="1" customWidth="1"/>
    <col min="7" max="7" width="14.28515625" style="50" hidden="1" customWidth="1" outlineLevel="1"/>
    <col min="8" max="8" width="16.5703125" style="50" hidden="1" customWidth="1" outlineLevel="1"/>
    <col min="9" max="9" width="15.42578125" style="50" hidden="1" customWidth="1" outlineLevel="1"/>
    <col min="10" max="10" width="16.7109375" style="50" hidden="1" customWidth="1" outlineLevel="1"/>
    <col min="11" max="12" width="12" style="50" hidden="1" customWidth="1" outlineLevel="1"/>
    <col min="13" max="13" width="11.28515625" style="50" hidden="1" customWidth="1" outlineLevel="1"/>
    <col min="14" max="14" width="11" style="50" hidden="1" customWidth="1" outlineLevel="1"/>
    <col min="15" max="15" width="9.5703125" style="50" hidden="1" customWidth="1" outlineLevel="1"/>
    <col min="16" max="16" width="10.7109375" style="50" hidden="1" customWidth="1" outlineLevel="1"/>
    <col min="17" max="17" width="15" style="50" hidden="1" customWidth="1" outlineLevel="1"/>
    <col min="18" max="18" width="4.85546875" style="73" customWidth="1" collapsed="1"/>
    <col min="19" max="19" width="58.140625" style="50" customWidth="1"/>
    <col min="20" max="20" width="47.42578125" style="1" customWidth="1"/>
    <col min="21" max="16384" width="9.140625" style="1"/>
  </cols>
  <sheetData>
    <row r="1" spans="1:24" x14ac:dyDescent="0.25">
      <c r="A1" s="2" t="s">
        <v>249</v>
      </c>
      <c r="B1" s="52"/>
    </row>
    <row r="2" spans="1:24" x14ac:dyDescent="0.25">
      <c r="A2" s="22"/>
      <c r="B2" s="23" t="s">
        <v>261</v>
      </c>
      <c r="C2" s="22" t="s">
        <v>260</v>
      </c>
      <c r="D2" s="22" t="s">
        <v>250</v>
      </c>
      <c r="E2" s="53" t="s">
        <v>257</v>
      </c>
      <c r="F2" s="54" t="s">
        <v>258</v>
      </c>
      <c r="G2" s="55" t="s">
        <v>62</v>
      </c>
      <c r="H2" s="55" t="s">
        <v>63</v>
      </c>
      <c r="I2" s="55" t="s">
        <v>64</v>
      </c>
      <c r="J2" s="55" t="s">
        <v>66</v>
      </c>
      <c r="K2" s="55" t="s">
        <v>67</v>
      </c>
      <c r="L2" s="55" t="s">
        <v>68</v>
      </c>
      <c r="M2" s="55" t="s">
        <v>69</v>
      </c>
      <c r="N2" s="55" t="s">
        <v>70</v>
      </c>
      <c r="O2" s="55" t="s">
        <v>71</v>
      </c>
      <c r="P2" s="55" t="s">
        <v>72</v>
      </c>
      <c r="Q2" s="55" t="s">
        <v>73</v>
      </c>
      <c r="S2" s="50" t="s">
        <v>318</v>
      </c>
      <c r="T2" s="1" t="s">
        <v>319</v>
      </c>
    </row>
    <row r="3" spans="1:24" s="43" customFormat="1" x14ac:dyDescent="0.25">
      <c r="A3" s="125" t="s">
        <v>251</v>
      </c>
      <c r="B3" s="127" t="s">
        <v>320</v>
      </c>
      <c r="C3" s="56" t="s">
        <v>254</v>
      </c>
      <c r="D3" s="126" t="s">
        <v>259</v>
      </c>
      <c r="E3" s="57">
        <v>211</v>
      </c>
      <c r="F3" s="118">
        <v>30000000</v>
      </c>
      <c r="G3" s="109" t="s">
        <v>321</v>
      </c>
      <c r="H3" s="109" t="s">
        <v>322</v>
      </c>
      <c r="I3" s="109" t="s">
        <v>323</v>
      </c>
      <c r="J3" s="109" t="s">
        <v>312</v>
      </c>
      <c r="K3" s="109" t="s">
        <v>324</v>
      </c>
      <c r="L3" s="109" t="s">
        <v>325</v>
      </c>
      <c r="M3" s="109" t="s">
        <v>312</v>
      </c>
      <c r="N3" s="109" t="s">
        <v>312</v>
      </c>
      <c r="O3" s="109" t="s">
        <v>326</v>
      </c>
      <c r="P3" s="109" t="s">
        <v>327</v>
      </c>
      <c r="Q3" s="109" t="s">
        <v>327</v>
      </c>
      <c r="R3" s="74" t="s">
        <v>328</v>
      </c>
      <c r="S3" s="58"/>
    </row>
    <row r="4" spans="1:24" s="43" customFormat="1" x14ac:dyDescent="0.25">
      <c r="A4" s="125"/>
      <c r="B4" s="127"/>
      <c r="C4" s="56" t="s">
        <v>255</v>
      </c>
      <c r="D4" s="126"/>
      <c r="E4" s="57">
        <v>241</v>
      </c>
      <c r="F4" s="118"/>
      <c r="G4" s="109"/>
      <c r="H4" s="109"/>
      <c r="I4" s="109"/>
      <c r="J4" s="109"/>
      <c r="K4" s="109"/>
      <c r="L4" s="109"/>
      <c r="M4" s="109"/>
      <c r="N4" s="109"/>
      <c r="O4" s="109"/>
      <c r="P4" s="109"/>
      <c r="Q4" s="109"/>
      <c r="R4" s="74" t="s">
        <v>328</v>
      </c>
      <c r="S4" s="58"/>
    </row>
    <row r="5" spans="1:24" s="43" customFormat="1" x14ac:dyDescent="0.25">
      <c r="A5" s="125" t="s">
        <v>252</v>
      </c>
      <c r="B5" s="127" t="s">
        <v>329</v>
      </c>
      <c r="C5" s="56" t="s">
        <v>254</v>
      </c>
      <c r="D5" s="126"/>
      <c r="E5" s="57">
        <v>211</v>
      </c>
      <c r="F5" s="118">
        <v>100000000</v>
      </c>
      <c r="G5" s="109" t="s">
        <v>321</v>
      </c>
      <c r="H5" s="109" t="s">
        <v>322</v>
      </c>
      <c r="I5" s="109" t="s">
        <v>323</v>
      </c>
      <c r="J5" s="109" t="s">
        <v>312</v>
      </c>
      <c r="K5" s="109" t="s">
        <v>324</v>
      </c>
      <c r="L5" s="109" t="s">
        <v>325</v>
      </c>
      <c r="M5" s="109" t="s">
        <v>312</v>
      </c>
      <c r="N5" s="109" t="s">
        <v>312</v>
      </c>
      <c r="O5" s="109" t="s">
        <v>326</v>
      </c>
      <c r="P5" s="109" t="s">
        <v>327</v>
      </c>
      <c r="Q5" s="109" t="s">
        <v>327</v>
      </c>
      <c r="R5" s="74" t="s">
        <v>328</v>
      </c>
      <c r="S5" s="58"/>
    </row>
    <row r="6" spans="1:24" s="43" customFormat="1" x14ac:dyDescent="0.25">
      <c r="A6" s="125"/>
      <c r="B6" s="127"/>
      <c r="C6" s="56" t="s">
        <v>255</v>
      </c>
      <c r="D6" s="126"/>
      <c r="E6" s="57" t="s">
        <v>330</v>
      </c>
      <c r="F6" s="118"/>
      <c r="G6" s="109"/>
      <c r="H6" s="109"/>
      <c r="I6" s="109"/>
      <c r="J6" s="109"/>
      <c r="K6" s="109"/>
      <c r="L6" s="109"/>
      <c r="M6" s="109"/>
      <c r="N6" s="109"/>
      <c r="O6" s="109"/>
      <c r="P6" s="109"/>
      <c r="Q6" s="109"/>
      <c r="R6" s="74" t="s">
        <v>328</v>
      </c>
      <c r="S6" s="58"/>
    </row>
    <row r="7" spans="1:24" s="62" customFormat="1" ht="30" x14ac:dyDescent="0.25">
      <c r="A7" s="115" t="s">
        <v>251</v>
      </c>
      <c r="B7" s="116" t="s">
        <v>331</v>
      </c>
      <c r="C7" s="59" t="s">
        <v>254</v>
      </c>
      <c r="D7" s="117" t="s">
        <v>262</v>
      </c>
      <c r="E7" s="60">
        <v>2141</v>
      </c>
      <c r="F7" s="128">
        <v>50000000</v>
      </c>
      <c r="G7" s="109" t="s">
        <v>321</v>
      </c>
      <c r="H7" s="109" t="s">
        <v>322</v>
      </c>
      <c r="I7" s="109" t="s">
        <v>323</v>
      </c>
      <c r="J7" s="109" t="s">
        <v>312</v>
      </c>
      <c r="K7" s="109" t="s">
        <v>324</v>
      </c>
      <c r="L7" s="109" t="s">
        <v>325</v>
      </c>
      <c r="M7" s="109" t="s">
        <v>312</v>
      </c>
      <c r="N7" s="109" t="s">
        <v>312</v>
      </c>
      <c r="O7" s="109" t="s">
        <v>326</v>
      </c>
      <c r="P7" s="109" t="s">
        <v>327</v>
      </c>
      <c r="Q7" s="109" t="s">
        <v>327</v>
      </c>
      <c r="R7" s="25" t="s">
        <v>332</v>
      </c>
      <c r="S7" s="61" t="s">
        <v>333</v>
      </c>
      <c r="T7" s="123" t="s">
        <v>334</v>
      </c>
    </row>
    <row r="8" spans="1:24" s="62" customFormat="1" x14ac:dyDescent="0.25">
      <c r="A8" s="115"/>
      <c r="B8" s="116"/>
      <c r="C8" s="59" t="s">
        <v>254</v>
      </c>
      <c r="D8" s="117"/>
      <c r="E8" s="60" t="s">
        <v>335</v>
      </c>
      <c r="F8" s="128"/>
      <c r="G8" s="109"/>
      <c r="H8" s="109"/>
      <c r="I8" s="109"/>
      <c r="J8" s="109"/>
      <c r="K8" s="109"/>
      <c r="L8" s="109"/>
      <c r="M8" s="109"/>
      <c r="N8" s="109"/>
      <c r="O8" s="109"/>
      <c r="P8" s="109"/>
      <c r="Q8" s="109"/>
      <c r="R8" s="25"/>
      <c r="S8" s="69" t="s">
        <v>341</v>
      </c>
      <c r="T8" s="124"/>
    </row>
    <row r="9" spans="1:24" s="62" customFormat="1" ht="150" x14ac:dyDescent="0.25">
      <c r="A9" s="115"/>
      <c r="B9" s="116"/>
      <c r="C9" s="59" t="s">
        <v>255</v>
      </c>
      <c r="D9" s="117"/>
      <c r="E9" s="60">
        <v>211</v>
      </c>
      <c r="F9" s="128"/>
      <c r="G9" s="109"/>
      <c r="H9" s="109"/>
      <c r="I9" s="109"/>
      <c r="J9" s="109"/>
      <c r="K9" s="109"/>
      <c r="L9" s="109"/>
      <c r="M9" s="109"/>
      <c r="N9" s="109"/>
      <c r="O9" s="109"/>
      <c r="P9" s="109"/>
      <c r="Q9" s="109"/>
      <c r="R9" s="25" t="s">
        <v>332</v>
      </c>
      <c r="S9" s="61" t="s">
        <v>336</v>
      </c>
      <c r="T9" s="63" t="s">
        <v>337</v>
      </c>
      <c r="W9" s="64"/>
    </row>
    <row r="10" spans="1:24" s="68" customFormat="1" x14ac:dyDescent="0.25">
      <c r="A10" s="110" t="s">
        <v>251</v>
      </c>
      <c r="B10" s="111" t="s">
        <v>338</v>
      </c>
      <c r="C10" s="66" t="s">
        <v>254</v>
      </c>
      <c r="D10" s="112" t="s">
        <v>263</v>
      </c>
      <c r="E10" s="57" t="s">
        <v>330</v>
      </c>
      <c r="F10" s="118">
        <v>100000000</v>
      </c>
      <c r="G10" s="109" t="s">
        <v>321</v>
      </c>
      <c r="H10" s="109" t="s">
        <v>322</v>
      </c>
      <c r="I10" s="109" t="s">
        <v>323</v>
      </c>
      <c r="J10" s="109" t="s">
        <v>312</v>
      </c>
      <c r="K10" s="109" t="s">
        <v>324</v>
      </c>
      <c r="L10" s="109" t="s">
        <v>325</v>
      </c>
      <c r="M10" s="109" t="s">
        <v>312</v>
      </c>
      <c r="N10" s="109" t="s">
        <v>312</v>
      </c>
      <c r="O10" s="109" t="s">
        <v>326</v>
      </c>
      <c r="P10" s="109" t="s">
        <v>327</v>
      </c>
      <c r="Q10" s="109" t="s">
        <v>327</v>
      </c>
      <c r="R10" s="107" t="s">
        <v>332</v>
      </c>
      <c r="S10" s="67" t="s">
        <v>339</v>
      </c>
      <c r="T10" s="111" t="s">
        <v>340</v>
      </c>
    </row>
    <row r="11" spans="1:24" s="68" customFormat="1" x14ac:dyDescent="0.25">
      <c r="A11" s="110"/>
      <c r="B11" s="111"/>
      <c r="C11" s="66" t="s">
        <v>255</v>
      </c>
      <c r="D11" s="112"/>
      <c r="E11" s="57">
        <v>241</v>
      </c>
      <c r="F11" s="118"/>
      <c r="G11" s="109"/>
      <c r="H11" s="109"/>
      <c r="I11" s="109"/>
      <c r="J11" s="109"/>
      <c r="K11" s="109"/>
      <c r="L11" s="109"/>
      <c r="M11" s="109"/>
      <c r="N11" s="109"/>
      <c r="O11" s="109"/>
      <c r="P11" s="109"/>
      <c r="Q11" s="109"/>
      <c r="R11" s="108"/>
      <c r="S11" s="69" t="s">
        <v>341</v>
      </c>
      <c r="T11" s="111"/>
    </row>
    <row r="12" spans="1:24" s="68" customFormat="1" ht="30" x14ac:dyDescent="0.25">
      <c r="A12" s="110" t="s">
        <v>252</v>
      </c>
      <c r="B12" s="111" t="s">
        <v>342</v>
      </c>
      <c r="C12" s="66" t="s">
        <v>254</v>
      </c>
      <c r="D12" s="112"/>
      <c r="E12" s="57">
        <v>211</v>
      </c>
      <c r="F12" s="118">
        <v>20000000</v>
      </c>
      <c r="G12" s="109" t="s">
        <v>321</v>
      </c>
      <c r="H12" s="109" t="s">
        <v>322</v>
      </c>
      <c r="I12" s="109" t="s">
        <v>323</v>
      </c>
      <c r="J12" s="109" t="s">
        <v>312</v>
      </c>
      <c r="K12" s="109" t="s">
        <v>324</v>
      </c>
      <c r="L12" s="109" t="s">
        <v>325</v>
      </c>
      <c r="M12" s="109" t="s">
        <v>312</v>
      </c>
      <c r="N12" s="109" t="s">
        <v>312</v>
      </c>
      <c r="O12" s="109" t="s">
        <v>326</v>
      </c>
      <c r="P12" s="109" t="s">
        <v>327</v>
      </c>
      <c r="Q12" s="109" t="s">
        <v>327</v>
      </c>
      <c r="R12" s="107" t="s">
        <v>332</v>
      </c>
      <c r="S12" s="67" t="s">
        <v>343</v>
      </c>
      <c r="T12" s="111" t="s">
        <v>344</v>
      </c>
    </row>
    <row r="13" spans="1:24" s="68" customFormat="1" ht="57" customHeight="1" x14ac:dyDescent="0.25">
      <c r="A13" s="110"/>
      <c r="B13" s="111"/>
      <c r="C13" s="66" t="s">
        <v>255</v>
      </c>
      <c r="D13" s="112"/>
      <c r="E13" s="57">
        <v>241</v>
      </c>
      <c r="F13" s="118"/>
      <c r="G13" s="109"/>
      <c r="H13" s="109"/>
      <c r="I13" s="109"/>
      <c r="J13" s="109"/>
      <c r="K13" s="109"/>
      <c r="L13" s="109"/>
      <c r="M13" s="109"/>
      <c r="N13" s="109"/>
      <c r="O13" s="109"/>
      <c r="P13" s="109"/>
      <c r="Q13" s="109"/>
      <c r="R13" s="108"/>
      <c r="S13" s="69" t="s">
        <v>341</v>
      </c>
      <c r="T13" s="111"/>
      <c r="U13" s="70" t="s">
        <v>345</v>
      </c>
      <c r="V13" s="70" t="s">
        <v>346</v>
      </c>
      <c r="W13" s="70" t="s">
        <v>347</v>
      </c>
      <c r="X13" s="70" t="s">
        <v>348</v>
      </c>
    </row>
    <row r="14" spans="1:24" s="68" customFormat="1" ht="30" x14ac:dyDescent="0.25">
      <c r="A14" s="110" t="s">
        <v>253</v>
      </c>
      <c r="B14" s="111" t="s">
        <v>349</v>
      </c>
      <c r="C14" s="66" t="s">
        <v>254</v>
      </c>
      <c r="D14" s="112"/>
      <c r="E14" s="57">
        <v>211</v>
      </c>
      <c r="F14" s="121">
        <v>-60000000</v>
      </c>
      <c r="G14" s="109" t="s">
        <v>321</v>
      </c>
      <c r="H14" s="109" t="s">
        <v>322</v>
      </c>
      <c r="I14" s="109" t="s">
        <v>323</v>
      </c>
      <c r="J14" s="109" t="s">
        <v>312</v>
      </c>
      <c r="K14" s="109" t="s">
        <v>324</v>
      </c>
      <c r="L14" s="109" t="s">
        <v>325</v>
      </c>
      <c r="M14" s="109" t="s">
        <v>312</v>
      </c>
      <c r="N14" s="109" t="s">
        <v>312</v>
      </c>
      <c r="O14" s="109" t="s">
        <v>326</v>
      </c>
      <c r="P14" s="109" t="s">
        <v>327</v>
      </c>
      <c r="Q14" s="109" t="s">
        <v>327</v>
      </c>
      <c r="R14" s="107" t="s">
        <v>332</v>
      </c>
      <c r="S14" s="67" t="s">
        <v>350</v>
      </c>
      <c r="T14" s="119" t="s">
        <v>351</v>
      </c>
      <c r="U14" s="70" t="s">
        <v>352</v>
      </c>
      <c r="V14" s="70">
        <v>10</v>
      </c>
      <c r="W14" s="70">
        <v>9</v>
      </c>
      <c r="X14" s="66">
        <v>-1</v>
      </c>
    </row>
    <row r="15" spans="1:24" s="68" customFormat="1" x14ac:dyDescent="0.25">
      <c r="A15" s="110"/>
      <c r="B15" s="111"/>
      <c r="C15" s="66" t="s">
        <v>255</v>
      </c>
      <c r="D15" s="112"/>
      <c r="E15" s="57">
        <v>241</v>
      </c>
      <c r="F15" s="122"/>
      <c r="G15" s="109"/>
      <c r="H15" s="109"/>
      <c r="I15" s="109"/>
      <c r="J15" s="109"/>
      <c r="K15" s="109"/>
      <c r="L15" s="109"/>
      <c r="M15" s="109"/>
      <c r="N15" s="109"/>
      <c r="O15" s="109"/>
      <c r="P15" s="109"/>
      <c r="Q15" s="109"/>
      <c r="R15" s="108"/>
      <c r="S15" s="69" t="s">
        <v>341</v>
      </c>
      <c r="T15" s="120"/>
      <c r="U15" s="70" t="s">
        <v>353</v>
      </c>
      <c r="V15" s="70">
        <v>7</v>
      </c>
      <c r="W15" s="70">
        <v>7</v>
      </c>
      <c r="X15" s="66"/>
    </row>
    <row r="16" spans="1:24" s="68" customFormat="1" x14ac:dyDescent="0.25">
      <c r="A16" s="110"/>
      <c r="B16" s="111"/>
      <c r="C16" s="66" t="s">
        <v>254</v>
      </c>
      <c r="D16" s="112"/>
      <c r="E16" s="57" t="s">
        <v>354</v>
      </c>
      <c r="F16" s="121">
        <v>-40000000</v>
      </c>
      <c r="G16" s="109"/>
      <c r="H16" s="109"/>
      <c r="I16" s="109"/>
      <c r="J16" s="109"/>
      <c r="K16" s="109"/>
      <c r="L16" s="109"/>
      <c r="M16" s="109"/>
      <c r="N16" s="109"/>
      <c r="O16" s="109"/>
      <c r="P16" s="109"/>
      <c r="Q16" s="109"/>
      <c r="R16" s="24"/>
      <c r="S16" s="67"/>
      <c r="T16" s="120"/>
      <c r="U16" s="71" t="s">
        <v>355</v>
      </c>
      <c r="V16" s="71">
        <v>3</v>
      </c>
      <c r="W16" s="70">
        <v>2</v>
      </c>
      <c r="X16" s="66"/>
    </row>
    <row r="17" spans="1:20" s="68" customFormat="1" x14ac:dyDescent="0.25">
      <c r="A17" s="110"/>
      <c r="B17" s="111"/>
      <c r="C17" s="66" t="s">
        <v>255</v>
      </c>
      <c r="D17" s="112"/>
      <c r="E17" s="57">
        <v>214</v>
      </c>
      <c r="F17" s="122"/>
      <c r="G17" s="109"/>
      <c r="H17" s="109"/>
      <c r="I17" s="109"/>
      <c r="J17" s="109"/>
      <c r="K17" s="109"/>
      <c r="L17" s="109"/>
      <c r="M17" s="109"/>
      <c r="N17" s="109"/>
      <c r="O17" s="109"/>
      <c r="P17" s="109"/>
      <c r="Q17" s="109"/>
      <c r="R17" s="24"/>
      <c r="S17" s="67"/>
      <c r="T17" s="108"/>
    </row>
    <row r="18" spans="1:20" s="62" customFormat="1" x14ac:dyDescent="0.25">
      <c r="A18" s="115" t="s">
        <v>251</v>
      </c>
      <c r="B18" s="116" t="s">
        <v>356</v>
      </c>
      <c r="C18" s="59" t="s">
        <v>254</v>
      </c>
      <c r="D18" s="117" t="s">
        <v>264</v>
      </c>
      <c r="E18" s="57">
        <v>138</v>
      </c>
      <c r="F18" s="113" t="s">
        <v>357</v>
      </c>
      <c r="G18" s="109" t="s">
        <v>321</v>
      </c>
      <c r="H18" s="109" t="s">
        <v>322</v>
      </c>
      <c r="I18" s="109" t="s">
        <v>323</v>
      </c>
      <c r="J18" s="109" t="s">
        <v>312</v>
      </c>
      <c r="K18" s="109" t="s">
        <v>324</v>
      </c>
      <c r="L18" s="109" t="s">
        <v>325</v>
      </c>
      <c r="M18" s="109" t="s">
        <v>312</v>
      </c>
      <c r="N18" s="109" t="s">
        <v>312</v>
      </c>
      <c r="O18" s="109" t="s">
        <v>326</v>
      </c>
      <c r="P18" s="109" t="s">
        <v>327</v>
      </c>
      <c r="Q18" s="109" t="s">
        <v>327</v>
      </c>
      <c r="R18" s="75" t="s">
        <v>328</v>
      </c>
      <c r="S18" s="65"/>
    </row>
    <row r="19" spans="1:20" s="62" customFormat="1" x14ac:dyDescent="0.25">
      <c r="A19" s="115"/>
      <c r="B19" s="116"/>
      <c r="C19" s="59" t="s">
        <v>254</v>
      </c>
      <c r="D19" s="117"/>
      <c r="E19" s="57">
        <v>214</v>
      </c>
      <c r="F19" s="113"/>
      <c r="G19" s="109"/>
      <c r="H19" s="109"/>
      <c r="I19" s="109"/>
      <c r="J19" s="109"/>
      <c r="K19" s="109"/>
      <c r="L19" s="109"/>
      <c r="M19" s="109"/>
      <c r="N19" s="109"/>
      <c r="O19" s="109"/>
      <c r="P19" s="109"/>
      <c r="Q19" s="109"/>
      <c r="R19" s="75" t="s">
        <v>328</v>
      </c>
      <c r="S19" s="65"/>
    </row>
    <row r="20" spans="1:20" s="62" customFormat="1" x14ac:dyDescent="0.25">
      <c r="A20" s="115"/>
      <c r="B20" s="116"/>
      <c r="C20" s="59" t="s">
        <v>255</v>
      </c>
      <c r="D20" s="117"/>
      <c r="E20" s="57">
        <v>211</v>
      </c>
      <c r="F20" s="113"/>
      <c r="G20" s="109"/>
      <c r="H20" s="109"/>
      <c r="I20" s="109"/>
      <c r="J20" s="109"/>
      <c r="K20" s="109"/>
      <c r="L20" s="109"/>
      <c r="M20" s="109"/>
      <c r="N20" s="109"/>
      <c r="O20" s="109"/>
      <c r="P20" s="109"/>
      <c r="Q20" s="109"/>
      <c r="R20" s="75" t="s">
        <v>328</v>
      </c>
      <c r="S20" s="65"/>
    </row>
    <row r="21" spans="1:20" s="62" customFormat="1" x14ac:dyDescent="0.25">
      <c r="A21" s="115" t="s">
        <v>252</v>
      </c>
      <c r="B21" s="116" t="s">
        <v>358</v>
      </c>
      <c r="C21" s="59" t="s">
        <v>254</v>
      </c>
      <c r="D21" s="117"/>
      <c r="E21" s="57">
        <v>111</v>
      </c>
      <c r="F21" s="113" t="s">
        <v>359</v>
      </c>
      <c r="G21" s="109" t="s">
        <v>321</v>
      </c>
      <c r="H21" s="109" t="s">
        <v>322</v>
      </c>
      <c r="I21" s="109" t="s">
        <v>323</v>
      </c>
      <c r="J21" s="109" t="s">
        <v>312</v>
      </c>
      <c r="K21" s="109" t="s">
        <v>324</v>
      </c>
      <c r="L21" s="109" t="s">
        <v>325</v>
      </c>
      <c r="M21" s="109" t="s">
        <v>312</v>
      </c>
      <c r="N21" s="109" t="s">
        <v>312</v>
      </c>
      <c r="O21" s="109" t="s">
        <v>326</v>
      </c>
      <c r="P21" s="109" t="s">
        <v>327</v>
      </c>
      <c r="Q21" s="109" t="s">
        <v>327</v>
      </c>
      <c r="R21" s="75" t="s">
        <v>328</v>
      </c>
      <c r="S21" s="65"/>
    </row>
    <row r="22" spans="1:20" s="62" customFormat="1" x14ac:dyDescent="0.25">
      <c r="A22" s="115"/>
      <c r="B22" s="116"/>
      <c r="C22" s="59" t="s">
        <v>254</v>
      </c>
      <c r="D22" s="117"/>
      <c r="E22" s="57">
        <v>334</v>
      </c>
      <c r="F22" s="114"/>
      <c r="G22" s="109"/>
      <c r="H22" s="109"/>
      <c r="I22" s="109"/>
      <c r="J22" s="109"/>
      <c r="K22" s="109"/>
      <c r="L22" s="109"/>
      <c r="M22" s="109"/>
      <c r="N22" s="109"/>
      <c r="O22" s="109"/>
      <c r="P22" s="109"/>
      <c r="Q22" s="109"/>
      <c r="R22" s="75" t="s">
        <v>328</v>
      </c>
      <c r="S22" s="65"/>
    </row>
    <row r="23" spans="1:20" s="62" customFormat="1" x14ac:dyDescent="0.25">
      <c r="A23" s="115"/>
      <c r="B23" s="116"/>
      <c r="C23" s="59" t="s">
        <v>254</v>
      </c>
      <c r="D23" s="117"/>
      <c r="E23" s="57">
        <v>811</v>
      </c>
      <c r="F23" s="114"/>
      <c r="G23" s="109"/>
      <c r="H23" s="109"/>
      <c r="I23" s="109"/>
      <c r="J23" s="109"/>
      <c r="K23" s="109"/>
      <c r="L23" s="109"/>
      <c r="M23" s="109"/>
      <c r="N23" s="109"/>
      <c r="O23" s="109"/>
      <c r="P23" s="109"/>
      <c r="Q23" s="109"/>
      <c r="R23" s="75" t="s">
        <v>328</v>
      </c>
      <c r="S23" s="65"/>
    </row>
    <row r="24" spans="1:20" s="62" customFormat="1" x14ac:dyDescent="0.25">
      <c r="A24" s="115"/>
      <c r="B24" s="116"/>
      <c r="C24" s="59" t="s">
        <v>254</v>
      </c>
      <c r="D24" s="117"/>
      <c r="E24" s="57">
        <v>214</v>
      </c>
      <c r="F24" s="114"/>
      <c r="G24" s="109"/>
      <c r="H24" s="109"/>
      <c r="I24" s="109"/>
      <c r="J24" s="109"/>
      <c r="K24" s="109"/>
      <c r="L24" s="109"/>
      <c r="M24" s="109"/>
      <c r="N24" s="109"/>
      <c r="O24" s="109"/>
      <c r="P24" s="109"/>
      <c r="Q24" s="109"/>
      <c r="R24" s="75" t="s">
        <v>328</v>
      </c>
      <c r="S24" s="65"/>
    </row>
    <row r="25" spans="1:20" s="62" customFormat="1" x14ac:dyDescent="0.25">
      <c r="A25" s="115"/>
      <c r="B25" s="116"/>
      <c r="C25" s="59" t="s">
        <v>255</v>
      </c>
      <c r="D25" s="117"/>
      <c r="E25" s="57">
        <v>211</v>
      </c>
      <c r="F25" s="114"/>
      <c r="G25" s="109"/>
      <c r="H25" s="109"/>
      <c r="I25" s="109"/>
      <c r="J25" s="109"/>
      <c r="K25" s="109"/>
      <c r="L25" s="109"/>
      <c r="M25" s="109"/>
      <c r="N25" s="109"/>
      <c r="O25" s="109"/>
      <c r="P25" s="109"/>
      <c r="Q25" s="109"/>
      <c r="R25" s="75" t="s">
        <v>328</v>
      </c>
      <c r="S25" s="65"/>
    </row>
    <row r="26" spans="1:20" s="68" customFormat="1" x14ac:dyDescent="0.25">
      <c r="A26" s="110" t="s">
        <v>251</v>
      </c>
      <c r="B26" s="111" t="s">
        <v>360</v>
      </c>
      <c r="C26" s="66" t="s">
        <v>254</v>
      </c>
      <c r="D26" s="112" t="s">
        <v>265</v>
      </c>
      <c r="E26" s="57">
        <v>214</v>
      </c>
      <c r="F26" s="118">
        <v>30000000</v>
      </c>
      <c r="G26" s="109" t="s">
        <v>321</v>
      </c>
      <c r="H26" s="109" t="s">
        <v>322</v>
      </c>
      <c r="I26" s="109" t="s">
        <v>323</v>
      </c>
      <c r="J26" s="109" t="s">
        <v>312</v>
      </c>
      <c r="K26" s="109" t="s">
        <v>324</v>
      </c>
      <c r="L26" s="109" t="s">
        <v>325</v>
      </c>
      <c r="M26" s="109" t="s">
        <v>312</v>
      </c>
      <c r="N26" s="109" t="s">
        <v>312</v>
      </c>
      <c r="O26" s="109" t="s">
        <v>326</v>
      </c>
      <c r="P26" s="109" t="s">
        <v>327</v>
      </c>
      <c r="Q26" s="109" t="s">
        <v>327</v>
      </c>
      <c r="R26" s="76" t="s">
        <v>328</v>
      </c>
      <c r="S26" s="72"/>
    </row>
    <row r="27" spans="1:20" s="68" customFormat="1" x14ac:dyDescent="0.25">
      <c r="A27" s="110"/>
      <c r="B27" s="111"/>
      <c r="C27" s="66" t="s">
        <v>255</v>
      </c>
      <c r="D27" s="112"/>
      <c r="E27" s="57">
        <v>211</v>
      </c>
      <c r="F27" s="118"/>
      <c r="G27" s="109"/>
      <c r="H27" s="109"/>
      <c r="I27" s="109"/>
      <c r="J27" s="109"/>
      <c r="K27" s="109"/>
      <c r="L27" s="109"/>
      <c r="M27" s="109"/>
      <c r="N27" s="109"/>
      <c r="O27" s="109"/>
      <c r="P27" s="109"/>
      <c r="Q27" s="109"/>
      <c r="R27" s="76" t="s">
        <v>328</v>
      </c>
      <c r="S27" s="72"/>
    </row>
    <row r="28" spans="1:20" s="68" customFormat="1" x14ac:dyDescent="0.25">
      <c r="A28" s="110" t="s">
        <v>252</v>
      </c>
      <c r="B28" s="111" t="s">
        <v>361</v>
      </c>
      <c r="C28" s="66" t="s">
        <v>254</v>
      </c>
      <c r="D28" s="112"/>
      <c r="E28" s="57">
        <v>214</v>
      </c>
      <c r="F28" s="113" t="s">
        <v>357</v>
      </c>
      <c r="G28" s="109" t="s">
        <v>321</v>
      </c>
      <c r="H28" s="109" t="s">
        <v>322</v>
      </c>
      <c r="I28" s="109" t="s">
        <v>323</v>
      </c>
      <c r="J28" s="109" t="s">
        <v>312</v>
      </c>
      <c r="K28" s="109" t="s">
        <v>324</v>
      </c>
      <c r="L28" s="109" t="s">
        <v>325</v>
      </c>
      <c r="M28" s="109" t="s">
        <v>312</v>
      </c>
      <c r="N28" s="109" t="s">
        <v>312</v>
      </c>
      <c r="O28" s="109" t="s">
        <v>326</v>
      </c>
      <c r="P28" s="109" t="s">
        <v>327</v>
      </c>
      <c r="Q28" s="109" t="s">
        <v>327</v>
      </c>
      <c r="R28" s="76" t="s">
        <v>328</v>
      </c>
      <c r="S28" s="72"/>
    </row>
    <row r="29" spans="1:20" s="68" customFormat="1" x14ac:dyDescent="0.25">
      <c r="A29" s="110"/>
      <c r="B29" s="111"/>
      <c r="C29" s="66" t="s">
        <v>254</v>
      </c>
      <c r="D29" s="112"/>
      <c r="E29" s="57">
        <v>811</v>
      </c>
      <c r="F29" s="113"/>
      <c r="G29" s="109"/>
      <c r="H29" s="109"/>
      <c r="I29" s="109"/>
      <c r="J29" s="109"/>
      <c r="K29" s="109"/>
      <c r="L29" s="109"/>
      <c r="M29" s="109"/>
      <c r="N29" s="109"/>
      <c r="O29" s="109"/>
      <c r="P29" s="109"/>
      <c r="Q29" s="109"/>
      <c r="R29" s="76" t="s">
        <v>328</v>
      </c>
      <c r="S29" s="72"/>
    </row>
    <row r="30" spans="1:20" s="68" customFormat="1" x14ac:dyDescent="0.25">
      <c r="A30" s="110"/>
      <c r="B30" s="111"/>
      <c r="C30" s="66" t="s">
        <v>255</v>
      </c>
      <c r="D30" s="112"/>
      <c r="E30" s="57">
        <v>211</v>
      </c>
      <c r="F30" s="113"/>
      <c r="G30" s="109"/>
      <c r="H30" s="109"/>
      <c r="I30" s="109"/>
      <c r="J30" s="109"/>
      <c r="K30" s="109"/>
      <c r="L30" s="109"/>
      <c r="M30" s="109"/>
      <c r="N30" s="109"/>
      <c r="O30" s="109"/>
      <c r="P30" s="109"/>
      <c r="Q30" s="109"/>
      <c r="R30" s="76" t="s">
        <v>328</v>
      </c>
      <c r="S30" s="72"/>
    </row>
    <row r="31" spans="1:20" s="62" customFormat="1" x14ac:dyDescent="0.25">
      <c r="A31" s="115" t="s">
        <v>251</v>
      </c>
      <c r="B31" s="116"/>
      <c r="C31" s="59" t="s">
        <v>254</v>
      </c>
      <c r="D31" s="117" t="s">
        <v>266</v>
      </c>
      <c r="E31" s="57">
        <v>138</v>
      </c>
      <c r="F31" s="113" t="s">
        <v>357</v>
      </c>
      <c r="G31" s="109" t="s">
        <v>321</v>
      </c>
      <c r="H31" s="109" t="s">
        <v>322</v>
      </c>
      <c r="I31" s="109" t="s">
        <v>323</v>
      </c>
      <c r="J31" s="109" t="s">
        <v>312</v>
      </c>
      <c r="K31" s="109" t="s">
        <v>324</v>
      </c>
      <c r="L31" s="109" t="s">
        <v>325</v>
      </c>
      <c r="M31" s="109" t="s">
        <v>312</v>
      </c>
      <c r="N31" s="109" t="s">
        <v>312</v>
      </c>
      <c r="O31" s="109" t="s">
        <v>326</v>
      </c>
      <c r="P31" s="109" t="s">
        <v>327</v>
      </c>
      <c r="Q31" s="109" t="s">
        <v>327</v>
      </c>
      <c r="R31" s="75" t="s">
        <v>328</v>
      </c>
      <c r="S31" s="65"/>
    </row>
    <row r="32" spans="1:20" s="62" customFormat="1" x14ac:dyDescent="0.25">
      <c r="A32" s="115"/>
      <c r="B32" s="116"/>
      <c r="C32" s="59" t="s">
        <v>254</v>
      </c>
      <c r="D32" s="117"/>
      <c r="E32" s="57">
        <v>214</v>
      </c>
      <c r="F32" s="113"/>
      <c r="G32" s="109"/>
      <c r="H32" s="109"/>
      <c r="I32" s="109"/>
      <c r="J32" s="109"/>
      <c r="K32" s="109"/>
      <c r="L32" s="109"/>
      <c r="M32" s="109"/>
      <c r="N32" s="109"/>
      <c r="O32" s="109"/>
      <c r="P32" s="109"/>
      <c r="Q32" s="109"/>
      <c r="R32" s="75" t="s">
        <v>328</v>
      </c>
      <c r="S32" s="65"/>
    </row>
    <row r="33" spans="1:19" s="62" customFormat="1" x14ac:dyDescent="0.25">
      <c r="A33" s="115"/>
      <c r="B33" s="116"/>
      <c r="C33" s="59" t="s">
        <v>255</v>
      </c>
      <c r="D33" s="117"/>
      <c r="E33" s="57">
        <v>211</v>
      </c>
      <c r="F33" s="113"/>
      <c r="G33" s="109"/>
      <c r="H33" s="109"/>
      <c r="I33" s="109"/>
      <c r="J33" s="109"/>
      <c r="K33" s="109"/>
      <c r="L33" s="109"/>
      <c r="M33" s="109"/>
      <c r="N33" s="109"/>
      <c r="O33" s="109"/>
      <c r="P33" s="109"/>
      <c r="Q33" s="109"/>
      <c r="R33" s="75" t="s">
        <v>328</v>
      </c>
      <c r="S33" s="65"/>
    </row>
    <row r="34" spans="1:19" s="68" customFormat="1" x14ac:dyDescent="0.25">
      <c r="A34" s="110" t="s">
        <v>251</v>
      </c>
      <c r="B34" s="111" t="s">
        <v>362</v>
      </c>
      <c r="C34" s="66" t="s">
        <v>254</v>
      </c>
      <c r="D34" s="112" t="s">
        <v>267</v>
      </c>
      <c r="E34" s="57">
        <v>211</v>
      </c>
      <c r="F34" s="113" t="s">
        <v>363</v>
      </c>
      <c r="G34" s="109" t="s">
        <v>321</v>
      </c>
      <c r="H34" s="109" t="s">
        <v>322</v>
      </c>
      <c r="I34" s="109" t="s">
        <v>323</v>
      </c>
      <c r="J34" s="109" t="s">
        <v>312</v>
      </c>
      <c r="K34" s="109" t="s">
        <v>324</v>
      </c>
      <c r="L34" s="109" t="s">
        <v>325</v>
      </c>
      <c r="M34" s="109" t="s">
        <v>312</v>
      </c>
      <c r="N34" s="109" t="s">
        <v>312</v>
      </c>
      <c r="O34" s="109" t="s">
        <v>326</v>
      </c>
      <c r="P34" s="109" t="s">
        <v>327</v>
      </c>
      <c r="Q34" s="109" t="s">
        <v>327</v>
      </c>
      <c r="R34" s="76" t="s">
        <v>328</v>
      </c>
      <c r="S34" s="72"/>
    </row>
    <row r="35" spans="1:19" s="68" customFormat="1" x14ac:dyDescent="0.25">
      <c r="A35" s="110"/>
      <c r="B35" s="111"/>
      <c r="C35" s="66" t="s">
        <v>255</v>
      </c>
      <c r="D35" s="112"/>
      <c r="E35" s="57">
        <v>214</v>
      </c>
      <c r="F35" s="114"/>
      <c r="G35" s="109"/>
      <c r="H35" s="109"/>
      <c r="I35" s="109"/>
      <c r="J35" s="109"/>
      <c r="K35" s="109"/>
      <c r="L35" s="109"/>
      <c r="M35" s="109"/>
      <c r="N35" s="109"/>
      <c r="O35" s="109"/>
      <c r="P35" s="109"/>
      <c r="Q35" s="109"/>
      <c r="R35" s="76" t="s">
        <v>328</v>
      </c>
      <c r="S35" s="72"/>
    </row>
    <row r="36" spans="1:19" s="68" customFormat="1" x14ac:dyDescent="0.25">
      <c r="A36" s="110"/>
      <c r="B36" s="111"/>
      <c r="C36" s="66" t="s">
        <v>255</v>
      </c>
      <c r="D36" s="112"/>
      <c r="E36" s="57">
        <v>138</v>
      </c>
      <c r="F36" s="114"/>
      <c r="G36" s="109"/>
      <c r="H36" s="109"/>
      <c r="I36" s="109"/>
      <c r="J36" s="109"/>
      <c r="K36" s="109"/>
      <c r="L36" s="109"/>
      <c r="M36" s="109"/>
      <c r="N36" s="109"/>
      <c r="O36" s="109"/>
      <c r="P36" s="109"/>
      <c r="Q36" s="109"/>
      <c r="R36" s="76" t="s">
        <v>328</v>
      </c>
      <c r="S36" s="72"/>
    </row>
  </sheetData>
  <mergeCells count="183">
    <mergeCell ref="N7:N9"/>
    <mergeCell ref="O7:O9"/>
    <mergeCell ref="P7:P9"/>
    <mergeCell ref="Q7:Q9"/>
    <mergeCell ref="J14:J17"/>
    <mergeCell ref="K14:K17"/>
    <mergeCell ref="L14:L17"/>
    <mergeCell ref="M14:M17"/>
    <mergeCell ref="N14:N17"/>
    <mergeCell ref="O14:O17"/>
    <mergeCell ref="P14:P17"/>
    <mergeCell ref="Q10:Q11"/>
    <mergeCell ref="B3:B4"/>
    <mergeCell ref="B5:B6"/>
    <mergeCell ref="L3:L4"/>
    <mergeCell ref="M3:M4"/>
    <mergeCell ref="A7:A9"/>
    <mergeCell ref="B7:B9"/>
    <mergeCell ref="D7:D9"/>
    <mergeCell ref="F7:F9"/>
    <mergeCell ref="G7:G9"/>
    <mergeCell ref="H7:H9"/>
    <mergeCell ref="I7:I9"/>
    <mergeCell ref="J7:J9"/>
    <mergeCell ref="K7:K9"/>
    <mergeCell ref="L7:L9"/>
    <mergeCell ref="M7:M9"/>
    <mergeCell ref="O5:O6"/>
    <mergeCell ref="P5:P6"/>
    <mergeCell ref="Q5:Q6"/>
    <mergeCell ref="H5:H6"/>
    <mergeCell ref="I5:I6"/>
    <mergeCell ref="J5:J6"/>
    <mergeCell ref="K5:K6"/>
    <mergeCell ref="L5:L6"/>
    <mergeCell ref="M5:M6"/>
    <mergeCell ref="A14:A17"/>
    <mergeCell ref="B14:B17"/>
    <mergeCell ref="F14:F15"/>
    <mergeCell ref="G14:G17"/>
    <mergeCell ref="H14:H17"/>
    <mergeCell ref="I14:I17"/>
    <mergeCell ref="T7:T8"/>
    <mergeCell ref="N3:N4"/>
    <mergeCell ref="O3:O4"/>
    <mergeCell ref="P3:P4"/>
    <mergeCell ref="Q3:Q4"/>
    <mergeCell ref="A5:A6"/>
    <mergeCell ref="G3:G4"/>
    <mergeCell ref="F3:F4"/>
    <mergeCell ref="D3:D6"/>
    <mergeCell ref="F5:F6"/>
    <mergeCell ref="G5:G6"/>
    <mergeCell ref="A3:A4"/>
    <mergeCell ref="H3:H4"/>
    <mergeCell ref="I3:I4"/>
    <mergeCell ref="J3:J4"/>
    <mergeCell ref="K3:K4"/>
    <mergeCell ref="N5:N6"/>
    <mergeCell ref="H10:H11"/>
    <mergeCell ref="I10:I11"/>
    <mergeCell ref="J10:J11"/>
    <mergeCell ref="K10:K11"/>
    <mergeCell ref="L10:L11"/>
    <mergeCell ref="M10:M11"/>
    <mergeCell ref="N10:N11"/>
    <mergeCell ref="O10:O11"/>
    <mergeCell ref="P10:P11"/>
    <mergeCell ref="Q14:Q17"/>
    <mergeCell ref="T14:T17"/>
    <mergeCell ref="F16:F17"/>
    <mergeCell ref="T10:T11"/>
    <mergeCell ref="A12:A13"/>
    <mergeCell ref="B12:B13"/>
    <mergeCell ref="F12:F13"/>
    <mergeCell ref="G12:G13"/>
    <mergeCell ref="H12:H13"/>
    <mergeCell ref="I12:I13"/>
    <mergeCell ref="J12:J13"/>
    <mergeCell ref="K12:K13"/>
    <mergeCell ref="L12:L13"/>
    <mergeCell ref="M12:M13"/>
    <mergeCell ref="N12:N13"/>
    <mergeCell ref="O12:O13"/>
    <mergeCell ref="P12:P13"/>
    <mergeCell ref="Q12:Q13"/>
    <mergeCell ref="T12:T13"/>
    <mergeCell ref="A10:A11"/>
    <mergeCell ref="B10:B11"/>
    <mergeCell ref="D10:D17"/>
    <mergeCell ref="F10:F11"/>
    <mergeCell ref="G10:G11"/>
    <mergeCell ref="R10:R11"/>
    <mergeCell ref="M18:M20"/>
    <mergeCell ref="N18:N20"/>
    <mergeCell ref="O18:O20"/>
    <mergeCell ref="P18:P20"/>
    <mergeCell ref="Q18:Q20"/>
    <mergeCell ref="A21:A25"/>
    <mergeCell ref="B21:B25"/>
    <mergeCell ref="F21:F25"/>
    <mergeCell ref="G21:G25"/>
    <mergeCell ref="H21:H25"/>
    <mergeCell ref="I21:I25"/>
    <mergeCell ref="J21:J25"/>
    <mergeCell ref="K21:K25"/>
    <mergeCell ref="L21:L25"/>
    <mergeCell ref="M21:M25"/>
    <mergeCell ref="N21:N25"/>
    <mergeCell ref="O21:O25"/>
    <mergeCell ref="P21:P25"/>
    <mergeCell ref="Q21:Q25"/>
    <mergeCell ref="A18:A20"/>
    <mergeCell ref="B18:B20"/>
    <mergeCell ref="D18:D25"/>
    <mergeCell ref="F18:F20"/>
    <mergeCell ref="G18:G20"/>
    <mergeCell ref="H18:H20"/>
    <mergeCell ref="I18:I20"/>
    <mergeCell ref="J18:J20"/>
    <mergeCell ref="K18:K20"/>
    <mergeCell ref="Q26:Q27"/>
    <mergeCell ref="A28:A30"/>
    <mergeCell ref="B28:B30"/>
    <mergeCell ref="F28:F30"/>
    <mergeCell ref="G28:G30"/>
    <mergeCell ref="H28:H30"/>
    <mergeCell ref="I28:I30"/>
    <mergeCell ref="J28:J30"/>
    <mergeCell ref="K28:K30"/>
    <mergeCell ref="L28:L30"/>
    <mergeCell ref="M28:M30"/>
    <mergeCell ref="A26:A27"/>
    <mergeCell ref="B26:B27"/>
    <mergeCell ref="D26:D30"/>
    <mergeCell ref="F26:F27"/>
    <mergeCell ref="G26:G27"/>
    <mergeCell ref="H26:H27"/>
    <mergeCell ref="I26:I27"/>
    <mergeCell ref="J26:J27"/>
    <mergeCell ref="K26:K27"/>
    <mergeCell ref="A31:A33"/>
    <mergeCell ref="B31:B33"/>
    <mergeCell ref="D31:D33"/>
    <mergeCell ref="F31:F33"/>
    <mergeCell ref="G31:G33"/>
    <mergeCell ref="H31:H33"/>
    <mergeCell ref="I31:I33"/>
    <mergeCell ref="J31:J33"/>
    <mergeCell ref="K31:K33"/>
    <mergeCell ref="A34:A36"/>
    <mergeCell ref="B34:B36"/>
    <mergeCell ref="D34:D36"/>
    <mergeCell ref="F34:F36"/>
    <mergeCell ref="G34:G36"/>
    <mergeCell ref="H34:H36"/>
    <mergeCell ref="I34:I36"/>
    <mergeCell ref="J34:J36"/>
    <mergeCell ref="K34:K36"/>
    <mergeCell ref="R12:R13"/>
    <mergeCell ref="R14:R15"/>
    <mergeCell ref="L34:L36"/>
    <mergeCell ref="M34:M36"/>
    <mergeCell ref="N34:N36"/>
    <mergeCell ref="O34:O36"/>
    <mergeCell ref="P34:P36"/>
    <mergeCell ref="Q34:Q36"/>
    <mergeCell ref="N28:N30"/>
    <mergeCell ref="O28:O30"/>
    <mergeCell ref="P28:P30"/>
    <mergeCell ref="Q28:Q30"/>
    <mergeCell ref="L31:L33"/>
    <mergeCell ref="M31:M33"/>
    <mergeCell ref="N31:N33"/>
    <mergeCell ref="O31:O33"/>
    <mergeCell ref="P31:P33"/>
    <mergeCell ref="Q31:Q33"/>
    <mergeCell ref="L26:L27"/>
    <mergeCell ref="M26:M27"/>
    <mergeCell ref="N26:N27"/>
    <mergeCell ref="O26:O27"/>
    <mergeCell ref="P26:P27"/>
    <mergeCell ref="L18:L2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58"/>
  <sheetViews>
    <sheetView topLeftCell="A34" zoomScale="90" zoomScaleNormal="90" workbookViewId="0">
      <selection activeCell="J57" sqref="J57"/>
    </sheetView>
  </sheetViews>
  <sheetFormatPr defaultRowHeight="15" x14ac:dyDescent="0.25"/>
  <cols>
    <col min="1" max="1" width="9.85546875" style="1" customWidth="1"/>
    <col min="2" max="2" width="13.28515625" style="1" customWidth="1"/>
    <col min="3" max="3" width="18.140625" style="1" customWidth="1"/>
    <col min="4" max="4" width="14.85546875" style="1" customWidth="1"/>
    <col min="5" max="5" width="13.28515625" style="1" customWidth="1"/>
    <col min="6" max="6" width="16.42578125" style="1" customWidth="1"/>
    <col min="7" max="7" width="18.140625" style="1" customWidth="1"/>
    <col min="8" max="8" width="12.140625" style="1" customWidth="1"/>
    <col min="9" max="9" width="14.7109375" style="1" customWidth="1"/>
    <col min="10" max="10" width="15.5703125" style="1" customWidth="1"/>
    <col min="11" max="11" width="18.140625" style="1" customWidth="1"/>
    <col min="12" max="13" width="14.42578125" style="1" customWidth="1"/>
    <col min="14" max="14" width="15.5703125" style="1" customWidth="1"/>
    <col min="15" max="16384" width="9.140625" style="1"/>
  </cols>
  <sheetData>
    <row r="1" spans="1:14" x14ac:dyDescent="0.25">
      <c r="A1" s="1" t="s">
        <v>108</v>
      </c>
    </row>
    <row r="2" spans="1:14" x14ac:dyDescent="0.25">
      <c r="A2" s="1" t="s">
        <v>131</v>
      </c>
      <c r="J2" s="10">
        <v>1200000000</v>
      </c>
    </row>
    <row r="3" spans="1:14" x14ac:dyDescent="0.25">
      <c r="A3" s="1" t="s">
        <v>112</v>
      </c>
      <c r="J3" s="1">
        <v>36</v>
      </c>
      <c r="K3" s="11">
        <f>J3+M22</f>
        <v>38</v>
      </c>
    </row>
    <row r="4" spans="1:14" x14ac:dyDescent="0.25">
      <c r="A4" s="1" t="s">
        <v>105</v>
      </c>
      <c r="J4" s="6">
        <v>42383</v>
      </c>
      <c r="K4" s="6">
        <f>J4</f>
        <v>42383</v>
      </c>
    </row>
    <row r="5" spans="1:14" x14ac:dyDescent="0.25">
      <c r="A5" s="1" t="s">
        <v>106</v>
      </c>
      <c r="J5" s="6">
        <v>42389</v>
      </c>
    </row>
    <row r="6" spans="1:14" x14ac:dyDescent="0.25">
      <c r="A6" s="1" t="s">
        <v>107</v>
      </c>
      <c r="J6" s="1">
        <f>J5-J4</f>
        <v>6</v>
      </c>
    </row>
    <row r="7" spans="1:14" x14ac:dyDescent="0.25">
      <c r="A7" s="1" t="s">
        <v>125</v>
      </c>
      <c r="J7" s="6">
        <f>EDATE(J4,J3)-1</f>
        <v>43478</v>
      </c>
      <c r="K7" s="6">
        <f>EDATE(J4,K3)-1</f>
        <v>43537</v>
      </c>
      <c r="L7" s="1">
        <f>K7-J7</f>
        <v>59</v>
      </c>
    </row>
    <row r="8" spans="1:14" x14ac:dyDescent="0.25">
      <c r="A8" s="1" t="s">
        <v>113</v>
      </c>
      <c r="J8" s="1">
        <f>J7-J4+L7</f>
        <v>1154</v>
      </c>
    </row>
    <row r="9" spans="1:14" x14ac:dyDescent="0.25">
      <c r="A9" s="1" t="s">
        <v>109</v>
      </c>
      <c r="B9" s="1" t="s">
        <v>110</v>
      </c>
      <c r="C9" s="1" t="s">
        <v>111</v>
      </c>
      <c r="D9" s="1" t="s">
        <v>136</v>
      </c>
    </row>
    <row r="10" spans="1:14" x14ac:dyDescent="0.25">
      <c r="A10" s="6">
        <v>42480</v>
      </c>
      <c r="B10" s="1" t="s">
        <v>135</v>
      </c>
      <c r="C10" s="19">
        <v>10000000</v>
      </c>
      <c r="D10" s="5">
        <v>2</v>
      </c>
    </row>
    <row r="15" spans="1:14" x14ac:dyDescent="0.25">
      <c r="A15" s="98" t="s">
        <v>114</v>
      </c>
      <c r="B15" s="98"/>
      <c r="C15" s="98"/>
      <c r="D15" s="98"/>
      <c r="E15" s="98"/>
      <c r="F15" s="98"/>
      <c r="G15" s="98"/>
      <c r="H15" s="98"/>
      <c r="I15" s="98"/>
      <c r="J15" s="98"/>
      <c r="K15" s="98"/>
      <c r="L15" s="98"/>
      <c r="M15" s="98"/>
      <c r="N15" s="98"/>
    </row>
    <row r="16" spans="1:14" ht="30" x14ac:dyDescent="0.25">
      <c r="A16" s="14" t="s">
        <v>115</v>
      </c>
      <c r="B16" s="14" t="s">
        <v>127</v>
      </c>
      <c r="C16" s="14" t="s">
        <v>122</v>
      </c>
      <c r="D16" s="14" t="s">
        <v>121</v>
      </c>
      <c r="E16" s="14" t="s">
        <v>123</v>
      </c>
      <c r="F16" s="14" t="s">
        <v>132</v>
      </c>
      <c r="G16" s="7" t="s">
        <v>129</v>
      </c>
      <c r="H16" s="14" t="s">
        <v>126</v>
      </c>
      <c r="I16" s="14" t="s">
        <v>116</v>
      </c>
      <c r="J16" s="7" t="s">
        <v>117</v>
      </c>
      <c r="K16" s="7" t="s">
        <v>128</v>
      </c>
      <c r="L16" s="7" t="s">
        <v>118</v>
      </c>
      <c r="M16" s="7" t="s">
        <v>119</v>
      </c>
      <c r="N16" s="7" t="s">
        <v>137</v>
      </c>
    </row>
    <row r="17" spans="1:14" x14ac:dyDescent="0.25">
      <c r="A17" s="1" t="s">
        <v>120</v>
      </c>
      <c r="B17" s="10">
        <f>J7-J4+1</f>
        <v>1096</v>
      </c>
      <c r="C17" s="6">
        <f>J4</f>
        <v>42383</v>
      </c>
      <c r="D17" s="6">
        <f>C17+E17-1</f>
        <v>42388</v>
      </c>
      <c r="E17" s="8">
        <f>J5-C17</f>
        <v>6</v>
      </c>
      <c r="F17" s="9">
        <f>J2</f>
        <v>1200000000</v>
      </c>
      <c r="G17" s="9">
        <f>J2</f>
        <v>1200000000</v>
      </c>
      <c r="H17" s="9">
        <f t="shared" ref="H17:H23" si="0">G17/B17</f>
        <v>1094890.510948905</v>
      </c>
      <c r="I17" s="9">
        <f t="shared" ref="I17:I23" si="1">ROUND(E17*H17,0)</f>
        <v>6569343</v>
      </c>
      <c r="J17" s="9">
        <f>I17</f>
        <v>6569343</v>
      </c>
      <c r="K17" s="9">
        <f>G17-J17</f>
        <v>1193430657</v>
      </c>
      <c r="L17" s="9"/>
      <c r="M17" s="9"/>
    </row>
    <row r="18" spans="1:14" x14ac:dyDescent="0.25">
      <c r="A18" s="1" t="s">
        <v>120</v>
      </c>
      <c r="B18" s="13">
        <f>B17-E17+N18</f>
        <v>1090</v>
      </c>
      <c r="C18" s="6">
        <f t="shared" ref="C18:C23" si="2">D17+1</f>
        <v>42389</v>
      </c>
      <c r="D18" s="6">
        <v>42400</v>
      </c>
      <c r="E18" s="1">
        <f>D18-C18+1</f>
        <v>12</v>
      </c>
      <c r="F18" s="11">
        <f>F17+L18</f>
        <v>1200000000</v>
      </c>
      <c r="G18" s="9">
        <f>K17+L18</f>
        <v>1193430657</v>
      </c>
      <c r="H18" s="9">
        <f t="shared" si="0"/>
        <v>1094890.5110091744</v>
      </c>
      <c r="I18" s="9">
        <f t="shared" si="1"/>
        <v>13138686</v>
      </c>
      <c r="J18" s="9">
        <f t="shared" ref="J18:J23" si="3">I18+J17</f>
        <v>19708029</v>
      </c>
      <c r="K18" s="9">
        <f t="shared" ref="K18:K23" si="4">F18-J18</f>
        <v>1180291971</v>
      </c>
      <c r="L18" s="9"/>
      <c r="M18" s="9"/>
      <c r="N18" s="11"/>
    </row>
    <row r="19" spans="1:14" x14ac:dyDescent="0.25">
      <c r="A19" s="1" t="s">
        <v>130</v>
      </c>
      <c r="B19" s="13">
        <f t="shared" ref="B19:B57" si="5">B18-E18+N19</f>
        <v>1078</v>
      </c>
      <c r="C19" s="6">
        <f t="shared" si="2"/>
        <v>42401</v>
      </c>
      <c r="D19" s="6">
        <v>42429</v>
      </c>
      <c r="E19" s="1">
        <f>D19-C19+1</f>
        <v>29</v>
      </c>
      <c r="F19" s="11">
        <f t="shared" ref="F19:F57" si="6">F18+L19</f>
        <v>1200000000</v>
      </c>
      <c r="G19" s="9">
        <f t="shared" ref="G19:G57" si="7">K18+L19</f>
        <v>1180291971</v>
      </c>
      <c r="H19" s="9">
        <f t="shared" si="0"/>
        <v>1094890.5111317255</v>
      </c>
      <c r="I19" s="9">
        <f t="shared" si="1"/>
        <v>31751825</v>
      </c>
      <c r="J19" s="9">
        <f t="shared" si="3"/>
        <v>51459854</v>
      </c>
      <c r="K19" s="9">
        <f t="shared" si="4"/>
        <v>1148540146</v>
      </c>
      <c r="L19" s="9"/>
      <c r="M19" s="9"/>
    </row>
    <row r="20" spans="1:14" x14ac:dyDescent="0.25">
      <c r="A20" s="1" t="s">
        <v>133</v>
      </c>
      <c r="B20" s="13">
        <f t="shared" si="5"/>
        <v>1049</v>
      </c>
      <c r="C20" s="6">
        <f t="shared" si="2"/>
        <v>42430</v>
      </c>
      <c r="D20" s="6">
        <v>42460</v>
      </c>
      <c r="E20" s="1">
        <f>D20-C20+1</f>
        <v>31</v>
      </c>
      <c r="F20" s="11">
        <f t="shared" si="6"/>
        <v>1200000000</v>
      </c>
      <c r="G20" s="9">
        <f t="shared" si="7"/>
        <v>1148540146</v>
      </c>
      <c r="H20" s="9">
        <f t="shared" si="0"/>
        <v>1094890.5109628218</v>
      </c>
      <c r="I20" s="9">
        <f t="shared" si="1"/>
        <v>33941606</v>
      </c>
      <c r="J20" s="9">
        <f t="shared" si="3"/>
        <v>85401460</v>
      </c>
      <c r="K20" s="9">
        <f t="shared" si="4"/>
        <v>1114598540</v>
      </c>
      <c r="L20" s="9"/>
      <c r="M20" s="9"/>
    </row>
    <row r="21" spans="1:14" s="5" customFormat="1" x14ac:dyDescent="0.25">
      <c r="A21" s="5" t="s">
        <v>134</v>
      </c>
      <c r="B21" s="20">
        <f t="shared" si="5"/>
        <v>1018</v>
      </c>
      <c r="C21" s="12">
        <f t="shared" si="2"/>
        <v>42461</v>
      </c>
      <c r="D21" s="12">
        <f>C21+E21-1</f>
        <v>42479</v>
      </c>
      <c r="E21" s="5">
        <f>A10-C21</f>
        <v>19</v>
      </c>
      <c r="F21" s="21">
        <f t="shared" si="6"/>
        <v>1200000000</v>
      </c>
      <c r="G21" s="19">
        <f t="shared" si="7"/>
        <v>1114598540</v>
      </c>
      <c r="H21" s="19">
        <f t="shared" si="0"/>
        <v>1094890.5108055009</v>
      </c>
      <c r="I21" s="19">
        <f t="shared" si="1"/>
        <v>20802920</v>
      </c>
      <c r="J21" s="19">
        <f t="shared" si="3"/>
        <v>106204380</v>
      </c>
      <c r="K21" s="19">
        <f t="shared" si="4"/>
        <v>1093795620</v>
      </c>
      <c r="L21" s="19"/>
      <c r="M21" s="19"/>
    </row>
    <row r="22" spans="1:14" s="5" customFormat="1" x14ac:dyDescent="0.25">
      <c r="A22" s="5" t="s">
        <v>134</v>
      </c>
      <c r="B22" s="20">
        <f t="shared" si="5"/>
        <v>1058</v>
      </c>
      <c r="C22" s="12">
        <f t="shared" si="2"/>
        <v>42480</v>
      </c>
      <c r="D22" s="12">
        <v>42490</v>
      </c>
      <c r="E22" s="5">
        <f>D22-C22+1</f>
        <v>11</v>
      </c>
      <c r="F22" s="21">
        <f t="shared" si="6"/>
        <v>1210000000</v>
      </c>
      <c r="G22" s="19">
        <f t="shared" si="7"/>
        <v>1103795620</v>
      </c>
      <c r="H22" s="19">
        <f t="shared" si="0"/>
        <v>1043285.0850661625</v>
      </c>
      <c r="I22" s="19">
        <f t="shared" si="1"/>
        <v>11476136</v>
      </c>
      <c r="J22" s="19">
        <f t="shared" si="3"/>
        <v>117680516</v>
      </c>
      <c r="K22" s="19">
        <f t="shared" si="4"/>
        <v>1092319484</v>
      </c>
      <c r="L22" s="19">
        <f>C10</f>
        <v>10000000</v>
      </c>
      <c r="M22" s="19">
        <f>D10</f>
        <v>2</v>
      </c>
      <c r="N22" s="5">
        <f>K7-J7</f>
        <v>59</v>
      </c>
    </row>
    <row r="23" spans="1:14" x14ac:dyDescent="0.25">
      <c r="A23" s="1" t="s">
        <v>157</v>
      </c>
      <c r="B23" s="13">
        <f t="shared" si="5"/>
        <v>1047</v>
      </c>
      <c r="C23" s="6">
        <f t="shared" si="2"/>
        <v>42491</v>
      </c>
      <c r="D23" s="6">
        <v>42521</v>
      </c>
      <c r="E23" s="1">
        <f>D23-C23+1</f>
        <v>31</v>
      </c>
      <c r="F23" s="11">
        <f t="shared" si="6"/>
        <v>1210000000</v>
      </c>
      <c r="G23" s="18">
        <f t="shared" si="7"/>
        <v>1092319484</v>
      </c>
      <c r="H23" s="9">
        <f t="shared" si="0"/>
        <v>1043285.0850047756</v>
      </c>
      <c r="I23" s="9">
        <f t="shared" si="1"/>
        <v>32341838</v>
      </c>
      <c r="J23" s="9">
        <f t="shared" si="3"/>
        <v>150022354</v>
      </c>
      <c r="K23" s="9">
        <f t="shared" si="4"/>
        <v>1059977646</v>
      </c>
      <c r="L23" s="9">
        <v>0</v>
      </c>
      <c r="M23" s="9">
        <v>0</v>
      </c>
      <c r="N23" s="1">
        <v>0</v>
      </c>
    </row>
    <row r="24" spans="1:14" x14ac:dyDescent="0.25">
      <c r="A24" s="1" t="s">
        <v>158</v>
      </c>
      <c r="B24" s="13">
        <f t="shared" si="5"/>
        <v>1016</v>
      </c>
      <c r="C24" s="17">
        <v>42522</v>
      </c>
      <c r="D24" s="17">
        <v>42551</v>
      </c>
      <c r="E24" s="1">
        <f t="shared" ref="E24:E57" si="8">D24-C24+1</f>
        <v>30</v>
      </c>
      <c r="F24" s="11">
        <f t="shared" si="6"/>
        <v>1210000000</v>
      </c>
      <c r="G24" s="18">
        <f t="shared" si="7"/>
        <v>1059977646</v>
      </c>
      <c r="H24" s="9">
        <f t="shared" ref="H24:H57" si="9">G24/B24</f>
        <v>1043285.0846456693</v>
      </c>
      <c r="I24" s="9">
        <f t="shared" ref="I24:I57" si="10">ROUND(E24*H24,0)</f>
        <v>31298553</v>
      </c>
      <c r="J24" s="9">
        <f t="shared" ref="J24:J57" si="11">I24+J23</f>
        <v>181320907</v>
      </c>
      <c r="K24" s="9">
        <f t="shared" ref="K24:K57" si="12">F24-J24</f>
        <v>1028679093</v>
      </c>
      <c r="L24" s="9">
        <v>0</v>
      </c>
      <c r="M24" s="9">
        <v>0</v>
      </c>
      <c r="N24" s="1">
        <v>0</v>
      </c>
    </row>
    <row r="25" spans="1:14" x14ac:dyDescent="0.25">
      <c r="A25" s="1" t="s">
        <v>159</v>
      </c>
      <c r="B25" s="13">
        <f t="shared" si="5"/>
        <v>986</v>
      </c>
      <c r="C25" s="6">
        <v>42552</v>
      </c>
      <c r="D25" s="6">
        <v>42582</v>
      </c>
      <c r="E25" s="1">
        <f t="shared" si="8"/>
        <v>31</v>
      </c>
      <c r="F25" s="11">
        <f t="shared" si="6"/>
        <v>1210000000</v>
      </c>
      <c r="G25" s="18">
        <f t="shared" si="7"/>
        <v>1028679093</v>
      </c>
      <c r="H25" s="9">
        <f t="shared" si="9"/>
        <v>1043285.0841784989</v>
      </c>
      <c r="I25" s="9">
        <f t="shared" si="10"/>
        <v>32341838</v>
      </c>
      <c r="J25" s="9">
        <f t="shared" si="11"/>
        <v>213662745</v>
      </c>
      <c r="K25" s="9">
        <f t="shared" si="12"/>
        <v>996337255</v>
      </c>
      <c r="L25" s="9">
        <v>0</v>
      </c>
      <c r="M25" s="9">
        <v>0</v>
      </c>
      <c r="N25" s="1">
        <v>0</v>
      </c>
    </row>
    <row r="26" spans="1:14" x14ac:dyDescent="0.25">
      <c r="A26" s="1" t="s">
        <v>160</v>
      </c>
      <c r="B26" s="13">
        <f t="shared" si="5"/>
        <v>955</v>
      </c>
      <c r="C26" s="6">
        <v>42583</v>
      </c>
      <c r="D26" s="6">
        <v>42613</v>
      </c>
      <c r="E26" s="1">
        <f t="shared" si="8"/>
        <v>31</v>
      </c>
      <c r="F26" s="11">
        <f t="shared" si="6"/>
        <v>1210000000</v>
      </c>
      <c r="G26" s="18">
        <f t="shared" si="7"/>
        <v>996337255</v>
      </c>
      <c r="H26" s="9">
        <f t="shared" si="9"/>
        <v>1043285.0837696336</v>
      </c>
      <c r="I26" s="9">
        <f t="shared" si="10"/>
        <v>32341838</v>
      </c>
      <c r="J26" s="9">
        <f t="shared" si="11"/>
        <v>246004583</v>
      </c>
      <c r="K26" s="9">
        <f t="shared" si="12"/>
        <v>963995417</v>
      </c>
      <c r="L26" s="9">
        <v>0</v>
      </c>
      <c r="M26" s="9">
        <v>0</v>
      </c>
      <c r="N26" s="1">
        <v>0</v>
      </c>
    </row>
    <row r="27" spans="1:14" x14ac:dyDescent="0.25">
      <c r="A27" s="1" t="s">
        <v>161</v>
      </c>
      <c r="B27" s="13">
        <f t="shared" si="5"/>
        <v>924</v>
      </c>
      <c r="C27" s="6">
        <v>42614</v>
      </c>
      <c r="D27" s="6">
        <v>42643</v>
      </c>
      <c r="E27" s="1">
        <f t="shared" si="8"/>
        <v>30</v>
      </c>
      <c r="F27" s="11">
        <f t="shared" si="6"/>
        <v>1210000000</v>
      </c>
      <c r="G27" s="18">
        <f t="shared" si="7"/>
        <v>963995417</v>
      </c>
      <c r="H27" s="9">
        <f t="shared" si="9"/>
        <v>1043285.0833333334</v>
      </c>
      <c r="I27" s="9">
        <f t="shared" si="10"/>
        <v>31298553</v>
      </c>
      <c r="J27" s="9">
        <f t="shared" si="11"/>
        <v>277303136</v>
      </c>
      <c r="K27" s="9">
        <f t="shared" si="12"/>
        <v>932696864</v>
      </c>
      <c r="L27" s="9">
        <v>0</v>
      </c>
      <c r="M27" s="9">
        <v>0</v>
      </c>
      <c r="N27" s="1">
        <v>0</v>
      </c>
    </row>
    <row r="28" spans="1:14" x14ac:dyDescent="0.25">
      <c r="A28" s="1" t="s">
        <v>162</v>
      </c>
      <c r="B28" s="13">
        <f t="shared" si="5"/>
        <v>894</v>
      </c>
      <c r="C28" s="6">
        <v>42644</v>
      </c>
      <c r="D28" s="6">
        <v>42674</v>
      </c>
      <c r="E28" s="1">
        <f t="shared" si="8"/>
        <v>31</v>
      </c>
      <c r="F28" s="11">
        <f t="shared" si="6"/>
        <v>1210000000</v>
      </c>
      <c r="G28" s="18">
        <f t="shared" si="7"/>
        <v>932696864</v>
      </c>
      <c r="H28" s="9">
        <f t="shared" si="9"/>
        <v>1043285.0827740493</v>
      </c>
      <c r="I28" s="9">
        <f t="shared" si="10"/>
        <v>32341838</v>
      </c>
      <c r="J28" s="9">
        <f t="shared" si="11"/>
        <v>309644974</v>
      </c>
      <c r="K28" s="9">
        <f t="shared" si="12"/>
        <v>900355026</v>
      </c>
      <c r="L28" s="9">
        <v>0</v>
      </c>
      <c r="M28" s="9">
        <v>0</v>
      </c>
      <c r="N28" s="1">
        <v>0</v>
      </c>
    </row>
    <row r="29" spans="1:14" x14ac:dyDescent="0.25">
      <c r="A29" s="1" t="s">
        <v>163</v>
      </c>
      <c r="B29" s="13">
        <f t="shared" si="5"/>
        <v>863</v>
      </c>
      <c r="C29" s="6">
        <v>42675</v>
      </c>
      <c r="D29" s="6">
        <v>42704</v>
      </c>
      <c r="E29" s="1">
        <f t="shared" si="8"/>
        <v>30</v>
      </c>
      <c r="F29" s="11">
        <f t="shared" si="6"/>
        <v>1210000000</v>
      </c>
      <c r="G29" s="18">
        <f t="shared" si="7"/>
        <v>900355026</v>
      </c>
      <c r="H29" s="9">
        <f t="shared" si="9"/>
        <v>1043285.0822711472</v>
      </c>
      <c r="I29" s="9">
        <f t="shared" si="10"/>
        <v>31298552</v>
      </c>
      <c r="J29" s="9">
        <f t="shared" si="11"/>
        <v>340943526</v>
      </c>
      <c r="K29" s="9">
        <f t="shared" si="12"/>
        <v>869056474</v>
      </c>
      <c r="L29" s="9">
        <v>0</v>
      </c>
      <c r="M29" s="9">
        <v>0</v>
      </c>
      <c r="N29" s="1">
        <v>0</v>
      </c>
    </row>
    <row r="30" spans="1:14" x14ac:dyDescent="0.25">
      <c r="A30" s="1" t="s">
        <v>164</v>
      </c>
      <c r="B30" s="13">
        <f t="shared" si="5"/>
        <v>833</v>
      </c>
      <c r="C30" s="6">
        <v>42705</v>
      </c>
      <c r="D30" s="6">
        <v>42735</v>
      </c>
      <c r="E30" s="1">
        <f t="shared" si="8"/>
        <v>31</v>
      </c>
      <c r="F30" s="11">
        <f t="shared" si="6"/>
        <v>1210000000</v>
      </c>
      <c r="G30" s="18">
        <f t="shared" si="7"/>
        <v>869056474</v>
      </c>
      <c r="H30" s="9">
        <f t="shared" si="9"/>
        <v>1043285.0828331333</v>
      </c>
      <c r="I30" s="9">
        <f t="shared" si="10"/>
        <v>32341838</v>
      </c>
      <c r="J30" s="9">
        <f t="shared" si="11"/>
        <v>373285364</v>
      </c>
      <c r="K30" s="9">
        <f t="shared" si="12"/>
        <v>836714636</v>
      </c>
      <c r="L30" s="9">
        <v>0</v>
      </c>
      <c r="M30" s="9">
        <v>0</v>
      </c>
      <c r="N30" s="1">
        <v>0</v>
      </c>
    </row>
    <row r="31" spans="1:14" x14ac:dyDescent="0.25">
      <c r="A31" s="1" t="s">
        <v>165</v>
      </c>
      <c r="B31" s="13">
        <f t="shared" si="5"/>
        <v>802</v>
      </c>
      <c r="C31" s="6">
        <v>42736</v>
      </c>
      <c r="D31" s="6">
        <v>42766</v>
      </c>
      <c r="E31" s="1">
        <f t="shared" si="8"/>
        <v>31</v>
      </c>
      <c r="F31" s="11">
        <f t="shared" si="6"/>
        <v>1210000000</v>
      </c>
      <c r="G31" s="18">
        <f t="shared" si="7"/>
        <v>836714636</v>
      </c>
      <c r="H31" s="9">
        <f t="shared" si="9"/>
        <v>1043285.0822942643</v>
      </c>
      <c r="I31" s="9">
        <f t="shared" si="10"/>
        <v>32341838</v>
      </c>
      <c r="J31" s="9">
        <f t="shared" si="11"/>
        <v>405627202</v>
      </c>
      <c r="K31" s="9">
        <f t="shared" si="12"/>
        <v>804372798</v>
      </c>
      <c r="L31" s="9">
        <v>0</v>
      </c>
      <c r="M31" s="9">
        <v>0</v>
      </c>
      <c r="N31" s="1">
        <v>0</v>
      </c>
    </row>
    <row r="32" spans="1:14" x14ac:dyDescent="0.25">
      <c r="A32" s="1" t="s">
        <v>166</v>
      </c>
      <c r="B32" s="13">
        <f t="shared" si="5"/>
        <v>771</v>
      </c>
      <c r="C32" s="6">
        <v>42767</v>
      </c>
      <c r="D32" s="6">
        <v>42794</v>
      </c>
      <c r="E32" s="1">
        <f t="shared" si="8"/>
        <v>28</v>
      </c>
      <c r="F32" s="11">
        <f t="shared" si="6"/>
        <v>1210000000</v>
      </c>
      <c r="G32" s="18">
        <f t="shared" si="7"/>
        <v>804372798</v>
      </c>
      <c r="H32" s="9">
        <f t="shared" si="9"/>
        <v>1043285.0817120622</v>
      </c>
      <c r="I32" s="9">
        <f t="shared" si="10"/>
        <v>29211982</v>
      </c>
      <c r="J32" s="9">
        <f t="shared" si="11"/>
        <v>434839184</v>
      </c>
      <c r="K32" s="9">
        <f t="shared" si="12"/>
        <v>775160816</v>
      </c>
      <c r="L32" s="9">
        <v>0</v>
      </c>
      <c r="M32" s="9">
        <v>0</v>
      </c>
      <c r="N32" s="1">
        <v>0</v>
      </c>
    </row>
    <row r="33" spans="1:14" x14ac:dyDescent="0.25">
      <c r="A33" s="1" t="s">
        <v>167</v>
      </c>
      <c r="B33" s="13">
        <f t="shared" si="5"/>
        <v>743</v>
      </c>
      <c r="C33" s="6">
        <v>42795</v>
      </c>
      <c r="D33" s="6">
        <v>42825</v>
      </c>
      <c r="E33" s="1">
        <f t="shared" si="8"/>
        <v>31</v>
      </c>
      <c r="F33" s="11">
        <f t="shared" si="6"/>
        <v>1210000000</v>
      </c>
      <c r="G33" s="18">
        <f t="shared" si="7"/>
        <v>775160816</v>
      </c>
      <c r="H33" s="9">
        <f t="shared" si="9"/>
        <v>1043285.0820995963</v>
      </c>
      <c r="I33" s="9">
        <f t="shared" si="10"/>
        <v>32341838</v>
      </c>
      <c r="J33" s="9">
        <f t="shared" si="11"/>
        <v>467181022</v>
      </c>
      <c r="K33" s="9">
        <f t="shared" si="12"/>
        <v>742818978</v>
      </c>
      <c r="L33" s="9">
        <v>0</v>
      </c>
      <c r="M33" s="9">
        <v>0</v>
      </c>
      <c r="N33" s="1">
        <v>0</v>
      </c>
    </row>
    <row r="34" spans="1:14" x14ac:dyDescent="0.25">
      <c r="A34" s="1" t="s">
        <v>168</v>
      </c>
      <c r="B34" s="13">
        <f t="shared" si="5"/>
        <v>712</v>
      </c>
      <c r="C34" s="6">
        <v>42826</v>
      </c>
      <c r="D34" s="6">
        <v>42855</v>
      </c>
      <c r="E34" s="1">
        <f t="shared" si="8"/>
        <v>30</v>
      </c>
      <c r="F34" s="11">
        <f t="shared" si="6"/>
        <v>1210000000</v>
      </c>
      <c r="G34" s="18">
        <f t="shared" si="7"/>
        <v>742818978</v>
      </c>
      <c r="H34" s="9">
        <f t="shared" si="9"/>
        <v>1043285.0814606742</v>
      </c>
      <c r="I34" s="9">
        <f t="shared" si="10"/>
        <v>31298552</v>
      </c>
      <c r="J34" s="9">
        <f t="shared" si="11"/>
        <v>498479574</v>
      </c>
      <c r="K34" s="9">
        <f t="shared" si="12"/>
        <v>711520426</v>
      </c>
      <c r="L34" s="9">
        <v>0</v>
      </c>
      <c r="M34" s="9">
        <v>0</v>
      </c>
      <c r="N34" s="1">
        <v>0</v>
      </c>
    </row>
    <row r="35" spans="1:14" x14ac:dyDescent="0.25">
      <c r="A35" s="1" t="s">
        <v>169</v>
      </c>
      <c r="B35" s="13">
        <f t="shared" si="5"/>
        <v>682</v>
      </c>
      <c r="C35" s="6">
        <v>42856</v>
      </c>
      <c r="D35" s="6">
        <v>42886</v>
      </c>
      <c r="E35" s="1">
        <f t="shared" si="8"/>
        <v>31</v>
      </c>
      <c r="F35" s="11">
        <f t="shared" si="6"/>
        <v>1210000000</v>
      </c>
      <c r="G35" s="18">
        <f t="shared" si="7"/>
        <v>711520426</v>
      </c>
      <c r="H35" s="9">
        <f t="shared" si="9"/>
        <v>1043285.082111437</v>
      </c>
      <c r="I35" s="9">
        <f t="shared" si="10"/>
        <v>32341838</v>
      </c>
      <c r="J35" s="9">
        <f t="shared" si="11"/>
        <v>530821412</v>
      </c>
      <c r="K35" s="9">
        <f t="shared" si="12"/>
        <v>679178588</v>
      </c>
      <c r="L35" s="9">
        <v>0</v>
      </c>
      <c r="M35" s="9">
        <v>0</v>
      </c>
      <c r="N35" s="1">
        <v>0</v>
      </c>
    </row>
    <row r="36" spans="1:14" x14ac:dyDescent="0.25">
      <c r="A36" s="1" t="s">
        <v>170</v>
      </c>
      <c r="B36" s="13">
        <f t="shared" si="5"/>
        <v>651</v>
      </c>
      <c r="C36" s="17">
        <v>42887</v>
      </c>
      <c r="D36" s="17">
        <v>42916</v>
      </c>
      <c r="E36" s="1">
        <f t="shared" si="8"/>
        <v>30</v>
      </c>
      <c r="F36" s="11">
        <f t="shared" si="6"/>
        <v>1210000000</v>
      </c>
      <c r="G36" s="18">
        <f t="shared" si="7"/>
        <v>679178588</v>
      </c>
      <c r="H36" s="9">
        <f t="shared" si="9"/>
        <v>1043285.0814132105</v>
      </c>
      <c r="I36" s="9">
        <f t="shared" si="10"/>
        <v>31298552</v>
      </c>
      <c r="J36" s="9">
        <f t="shared" si="11"/>
        <v>562119964</v>
      </c>
      <c r="K36" s="9">
        <f t="shared" si="12"/>
        <v>647880036</v>
      </c>
      <c r="L36" s="9">
        <v>0</v>
      </c>
      <c r="M36" s="9">
        <v>0</v>
      </c>
      <c r="N36" s="1">
        <v>0</v>
      </c>
    </row>
    <row r="37" spans="1:14" x14ac:dyDescent="0.25">
      <c r="A37" s="1" t="s">
        <v>171</v>
      </c>
      <c r="B37" s="13">
        <f t="shared" si="5"/>
        <v>621</v>
      </c>
      <c r="C37" s="6">
        <v>42917</v>
      </c>
      <c r="D37" s="6">
        <v>42947</v>
      </c>
      <c r="E37" s="1">
        <f t="shared" si="8"/>
        <v>31</v>
      </c>
      <c r="F37" s="11">
        <f t="shared" si="6"/>
        <v>1210000000</v>
      </c>
      <c r="G37" s="18">
        <f t="shared" si="7"/>
        <v>647880036</v>
      </c>
      <c r="H37" s="9">
        <f t="shared" si="9"/>
        <v>1043285.0821256039</v>
      </c>
      <c r="I37" s="9">
        <f t="shared" si="10"/>
        <v>32341838</v>
      </c>
      <c r="J37" s="9">
        <f t="shared" si="11"/>
        <v>594461802</v>
      </c>
      <c r="K37" s="9">
        <f t="shared" si="12"/>
        <v>615538198</v>
      </c>
      <c r="L37" s="9">
        <v>0</v>
      </c>
      <c r="M37" s="9">
        <v>0</v>
      </c>
      <c r="N37" s="1">
        <v>0</v>
      </c>
    </row>
    <row r="38" spans="1:14" x14ac:dyDescent="0.25">
      <c r="A38" s="1" t="s">
        <v>172</v>
      </c>
      <c r="B38" s="13">
        <f t="shared" si="5"/>
        <v>590</v>
      </c>
      <c r="C38" s="6">
        <v>42948</v>
      </c>
      <c r="D38" s="6">
        <v>42978</v>
      </c>
      <c r="E38" s="1">
        <f t="shared" si="8"/>
        <v>31</v>
      </c>
      <c r="F38" s="11">
        <f t="shared" si="6"/>
        <v>1210000000</v>
      </c>
      <c r="G38" s="18">
        <f t="shared" si="7"/>
        <v>615538198</v>
      </c>
      <c r="H38" s="9">
        <f t="shared" si="9"/>
        <v>1043285.0813559322</v>
      </c>
      <c r="I38" s="9">
        <f t="shared" si="10"/>
        <v>32341838</v>
      </c>
      <c r="J38" s="9">
        <f t="shared" si="11"/>
        <v>626803640</v>
      </c>
      <c r="K38" s="9">
        <f t="shared" si="12"/>
        <v>583196360</v>
      </c>
      <c r="L38" s="9">
        <v>0</v>
      </c>
      <c r="M38" s="9">
        <v>0</v>
      </c>
      <c r="N38" s="1">
        <v>0</v>
      </c>
    </row>
    <row r="39" spans="1:14" x14ac:dyDescent="0.25">
      <c r="A39" s="1" t="s">
        <v>173</v>
      </c>
      <c r="B39" s="13">
        <f t="shared" si="5"/>
        <v>559</v>
      </c>
      <c r="C39" s="6">
        <v>42979</v>
      </c>
      <c r="D39" s="6">
        <v>43008</v>
      </c>
      <c r="E39" s="1">
        <f t="shared" si="8"/>
        <v>30</v>
      </c>
      <c r="F39" s="11">
        <f t="shared" si="6"/>
        <v>1210000000</v>
      </c>
      <c r="G39" s="18">
        <f t="shared" si="7"/>
        <v>583196360</v>
      </c>
      <c r="H39" s="9">
        <f t="shared" si="9"/>
        <v>1043285.0805008945</v>
      </c>
      <c r="I39" s="9">
        <f t="shared" si="10"/>
        <v>31298552</v>
      </c>
      <c r="J39" s="9">
        <f t="shared" si="11"/>
        <v>658102192</v>
      </c>
      <c r="K39" s="9">
        <f t="shared" si="12"/>
        <v>551897808</v>
      </c>
      <c r="L39" s="9">
        <v>0</v>
      </c>
      <c r="M39" s="9">
        <v>0</v>
      </c>
      <c r="N39" s="1">
        <v>0</v>
      </c>
    </row>
    <row r="40" spans="1:14" x14ac:dyDescent="0.25">
      <c r="A40" s="1" t="s">
        <v>174</v>
      </c>
      <c r="B40" s="13">
        <f t="shared" si="5"/>
        <v>529</v>
      </c>
      <c r="C40" s="6">
        <v>43009</v>
      </c>
      <c r="D40" s="6">
        <v>43039</v>
      </c>
      <c r="E40" s="1">
        <f t="shared" si="8"/>
        <v>31</v>
      </c>
      <c r="F40" s="11">
        <f t="shared" si="6"/>
        <v>1210000000</v>
      </c>
      <c r="G40" s="18">
        <f t="shared" si="7"/>
        <v>551897808</v>
      </c>
      <c r="H40" s="9">
        <f t="shared" si="9"/>
        <v>1043285.0812854442</v>
      </c>
      <c r="I40" s="9">
        <f t="shared" si="10"/>
        <v>32341838</v>
      </c>
      <c r="J40" s="9">
        <f t="shared" si="11"/>
        <v>690444030</v>
      </c>
      <c r="K40" s="9">
        <f t="shared" si="12"/>
        <v>519555970</v>
      </c>
      <c r="L40" s="9">
        <v>0</v>
      </c>
      <c r="M40" s="9">
        <v>0</v>
      </c>
      <c r="N40" s="1">
        <v>0</v>
      </c>
    </row>
    <row r="41" spans="1:14" x14ac:dyDescent="0.25">
      <c r="A41" s="1" t="s">
        <v>175</v>
      </c>
      <c r="B41" s="13">
        <f t="shared" si="5"/>
        <v>498</v>
      </c>
      <c r="C41" s="6">
        <v>43040</v>
      </c>
      <c r="D41" s="6">
        <v>43069</v>
      </c>
      <c r="E41" s="1">
        <f t="shared" si="8"/>
        <v>30</v>
      </c>
      <c r="F41" s="11">
        <f t="shared" si="6"/>
        <v>1210000000</v>
      </c>
      <c r="G41" s="18">
        <f t="shared" si="7"/>
        <v>519555970</v>
      </c>
      <c r="H41" s="9">
        <f t="shared" si="9"/>
        <v>1043285.0803212852</v>
      </c>
      <c r="I41" s="9">
        <f t="shared" si="10"/>
        <v>31298552</v>
      </c>
      <c r="J41" s="9">
        <f t="shared" si="11"/>
        <v>721742582</v>
      </c>
      <c r="K41" s="9">
        <f t="shared" si="12"/>
        <v>488257418</v>
      </c>
      <c r="L41" s="9">
        <v>0</v>
      </c>
      <c r="M41" s="9">
        <v>0</v>
      </c>
      <c r="N41" s="1">
        <v>0</v>
      </c>
    </row>
    <row r="42" spans="1:14" x14ac:dyDescent="0.25">
      <c r="A42" s="1" t="s">
        <v>176</v>
      </c>
      <c r="B42" s="13">
        <f t="shared" si="5"/>
        <v>468</v>
      </c>
      <c r="C42" s="6">
        <v>43070</v>
      </c>
      <c r="D42" s="6">
        <v>43100</v>
      </c>
      <c r="E42" s="1">
        <f t="shared" si="8"/>
        <v>31</v>
      </c>
      <c r="F42" s="11">
        <f t="shared" si="6"/>
        <v>1210000000</v>
      </c>
      <c r="G42" s="18">
        <f t="shared" si="7"/>
        <v>488257418</v>
      </c>
      <c r="H42" s="9">
        <f t="shared" si="9"/>
        <v>1043285.0811965812</v>
      </c>
      <c r="I42" s="9">
        <f t="shared" si="10"/>
        <v>32341838</v>
      </c>
      <c r="J42" s="9">
        <f t="shared" si="11"/>
        <v>754084420</v>
      </c>
      <c r="K42" s="9">
        <f t="shared" si="12"/>
        <v>455915580</v>
      </c>
      <c r="L42" s="9">
        <v>0</v>
      </c>
      <c r="M42" s="9">
        <v>0</v>
      </c>
      <c r="N42" s="1">
        <v>0</v>
      </c>
    </row>
    <row r="43" spans="1:14" x14ac:dyDescent="0.25">
      <c r="A43" s="1" t="s">
        <v>177</v>
      </c>
      <c r="B43" s="13">
        <f t="shared" si="5"/>
        <v>437</v>
      </c>
      <c r="C43" s="6">
        <v>43101</v>
      </c>
      <c r="D43" s="6">
        <v>43131</v>
      </c>
      <c r="E43" s="1">
        <f t="shared" si="8"/>
        <v>31</v>
      </c>
      <c r="F43" s="11">
        <f t="shared" si="6"/>
        <v>1210000000</v>
      </c>
      <c r="G43" s="18">
        <f t="shared" si="7"/>
        <v>455915580</v>
      </c>
      <c r="H43" s="9">
        <f t="shared" si="9"/>
        <v>1043285.0800915331</v>
      </c>
      <c r="I43" s="9">
        <f t="shared" si="10"/>
        <v>32341837</v>
      </c>
      <c r="J43" s="9">
        <f t="shared" si="11"/>
        <v>786426257</v>
      </c>
      <c r="K43" s="9">
        <f t="shared" si="12"/>
        <v>423573743</v>
      </c>
      <c r="L43" s="9">
        <v>0</v>
      </c>
      <c r="M43" s="9">
        <v>0</v>
      </c>
      <c r="N43" s="1">
        <v>0</v>
      </c>
    </row>
    <row r="44" spans="1:14" x14ac:dyDescent="0.25">
      <c r="A44" s="1" t="s">
        <v>178</v>
      </c>
      <c r="B44" s="13">
        <f t="shared" si="5"/>
        <v>406</v>
      </c>
      <c r="C44" s="6">
        <v>43132</v>
      </c>
      <c r="D44" s="6">
        <v>43159</v>
      </c>
      <c r="E44" s="1">
        <f t="shared" si="8"/>
        <v>28</v>
      </c>
      <c r="F44" s="11">
        <f t="shared" si="6"/>
        <v>1210000000</v>
      </c>
      <c r="G44" s="18">
        <f t="shared" si="7"/>
        <v>423573743</v>
      </c>
      <c r="H44" s="9">
        <f t="shared" si="9"/>
        <v>1043285.0812807882</v>
      </c>
      <c r="I44" s="9">
        <f t="shared" si="10"/>
        <v>29211982</v>
      </c>
      <c r="J44" s="9">
        <f t="shared" si="11"/>
        <v>815638239</v>
      </c>
      <c r="K44" s="9">
        <f t="shared" si="12"/>
        <v>394361761</v>
      </c>
      <c r="L44" s="9">
        <v>0</v>
      </c>
      <c r="M44" s="9">
        <v>0</v>
      </c>
      <c r="N44" s="1">
        <v>0</v>
      </c>
    </row>
    <row r="45" spans="1:14" x14ac:dyDescent="0.25">
      <c r="A45" s="1" t="s">
        <v>179</v>
      </c>
      <c r="B45" s="13">
        <f t="shared" si="5"/>
        <v>378</v>
      </c>
      <c r="C45" s="6">
        <v>43160</v>
      </c>
      <c r="D45" s="6">
        <v>43190</v>
      </c>
      <c r="E45" s="1">
        <f t="shared" si="8"/>
        <v>31</v>
      </c>
      <c r="F45" s="11">
        <f t="shared" si="6"/>
        <v>1210000000</v>
      </c>
      <c r="G45" s="18">
        <f t="shared" si="7"/>
        <v>394361761</v>
      </c>
      <c r="H45" s="9">
        <f t="shared" si="9"/>
        <v>1043285.082010582</v>
      </c>
      <c r="I45" s="9">
        <f t="shared" si="10"/>
        <v>32341838</v>
      </c>
      <c r="J45" s="9">
        <f t="shared" si="11"/>
        <v>847980077</v>
      </c>
      <c r="K45" s="9">
        <f t="shared" si="12"/>
        <v>362019923</v>
      </c>
      <c r="L45" s="9">
        <v>0</v>
      </c>
      <c r="M45" s="9">
        <v>0</v>
      </c>
      <c r="N45" s="1">
        <v>0</v>
      </c>
    </row>
    <row r="46" spans="1:14" x14ac:dyDescent="0.25">
      <c r="A46" s="1" t="s">
        <v>180</v>
      </c>
      <c r="B46" s="13">
        <f t="shared" si="5"/>
        <v>347</v>
      </c>
      <c r="C46" s="6">
        <v>43191</v>
      </c>
      <c r="D46" s="6">
        <v>43220</v>
      </c>
      <c r="E46" s="1">
        <f t="shared" si="8"/>
        <v>30</v>
      </c>
      <c r="F46" s="11">
        <f t="shared" si="6"/>
        <v>1210000000</v>
      </c>
      <c r="G46" s="18">
        <f t="shared" si="7"/>
        <v>362019923</v>
      </c>
      <c r="H46" s="9">
        <f t="shared" si="9"/>
        <v>1043285.0806916426</v>
      </c>
      <c r="I46" s="9">
        <f t="shared" si="10"/>
        <v>31298552</v>
      </c>
      <c r="J46" s="9">
        <f t="shared" si="11"/>
        <v>879278629</v>
      </c>
      <c r="K46" s="9">
        <f t="shared" si="12"/>
        <v>330721371</v>
      </c>
      <c r="L46" s="9">
        <v>0</v>
      </c>
      <c r="M46" s="9">
        <v>0</v>
      </c>
      <c r="N46" s="1">
        <v>0</v>
      </c>
    </row>
    <row r="47" spans="1:14" x14ac:dyDescent="0.25">
      <c r="A47" s="1" t="s">
        <v>181</v>
      </c>
      <c r="B47" s="13">
        <f t="shared" si="5"/>
        <v>317</v>
      </c>
      <c r="C47" s="6">
        <v>43221</v>
      </c>
      <c r="D47" s="6">
        <v>43251</v>
      </c>
      <c r="E47" s="1">
        <f t="shared" si="8"/>
        <v>31</v>
      </c>
      <c r="F47" s="11">
        <f t="shared" si="6"/>
        <v>1210000000</v>
      </c>
      <c r="G47" s="18">
        <f t="shared" si="7"/>
        <v>330721371</v>
      </c>
      <c r="H47" s="9">
        <f t="shared" si="9"/>
        <v>1043285.0820189274</v>
      </c>
      <c r="I47" s="9">
        <f t="shared" si="10"/>
        <v>32341838</v>
      </c>
      <c r="J47" s="9">
        <f t="shared" si="11"/>
        <v>911620467</v>
      </c>
      <c r="K47" s="9">
        <f t="shared" si="12"/>
        <v>298379533</v>
      </c>
      <c r="L47" s="9">
        <v>0</v>
      </c>
      <c r="M47" s="9">
        <v>0</v>
      </c>
      <c r="N47" s="1">
        <v>0</v>
      </c>
    </row>
    <row r="48" spans="1:14" x14ac:dyDescent="0.25">
      <c r="A48" s="1" t="s">
        <v>182</v>
      </c>
      <c r="B48" s="13">
        <f t="shared" si="5"/>
        <v>286</v>
      </c>
      <c r="C48" s="17">
        <v>43252</v>
      </c>
      <c r="D48" s="17">
        <v>43281</v>
      </c>
      <c r="E48" s="1">
        <f t="shared" si="8"/>
        <v>30</v>
      </c>
      <c r="F48" s="11">
        <f t="shared" si="6"/>
        <v>1210000000</v>
      </c>
      <c r="G48" s="18">
        <f t="shared" si="7"/>
        <v>298379533</v>
      </c>
      <c r="H48" s="9">
        <f t="shared" si="9"/>
        <v>1043285.0804195805</v>
      </c>
      <c r="I48" s="9">
        <f t="shared" si="10"/>
        <v>31298552</v>
      </c>
      <c r="J48" s="9">
        <f t="shared" si="11"/>
        <v>942919019</v>
      </c>
      <c r="K48" s="9">
        <f t="shared" si="12"/>
        <v>267080981</v>
      </c>
      <c r="L48" s="9">
        <v>0</v>
      </c>
      <c r="M48" s="9">
        <v>0</v>
      </c>
      <c r="N48" s="1">
        <v>0</v>
      </c>
    </row>
    <row r="49" spans="1:14" x14ac:dyDescent="0.25">
      <c r="A49" s="1" t="s">
        <v>183</v>
      </c>
      <c r="B49" s="13">
        <f t="shared" si="5"/>
        <v>256</v>
      </c>
      <c r="C49" s="6">
        <v>43282</v>
      </c>
      <c r="D49" s="6">
        <v>43312</v>
      </c>
      <c r="E49" s="1">
        <f t="shared" si="8"/>
        <v>31</v>
      </c>
      <c r="F49" s="11">
        <f t="shared" si="6"/>
        <v>1210000000</v>
      </c>
      <c r="G49" s="18">
        <f t="shared" si="7"/>
        <v>267080981</v>
      </c>
      <c r="H49" s="9">
        <f t="shared" si="9"/>
        <v>1043285.08203125</v>
      </c>
      <c r="I49" s="9">
        <f t="shared" si="10"/>
        <v>32341838</v>
      </c>
      <c r="J49" s="9">
        <f t="shared" si="11"/>
        <v>975260857</v>
      </c>
      <c r="K49" s="9">
        <f t="shared" si="12"/>
        <v>234739143</v>
      </c>
      <c r="L49" s="9">
        <v>0</v>
      </c>
      <c r="M49" s="9">
        <v>0</v>
      </c>
      <c r="N49" s="1">
        <v>0</v>
      </c>
    </row>
    <row r="50" spans="1:14" x14ac:dyDescent="0.25">
      <c r="A50" s="1" t="s">
        <v>184</v>
      </c>
      <c r="B50" s="13">
        <f t="shared" si="5"/>
        <v>225</v>
      </c>
      <c r="C50" s="6">
        <v>43313</v>
      </c>
      <c r="D50" s="6">
        <v>43343</v>
      </c>
      <c r="E50" s="1">
        <f t="shared" si="8"/>
        <v>31</v>
      </c>
      <c r="F50" s="11">
        <f t="shared" si="6"/>
        <v>1210000000</v>
      </c>
      <c r="G50" s="18">
        <f t="shared" si="7"/>
        <v>234739143</v>
      </c>
      <c r="H50" s="9">
        <f t="shared" si="9"/>
        <v>1043285.08</v>
      </c>
      <c r="I50" s="9">
        <f t="shared" si="10"/>
        <v>32341837</v>
      </c>
      <c r="J50" s="9">
        <f t="shared" si="11"/>
        <v>1007602694</v>
      </c>
      <c r="K50" s="9">
        <f t="shared" si="12"/>
        <v>202397306</v>
      </c>
      <c r="L50" s="9">
        <v>0</v>
      </c>
      <c r="M50" s="9">
        <v>0</v>
      </c>
      <c r="N50" s="1">
        <v>0</v>
      </c>
    </row>
    <row r="51" spans="1:14" x14ac:dyDescent="0.25">
      <c r="A51" s="1" t="s">
        <v>185</v>
      </c>
      <c r="B51" s="13">
        <f t="shared" si="5"/>
        <v>194</v>
      </c>
      <c r="C51" s="6">
        <v>43344</v>
      </c>
      <c r="D51" s="6">
        <v>43373</v>
      </c>
      <c r="E51" s="1">
        <f t="shared" si="8"/>
        <v>30</v>
      </c>
      <c r="F51" s="11">
        <f t="shared" si="6"/>
        <v>1210000000</v>
      </c>
      <c r="G51" s="18">
        <f t="shared" si="7"/>
        <v>202397306</v>
      </c>
      <c r="H51" s="9">
        <f t="shared" si="9"/>
        <v>1043285.0824742268</v>
      </c>
      <c r="I51" s="9">
        <f t="shared" si="10"/>
        <v>31298552</v>
      </c>
      <c r="J51" s="9">
        <f t="shared" si="11"/>
        <v>1038901246</v>
      </c>
      <c r="K51" s="9">
        <f t="shared" si="12"/>
        <v>171098754</v>
      </c>
      <c r="L51" s="9">
        <v>0</v>
      </c>
      <c r="M51" s="9">
        <v>0</v>
      </c>
      <c r="N51" s="1">
        <v>0</v>
      </c>
    </row>
    <row r="52" spans="1:14" x14ac:dyDescent="0.25">
      <c r="A52" s="1" t="s">
        <v>186</v>
      </c>
      <c r="B52" s="13">
        <f t="shared" si="5"/>
        <v>164</v>
      </c>
      <c r="C52" s="6">
        <v>43374</v>
      </c>
      <c r="D52" s="6">
        <v>43404</v>
      </c>
      <c r="E52" s="1">
        <f t="shared" si="8"/>
        <v>31</v>
      </c>
      <c r="F52" s="11">
        <f t="shared" si="6"/>
        <v>1210000000</v>
      </c>
      <c r="G52" s="18">
        <f t="shared" si="7"/>
        <v>171098754</v>
      </c>
      <c r="H52" s="9">
        <f t="shared" si="9"/>
        <v>1043285.0853658536</v>
      </c>
      <c r="I52" s="9">
        <f t="shared" si="10"/>
        <v>32341838</v>
      </c>
      <c r="J52" s="9">
        <f t="shared" si="11"/>
        <v>1071243084</v>
      </c>
      <c r="K52" s="9">
        <f t="shared" si="12"/>
        <v>138756916</v>
      </c>
      <c r="L52" s="9">
        <v>0</v>
      </c>
      <c r="M52" s="9">
        <v>0</v>
      </c>
      <c r="N52" s="1">
        <v>0</v>
      </c>
    </row>
    <row r="53" spans="1:14" x14ac:dyDescent="0.25">
      <c r="A53" s="1" t="s">
        <v>187</v>
      </c>
      <c r="B53" s="13">
        <f t="shared" si="5"/>
        <v>133</v>
      </c>
      <c r="C53" s="6">
        <v>43405</v>
      </c>
      <c r="D53" s="6">
        <v>43434</v>
      </c>
      <c r="E53" s="1">
        <f t="shared" si="8"/>
        <v>30</v>
      </c>
      <c r="F53" s="11">
        <f t="shared" si="6"/>
        <v>1210000000</v>
      </c>
      <c r="G53" s="18">
        <f t="shared" si="7"/>
        <v>138756916</v>
      </c>
      <c r="H53" s="9">
        <f t="shared" si="9"/>
        <v>1043285.0827067669</v>
      </c>
      <c r="I53" s="9">
        <f t="shared" si="10"/>
        <v>31298552</v>
      </c>
      <c r="J53" s="9">
        <f t="shared" si="11"/>
        <v>1102541636</v>
      </c>
      <c r="K53" s="9">
        <f t="shared" si="12"/>
        <v>107458364</v>
      </c>
      <c r="L53" s="9">
        <v>0</v>
      </c>
      <c r="M53" s="9">
        <v>0</v>
      </c>
      <c r="N53" s="1">
        <v>0</v>
      </c>
    </row>
    <row r="54" spans="1:14" x14ac:dyDescent="0.25">
      <c r="A54" s="1" t="s">
        <v>188</v>
      </c>
      <c r="B54" s="13">
        <f t="shared" si="5"/>
        <v>103</v>
      </c>
      <c r="C54" s="6">
        <v>43435</v>
      </c>
      <c r="D54" s="6">
        <v>43465</v>
      </c>
      <c r="E54" s="1">
        <f t="shared" si="8"/>
        <v>31</v>
      </c>
      <c r="F54" s="11">
        <f t="shared" si="6"/>
        <v>1210000000</v>
      </c>
      <c r="G54" s="18">
        <f t="shared" si="7"/>
        <v>107458364</v>
      </c>
      <c r="H54" s="9">
        <f t="shared" si="9"/>
        <v>1043285.0873786408</v>
      </c>
      <c r="I54" s="9">
        <f t="shared" si="10"/>
        <v>32341838</v>
      </c>
      <c r="J54" s="9">
        <f t="shared" si="11"/>
        <v>1134883474</v>
      </c>
      <c r="K54" s="9">
        <f t="shared" si="12"/>
        <v>75116526</v>
      </c>
      <c r="L54" s="9">
        <v>0</v>
      </c>
      <c r="M54" s="9">
        <v>0</v>
      </c>
      <c r="N54" s="1">
        <v>0</v>
      </c>
    </row>
    <row r="55" spans="1:14" x14ac:dyDescent="0.25">
      <c r="A55" s="1" t="s">
        <v>189</v>
      </c>
      <c r="B55" s="13">
        <f t="shared" si="5"/>
        <v>72</v>
      </c>
      <c r="C55" s="6">
        <v>43466</v>
      </c>
      <c r="D55" s="6">
        <v>43496</v>
      </c>
      <c r="E55" s="1">
        <f t="shared" si="8"/>
        <v>31</v>
      </c>
      <c r="F55" s="11">
        <f t="shared" si="6"/>
        <v>1210000000</v>
      </c>
      <c r="G55" s="18">
        <f t="shared" si="7"/>
        <v>75116526</v>
      </c>
      <c r="H55" s="9">
        <f t="shared" si="9"/>
        <v>1043285.0833333334</v>
      </c>
      <c r="I55" s="9">
        <f t="shared" si="10"/>
        <v>32341838</v>
      </c>
      <c r="J55" s="9">
        <f t="shared" si="11"/>
        <v>1167225312</v>
      </c>
      <c r="K55" s="9">
        <f t="shared" si="12"/>
        <v>42774688</v>
      </c>
      <c r="L55" s="9">
        <v>0</v>
      </c>
      <c r="M55" s="9">
        <v>0</v>
      </c>
      <c r="N55" s="1">
        <v>0</v>
      </c>
    </row>
    <row r="56" spans="1:14" x14ac:dyDescent="0.25">
      <c r="A56" s="1" t="s">
        <v>190</v>
      </c>
      <c r="B56" s="13">
        <f t="shared" si="5"/>
        <v>41</v>
      </c>
      <c r="C56" s="6">
        <v>43497</v>
      </c>
      <c r="D56" s="6">
        <v>43524</v>
      </c>
      <c r="E56" s="1">
        <f t="shared" si="8"/>
        <v>28</v>
      </c>
      <c r="F56" s="11">
        <f t="shared" si="6"/>
        <v>1210000000</v>
      </c>
      <c r="G56" s="18">
        <f t="shared" si="7"/>
        <v>42774688</v>
      </c>
      <c r="H56" s="9">
        <f t="shared" si="9"/>
        <v>1043285.0731707317</v>
      </c>
      <c r="I56" s="9">
        <f t="shared" si="10"/>
        <v>29211982</v>
      </c>
      <c r="J56" s="9">
        <f t="shared" si="11"/>
        <v>1196437294</v>
      </c>
      <c r="K56" s="9">
        <f t="shared" si="12"/>
        <v>13562706</v>
      </c>
      <c r="L56" s="9">
        <v>0</v>
      </c>
      <c r="M56" s="9">
        <v>0</v>
      </c>
      <c r="N56" s="1">
        <v>0</v>
      </c>
    </row>
    <row r="57" spans="1:14" x14ac:dyDescent="0.25">
      <c r="A57" s="1" t="s">
        <v>191</v>
      </c>
      <c r="B57" s="13">
        <f t="shared" si="5"/>
        <v>13</v>
      </c>
      <c r="C57" s="6">
        <v>43525</v>
      </c>
      <c r="D57" s="6">
        <v>43537</v>
      </c>
      <c r="E57" s="1">
        <f t="shared" si="8"/>
        <v>13</v>
      </c>
      <c r="F57" s="11">
        <f t="shared" si="6"/>
        <v>1210000000</v>
      </c>
      <c r="G57" s="18">
        <f t="shared" si="7"/>
        <v>13562706</v>
      </c>
      <c r="H57" s="9">
        <f t="shared" si="9"/>
        <v>1043285.0769230769</v>
      </c>
      <c r="I57" s="9">
        <f t="shared" si="10"/>
        <v>13562706</v>
      </c>
      <c r="J57" s="9">
        <f t="shared" si="11"/>
        <v>1210000000</v>
      </c>
      <c r="K57" s="9">
        <f t="shared" si="12"/>
        <v>0</v>
      </c>
      <c r="L57" s="9">
        <v>0</v>
      </c>
      <c r="M57" s="9">
        <v>0</v>
      </c>
      <c r="N57" s="1">
        <v>0</v>
      </c>
    </row>
    <row r="58" spans="1:14" x14ac:dyDescent="0.25">
      <c r="G58" s="9"/>
      <c r="H58" s="9"/>
      <c r="I58" s="9"/>
      <c r="J58" s="9"/>
      <c r="K58" s="9"/>
      <c r="L58" s="9"/>
      <c r="M58" s="9"/>
    </row>
  </sheetData>
  <mergeCells count="1">
    <mergeCell ref="A15:N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Q29"/>
  <sheetViews>
    <sheetView tabSelected="1" zoomScale="90" zoomScaleNormal="90" workbookViewId="0">
      <selection activeCell="A7" sqref="A7:XFD7"/>
    </sheetView>
  </sheetViews>
  <sheetFormatPr defaultRowHeight="14.45" customHeight="1" x14ac:dyDescent="0.25"/>
  <cols>
    <col min="1" max="1" width="19.85546875" style="1" customWidth="1"/>
    <col min="2" max="2" width="13.28515625" style="1" customWidth="1"/>
    <col min="3" max="3" width="18.140625" style="1" customWidth="1"/>
    <col min="4" max="4" width="14.85546875" style="1" customWidth="1"/>
    <col min="5" max="5" width="13.28515625" style="1" customWidth="1"/>
    <col min="6" max="6" width="16.42578125" style="1" customWidth="1"/>
    <col min="7" max="7" width="18.140625" style="1" customWidth="1"/>
    <col min="8" max="8" width="12.140625" style="1" customWidth="1"/>
    <col min="9" max="10" width="17.85546875" style="1" customWidth="1"/>
    <col min="11" max="11" width="15.5703125" style="1" customWidth="1"/>
    <col min="12" max="12" width="18.140625" style="1" customWidth="1"/>
    <col min="13" max="13" width="19.140625" style="1" customWidth="1"/>
    <col min="14" max="14" width="14.42578125" style="1" customWidth="1"/>
    <col min="15" max="15" width="15.5703125" style="1" customWidth="1"/>
    <col min="16" max="16" width="9.140625" style="1"/>
    <col min="17" max="17" width="24.42578125" style="1" customWidth="1"/>
    <col min="18" max="16384" width="9.140625" style="1"/>
  </cols>
  <sheetData>
    <row r="1" spans="1:17" ht="14.45" customHeight="1" x14ac:dyDescent="0.25">
      <c r="A1" s="1" t="s">
        <v>415</v>
      </c>
    </row>
    <row r="2" spans="1:17" ht="14.45" customHeight="1" x14ac:dyDescent="0.25">
      <c r="A2" s="1" t="s">
        <v>131</v>
      </c>
      <c r="K2" s="10">
        <v>80000000</v>
      </c>
      <c r="L2" s="5" t="s">
        <v>291</v>
      </c>
      <c r="N2" s="13">
        <f>K2+C10</f>
        <v>90000000</v>
      </c>
    </row>
    <row r="3" spans="1:17" ht="14.45" customHeight="1" x14ac:dyDescent="0.25">
      <c r="A3" s="1" t="s">
        <v>112</v>
      </c>
      <c r="K3" s="1">
        <v>10</v>
      </c>
      <c r="L3" s="1">
        <v>10</v>
      </c>
    </row>
    <row r="4" spans="1:17" ht="14.45" customHeight="1" x14ac:dyDescent="0.25">
      <c r="A4" s="1" t="s">
        <v>482</v>
      </c>
      <c r="K4" s="6">
        <v>44444</v>
      </c>
      <c r="L4" s="6">
        <f>K4</f>
        <v>44444</v>
      </c>
    </row>
    <row r="5" spans="1:17" ht="14.45" customHeight="1" x14ac:dyDescent="0.25">
      <c r="A5" s="1" t="s">
        <v>106</v>
      </c>
      <c r="K5" s="6">
        <v>44463</v>
      </c>
    </row>
    <row r="6" spans="1:17" ht="14.45" customHeight="1" x14ac:dyDescent="0.25">
      <c r="A6" s="1" t="s">
        <v>107</v>
      </c>
      <c r="K6" s="1">
        <f>K5-K4</f>
        <v>19</v>
      </c>
    </row>
    <row r="7" spans="1:17" ht="14.45" customHeight="1" x14ac:dyDescent="0.25">
      <c r="A7" s="1" t="s">
        <v>125</v>
      </c>
      <c r="K7" s="6">
        <f>EDATE(K4,K3)-1</f>
        <v>44746</v>
      </c>
      <c r="L7" s="6">
        <f>EDATE(K4,L3)-1</f>
        <v>44746</v>
      </c>
      <c r="M7" s="1">
        <f>L7-K7</f>
        <v>0</v>
      </c>
    </row>
    <row r="8" spans="1:17" ht="14.45" customHeight="1" x14ac:dyDescent="0.25">
      <c r="A8" s="1" t="s">
        <v>113</v>
      </c>
      <c r="K8" s="1">
        <f>K7-K4+M7</f>
        <v>302</v>
      </c>
    </row>
    <row r="9" spans="1:17" ht="14.45" customHeight="1" x14ac:dyDescent="0.25">
      <c r="A9" s="1" t="s">
        <v>109</v>
      </c>
      <c r="B9" s="1" t="s">
        <v>110</v>
      </c>
      <c r="C9" s="1" t="s">
        <v>111</v>
      </c>
      <c r="D9" s="1" t="s">
        <v>136</v>
      </c>
    </row>
    <row r="10" spans="1:17" ht="14.45" customHeight="1" x14ac:dyDescent="0.25">
      <c r="A10" s="6">
        <v>43575</v>
      </c>
      <c r="B10" s="1" t="s">
        <v>135</v>
      </c>
      <c r="C10" s="19">
        <v>10000000</v>
      </c>
      <c r="D10" s="19">
        <v>2</v>
      </c>
    </row>
    <row r="11" spans="1:17" ht="14.45" customHeight="1" x14ac:dyDescent="0.25">
      <c r="A11" s="6">
        <v>43750</v>
      </c>
      <c r="C11" s="1">
        <v>10000000</v>
      </c>
      <c r="D11" s="1">
        <v>-2</v>
      </c>
    </row>
    <row r="12" spans="1:17" ht="14.45" customHeight="1" x14ac:dyDescent="0.25">
      <c r="A12" s="1" t="s">
        <v>459</v>
      </c>
      <c r="B12" s="1">
        <v>30</v>
      </c>
      <c r="C12" s="1">
        <f>K3*B12</f>
        <v>300</v>
      </c>
      <c r="O12" s="90">
        <f>K2/300</f>
        <v>266666.66666666669</v>
      </c>
      <c r="P12" s="1">
        <v>6933333</v>
      </c>
      <c r="Q12" s="90">
        <f>P12/O12</f>
        <v>25.99999875</v>
      </c>
    </row>
    <row r="14" spans="1:17" ht="14.45" customHeight="1" x14ac:dyDescent="0.25">
      <c r="A14" s="1" t="s">
        <v>414</v>
      </c>
    </row>
    <row r="15" spans="1:17" ht="14.45" customHeight="1" x14ac:dyDescent="0.25">
      <c r="A15" s="98" t="s">
        <v>114</v>
      </c>
      <c r="B15" s="98"/>
      <c r="C15" s="98"/>
      <c r="D15" s="98"/>
      <c r="E15" s="98"/>
      <c r="F15" s="98"/>
      <c r="G15" s="98"/>
      <c r="H15" s="98"/>
      <c r="I15" s="98"/>
      <c r="J15" s="98"/>
      <c r="K15" s="98"/>
      <c r="L15" s="98"/>
      <c r="M15" s="98"/>
      <c r="N15" s="98"/>
      <c r="O15" s="98"/>
    </row>
    <row r="16" spans="1:17" ht="77.25" customHeight="1" x14ac:dyDescent="0.25">
      <c r="A16" s="14" t="s">
        <v>369</v>
      </c>
      <c r="B16" s="14" t="s">
        <v>370</v>
      </c>
      <c r="C16" s="14" t="s">
        <v>122</v>
      </c>
      <c r="D16" s="14" t="s">
        <v>121</v>
      </c>
      <c r="E16" s="14" t="s">
        <v>371</v>
      </c>
      <c r="F16" s="14" t="s">
        <v>376</v>
      </c>
      <c r="G16" s="7" t="s">
        <v>372</v>
      </c>
      <c r="H16" s="14" t="s">
        <v>373</v>
      </c>
      <c r="I16" s="14" t="s">
        <v>457</v>
      </c>
      <c r="J16" s="14" t="s">
        <v>456</v>
      </c>
      <c r="K16" s="7" t="s">
        <v>377</v>
      </c>
      <c r="L16" s="7" t="s">
        <v>378</v>
      </c>
      <c r="M16" s="7" t="s">
        <v>118</v>
      </c>
      <c r="N16" s="7" t="s">
        <v>119</v>
      </c>
      <c r="O16" s="7" t="s">
        <v>137</v>
      </c>
    </row>
    <row r="17" spans="1:17" ht="14.45" customHeight="1" x14ac:dyDescent="0.25">
      <c r="A17" s="1" t="s">
        <v>443</v>
      </c>
      <c r="B17" s="10">
        <f>C12</f>
        <v>300</v>
      </c>
      <c r="C17" s="6">
        <f>K4</f>
        <v>44444</v>
      </c>
      <c r="D17" s="6">
        <f>C17+E17-1</f>
        <v>44463</v>
      </c>
      <c r="E17" s="8">
        <f>K5-C17+1</f>
        <v>20</v>
      </c>
      <c r="F17" s="9">
        <f>K2</f>
        <v>80000000</v>
      </c>
      <c r="G17" s="9">
        <f>K2</f>
        <v>80000000</v>
      </c>
      <c r="H17" s="9">
        <f>G17/C12</f>
        <v>266666.66666666669</v>
      </c>
      <c r="I17" s="9">
        <f>E17*H17</f>
        <v>5333333.333333334</v>
      </c>
      <c r="J17" s="9">
        <f>E17*H17</f>
        <v>5333333.333333334</v>
      </c>
      <c r="K17" s="9">
        <f>I17</f>
        <v>5333333.333333334</v>
      </c>
      <c r="L17" s="9">
        <f>G17-K17</f>
        <v>74666666.666666672</v>
      </c>
      <c r="M17" s="9"/>
      <c r="N17" s="9"/>
      <c r="Q17" s="90">
        <f>H17*26</f>
        <v>6933333.333333334</v>
      </c>
    </row>
    <row r="18" spans="1:17" ht="14.45" customHeight="1" x14ac:dyDescent="0.25">
      <c r="A18" s="1" t="s">
        <v>443</v>
      </c>
      <c r="B18" s="13">
        <f t="shared" ref="B18:B28" si="0">B17-E17+O18</f>
        <v>280</v>
      </c>
      <c r="C18" s="6">
        <f>D17+1</f>
        <v>44464</v>
      </c>
      <c r="D18" s="6">
        <v>44469</v>
      </c>
      <c r="E18" s="1">
        <f>D18-C18+1</f>
        <v>6</v>
      </c>
      <c r="F18" s="11">
        <f>F17+M18</f>
        <v>80000000</v>
      </c>
      <c r="G18" s="9">
        <f t="shared" ref="G18:G28" si="1">L17+M18</f>
        <v>74666666.666666672</v>
      </c>
      <c r="H18" s="9">
        <f t="shared" ref="H18:H27" si="2">G18/B18</f>
        <v>266666.66666666669</v>
      </c>
      <c r="I18" s="9">
        <f t="shared" ref="I18:I27" si="3">E18*H18</f>
        <v>1600000</v>
      </c>
      <c r="J18" s="9">
        <f>E18*H18</f>
        <v>1600000</v>
      </c>
      <c r="K18" s="9">
        <f>I18+K17</f>
        <v>6933333.333333334</v>
      </c>
      <c r="L18" s="9">
        <f>F18-K18</f>
        <v>73066666.666666672</v>
      </c>
      <c r="M18" s="9"/>
      <c r="N18" s="9"/>
      <c r="O18" s="11"/>
    </row>
    <row r="19" spans="1:17" ht="14.45" customHeight="1" x14ac:dyDescent="0.25">
      <c r="A19" s="1" t="s">
        <v>444</v>
      </c>
      <c r="B19" s="13">
        <f t="shared" si="0"/>
        <v>274</v>
      </c>
      <c r="C19" s="6">
        <f>D18+1</f>
        <v>44470</v>
      </c>
      <c r="D19" s="6">
        <v>44500</v>
      </c>
      <c r="E19" s="1">
        <v>30</v>
      </c>
      <c r="F19" s="11">
        <f>F18+M19</f>
        <v>80000000</v>
      </c>
      <c r="G19" s="9">
        <f t="shared" si="1"/>
        <v>73066666.666666672</v>
      </c>
      <c r="H19" s="9">
        <f t="shared" si="2"/>
        <v>266666.66666666669</v>
      </c>
      <c r="I19" s="9">
        <f>E19*H19</f>
        <v>8000000.0000000009</v>
      </c>
      <c r="J19" s="9">
        <f>E19*H19</f>
        <v>8000000.0000000009</v>
      </c>
      <c r="K19" s="9">
        <f>I19+K18</f>
        <v>14933333.333333336</v>
      </c>
      <c r="L19" s="9">
        <f>F19-K19</f>
        <v>65066666.666666664</v>
      </c>
      <c r="M19" s="9"/>
      <c r="N19" s="9"/>
    </row>
    <row r="20" spans="1:17" ht="14.45" customHeight="1" x14ac:dyDescent="0.25">
      <c r="A20" s="1" t="s">
        <v>445</v>
      </c>
      <c r="B20" s="13">
        <f t="shared" si="0"/>
        <v>244</v>
      </c>
      <c r="C20" s="6">
        <f t="shared" ref="C20" si="4">D19+1</f>
        <v>44501</v>
      </c>
      <c r="D20" s="6">
        <v>44530</v>
      </c>
      <c r="E20" s="1">
        <v>30</v>
      </c>
      <c r="F20" s="11">
        <f>F19+M20</f>
        <v>80000000</v>
      </c>
      <c r="G20" s="9">
        <f t="shared" si="1"/>
        <v>65066666.666666664</v>
      </c>
      <c r="H20" s="9">
        <f t="shared" si="2"/>
        <v>266666.66666666663</v>
      </c>
      <c r="I20" s="9">
        <f t="shared" si="3"/>
        <v>7999999.9999999991</v>
      </c>
      <c r="J20" s="9">
        <f t="shared" ref="J20:J27" si="5">E20*H20</f>
        <v>7999999.9999999991</v>
      </c>
      <c r="K20" s="9">
        <f>I20+K19</f>
        <v>22933333.333333336</v>
      </c>
      <c r="L20" s="9">
        <f>F20-K20</f>
        <v>57066666.666666664</v>
      </c>
      <c r="M20" s="9"/>
      <c r="N20" s="9"/>
    </row>
    <row r="21" spans="1:17" s="5" customFormat="1" ht="14.45" customHeight="1" x14ac:dyDescent="0.25">
      <c r="A21" s="1" t="s">
        <v>446</v>
      </c>
      <c r="B21" s="87">
        <f t="shared" si="0"/>
        <v>214</v>
      </c>
      <c r="C21" s="88">
        <f>D20+1</f>
        <v>44531</v>
      </c>
      <c r="D21" s="88">
        <v>44561</v>
      </c>
      <c r="E21" s="16">
        <v>30</v>
      </c>
      <c r="F21" s="89">
        <f>F20+M21</f>
        <v>80000000</v>
      </c>
      <c r="G21" s="18">
        <f t="shared" si="1"/>
        <v>57066666.666666664</v>
      </c>
      <c r="H21" s="18">
        <f>G21/B21</f>
        <v>266666.66666666663</v>
      </c>
      <c r="I21" s="18">
        <f>E21*H21</f>
        <v>7999999.9999999991</v>
      </c>
      <c r="J21" s="18">
        <f t="shared" si="5"/>
        <v>7999999.9999999991</v>
      </c>
      <c r="K21" s="18">
        <f>I21+K20</f>
        <v>30933333.333333336</v>
      </c>
      <c r="L21" s="18">
        <f>F21-K21</f>
        <v>49066666.666666664</v>
      </c>
      <c r="M21" s="18">
        <v>0</v>
      </c>
      <c r="N21" s="18">
        <v>0</v>
      </c>
      <c r="O21" s="16">
        <v>0</v>
      </c>
      <c r="P21" s="16">
        <v>0</v>
      </c>
    </row>
    <row r="22" spans="1:17" s="16" customFormat="1" ht="14.45" customHeight="1" x14ac:dyDescent="0.25">
      <c r="A22" s="1" t="s">
        <v>447</v>
      </c>
      <c r="B22" s="87">
        <f t="shared" si="0"/>
        <v>184</v>
      </c>
      <c r="C22" s="88">
        <f>D21+1</f>
        <v>44562</v>
      </c>
      <c r="D22" s="88">
        <v>44592</v>
      </c>
      <c r="E22" s="16">
        <v>30</v>
      </c>
      <c r="F22" s="89">
        <f t="shared" ref="F22" si="6">F21+M22</f>
        <v>80000000</v>
      </c>
      <c r="G22" s="18">
        <f t="shared" si="1"/>
        <v>49066666.666666664</v>
      </c>
      <c r="H22" s="18">
        <f>G22/B22</f>
        <v>266666.66666666663</v>
      </c>
      <c r="I22" s="18">
        <f>E22*H22</f>
        <v>7999999.9999999991</v>
      </c>
      <c r="J22" s="18">
        <f t="shared" si="5"/>
        <v>7999999.9999999991</v>
      </c>
      <c r="K22" s="18">
        <f t="shared" ref="K22" si="7">I22+K21</f>
        <v>38933333.333333336</v>
      </c>
      <c r="L22" s="18">
        <f t="shared" ref="L22" si="8">F22-K22</f>
        <v>41066666.666666664</v>
      </c>
      <c r="M22" s="18">
        <v>0</v>
      </c>
      <c r="N22" s="18">
        <v>0</v>
      </c>
      <c r="O22" s="16">
        <v>0</v>
      </c>
    </row>
    <row r="23" spans="1:17" ht="14.45" customHeight="1" x14ac:dyDescent="0.25">
      <c r="A23" s="1" t="s">
        <v>448</v>
      </c>
      <c r="B23" s="87">
        <f t="shared" si="0"/>
        <v>154</v>
      </c>
      <c r="C23" s="88">
        <f t="shared" ref="C23:C28" si="9">D22+1</f>
        <v>44593</v>
      </c>
      <c r="D23" s="88">
        <v>44620</v>
      </c>
      <c r="E23" s="16">
        <v>30</v>
      </c>
      <c r="F23" s="89">
        <f t="shared" ref="F23:F28" si="10">F22+M23</f>
        <v>80000000</v>
      </c>
      <c r="G23" s="18">
        <f t="shared" si="1"/>
        <v>41066666.666666664</v>
      </c>
      <c r="H23" s="18">
        <f>G23/B23</f>
        <v>266666.66666666663</v>
      </c>
      <c r="I23" s="18">
        <f t="shared" si="3"/>
        <v>7999999.9999999991</v>
      </c>
      <c r="J23" s="18">
        <f t="shared" si="5"/>
        <v>7999999.9999999991</v>
      </c>
      <c r="K23" s="18">
        <f t="shared" ref="K23:K28" si="11">I23+K22</f>
        <v>46933333.333333336</v>
      </c>
      <c r="L23" s="18">
        <f t="shared" ref="L23:L28" si="12">F23-K23</f>
        <v>33066666.666666664</v>
      </c>
      <c r="M23" s="18">
        <v>0</v>
      </c>
      <c r="N23" s="18">
        <v>0</v>
      </c>
      <c r="O23" s="16">
        <v>0</v>
      </c>
      <c r="P23" s="16"/>
    </row>
    <row r="24" spans="1:17" ht="14.45" customHeight="1" x14ac:dyDescent="0.25">
      <c r="A24" s="1" t="s">
        <v>449</v>
      </c>
      <c r="B24" s="87">
        <f t="shared" si="0"/>
        <v>124</v>
      </c>
      <c r="C24" s="88">
        <f t="shared" si="9"/>
        <v>44621</v>
      </c>
      <c r="D24" s="88">
        <v>44651</v>
      </c>
      <c r="E24" s="16">
        <v>30</v>
      </c>
      <c r="F24" s="89">
        <f t="shared" si="10"/>
        <v>80000000</v>
      </c>
      <c r="G24" s="18">
        <f t="shared" si="1"/>
        <v>33066666.666666664</v>
      </c>
      <c r="H24" s="18">
        <f t="shared" si="2"/>
        <v>266666.66666666663</v>
      </c>
      <c r="I24" s="18">
        <f t="shared" si="3"/>
        <v>7999999.9999999991</v>
      </c>
      <c r="J24" s="18">
        <f t="shared" si="5"/>
        <v>7999999.9999999991</v>
      </c>
      <c r="K24" s="18">
        <f t="shared" si="11"/>
        <v>54933333.333333336</v>
      </c>
      <c r="L24" s="18">
        <f t="shared" si="12"/>
        <v>25066666.666666664</v>
      </c>
      <c r="M24" s="18">
        <v>0</v>
      </c>
      <c r="N24" s="18">
        <v>0</v>
      </c>
      <c r="O24" s="16">
        <v>0</v>
      </c>
      <c r="P24" s="16"/>
    </row>
    <row r="25" spans="1:17" ht="14.45" customHeight="1" x14ac:dyDescent="0.25">
      <c r="A25" s="1" t="s">
        <v>450</v>
      </c>
      <c r="B25" s="87">
        <f t="shared" si="0"/>
        <v>94</v>
      </c>
      <c r="C25" s="88">
        <f t="shared" si="9"/>
        <v>44652</v>
      </c>
      <c r="D25" s="88">
        <v>44681</v>
      </c>
      <c r="E25" s="16">
        <v>30</v>
      </c>
      <c r="F25" s="89">
        <f t="shared" si="10"/>
        <v>80000000</v>
      </c>
      <c r="G25" s="18">
        <f t="shared" si="1"/>
        <v>25066666.666666664</v>
      </c>
      <c r="H25" s="18">
        <f t="shared" si="2"/>
        <v>266666.66666666663</v>
      </c>
      <c r="I25" s="18">
        <f t="shared" si="3"/>
        <v>7999999.9999999991</v>
      </c>
      <c r="J25" s="18">
        <f t="shared" si="5"/>
        <v>7999999.9999999991</v>
      </c>
      <c r="K25" s="18">
        <f t="shared" si="11"/>
        <v>62933333.333333336</v>
      </c>
      <c r="L25" s="18">
        <f t="shared" si="12"/>
        <v>17066666.666666664</v>
      </c>
      <c r="M25" s="18">
        <v>0</v>
      </c>
      <c r="N25" s="18">
        <v>0</v>
      </c>
      <c r="O25" s="16">
        <v>0</v>
      </c>
      <c r="P25" s="16"/>
    </row>
    <row r="26" spans="1:17" ht="14.45" customHeight="1" x14ac:dyDescent="0.25">
      <c r="A26" s="1" t="s">
        <v>451</v>
      </c>
      <c r="B26" s="87">
        <f t="shared" si="0"/>
        <v>64</v>
      </c>
      <c r="C26" s="88">
        <f t="shared" si="9"/>
        <v>44682</v>
      </c>
      <c r="D26" s="88">
        <v>44712</v>
      </c>
      <c r="E26" s="16">
        <v>30</v>
      </c>
      <c r="F26" s="89">
        <f t="shared" si="10"/>
        <v>80000000</v>
      </c>
      <c r="G26" s="18">
        <f t="shared" si="1"/>
        <v>17066666.666666664</v>
      </c>
      <c r="H26" s="18">
        <f t="shared" si="2"/>
        <v>266666.66666666663</v>
      </c>
      <c r="I26" s="18">
        <f t="shared" si="3"/>
        <v>7999999.9999999991</v>
      </c>
      <c r="J26" s="18">
        <f t="shared" si="5"/>
        <v>7999999.9999999991</v>
      </c>
      <c r="K26" s="18">
        <f t="shared" si="11"/>
        <v>70933333.333333328</v>
      </c>
      <c r="L26" s="18">
        <f t="shared" si="12"/>
        <v>9066666.6666666716</v>
      </c>
      <c r="M26" s="18">
        <v>0</v>
      </c>
      <c r="N26" s="18">
        <v>0</v>
      </c>
      <c r="O26" s="16">
        <v>0</v>
      </c>
      <c r="P26" s="16"/>
    </row>
    <row r="27" spans="1:17" s="16" customFormat="1" ht="14.45" customHeight="1" x14ac:dyDescent="0.25">
      <c r="A27" s="1" t="s">
        <v>452</v>
      </c>
      <c r="B27" s="87">
        <f t="shared" si="0"/>
        <v>34</v>
      </c>
      <c r="C27" s="88">
        <f t="shared" si="9"/>
        <v>44713</v>
      </c>
      <c r="D27" s="88">
        <v>44742</v>
      </c>
      <c r="E27" s="16">
        <v>30</v>
      </c>
      <c r="F27" s="89">
        <f t="shared" si="10"/>
        <v>80000000</v>
      </c>
      <c r="G27" s="18">
        <f t="shared" si="1"/>
        <v>9066666.6666666716</v>
      </c>
      <c r="H27" s="18">
        <f t="shared" si="2"/>
        <v>266666.6666666668</v>
      </c>
      <c r="I27" s="18">
        <f t="shared" si="3"/>
        <v>8000000.0000000037</v>
      </c>
      <c r="J27" s="18">
        <f t="shared" si="5"/>
        <v>8000000.0000000037</v>
      </c>
      <c r="K27" s="18">
        <f t="shared" si="11"/>
        <v>78933333.333333328</v>
      </c>
      <c r="L27" s="18">
        <f t="shared" si="12"/>
        <v>1066666.6666666716</v>
      </c>
      <c r="M27" s="18">
        <v>0</v>
      </c>
      <c r="N27" s="18">
        <v>0</v>
      </c>
      <c r="O27" s="16">
        <v>0</v>
      </c>
    </row>
    <row r="28" spans="1:17" s="16" customFormat="1" ht="14.45" customHeight="1" x14ac:dyDescent="0.25">
      <c r="A28" s="1" t="s">
        <v>453</v>
      </c>
      <c r="B28" s="87">
        <f t="shared" si="0"/>
        <v>4</v>
      </c>
      <c r="C28" s="88">
        <f t="shared" si="9"/>
        <v>44743</v>
      </c>
      <c r="D28" s="88">
        <v>44742</v>
      </c>
      <c r="E28" s="16">
        <v>4</v>
      </c>
      <c r="F28" s="89">
        <f t="shared" si="10"/>
        <v>80000000</v>
      </c>
      <c r="G28" s="18">
        <f t="shared" si="1"/>
        <v>1066666.6666666716</v>
      </c>
      <c r="H28" s="18">
        <f t="shared" ref="H28" si="13">G28/B28</f>
        <v>266666.66666666791</v>
      </c>
      <c r="I28" s="18">
        <f t="shared" ref="I28" si="14">E28*H28</f>
        <v>1066666.6666666716</v>
      </c>
      <c r="J28" s="18">
        <f t="shared" ref="J28" si="15">E28*H28</f>
        <v>1066666.6666666716</v>
      </c>
      <c r="K28" s="18">
        <f t="shared" si="11"/>
        <v>80000000</v>
      </c>
      <c r="L28" s="18">
        <f t="shared" si="12"/>
        <v>0</v>
      </c>
      <c r="M28" s="18">
        <v>0</v>
      </c>
      <c r="N28" s="18">
        <v>0</v>
      </c>
      <c r="O28" s="16">
        <v>0</v>
      </c>
    </row>
    <row r="29" spans="1:17" s="16" customFormat="1" ht="14.45" customHeight="1" x14ac:dyDescent="0.25">
      <c r="A29" s="1"/>
      <c r="B29" s="87"/>
      <c r="C29" s="88"/>
      <c r="D29" s="88"/>
      <c r="F29" s="89"/>
      <c r="G29" s="18"/>
      <c r="H29" s="18"/>
      <c r="I29" s="18"/>
      <c r="J29" s="18"/>
      <c r="K29" s="18"/>
      <c r="L29" s="18"/>
      <c r="M29" s="18"/>
      <c r="N29" s="18"/>
    </row>
  </sheetData>
  <mergeCells count="1">
    <mergeCell ref="A15:O15"/>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Q30"/>
  <sheetViews>
    <sheetView zoomScale="90" zoomScaleNormal="90" workbookViewId="0">
      <selection activeCell="B11" sqref="B11"/>
    </sheetView>
  </sheetViews>
  <sheetFormatPr defaultRowHeight="14.45" customHeight="1" x14ac:dyDescent="0.25"/>
  <cols>
    <col min="1" max="1" width="20.7109375" style="1" customWidth="1"/>
    <col min="2" max="2" width="13.28515625" style="1" customWidth="1"/>
    <col min="3" max="3" width="18.140625" style="1" customWidth="1"/>
    <col min="4" max="4" width="14.85546875" style="1" customWidth="1"/>
    <col min="5" max="5" width="13.28515625" style="1" customWidth="1"/>
    <col min="6" max="6" width="16.42578125" style="1" customWidth="1"/>
    <col min="7" max="7" width="18.140625" style="1" customWidth="1"/>
    <col min="8" max="8" width="12.140625" style="1" customWidth="1"/>
    <col min="9" max="9" width="17.85546875" style="1" customWidth="1"/>
    <col min="10" max="10" width="15.5703125" style="1" customWidth="1"/>
    <col min="11" max="11" width="18.140625" style="1" customWidth="1"/>
    <col min="12" max="12" width="19.140625" style="1" customWidth="1"/>
    <col min="13" max="13" width="14.42578125" style="1" customWidth="1"/>
    <col min="14" max="14" width="15.5703125" style="1" customWidth="1"/>
    <col min="15" max="15" width="9.140625" style="1"/>
    <col min="16" max="16" width="24.42578125" style="1" customWidth="1"/>
    <col min="17" max="17" width="13.5703125" style="1" customWidth="1"/>
    <col min="18" max="16384" width="9.140625" style="1"/>
  </cols>
  <sheetData>
    <row r="1" spans="1:17" ht="14.45" customHeight="1" x14ac:dyDescent="0.25">
      <c r="A1" s="1" t="s">
        <v>415</v>
      </c>
      <c r="O1" s="1" t="s">
        <v>135</v>
      </c>
    </row>
    <row r="2" spans="1:17" ht="14.45" customHeight="1" x14ac:dyDescent="0.25">
      <c r="A2" s="1" t="s">
        <v>131</v>
      </c>
      <c r="J2" s="10">
        <v>80000000</v>
      </c>
      <c r="K2" s="5" t="s">
        <v>291</v>
      </c>
      <c r="M2" s="13">
        <f>J2+C10</f>
        <v>90000000</v>
      </c>
      <c r="P2" s="1" t="s">
        <v>465</v>
      </c>
      <c r="Q2" s="1" t="s">
        <v>466</v>
      </c>
    </row>
    <row r="3" spans="1:17" ht="14.45" customHeight="1" x14ac:dyDescent="0.25">
      <c r="A3" s="1" t="s">
        <v>112</v>
      </c>
      <c r="J3" s="1">
        <v>10</v>
      </c>
      <c r="K3" s="90">
        <f>J3+M21</f>
        <v>12</v>
      </c>
      <c r="P3" s="1" t="s">
        <v>467</v>
      </c>
      <c r="Q3" s="1" t="s">
        <v>466</v>
      </c>
    </row>
    <row r="4" spans="1:17" ht="14.45" customHeight="1" x14ac:dyDescent="0.25">
      <c r="A4" s="1" t="s">
        <v>105</v>
      </c>
      <c r="J4" s="6">
        <v>44444</v>
      </c>
      <c r="K4" s="6">
        <f>J4</f>
        <v>44444</v>
      </c>
    </row>
    <row r="5" spans="1:17" ht="14.45" customHeight="1" x14ac:dyDescent="0.25">
      <c r="A5" s="1" t="s">
        <v>106</v>
      </c>
      <c r="J5" s="6">
        <v>44463</v>
      </c>
    </row>
    <row r="6" spans="1:17" ht="14.45" customHeight="1" x14ac:dyDescent="0.25">
      <c r="A6" s="1" t="s">
        <v>107</v>
      </c>
      <c r="J6" s="1">
        <f>J5-J4</f>
        <v>19</v>
      </c>
      <c r="O6" s="1" t="s">
        <v>471</v>
      </c>
    </row>
    <row r="7" spans="1:17" ht="14.45" customHeight="1" x14ac:dyDescent="0.25">
      <c r="A7" s="1" t="s">
        <v>125</v>
      </c>
      <c r="J7" s="6">
        <f>EDATE(J4,J3)-1</f>
        <v>44746</v>
      </c>
      <c r="K7" s="6">
        <f>EDATE(J4,K3)-1</f>
        <v>44808</v>
      </c>
      <c r="L7" s="1">
        <f>K7-J7</f>
        <v>62</v>
      </c>
      <c r="P7" s="1" t="s">
        <v>472</v>
      </c>
      <c r="Q7" s="1" t="s">
        <v>474</v>
      </c>
    </row>
    <row r="8" spans="1:17" ht="14.45" customHeight="1" x14ac:dyDescent="0.25">
      <c r="A8" s="1" t="s">
        <v>113</v>
      </c>
      <c r="J8" s="1">
        <f>J7-J4+L7</f>
        <v>364</v>
      </c>
      <c r="P8" s="1" t="s">
        <v>473</v>
      </c>
      <c r="Q8" s="1" t="s">
        <v>475</v>
      </c>
    </row>
    <row r="9" spans="1:17" ht="14.45" customHeight="1" x14ac:dyDescent="0.25">
      <c r="A9" s="1" t="s">
        <v>109</v>
      </c>
      <c r="B9" s="1" t="s">
        <v>110</v>
      </c>
      <c r="C9" s="1" t="s">
        <v>111</v>
      </c>
      <c r="D9" s="1" t="s">
        <v>136</v>
      </c>
      <c r="P9" s="1" t="s">
        <v>469</v>
      </c>
      <c r="Q9" s="1" t="s">
        <v>476</v>
      </c>
    </row>
    <row r="10" spans="1:17" ht="14.45" customHeight="1" x14ac:dyDescent="0.25">
      <c r="A10" s="6">
        <v>44550</v>
      </c>
      <c r="B10" s="1" t="s">
        <v>135</v>
      </c>
      <c r="C10" s="19">
        <v>10000000</v>
      </c>
      <c r="D10" s="19">
        <v>2</v>
      </c>
    </row>
    <row r="11" spans="1:17" ht="31.5" customHeight="1" x14ac:dyDescent="0.25">
      <c r="A11" s="97" t="s">
        <v>459</v>
      </c>
      <c r="B11" s="1">
        <v>30</v>
      </c>
      <c r="C11" s="1">
        <f>J3*B11</f>
        <v>300</v>
      </c>
      <c r="N11" s="90"/>
      <c r="P11" s="90"/>
    </row>
    <row r="14" spans="1:17" ht="14.45" customHeight="1" x14ac:dyDescent="0.25">
      <c r="A14" s="98" t="s">
        <v>114</v>
      </c>
      <c r="B14" s="98"/>
      <c r="C14" s="98"/>
      <c r="D14" s="98"/>
      <c r="E14" s="98"/>
      <c r="F14" s="98"/>
      <c r="G14" s="98"/>
      <c r="H14" s="98"/>
      <c r="I14" s="98"/>
      <c r="J14" s="98"/>
      <c r="K14" s="98"/>
      <c r="L14" s="98"/>
      <c r="M14" s="98"/>
      <c r="N14" s="98"/>
    </row>
    <row r="15" spans="1:17" ht="77.25" customHeight="1" x14ac:dyDescent="0.25">
      <c r="A15" s="14" t="s">
        <v>369</v>
      </c>
      <c r="B15" s="14" t="s">
        <v>370</v>
      </c>
      <c r="C15" s="14" t="s">
        <v>122</v>
      </c>
      <c r="D15" s="14" t="s">
        <v>121</v>
      </c>
      <c r="E15" s="14" t="s">
        <v>371</v>
      </c>
      <c r="F15" s="14" t="s">
        <v>376</v>
      </c>
      <c r="G15" s="7" t="s">
        <v>372</v>
      </c>
      <c r="H15" s="14" t="s">
        <v>373</v>
      </c>
      <c r="I15" s="14" t="s">
        <v>461</v>
      </c>
      <c r="J15" s="7" t="s">
        <v>377</v>
      </c>
      <c r="K15" s="7" t="s">
        <v>378</v>
      </c>
      <c r="L15" s="7" t="s">
        <v>118</v>
      </c>
      <c r="M15" s="7" t="s">
        <v>119</v>
      </c>
      <c r="N15" s="7" t="s">
        <v>137</v>
      </c>
    </row>
    <row r="16" spans="1:17" ht="14.45" customHeight="1" x14ac:dyDescent="0.25">
      <c r="A16" s="1" t="s">
        <v>443</v>
      </c>
      <c r="B16" s="10">
        <f>C11</f>
        <v>300</v>
      </c>
      <c r="C16" s="6">
        <f>J4</f>
        <v>44444</v>
      </c>
      <c r="D16" s="6">
        <f>C16+E16-1</f>
        <v>44463</v>
      </c>
      <c r="E16" s="8">
        <f>J5-C16+1</f>
        <v>20</v>
      </c>
      <c r="F16" s="9">
        <f>J2</f>
        <v>80000000</v>
      </c>
      <c r="G16" s="9">
        <f>J2</f>
        <v>80000000</v>
      </c>
      <c r="H16" s="9">
        <f>G16/C11</f>
        <v>266666.66666666669</v>
      </c>
      <c r="I16" s="9">
        <f>E16*H16</f>
        <v>5333333.333333334</v>
      </c>
      <c r="J16" s="9">
        <f>I16</f>
        <v>5333333.333333334</v>
      </c>
      <c r="K16" s="9">
        <f>G16-J16</f>
        <v>74666666.666666672</v>
      </c>
      <c r="L16" s="9"/>
      <c r="M16" s="9"/>
      <c r="P16" s="90"/>
    </row>
    <row r="17" spans="1:15" ht="14.45" customHeight="1" x14ac:dyDescent="0.25">
      <c r="A17" s="1" t="s">
        <v>443</v>
      </c>
      <c r="B17" s="13">
        <f t="shared" ref="B17:B30" si="0">B16-E16+N17</f>
        <v>280</v>
      </c>
      <c r="C17" s="6">
        <f>D16+1</f>
        <v>44464</v>
      </c>
      <c r="D17" s="6">
        <v>44469</v>
      </c>
      <c r="E17" s="1">
        <f>D17-C17+1</f>
        <v>6</v>
      </c>
      <c r="F17" s="11">
        <f t="shared" ref="F17:F30" si="1">F16+L17</f>
        <v>80000000</v>
      </c>
      <c r="G17" s="9">
        <f t="shared" ref="G17:G30" si="2">K16+L17</f>
        <v>74666666.666666672</v>
      </c>
      <c r="H17" s="9">
        <f t="shared" ref="H17:H28" si="3">G17/B17</f>
        <v>266666.66666666669</v>
      </c>
      <c r="I17" s="9">
        <f t="shared" ref="I17:I28" si="4">E17*H17</f>
        <v>1600000</v>
      </c>
      <c r="J17" s="9">
        <f t="shared" ref="J17:J30" si="5">I17+J16</f>
        <v>6933333.333333334</v>
      </c>
      <c r="K17" s="9">
        <f t="shared" ref="K17:K30" si="6">F17-J17</f>
        <v>73066666.666666672</v>
      </c>
      <c r="L17" s="9"/>
      <c r="M17" s="9"/>
      <c r="N17" s="11"/>
    </row>
    <row r="18" spans="1:15" ht="14.45" customHeight="1" x14ac:dyDescent="0.25">
      <c r="A18" s="1" t="s">
        <v>444</v>
      </c>
      <c r="B18" s="13">
        <f t="shared" si="0"/>
        <v>274</v>
      </c>
      <c r="C18" s="6">
        <f>D17+1</f>
        <v>44470</v>
      </c>
      <c r="D18" s="6">
        <v>44500</v>
      </c>
      <c r="E18" s="1">
        <v>30</v>
      </c>
      <c r="F18" s="11">
        <f t="shared" si="1"/>
        <v>80000000</v>
      </c>
      <c r="G18" s="9">
        <f t="shared" si="2"/>
        <v>73066666.666666672</v>
      </c>
      <c r="H18" s="9">
        <f t="shared" si="3"/>
        <v>266666.66666666669</v>
      </c>
      <c r="I18" s="9">
        <f>E18*H18</f>
        <v>8000000.0000000009</v>
      </c>
      <c r="J18" s="9">
        <f t="shared" si="5"/>
        <v>14933333.333333336</v>
      </c>
      <c r="K18" s="9">
        <f t="shared" si="6"/>
        <v>65066666.666666664</v>
      </c>
      <c r="L18" s="9"/>
      <c r="M18" s="9"/>
    </row>
    <row r="19" spans="1:15" ht="14.45" customHeight="1" x14ac:dyDescent="0.25">
      <c r="A19" s="1" t="s">
        <v>445</v>
      </c>
      <c r="B19" s="13">
        <f t="shared" si="0"/>
        <v>244</v>
      </c>
      <c r="C19" s="6">
        <f t="shared" ref="C19" si="7">D18+1</f>
        <v>44501</v>
      </c>
      <c r="D19" s="6">
        <v>44530</v>
      </c>
      <c r="E19" s="1">
        <v>30</v>
      </c>
      <c r="F19" s="11">
        <f t="shared" si="1"/>
        <v>80000000</v>
      </c>
      <c r="G19" s="9">
        <f t="shared" si="2"/>
        <v>65066666.666666664</v>
      </c>
      <c r="H19" s="9">
        <f t="shared" si="3"/>
        <v>266666.66666666663</v>
      </c>
      <c r="I19" s="9">
        <f t="shared" si="4"/>
        <v>7999999.9999999991</v>
      </c>
      <c r="J19" s="9">
        <f t="shared" si="5"/>
        <v>22933333.333333336</v>
      </c>
      <c r="K19" s="9">
        <f t="shared" si="6"/>
        <v>57066666.666666664</v>
      </c>
      <c r="L19" s="9"/>
      <c r="M19" s="9"/>
    </row>
    <row r="20" spans="1:15" s="5" customFormat="1" ht="14.45" customHeight="1" x14ac:dyDescent="0.25">
      <c r="A20" s="1" t="s">
        <v>446</v>
      </c>
      <c r="B20" s="87">
        <f t="shared" si="0"/>
        <v>214</v>
      </c>
      <c r="C20" s="88">
        <f>D19+1</f>
        <v>44531</v>
      </c>
      <c r="D20" s="88">
        <v>44550</v>
      </c>
      <c r="E20" s="16">
        <f>D20-C20+1</f>
        <v>20</v>
      </c>
      <c r="F20" s="89">
        <f t="shared" si="1"/>
        <v>80000000</v>
      </c>
      <c r="G20" s="18">
        <f t="shared" si="2"/>
        <v>57066666.666666664</v>
      </c>
      <c r="H20" s="18">
        <f t="shared" si="3"/>
        <v>266666.66666666663</v>
      </c>
      <c r="I20" s="18">
        <f>E20*H20</f>
        <v>5333333.3333333321</v>
      </c>
      <c r="J20" s="18">
        <f t="shared" si="5"/>
        <v>28266666.666666668</v>
      </c>
      <c r="K20" s="18">
        <f t="shared" si="6"/>
        <v>51733333.333333328</v>
      </c>
      <c r="L20" s="18">
        <v>0</v>
      </c>
      <c r="M20" s="18">
        <v>0</v>
      </c>
      <c r="N20" s="16">
        <v>0</v>
      </c>
      <c r="O20" s="16"/>
    </row>
    <row r="21" spans="1:15" s="5" customFormat="1" ht="14.45" customHeight="1" x14ac:dyDescent="0.25">
      <c r="A21" s="5" t="s">
        <v>446</v>
      </c>
      <c r="B21" s="20">
        <f t="shared" si="0"/>
        <v>254</v>
      </c>
      <c r="C21" s="12">
        <f>D20+1</f>
        <v>44551</v>
      </c>
      <c r="D21" s="12">
        <v>44561</v>
      </c>
      <c r="E21" s="5">
        <f>D21-C21</f>
        <v>10</v>
      </c>
      <c r="F21" s="21">
        <f t="shared" si="1"/>
        <v>90000000</v>
      </c>
      <c r="G21" s="19">
        <f t="shared" si="2"/>
        <v>61733333.333333328</v>
      </c>
      <c r="H21" s="19">
        <f>G21/B21</f>
        <v>243044.61942257217</v>
      </c>
      <c r="I21" s="19">
        <f>E21*H21</f>
        <v>2430446.1942257215</v>
      </c>
      <c r="J21" s="19">
        <f>I21+J20</f>
        <v>30697112.860892389</v>
      </c>
      <c r="K21" s="19">
        <f t="shared" si="6"/>
        <v>59302887.139107615</v>
      </c>
      <c r="L21" s="19">
        <f>C10</f>
        <v>10000000</v>
      </c>
      <c r="M21" s="19">
        <f>D10</f>
        <v>2</v>
      </c>
      <c r="N21" s="96">
        <f>D10*B11</f>
        <v>60</v>
      </c>
    </row>
    <row r="22" spans="1:15" s="16" customFormat="1" ht="14.45" customHeight="1" x14ac:dyDescent="0.25">
      <c r="A22" s="1" t="s">
        <v>447</v>
      </c>
      <c r="B22" s="87">
        <f t="shared" si="0"/>
        <v>244</v>
      </c>
      <c r="C22" s="88">
        <f>D21+1</f>
        <v>44562</v>
      </c>
      <c r="D22" s="88">
        <v>44592</v>
      </c>
      <c r="E22" s="16">
        <v>30</v>
      </c>
      <c r="F22" s="89">
        <f t="shared" si="1"/>
        <v>90000000</v>
      </c>
      <c r="G22" s="18">
        <f t="shared" si="2"/>
        <v>59302887.139107615</v>
      </c>
      <c r="H22" s="18">
        <f>G22/B22</f>
        <v>243044.6194225722</v>
      </c>
      <c r="I22" s="18">
        <f>E22*H22</f>
        <v>7291338.582677166</v>
      </c>
      <c r="J22" s="18">
        <f t="shared" si="5"/>
        <v>37988451.443569556</v>
      </c>
      <c r="K22" s="18">
        <f t="shared" si="6"/>
        <v>52011548.556430444</v>
      </c>
      <c r="L22" s="18">
        <v>0</v>
      </c>
      <c r="M22" s="18">
        <v>0</v>
      </c>
      <c r="N22" s="16">
        <v>0</v>
      </c>
    </row>
    <row r="23" spans="1:15" ht="14.45" customHeight="1" x14ac:dyDescent="0.25">
      <c r="A23" s="1" t="s">
        <v>448</v>
      </c>
      <c r="B23" s="87">
        <f t="shared" si="0"/>
        <v>214</v>
      </c>
      <c r="C23" s="88">
        <f t="shared" ref="C23:C30" si="8">D22+1</f>
        <v>44593</v>
      </c>
      <c r="D23" s="88">
        <v>44620</v>
      </c>
      <c r="E23" s="16">
        <v>30</v>
      </c>
      <c r="F23" s="89">
        <f t="shared" si="1"/>
        <v>90000000</v>
      </c>
      <c r="G23" s="18">
        <f t="shared" si="2"/>
        <v>52011548.556430444</v>
      </c>
      <c r="H23" s="18">
        <f>G23/B23</f>
        <v>243044.61942257217</v>
      </c>
      <c r="I23" s="18">
        <f t="shared" si="4"/>
        <v>7291338.582677165</v>
      </c>
      <c r="J23" s="18">
        <f t="shared" si="5"/>
        <v>45279790.026246719</v>
      </c>
      <c r="K23" s="18">
        <f t="shared" si="6"/>
        <v>44720209.973753281</v>
      </c>
      <c r="L23" s="18">
        <v>0</v>
      </c>
      <c r="M23" s="18">
        <v>0</v>
      </c>
      <c r="N23" s="16">
        <v>0</v>
      </c>
      <c r="O23" s="16"/>
    </row>
    <row r="24" spans="1:15" ht="14.45" customHeight="1" x14ac:dyDescent="0.25">
      <c r="A24" s="1" t="s">
        <v>449</v>
      </c>
      <c r="B24" s="87">
        <f t="shared" si="0"/>
        <v>184</v>
      </c>
      <c r="C24" s="88">
        <f t="shared" si="8"/>
        <v>44621</v>
      </c>
      <c r="D24" s="88">
        <v>44651</v>
      </c>
      <c r="E24" s="16">
        <v>30</v>
      </c>
      <c r="F24" s="89">
        <f t="shared" si="1"/>
        <v>90000000</v>
      </c>
      <c r="G24" s="18">
        <f t="shared" si="2"/>
        <v>44720209.973753281</v>
      </c>
      <c r="H24" s="18">
        <f t="shared" si="3"/>
        <v>243044.61942257217</v>
      </c>
      <c r="I24" s="18">
        <f t="shared" si="4"/>
        <v>7291338.582677165</v>
      </c>
      <c r="J24" s="18">
        <f t="shared" si="5"/>
        <v>52571128.608923882</v>
      </c>
      <c r="K24" s="18">
        <f t="shared" si="6"/>
        <v>37428871.391076118</v>
      </c>
      <c r="L24" s="18">
        <v>0</v>
      </c>
      <c r="M24" s="18">
        <v>0</v>
      </c>
      <c r="N24" s="16">
        <v>0</v>
      </c>
      <c r="O24" s="16"/>
    </row>
    <row r="25" spans="1:15" ht="14.45" customHeight="1" x14ac:dyDescent="0.25">
      <c r="A25" s="1" t="s">
        <v>450</v>
      </c>
      <c r="B25" s="87">
        <f t="shared" si="0"/>
        <v>154</v>
      </c>
      <c r="C25" s="88">
        <f t="shared" si="8"/>
        <v>44652</v>
      </c>
      <c r="D25" s="88">
        <v>44681</v>
      </c>
      <c r="E25" s="16">
        <v>30</v>
      </c>
      <c r="F25" s="89">
        <f t="shared" si="1"/>
        <v>90000000</v>
      </c>
      <c r="G25" s="18">
        <f t="shared" si="2"/>
        <v>37428871.391076118</v>
      </c>
      <c r="H25" s="18">
        <f t="shared" si="3"/>
        <v>243044.6194225722</v>
      </c>
      <c r="I25" s="18">
        <f t="shared" si="4"/>
        <v>7291338.582677166</v>
      </c>
      <c r="J25" s="18">
        <f t="shared" si="5"/>
        <v>59862467.191601045</v>
      </c>
      <c r="K25" s="18">
        <f t="shared" si="6"/>
        <v>30137532.808398955</v>
      </c>
      <c r="L25" s="18">
        <v>0</v>
      </c>
      <c r="M25" s="18">
        <v>0</v>
      </c>
      <c r="N25" s="16">
        <v>0</v>
      </c>
      <c r="O25" s="16"/>
    </row>
    <row r="26" spans="1:15" ht="14.45" customHeight="1" x14ac:dyDescent="0.25">
      <c r="A26" s="1" t="s">
        <v>451</v>
      </c>
      <c r="B26" s="87">
        <f t="shared" si="0"/>
        <v>124</v>
      </c>
      <c r="C26" s="88">
        <f t="shared" si="8"/>
        <v>44682</v>
      </c>
      <c r="D26" s="88">
        <v>44712</v>
      </c>
      <c r="E26" s="16">
        <v>30</v>
      </c>
      <c r="F26" s="89">
        <f t="shared" si="1"/>
        <v>90000000</v>
      </c>
      <c r="G26" s="18">
        <f t="shared" si="2"/>
        <v>30137532.808398955</v>
      </c>
      <c r="H26" s="18">
        <f t="shared" si="3"/>
        <v>243044.61942257223</v>
      </c>
      <c r="I26" s="18">
        <f t="shared" si="4"/>
        <v>7291338.5826771669</v>
      </c>
      <c r="J26" s="18">
        <f t="shared" si="5"/>
        <v>67153805.774278209</v>
      </c>
      <c r="K26" s="18">
        <f t="shared" si="6"/>
        <v>22846194.225721791</v>
      </c>
      <c r="L26" s="18">
        <v>0</v>
      </c>
      <c r="M26" s="18">
        <v>0</v>
      </c>
      <c r="N26" s="16">
        <v>0</v>
      </c>
      <c r="O26" s="16"/>
    </row>
    <row r="27" spans="1:15" s="16" customFormat="1" ht="14.45" customHeight="1" x14ac:dyDescent="0.25">
      <c r="A27" s="1" t="s">
        <v>452</v>
      </c>
      <c r="B27" s="87">
        <f t="shared" si="0"/>
        <v>94</v>
      </c>
      <c r="C27" s="88">
        <f t="shared" si="8"/>
        <v>44713</v>
      </c>
      <c r="D27" s="88">
        <v>44742</v>
      </c>
      <c r="E27" s="16">
        <v>30</v>
      </c>
      <c r="F27" s="89">
        <f t="shared" si="1"/>
        <v>90000000</v>
      </c>
      <c r="G27" s="18">
        <f t="shared" si="2"/>
        <v>22846194.225721791</v>
      </c>
      <c r="H27" s="18">
        <f t="shared" si="3"/>
        <v>243044.61942257226</v>
      </c>
      <c r="I27" s="18">
        <f t="shared" si="4"/>
        <v>7291338.5826771678</v>
      </c>
      <c r="J27" s="18">
        <f t="shared" si="5"/>
        <v>74445144.356955379</v>
      </c>
      <c r="K27" s="18">
        <f t="shared" si="6"/>
        <v>15554855.643044621</v>
      </c>
      <c r="L27" s="18">
        <v>0</v>
      </c>
      <c r="M27" s="18">
        <v>0</v>
      </c>
      <c r="N27" s="16">
        <v>0</v>
      </c>
    </row>
    <row r="28" spans="1:15" s="16" customFormat="1" ht="14.45" customHeight="1" x14ac:dyDescent="0.25">
      <c r="A28" s="1" t="s">
        <v>453</v>
      </c>
      <c r="B28" s="87">
        <f t="shared" si="0"/>
        <v>64</v>
      </c>
      <c r="C28" s="88">
        <f t="shared" si="8"/>
        <v>44743</v>
      </c>
      <c r="D28" s="88">
        <v>44773</v>
      </c>
      <c r="E28" s="16">
        <v>30</v>
      </c>
      <c r="F28" s="89">
        <f t="shared" si="1"/>
        <v>90000000</v>
      </c>
      <c r="G28" s="18">
        <f t="shared" si="2"/>
        <v>15554855.643044621</v>
      </c>
      <c r="H28" s="18">
        <f t="shared" si="3"/>
        <v>243044.6194225722</v>
      </c>
      <c r="I28" s="18">
        <f t="shared" si="4"/>
        <v>7291338.582677166</v>
      </c>
      <c r="J28" s="18">
        <f t="shared" si="5"/>
        <v>81736482.93963255</v>
      </c>
      <c r="K28" s="18">
        <f t="shared" si="6"/>
        <v>8263517.0603674501</v>
      </c>
      <c r="L28" s="18">
        <v>0</v>
      </c>
      <c r="M28" s="18">
        <v>0</v>
      </c>
      <c r="N28" s="16">
        <v>0</v>
      </c>
    </row>
    <row r="29" spans="1:15" s="16" customFormat="1" ht="14.45" customHeight="1" x14ac:dyDescent="0.25">
      <c r="A29" s="1" t="s">
        <v>454</v>
      </c>
      <c r="B29" s="87">
        <f t="shared" si="0"/>
        <v>34</v>
      </c>
      <c r="C29" s="88">
        <f t="shared" si="8"/>
        <v>44774</v>
      </c>
      <c r="D29" s="88">
        <v>44804</v>
      </c>
      <c r="E29" s="16">
        <v>30</v>
      </c>
      <c r="F29" s="89">
        <f t="shared" si="1"/>
        <v>90000000</v>
      </c>
      <c r="G29" s="18">
        <f t="shared" si="2"/>
        <v>8263517.0603674501</v>
      </c>
      <c r="H29" s="18">
        <f t="shared" ref="H29" si="9">G29/B29</f>
        <v>243044.61942257205</v>
      </c>
      <c r="I29" s="18">
        <f t="shared" ref="I29" si="10">E29*H29</f>
        <v>7291338.5826771613</v>
      </c>
      <c r="J29" s="18">
        <f t="shared" si="5"/>
        <v>89027821.522309706</v>
      </c>
      <c r="K29" s="18">
        <f t="shared" si="6"/>
        <v>972178.47769029438</v>
      </c>
      <c r="L29" s="18">
        <v>0</v>
      </c>
      <c r="M29" s="18">
        <v>0</v>
      </c>
      <c r="N29" s="16">
        <v>0</v>
      </c>
    </row>
    <row r="30" spans="1:15" s="16" customFormat="1" ht="14.45" customHeight="1" x14ac:dyDescent="0.25">
      <c r="A30" s="1" t="s">
        <v>455</v>
      </c>
      <c r="B30" s="87">
        <f t="shared" si="0"/>
        <v>4</v>
      </c>
      <c r="C30" s="88">
        <f t="shared" si="8"/>
        <v>44805</v>
      </c>
      <c r="D30" s="88">
        <v>44808</v>
      </c>
      <c r="E30" s="16">
        <v>4</v>
      </c>
      <c r="F30" s="89">
        <f t="shared" si="1"/>
        <v>90000000</v>
      </c>
      <c r="G30" s="18">
        <f t="shared" si="2"/>
        <v>972178.47769029438</v>
      </c>
      <c r="H30" s="18">
        <f t="shared" ref="H30" si="11">G30/B30</f>
        <v>243044.6194225736</v>
      </c>
      <c r="I30" s="18">
        <f t="shared" ref="I30" si="12">E30*H30</f>
        <v>972178.47769029438</v>
      </c>
      <c r="J30" s="18">
        <f t="shared" si="5"/>
        <v>90000000</v>
      </c>
      <c r="K30" s="18">
        <f t="shared" si="6"/>
        <v>0</v>
      </c>
      <c r="L30" s="18">
        <v>0</v>
      </c>
      <c r="M30" s="18">
        <v>0</v>
      </c>
      <c r="N30" s="16">
        <v>0</v>
      </c>
    </row>
  </sheetData>
  <mergeCells count="1">
    <mergeCell ref="A14:N14"/>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Q31"/>
  <sheetViews>
    <sheetView topLeftCell="A3" zoomScale="90" zoomScaleNormal="90" workbookViewId="0"/>
  </sheetViews>
  <sheetFormatPr defaultRowHeight="14.45" customHeight="1" x14ac:dyDescent="0.25"/>
  <cols>
    <col min="1" max="1" width="20.7109375" style="1" customWidth="1"/>
    <col min="2" max="2" width="13.28515625" style="1" customWidth="1"/>
    <col min="3" max="3" width="18.140625" style="1" customWidth="1"/>
    <col min="4" max="4" width="14.85546875" style="1" customWidth="1"/>
    <col min="5" max="5" width="13.28515625" style="1" customWidth="1"/>
    <col min="6" max="6" width="16.42578125" style="1" customWidth="1"/>
    <col min="7" max="7" width="18.140625" style="1" customWidth="1"/>
    <col min="8" max="8" width="12.140625" style="1" customWidth="1"/>
    <col min="9" max="9" width="17.85546875" style="1" customWidth="1"/>
    <col min="10" max="10" width="15.5703125" style="1" customWidth="1"/>
    <col min="11" max="11" width="18.140625" style="1" customWidth="1"/>
    <col min="12" max="12" width="19.140625" style="1" customWidth="1"/>
    <col min="13" max="13" width="14.42578125" style="1" customWidth="1"/>
    <col min="14" max="14" width="15.5703125" style="1" customWidth="1"/>
    <col min="15" max="15" width="9.140625" style="1"/>
    <col min="16" max="16" width="24.42578125" style="1" customWidth="1"/>
    <col min="17" max="17" width="19.7109375" style="1" customWidth="1"/>
    <col min="18" max="16384" width="9.140625" style="1"/>
  </cols>
  <sheetData>
    <row r="1" spans="1:17" ht="14.45" customHeight="1" x14ac:dyDescent="0.25">
      <c r="A1" s="1" t="s">
        <v>415</v>
      </c>
    </row>
    <row r="2" spans="1:17" ht="14.45" customHeight="1" x14ac:dyDescent="0.25">
      <c r="A2" s="1" t="s">
        <v>131</v>
      </c>
      <c r="J2" s="10">
        <v>80000000</v>
      </c>
      <c r="K2" s="5" t="s">
        <v>291</v>
      </c>
      <c r="M2" s="13">
        <f>J2+C10</f>
        <v>70000000</v>
      </c>
      <c r="P2" s="1" t="s">
        <v>469</v>
      </c>
      <c r="Q2" s="1" t="s">
        <v>470</v>
      </c>
    </row>
    <row r="3" spans="1:17" ht="14.45" customHeight="1" x14ac:dyDescent="0.25">
      <c r="A3" s="1" t="s">
        <v>112</v>
      </c>
      <c r="J3" s="1">
        <v>10</v>
      </c>
      <c r="K3" s="90">
        <f>J3+M21</f>
        <v>8</v>
      </c>
      <c r="P3" s="1" t="s">
        <v>468</v>
      </c>
      <c r="Q3" s="1" t="s">
        <v>470</v>
      </c>
    </row>
    <row r="4" spans="1:17" ht="14.45" customHeight="1" x14ac:dyDescent="0.25">
      <c r="A4" s="1" t="s">
        <v>105</v>
      </c>
      <c r="J4" s="6">
        <v>44444</v>
      </c>
      <c r="K4" s="6">
        <f>J4</f>
        <v>44444</v>
      </c>
    </row>
    <row r="5" spans="1:17" ht="14.45" customHeight="1" x14ac:dyDescent="0.25">
      <c r="A5" s="1" t="s">
        <v>106</v>
      </c>
      <c r="J5" s="6">
        <v>44463</v>
      </c>
    </row>
    <row r="6" spans="1:17" ht="14.45" customHeight="1" x14ac:dyDescent="0.25">
      <c r="A6" s="1" t="s">
        <v>107</v>
      </c>
      <c r="J6" s="1">
        <f>J5-J4</f>
        <v>19</v>
      </c>
    </row>
    <row r="7" spans="1:17" ht="14.45" customHeight="1" x14ac:dyDescent="0.25">
      <c r="A7" s="1" t="s">
        <v>125</v>
      </c>
      <c r="J7" s="6">
        <f>EDATE(J4,J3)-1</f>
        <v>44746</v>
      </c>
      <c r="K7" s="6">
        <f>EDATE(J4,K3)-1</f>
        <v>44685</v>
      </c>
      <c r="L7" s="1">
        <f>K7-J7</f>
        <v>-61</v>
      </c>
    </row>
    <row r="8" spans="1:17" ht="14.45" customHeight="1" x14ac:dyDescent="0.25">
      <c r="A8" s="1" t="s">
        <v>113</v>
      </c>
      <c r="J8" s="1">
        <f>J7-J4+L7</f>
        <v>241</v>
      </c>
    </row>
    <row r="9" spans="1:17" ht="14.45" customHeight="1" x14ac:dyDescent="0.25">
      <c r="A9" s="1" t="s">
        <v>109</v>
      </c>
      <c r="B9" s="1" t="s">
        <v>110</v>
      </c>
      <c r="C9" s="1" t="s">
        <v>111</v>
      </c>
      <c r="D9" s="1" t="s">
        <v>136</v>
      </c>
    </row>
    <row r="10" spans="1:17" ht="14.45" customHeight="1" x14ac:dyDescent="0.25">
      <c r="A10" s="6">
        <v>44550</v>
      </c>
      <c r="B10" s="1" t="s">
        <v>460</v>
      </c>
      <c r="C10" s="19">
        <v>-10000000</v>
      </c>
      <c r="D10" s="19">
        <v>-2</v>
      </c>
    </row>
    <row r="11" spans="1:17" ht="31.5" customHeight="1" x14ac:dyDescent="0.25">
      <c r="A11" s="97" t="s">
        <v>459</v>
      </c>
      <c r="B11" s="1">
        <v>30</v>
      </c>
      <c r="C11" s="1">
        <f>J3*B11</f>
        <v>300</v>
      </c>
      <c r="N11" s="90"/>
      <c r="P11" s="90"/>
    </row>
    <row r="14" spans="1:17" ht="14.45" customHeight="1" x14ac:dyDescent="0.25">
      <c r="A14" s="98" t="s">
        <v>114</v>
      </c>
      <c r="B14" s="98"/>
      <c r="C14" s="98"/>
      <c r="D14" s="98"/>
      <c r="E14" s="98"/>
      <c r="F14" s="98"/>
      <c r="G14" s="98"/>
      <c r="H14" s="98"/>
      <c r="I14" s="98"/>
      <c r="J14" s="98"/>
      <c r="K14" s="98"/>
      <c r="L14" s="98"/>
      <c r="M14" s="98"/>
      <c r="N14" s="98"/>
    </row>
    <row r="15" spans="1:17" ht="77.25" customHeight="1" x14ac:dyDescent="0.25">
      <c r="A15" s="14" t="s">
        <v>369</v>
      </c>
      <c r="B15" s="14" t="s">
        <v>370</v>
      </c>
      <c r="C15" s="14" t="s">
        <v>122</v>
      </c>
      <c r="D15" s="14" t="s">
        <v>121</v>
      </c>
      <c r="E15" s="14" t="s">
        <v>371</v>
      </c>
      <c r="F15" s="14" t="s">
        <v>376</v>
      </c>
      <c r="G15" s="7" t="s">
        <v>372</v>
      </c>
      <c r="H15" s="14" t="s">
        <v>373</v>
      </c>
      <c r="I15" s="14" t="s">
        <v>461</v>
      </c>
      <c r="J15" s="7" t="s">
        <v>377</v>
      </c>
      <c r="K15" s="7" t="s">
        <v>378</v>
      </c>
      <c r="L15" s="7" t="s">
        <v>118</v>
      </c>
      <c r="M15" s="7" t="s">
        <v>119</v>
      </c>
      <c r="N15" s="7" t="s">
        <v>137</v>
      </c>
    </row>
    <row r="16" spans="1:17" ht="14.45" customHeight="1" x14ac:dyDescent="0.25">
      <c r="A16" s="1" t="s">
        <v>443</v>
      </c>
      <c r="B16" s="10">
        <f>C11</f>
        <v>300</v>
      </c>
      <c r="C16" s="6">
        <f>J4</f>
        <v>44444</v>
      </c>
      <c r="D16" s="6">
        <f>C16+E16-1</f>
        <v>44463</v>
      </c>
      <c r="E16" s="8">
        <f>J5-C16+1</f>
        <v>20</v>
      </c>
      <c r="F16" s="9">
        <f>J2</f>
        <v>80000000</v>
      </c>
      <c r="G16" s="9">
        <f>J2</f>
        <v>80000000</v>
      </c>
      <c r="H16" s="9">
        <f>G16/C11</f>
        <v>266666.66666666669</v>
      </c>
      <c r="I16" s="9">
        <f>E16*H16</f>
        <v>5333333.333333334</v>
      </c>
      <c r="J16" s="9">
        <f>I16</f>
        <v>5333333.333333334</v>
      </c>
      <c r="K16" s="9">
        <f>G16-J16</f>
        <v>74666666.666666672</v>
      </c>
      <c r="L16" s="9"/>
      <c r="M16" s="9"/>
      <c r="P16" s="90"/>
    </row>
    <row r="17" spans="1:15" ht="14.45" customHeight="1" x14ac:dyDescent="0.25">
      <c r="A17" s="1" t="s">
        <v>443</v>
      </c>
      <c r="B17" s="13">
        <f t="shared" ref="B17:B26" si="0">B16-E16+N17</f>
        <v>280</v>
      </c>
      <c r="C17" s="6">
        <f>D16+1</f>
        <v>44464</v>
      </c>
      <c r="D17" s="6">
        <v>44469</v>
      </c>
      <c r="E17" s="1">
        <f>D17-C17+1</f>
        <v>6</v>
      </c>
      <c r="F17" s="11">
        <f t="shared" ref="F17:F26" si="1">F16+L17</f>
        <v>80000000</v>
      </c>
      <c r="G17" s="9">
        <f t="shared" ref="G17:G26" si="2">K16+L17</f>
        <v>74666666.666666672</v>
      </c>
      <c r="H17" s="9">
        <f t="shared" ref="H17:H23" si="3">G17/B17</f>
        <v>266666.66666666669</v>
      </c>
      <c r="I17" s="9">
        <f t="shared" ref="I17:I31" si="4">E17*H17</f>
        <v>1600000</v>
      </c>
      <c r="J17" s="9">
        <f t="shared" ref="J17:J26" si="5">I17+J16</f>
        <v>6933333.333333334</v>
      </c>
      <c r="K17" s="9">
        <f t="shared" ref="K17:K26" si="6">F17-J17</f>
        <v>73066666.666666672</v>
      </c>
      <c r="L17" s="9"/>
      <c r="M17" s="9"/>
      <c r="N17" s="11"/>
    </row>
    <row r="18" spans="1:15" ht="14.45" customHeight="1" x14ac:dyDescent="0.25">
      <c r="A18" s="1" t="s">
        <v>444</v>
      </c>
      <c r="B18" s="13">
        <f t="shared" si="0"/>
        <v>274</v>
      </c>
      <c r="C18" s="6">
        <f>D17+1</f>
        <v>44470</v>
      </c>
      <c r="D18" s="6">
        <v>44500</v>
      </c>
      <c r="E18" s="1">
        <v>30</v>
      </c>
      <c r="F18" s="11">
        <f t="shared" si="1"/>
        <v>80000000</v>
      </c>
      <c r="G18" s="9">
        <f t="shared" si="2"/>
        <v>73066666.666666672</v>
      </c>
      <c r="H18" s="9">
        <f t="shared" si="3"/>
        <v>266666.66666666669</v>
      </c>
      <c r="I18" s="9">
        <f>E18*H18</f>
        <v>8000000.0000000009</v>
      </c>
      <c r="J18" s="9">
        <f t="shared" si="5"/>
        <v>14933333.333333336</v>
      </c>
      <c r="K18" s="9">
        <f t="shared" si="6"/>
        <v>65066666.666666664</v>
      </c>
      <c r="L18" s="9"/>
      <c r="M18" s="9"/>
    </row>
    <row r="19" spans="1:15" ht="14.45" customHeight="1" x14ac:dyDescent="0.25">
      <c r="A19" s="1" t="s">
        <v>445</v>
      </c>
      <c r="B19" s="13">
        <f t="shared" si="0"/>
        <v>244</v>
      </c>
      <c r="C19" s="6">
        <f t="shared" ref="C19" si="7">D18+1</f>
        <v>44501</v>
      </c>
      <c r="D19" s="6">
        <v>44530</v>
      </c>
      <c r="E19" s="1">
        <v>30</v>
      </c>
      <c r="F19" s="11">
        <f t="shared" si="1"/>
        <v>80000000</v>
      </c>
      <c r="G19" s="9">
        <f t="shared" si="2"/>
        <v>65066666.666666664</v>
      </c>
      <c r="H19" s="9">
        <f t="shared" si="3"/>
        <v>266666.66666666663</v>
      </c>
      <c r="I19" s="9">
        <f t="shared" si="4"/>
        <v>7999999.9999999991</v>
      </c>
      <c r="J19" s="9">
        <f t="shared" si="5"/>
        <v>22933333.333333336</v>
      </c>
      <c r="K19" s="9">
        <f t="shared" si="6"/>
        <v>57066666.666666664</v>
      </c>
      <c r="L19" s="9"/>
      <c r="M19" s="9"/>
    </row>
    <row r="20" spans="1:15" s="5" customFormat="1" ht="14.45" customHeight="1" x14ac:dyDescent="0.25">
      <c r="A20" s="1" t="s">
        <v>446</v>
      </c>
      <c r="B20" s="87">
        <f t="shared" si="0"/>
        <v>214</v>
      </c>
      <c r="C20" s="88">
        <f>D19+1</f>
        <v>44531</v>
      </c>
      <c r="D20" s="88">
        <v>44550</v>
      </c>
      <c r="E20" s="16">
        <f>D20-C20+1</f>
        <v>20</v>
      </c>
      <c r="F20" s="89">
        <f t="shared" si="1"/>
        <v>80000000</v>
      </c>
      <c r="G20" s="18">
        <f t="shared" si="2"/>
        <v>57066666.666666664</v>
      </c>
      <c r="H20" s="18">
        <f t="shared" si="3"/>
        <v>266666.66666666663</v>
      </c>
      <c r="I20" s="18">
        <f>E20*H20</f>
        <v>5333333.3333333321</v>
      </c>
      <c r="J20" s="18">
        <f t="shared" si="5"/>
        <v>28266666.666666668</v>
      </c>
      <c r="K20" s="18">
        <f t="shared" si="6"/>
        <v>51733333.333333328</v>
      </c>
      <c r="L20" s="18">
        <v>0</v>
      </c>
      <c r="M20" s="18">
        <v>0</v>
      </c>
      <c r="N20" s="16">
        <v>0</v>
      </c>
      <c r="O20" s="16"/>
    </row>
    <row r="21" spans="1:15" s="5" customFormat="1" ht="14.45" customHeight="1" x14ac:dyDescent="0.25">
      <c r="A21" s="5" t="s">
        <v>446</v>
      </c>
      <c r="B21" s="20">
        <f t="shared" si="0"/>
        <v>134</v>
      </c>
      <c r="C21" s="12">
        <f>D20+1</f>
        <v>44551</v>
      </c>
      <c r="D21" s="12">
        <v>44561</v>
      </c>
      <c r="E21" s="5">
        <f>D21-C21</f>
        <v>10</v>
      </c>
      <c r="F21" s="21">
        <f t="shared" si="1"/>
        <v>70000000</v>
      </c>
      <c r="G21" s="19">
        <f t="shared" si="2"/>
        <v>41733333.333333328</v>
      </c>
      <c r="H21" s="19">
        <f t="shared" si="3"/>
        <v>311442.78606965172</v>
      </c>
      <c r="I21" s="19">
        <f>E21*H21</f>
        <v>3114427.8606965169</v>
      </c>
      <c r="J21" s="19">
        <f t="shared" si="5"/>
        <v>31381094.527363185</v>
      </c>
      <c r="K21" s="19">
        <f t="shared" si="6"/>
        <v>38618905.472636819</v>
      </c>
      <c r="L21" s="19">
        <f>C10</f>
        <v>-10000000</v>
      </c>
      <c r="M21" s="19">
        <f>D10</f>
        <v>-2</v>
      </c>
      <c r="N21" s="96">
        <f>D10*B11</f>
        <v>-60</v>
      </c>
    </row>
    <row r="22" spans="1:15" s="16" customFormat="1" ht="14.45" customHeight="1" x14ac:dyDescent="0.25">
      <c r="A22" s="1" t="s">
        <v>447</v>
      </c>
      <c r="B22" s="87">
        <f t="shared" si="0"/>
        <v>124</v>
      </c>
      <c r="C22" s="88">
        <f>D21+1</f>
        <v>44562</v>
      </c>
      <c r="D22" s="88">
        <v>44592</v>
      </c>
      <c r="E22" s="16">
        <v>30</v>
      </c>
      <c r="F22" s="89">
        <f t="shared" si="1"/>
        <v>70000000</v>
      </c>
      <c r="G22" s="18">
        <f t="shared" si="2"/>
        <v>38618905.472636819</v>
      </c>
      <c r="H22" s="18">
        <f t="shared" si="3"/>
        <v>311442.78606965177</v>
      </c>
      <c r="I22" s="18">
        <f>E22*H22</f>
        <v>9343283.5820895527</v>
      </c>
      <c r="J22" s="18">
        <f t="shared" si="5"/>
        <v>40724378.109452739</v>
      </c>
      <c r="K22" s="18">
        <f t="shared" si="6"/>
        <v>29275621.890547261</v>
      </c>
      <c r="L22" s="18">
        <v>0</v>
      </c>
      <c r="M22" s="18">
        <v>0</v>
      </c>
      <c r="N22" s="16">
        <v>0</v>
      </c>
    </row>
    <row r="23" spans="1:15" ht="14.45" customHeight="1" x14ac:dyDescent="0.25">
      <c r="A23" s="1" t="s">
        <v>448</v>
      </c>
      <c r="B23" s="87">
        <f t="shared" si="0"/>
        <v>94</v>
      </c>
      <c r="C23" s="88">
        <f t="shared" ref="C23:C31" si="8">D22+1</f>
        <v>44593</v>
      </c>
      <c r="D23" s="88">
        <v>44620</v>
      </c>
      <c r="E23" s="16">
        <v>30</v>
      </c>
      <c r="F23" s="89">
        <f t="shared" si="1"/>
        <v>70000000</v>
      </c>
      <c r="G23" s="18">
        <f t="shared" si="2"/>
        <v>29275621.890547261</v>
      </c>
      <c r="H23" s="18">
        <f t="shared" si="3"/>
        <v>311442.78606965172</v>
      </c>
      <c r="I23" s="18">
        <f t="shared" si="4"/>
        <v>9343283.5820895508</v>
      </c>
      <c r="J23" s="18">
        <f t="shared" si="5"/>
        <v>50067661.69154229</v>
      </c>
      <c r="K23" s="18">
        <f t="shared" si="6"/>
        <v>19932338.30845771</v>
      </c>
      <c r="L23" s="18">
        <v>0</v>
      </c>
      <c r="M23" s="18">
        <v>0</v>
      </c>
      <c r="N23" s="16">
        <v>0</v>
      </c>
      <c r="O23" s="16"/>
    </row>
    <row r="24" spans="1:15" ht="14.45" customHeight="1" x14ac:dyDescent="0.25">
      <c r="A24" s="1" t="s">
        <v>449</v>
      </c>
      <c r="B24" s="87">
        <f t="shared" si="0"/>
        <v>64</v>
      </c>
      <c r="C24" s="88">
        <f t="shared" si="8"/>
        <v>44621</v>
      </c>
      <c r="D24" s="88">
        <v>44651</v>
      </c>
      <c r="E24" s="16">
        <v>30</v>
      </c>
      <c r="F24" s="89">
        <f t="shared" si="1"/>
        <v>70000000</v>
      </c>
      <c r="G24" s="18">
        <f t="shared" si="2"/>
        <v>19932338.30845771</v>
      </c>
      <c r="H24" s="18">
        <f t="shared" ref="H24:H31" si="9">G24/B24</f>
        <v>311442.78606965172</v>
      </c>
      <c r="I24" s="18">
        <f t="shared" si="4"/>
        <v>9343283.5820895508</v>
      </c>
      <c r="J24" s="18">
        <f t="shared" si="5"/>
        <v>59410945.273631841</v>
      </c>
      <c r="K24" s="18">
        <f t="shared" si="6"/>
        <v>10589054.726368159</v>
      </c>
      <c r="L24" s="18">
        <v>0</v>
      </c>
      <c r="M24" s="18">
        <v>0</v>
      </c>
      <c r="N24" s="16">
        <v>0</v>
      </c>
      <c r="O24" s="16"/>
    </row>
    <row r="25" spans="1:15" ht="14.45" customHeight="1" x14ac:dyDescent="0.25">
      <c r="A25" s="1" t="s">
        <v>450</v>
      </c>
      <c r="B25" s="87">
        <f t="shared" si="0"/>
        <v>34</v>
      </c>
      <c r="C25" s="88">
        <f t="shared" si="8"/>
        <v>44652</v>
      </c>
      <c r="D25" s="88">
        <v>44681</v>
      </c>
      <c r="E25" s="16">
        <v>30</v>
      </c>
      <c r="F25" s="89">
        <f t="shared" si="1"/>
        <v>70000000</v>
      </c>
      <c r="G25" s="18">
        <f t="shared" si="2"/>
        <v>10589054.726368159</v>
      </c>
      <c r="H25" s="18">
        <f t="shared" si="9"/>
        <v>311442.78606965172</v>
      </c>
      <c r="I25" s="18">
        <f t="shared" si="4"/>
        <v>9343283.5820895508</v>
      </c>
      <c r="J25" s="18">
        <f t="shared" si="5"/>
        <v>68754228.855721384</v>
      </c>
      <c r="K25" s="18">
        <f t="shared" si="6"/>
        <v>1245771.1442786157</v>
      </c>
      <c r="L25" s="18">
        <v>0</v>
      </c>
      <c r="M25" s="18">
        <v>0</v>
      </c>
      <c r="N25" s="16">
        <v>0</v>
      </c>
      <c r="O25" s="16"/>
    </row>
    <row r="26" spans="1:15" ht="14.45" customHeight="1" x14ac:dyDescent="0.25">
      <c r="A26" s="1" t="s">
        <v>451</v>
      </c>
      <c r="B26" s="87">
        <f t="shared" si="0"/>
        <v>4</v>
      </c>
      <c r="C26" s="88">
        <f t="shared" si="8"/>
        <v>44682</v>
      </c>
      <c r="D26" s="88">
        <v>44712</v>
      </c>
      <c r="E26" s="16">
        <v>4</v>
      </c>
      <c r="F26" s="89">
        <f t="shared" si="1"/>
        <v>70000000</v>
      </c>
      <c r="G26" s="18">
        <f t="shared" si="2"/>
        <v>1245771.1442786157</v>
      </c>
      <c r="H26" s="18">
        <f t="shared" si="9"/>
        <v>311442.78606965393</v>
      </c>
      <c r="I26" s="18">
        <f t="shared" si="4"/>
        <v>1245771.1442786157</v>
      </c>
      <c r="J26" s="18">
        <f t="shared" si="5"/>
        <v>70000000</v>
      </c>
      <c r="K26" s="18">
        <f t="shared" si="6"/>
        <v>0</v>
      </c>
      <c r="L26" s="18">
        <v>0</v>
      </c>
      <c r="M26" s="18">
        <v>0</v>
      </c>
      <c r="N26" s="16">
        <v>0</v>
      </c>
      <c r="O26" s="16"/>
    </row>
    <row r="27" spans="1:15" ht="14.45" customHeight="1" x14ac:dyDescent="0.25">
      <c r="B27" s="87"/>
      <c r="C27" s="88"/>
      <c r="D27" s="88"/>
      <c r="E27" s="16"/>
      <c r="F27" s="89"/>
      <c r="G27" s="18"/>
      <c r="H27" s="18"/>
      <c r="I27" s="18"/>
      <c r="J27" s="18"/>
      <c r="K27" s="18"/>
      <c r="L27" s="18"/>
      <c r="M27" s="18"/>
      <c r="N27" s="16"/>
      <c r="O27" s="16"/>
    </row>
    <row r="28" spans="1:15" s="16" customFormat="1" ht="14.45" customHeight="1" x14ac:dyDescent="0.25">
      <c r="A28" s="1" t="s">
        <v>452</v>
      </c>
      <c r="B28" s="87">
        <f>B26-E26+N28</f>
        <v>0</v>
      </c>
      <c r="C28" s="88">
        <f>D26+1</f>
        <v>44713</v>
      </c>
      <c r="D28" s="88">
        <v>44742</v>
      </c>
      <c r="E28" s="16">
        <v>30</v>
      </c>
      <c r="F28" s="89">
        <f>F26+L28</f>
        <v>70000000</v>
      </c>
      <c r="G28" s="18">
        <f>K26+L28</f>
        <v>0</v>
      </c>
      <c r="H28" s="18" t="e">
        <f t="shared" si="9"/>
        <v>#DIV/0!</v>
      </c>
      <c r="I28" s="18" t="e">
        <f t="shared" si="4"/>
        <v>#DIV/0!</v>
      </c>
      <c r="J28" s="18" t="e">
        <f>I28+J26</f>
        <v>#DIV/0!</v>
      </c>
      <c r="K28" s="18" t="e">
        <f>F28-J28</f>
        <v>#DIV/0!</v>
      </c>
      <c r="L28" s="18">
        <v>0</v>
      </c>
      <c r="M28" s="18">
        <v>0</v>
      </c>
      <c r="N28" s="16">
        <v>0</v>
      </c>
    </row>
    <row r="29" spans="1:15" s="16" customFormat="1" ht="14.45" customHeight="1" x14ac:dyDescent="0.25">
      <c r="A29" s="1" t="s">
        <v>453</v>
      </c>
      <c r="B29" s="87">
        <f>B28-E28+N29</f>
        <v>-30</v>
      </c>
      <c r="C29" s="88">
        <f t="shared" si="8"/>
        <v>44743</v>
      </c>
      <c r="D29" s="88">
        <v>44742</v>
      </c>
      <c r="E29" s="16">
        <v>30</v>
      </c>
      <c r="F29" s="89">
        <f>F28+L29</f>
        <v>70000000</v>
      </c>
      <c r="G29" s="18" t="e">
        <f>K28+L29</f>
        <v>#DIV/0!</v>
      </c>
      <c r="H29" s="18" t="e">
        <f t="shared" si="9"/>
        <v>#DIV/0!</v>
      </c>
      <c r="I29" s="18" t="e">
        <f t="shared" si="4"/>
        <v>#DIV/0!</v>
      </c>
      <c r="J29" s="18" t="e">
        <f>I29+J28</f>
        <v>#DIV/0!</v>
      </c>
      <c r="K29" s="18" t="e">
        <f>F29-J29</f>
        <v>#DIV/0!</v>
      </c>
      <c r="L29" s="18">
        <v>0</v>
      </c>
      <c r="M29" s="18">
        <v>0</v>
      </c>
      <c r="N29" s="16">
        <v>0</v>
      </c>
    </row>
    <row r="30" spans="1:15" s="16" customFormat="1" ht="14.45" customHeight="1" x14ac:dyDescent="0.25">
      <c r="A30" s="1" t="s">
        <v>454</v>
      </c>
      <c r="B30" s="87">
        <f>B29-E29+N30</f>
        <v>-60</v>
      </c>
      <c r="C30" s="88">
        <f t="shared" si="8"/>
        <v>44743</v>
      </c>
      <c r="D30" s="88">
        <v>44742</v>
      </c>
      <c r="E30" s="16">
        <v>30</v>
      </c>
      <c r="F30" s="89">
        <f>F29+L30</f>
        <v>70000000</v>
      </c>
      <c r="G30" s="18" t="e">
        <f>K29+L30</f>
        <v>#DIV/0!</v>
      </c>
      <c r="H30" s="18" t="e">
        <f t="shared" si="9"/>
        <v>#DIV/0!</v>
      </c>
      <c r="I30" s="18" t="e">
        <f t="shared" si="4"/>
        <v>#DIV/0!</v>
      </c>
      <c r="J30" s="18" t="e">
        <f>I30+J29</f>
        <v>#DIV/0!</v>
      </c>
      <c r="K30" s="18" t="e">
        <f>F30-J30</f>
        <v>#DIV/0!</v>
      </c>
      <c r="L30" s="18">
        <v>0</v>
      </c>
      <c r="M30" s="18">
        <v>0</v>
      </c>
      <c r="N30" s="16">
        <v>0</v>
      </c>
    </row>
    <row r="31" spans="1:15" s="16" customFormat="1" ht="14.45" customHeight="1" x14ac:dyDescent="0.25">
      <c r="A31" s="1" t="s">
        <v>455</v>
      </c>
      <c r="B31" s="87">
        <f>B30-E30+N31</f>
        <v>-90</v>
      </c>
      <c r="C31" s="88">
        <f t="shared" si="8"/>
        <v>44743</v>
      </c>
      <c r="D31" s="88">
        <v>44742</v>
      </c>
      <c r="E31" s="16">
        <v>3</v>
      </c>
      <c r="F31" s="89">
        <f>F30+L31</f>
        <v>70000000</v>
      </c>
      <c r="G31" s="18" t="e">
        <f>K30+L31</f>
        <v>#DIV/0!</v>
      </c>
      <c r="H31" s="18" t="e">
        <f t="shared" si="9"/>
        <v>#DIV/0!</v>
      </c>
      <c r="I31" s="18" t="e">
        <f t="shared" si="4"/>
        <v>#DIV/0!</v>
      </c>
      <c r="J31" s="18" t="e">
        <f>I31+J30</f>
        <v>#DIV/0!</v>
      </c>
      <c r="K31" s="18" t="e">
        <f>F31-J31</f>
        <v>#DIV/0!</v>
      </c>
      <c r="L31" s="18">
        <v>0</v>
      </c>
      <c r="M31" s="18">
        <v>0</v>
      </c>
      <c r="N31" s="16">
        <v>0</v>
      </c>
    </row>
  </sheetData>
  <mergeCells count="1">
    <mergeCell ref="A14:N14"/>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Q52"/>
  <sheetViews>
    <sheetView topLeftCell="A2" zoomScale="90" zoomScaleNormal="90" workbookViewId="0">
      <selection activeCell="G33" sqref="G33"/>
    </sheetView>
  </sheetViews>
  <sheetFormatPr defaultRowHeight="14.45" customHeight="1" x14ac:dyDescent="0.25"/>
  <cols>
    <col min="1" max="1" width="19.85546875" style="1" customWidth="1"/>
    <col min="2" max="2" width="13.28515625" style="1" customWidth="1"/>
    <col min="3" max="3" width="18.140625" style="1" customWidth="1"/>
    <col min="4" max="4" width="14.85546875" style="1" customWidth="1"/>
    <col min="5" max="5" width="13.28515625" style="1" customWidth="1"/>
    <col min="6" max="6" width="16.42578125" style="1" customWidth="1"/>
    <col min="7" max="7" width="18.140625" style="1" customWidth="1"/>
    <col min="8" max="8" width="12.140625" style="1" customWidth="1"/>
    <col min="9" max="10" width="17.85546875" style="1" customWidth="1"/>
    <col min="11" max="11" width="15.5703125" style="1" customWidth="1"/>
    <col min="12" max="12" width="18.140625" style="1" customWidth="1"/>
    <col min="13" max="13" width="19.140625" style="1" customWidth="1"/>
    <col min="14" max="14" width="14.42578125" style="1" customWidth="1"/>
    <col min="15" max="15" width="15.5703125" style="1" customWidth="1"/>
    <col min="16" max="16" width="9.140625" style="1"/>
    <col min="17" max="17" width="24.42578125" style="1" customWidth="1"/>
    <col min="18" max="16384" width="9.140625" style="1"/>
  </cols>
  <sheetData>
    <row r="1" spans="1:17" ht="14.45" customHeight="1" x14ac:dyDescent="0.25">
      <c r="A1" s="1" t="s">
        <v>415</v>
      </c>
    </row>
    <row r="2" spans="1:17" ht="14.45" customHeight="1" x14ac:dyDescent="0.25">
      <c r="A2" s="1" t="s">
        <v>131</v>
      </c>
      <c r="K2" s="10">
        <v>80000000</v>
      </c>
      <c r="L2" s="5" t="s">
        <v>291</v>
      </c>
      <c r="N2" s="13">
        <f>K2+C10</f>
        <v>90000000</v>
      </c>
    </row>
    <row r="3" spans="1:17" ht="14.45" customHeight="1" x14ac:dyDescent="0.25">
      <c r="A3" s="1" t="s">
        <v>464</v>
      </c>
      <c r="K3" s="1">
        <v>4</v>
      </c>
      <c r="L3" s="1">
        <v>10</v>
      </c>
    </row>
    <row r="4" spans="1:17" ht="14.45" customHeight="1" x14ac:dyDescent="0.25">
      <c r="A4" s="1" t="s">
        <v>105</v>
      </c>
      <c r="K4" s="6">
        <v>44444</v>
      </c>
      <c r="L4" s="6">
        <f>K4</f>
        <v>44444</v>
      </c>
    </row>
    <row r="5" spans="1:17" ht="14.45" customHeight="1" x14ac:dyDescent="0.25">
      <c r="A5" s="1" t="s">
        <v>106</v>
      </c>
      <c r="K5" s="6">
        <v>44463</v>
      </c>
    </row>
    <row r="6" spans="1:17" ht="14.45" customHeight="1" x14ac:dyDescent="0.25">
      <c r="A6" s="1" t="s">
        <v>107</v>
      </c>
      <c r="K6" s="1">
        <f>K5-K4</f>
        <v>19</v>
      </c>
    </row>
    <row r="7" spans="1:17" ht="14.45" customHeight="1" x14ac:dyDescent="0.25">
      <c r="A7" s="1" t="s">
        <v>125</v>
      </c>
      <c r="K7" s="6">
        <f>DATE(YEAR(K4)+K3,MONTH(K4),DAY(K4))</f>
        <v>45905</v>
      </c>
      <c r="L7" s="6">
        <f>EDATE(K4,L3)-1</f>
        <v>44746</v>
      </c>
      <c r="M7" s="1">
        <f>L7-K7</f>
        <v>-1159</v>
      </c>
    </row>
    <row r="8" spans="1:17" ht="14.45" customHeight="1" x14ac:dyDescent="0.25">
      <c r="A8" s="1" t="s">
        <v>113</v>
      </c>
      <c r="K8" s="1">
        <f>K7-K4+M7</f>
        <v>302</v>
      </c>
    </row>
    <row r="9" spans="1:17" ht="14.45" customHeight="1" x14ac:dyDescent="0.25">
      <c r="A9" s="1" t="s">
        <v>109</v>
      </c>
      <c r="B9" s="1" t="s">
        <v>110</v>
      </c>
      <c r="C9" s="1" t="s">
        <v>111</v>
      </c>
      <c r="D9" s="1" t="s">
        <v>136</v>
      </c>
    </row>
    <row r="10" spans="1:17" ht="14.45" customHeight="1" x14ac:dyDescent="0.25">
      <c r="A10" s="6">
        <v>43575</v>
      </c>
      <c r="B10" s="1" t="s">
        <v>135</v>
      </c>
      <c r="C10" s="19">
        <v>10000000</v>
      </c>
      <c r="D10" s="19">
        <v>2</v>
      </c>
    </row>
    <row r="11" spans="1:17" ht="14.45" customHeight="1" x14ac:dyDescent="0.25">
      <c r="A11" s="6">
        <v>43750</v>
      </c>
      <c r="C11" s="1">
        <v>10000000</v>
      </c>
      <c r="D11" s="1">
        <v>-2</v>
      </c>
    </row>
    <row r="12" spans="1:17" ht="14.45" customHeight="1" x14ac:dyDescent="0.25">
      <c r="A12" s="1" t="s">
        <v>459</v>
      </c>
      <c r="B12" s="1">
        <v>30</v>
      </c>
      <c r="C12" s="1">
        <f>B14*K3</f>
        <v>1440</v>
      </c>
      <c r="O12" s="90">
        <f>K2/300</f>
        <v>266666.66666666669</v>
      </c>
      <c r="P12" s="1">
        <v>6933333</v>
      </c>
      <c r="Q12" s="90">
        <f>P12/O12</f>
        <v>25.99999875</v>
      </c>
    </row>
    <row r="13" spans="1:17" ht="14.45" customHeight="1" x14ac:dyDescent="0.25">
      <c r="A13" s="1" t="s">
        <v>462</v>
      </c>
      <c r="C13" s="1">
        <v>0.5</v>
      </c>
    </row>
    <row r="14" spans="1:17" ht="14.45" customHeight="1" x14ac:dyDescent="0.25">
      <c r="A14" s="1" t="s">
        <v>481</v>
      </c>
      <c r="B14" s="1">
        <v>360</v>
      </c>
    </row>
    <row r="15" spans="1:17" ht="14.45" customHeight="1" x14ac:dyDescent="0.25">
      <c r="A15" s="98" t="s">
        <v>114</v>
      </c>
      <c r="B15" s="98"/>
      <c r="C15" s="98"/>
      <c r="D15" s="98"/>
      <c r="E15" s="98"/>
      <c r="F15" s="98"/>
      <c r="G15" s="98"/>
      <c r="H15" s="98"/>
      <c r="I15" s="98"/>
      <c r="J15" s="98"/>
      <c r="K15" s="98"/>
      <c r="L15" s="98"/>
      <c r="M15" s="98"/>
      <c r="N15" s="98"/>
      <c r="O15" s="98"/>
    </row>
    <row r="16" spans="1:17" ht="77.25" customHeight="1" x14ac:dyDescent="0.25">
      <c r="A16" s="14" t="s">
        <v>477</v>
      </c>
      <c r="B16" s="14" t="s">
        <v>370</v>
      </c>
      <c r="C16" s="14" t="s">
        <v>122</v>
      </c>
      <c r="D16" s="14" t="s">
        <v>121</v>
      </c>
      <c r="E16" s="14" t="s">
        <v>371</v>
      </c>
      <c r="F16" s="14" t="s">
        <v>376</v>
      </c>
      <c r="G16" s="7" t="s">
        <v>372</v>
      </c>
      <c r="H16" s="14" t="s">
        <v>373</v>
      </c>
      <c r="I16" s="14" t="s">
        <v>457</v>
      </c>
      <c r="J16" s="14" t="s">
        <v>463</v>
      </c>
      <c r="K16" s="7" t="s">
        <v>377</v>
      </c>
      <c r="L16" s="7" t="s">
        <v>378</v>
      </c>
      <c r="M16" s="7" t="s">
        <v>118</v>
      </c>
      <c r="N16" s="7" t="s">
        <v>119</v>
      </c>
      <c r="O16" s="7" t="s">
        <v>137</v>
      </c>
    </row>
    <row r="17" spans="1:17" ht="14.45" customHeight="1" x14ac:dyDescent="0.25">
      <c r="A17" s="1" t="s">
        <v>478</v>
      </c>
      <c r="B17" s="10">
        <f>C12</f>
        <v>1440</v>
      </c>
      <c r="C17" s="6">
        <f>K4</f>
        <v>44444</v>
      </c>
      <c r="D17" s="6">
        <f>EDATE(C17,B14)+1</f>
        <v>55402</v>
      </c>
      <c r="E17" s="1">
        <f>$B$14</f>
        <v>360</v>
      </c>
      <c r="F17" s="9">
        <f>K2</f>
        <v>80000000</v>
      </c>
      <c r="G17" s="9">
        <f>F17*$C$13</f>
        <v>40000000</v>
      </c>
      <c r="H17" s="9">
        <f>G17/E17</f>
        <v>111111.11111111111</v>
      </c>
      <c r="I17" s="9">
        <f>E17*H17</f>
        <v>40000000</v>
      </c>
      <c r="J17" s="9">
        <f>E17*H17</f>
        <v>40000000</v>
      </c>
      <c r="K17" s="9">
        <f>I17</f>
        <v>40000000</v>
      </c>
      <c r="L17" s="9">
        <f>F17-K17</f>
        <v>40000000</v>
      </c>
      <c r="M17" s="9"/>
      <c r="N17" s="9"/>
      <c r="Q17" s="90">
        <f>H17*26</f>
        <v>2888888.888888889</v>
      </c>
    </row>
    <row r="18" spans="1:17" ht="14.45" customHeight="1" x14ac:dyDescent="0.25">
      <c r="A18" s="1" t="s">
        <v>479</v>
      </c>
      <c r="B18" s="13">
        <f>B17-E17+O18</f>
        <v>1080</v>
      </c>
      <c r="C18" s="6">
        <f>D17+1</f>
        <v>55403</v>
      </c>
      <c r="D18" s="6">
        <f>EDATE(C18,B18)-1</f>
        <v>88274</v>
      </c>
      <c r="E18" s="1">
        <f>$B$14</f>
        <v>360</v>
      </c>
      <c r="F18" s="11">
        <f>F17-L17</f>
        <v>40000000</v>
      </c>
      <c r="G18" s="9">
        <f>F18*$C$13</f>
        <v>20000000</v>
      </c>
      <c r="H18" s="9">
        <f>G18/E18</f>
        <v>55555.555555555555</v>
      </c>
      <c r="I18" s="9">
        <f>E18*H18</f>
        <v>20000000</v>
      </c>
      <c r="J18" s="11">
        <f>E18*H18</f>
        <v>20000000</v>
      </c>
      <c r="K18" s="9">
        <f>I18</f>
        <v>20000000</v>
      </c>
      <c r="L18" s="11">
        <f>F18-K18</f>
        <v>20000000</v>
      </c>
      <c r="M18" s="11"/>
      <c r="N18" s="11"/>
      <c r="O18" s="11"/>
    </row>
    <row r="19" spans="1:17" ht="14.45" customHeight="1" x14ac:dyDescent="0.25">
      <c r="A19" s="1" t="s">
        <v>479</v>
      </c>
      <c r="B19" s="13">
        <f>B18-E18+O19</f>
        <v>720</v>
      </c>
      <c r="C19" s="6">
        <f>D18+1</f>
        <v>88275</v>
      </c>
      <c r="D19" s="6">
        <v>44469</v>
      </c>
      <c r="E19" s="1">
        <f>$B$14</f>
        <v>360</v>
      </c>
      <c r="F19" s="11">
        <f>F18-L18</f>
        <v>20000000</v>
      </c>
      <c r="G19" s="9">
        <f>F19</f>
        <v>20000000</v>
      </c>
      <c r="H19" s="9">
        <f>G19/E19</f>
        <v>55555.555555555555</v>
      </c>
      <c r="I19" s="9">
        <f>E19*H19</f>
        <v>20000000</v>
      </c>
      <c r="J19" s="11">
        <f>E19*H19</f>
        <v>20000000</v>
      </c>
      <c r="K19" s="9">
        <f>I19</f>
        <v>20000000</v>
      </c>
      <c r="L19" s="11">
        <f>F19-K19</f>
        <v>0</v>
      </c>
      <c r="M19" s="11"/>
      <c r="N19" s="11"/>
      <c r="O19" s="11"/>
    </row>
    <row r="23" spans="1:17" ht="14.45" customHeight="1" x14ac:dyDescent="0.25">
      <c r="A23" s="1" t="s">
        <v>414</v>
      </c>
    </row>
    <row r="24" spans="1:17" ht="14.45" customHeight="1" x14ac:dyDescent="0.25">
      <c r="A24" s="98" t="s">
        <v>114</v>
      </c>
      <c r="B24" s="98"/>
      <c r="C24" s="98"/>
      <c r="D24" s="98"/>
      <c r="E24" s="98"/>
      <c r="F24" s="98"/>
      <c r="G24" s="98"/>
      <c r="H24" s="98"/>
      <c r="I24" s="98"/>
      <c r="J24" s="98"/>
      <c r="K24" s="98"/>
      <c r="L24" s="98"/>
      <c r="M24" s="98"/>
      <c r="N24" s="98"/>
      <c r="O24" s="98"/>
    </row>
    <row r="25" spans="1:17" ht="77.25" customHeight="1" x14ac:dyDescent="0.25">
      <c r="A25" s="14" t="s">
        <v>480</v>
      </c>
      <c r="B25" s="14" t="s">
        <v>370</v>
      </c>
      <c r="C25" s="14" t="s">
        <v>122</v>
      </c>
      <c r="D25" s="14" t="s">
        <v>121</v>
      </c>
      <c r="E25" s="14" t="s">
        <v>371</v>
      </c>
      <c r="F25" s="14" t="s">
        <v>376</v>
      </c>
      <c r="G25" s="7" t="s">
        <v>372</v>
      </c>
      <c r="H25" s="14" t="s">
        <v>373</v>
      </c>
      <c r="I25" s="14" t="s">
        <v>457</v>
      </c>
      <c r="J25" s="14" t="s">
        <v>463</v>
      </c>
      <c r="K25" s="7" t="s">
        <v>377</v>
      </c>
      <c r="L25" s="7" t="s">
        <v>378</v>
      </c>
      <c r="M25" s="7" t="s">
        <v>118</v>
      </c>
      <c r="N25" s="7" t="s">
        <v>119</v>
      </c>
      <c r="O25" s="7" t="s">
        <v>137</v>
      </c>
    </row>
    <row r="26" spans="1:17" ht="14.45" customHeight="1" x14ac:dyDescent="0.25">
      <c r="A26" s="1" t="s">
        <v>443</v>
      </c>
      <c r="B26" s="10">
        <f>E17</f>
        <v>360</v>
      </c>
      <c r="C26" s="6">
        <f>K4</f>
        <v>44444</v>
      </c>
      <c r="D26" s="6">
        <f>C26+E26-1</f>
        <v>44463</v>
      </c>
      <c r="E26" s="8">
        <f>K5-C26+1</f>
        <v>20</v>
      </c>
      <c r="F26" s="9">
        <f>F17</f>
        <v>80000000</v>
      </c>
      <c r="G26" s="9">
        <f>G17</f>
        <v>40000000</v>
      </c>
      <c r="H26" s="9">
        <f>G26/C12</f>
        <v>27777.777777777777</v>
      </c>
      <c r="I26" s="9">
        <f>E26*H26</f>
        <v>555555.5555555555</v>
      </c>
      <c r="J26" s="9">
        <f>E26*H26</f>
        <v>555555.5555555555</v>
      </c>
      <c r="K26" s="9">
        <f>I26</f>
        <v>555555.5555555555</v>
      </c>
      <c r="L26" s="9">
        <f>G26-K26</f>
        <v>39444444.444444448</v>
      </c>
      <c r="M26" s="9"/>
      <c r="N26" s="9"/>
      <c r="Q26" s="90">
        <f>H26*26</f>
        <v>722222.22222222225</v>
      </c>
    </row>
    <row r="27" spans="1:17" ht="14.45" customHeight="1" x14ac:dyDescent="0.25">
      <c r="A27" s="1" t="s">
        <v>443</v>
      </c>
      <c r="B27" s="13">
        <f t="shared" ref="B27:B37" si="0">B26-E26+O27</f>
        <v>340</v>
      </c>
      <c r="C27" s="6">
        <f>D26+1</f>
        <v>44464</v>
      </c>
      <c r="D27" s="6">
        <v>44469</v>
      </c>
      <c r="E27" s="1">
        <f>D27-C27+1</f>
        <v>6</v>
      </c>
      <c r="F27" s="11">
        <f>F26+M27</f>
        <v>80000000</v>
      </c>
      <c r="G27" s="9">
        <f t="shared" ref="G27:G37" si="1">L26+M27</f>
        <v>39444444.444444448</v>
      </c>
      <c r="H27" s="9">
        <f t="shared" ref="H27:H37" si="2">G27/B27</f>
        <v>116013.07189542484</v>
      </c>
      <c r="I27" s="9">
        <f t="shared" ref="I27:I37" si="3">E27*H27</f>
        <v>696078.43137254904</v>
      </c>
      <c r="J27" s="9">
        <f>E27*H27</f>
        <v>696078.43137254904</v>
      </c>
      <c r="K27" s="9">
        <f t="shared" ref="K27:K37" si="4">I27+K26</f>
        <v>1251633.9869281044</v>
      </c>
      <c r="L27" s="9">
        <f t="shared" ref="L27:L37" si="5">F27-K27</f>
        <v>78748366.013071895</v>
      </c>
      <c r="M27" s="9"/>
      <c r="N27" s="9"/>
      <c r="O27" s="11"/>
    </row>
    <row r="28" spans="1:17" ht="14.45" customHeight="1" x14ac:dyDescent="0.25">
      <c r="A28" s="1" t="s">
        <v>444</v>
      </c>
      <c r="B28" s="13">
        <f t="shared" si="0"/>
        <v>334</v>
      </c>
      <c r="C28" s="6">
        <f>D27+1</f>
        <v>44470</v>
      </c>
      <c r="D28" s="6">
        <v>44500</v>
      </c>
      <c r="E28" s="1">
        <f>$B$12</f>
        <v>30</v>
      </c>
      <c r="F28" s="11">
        <f>F27+M28</f>
        <v>80000000</v>
      </c>
      <c r="G28" s="9">
        <f t="shared" si="1"/>
        <v>78748366.013071895</v>
      </c>
      <c r="H28" s="9">
        <f t="shared" si="2"/>
        <v>235773.550937341</v>
      </c>
      <c r="I28" s="9">
        <f>E28*H28</f>
        <v>7073206.52812023</v>
      </c>
      <c r="J28" s="9">
        <f>E28*H28</f>
        <v>7073206.52812023</v>
      </c>
      <c r="K28" s="9">
        <f t="shared" si="4"/>
        <v>8324840.5150483344</v>
      </c>
      <c r="L28" s="9">
        <f t="shared" si="5"/>
        <v>71675159.48495166</v>
      </c>
      <c r="M28" s="9"/>
      <c r="N28" s="9"/>
    </row>
    <row r="29" spans="1:17" ht="14.45" customHeight="1" x14ac:dyDescent="0.25">
      <c r="A29" s="1" t="s">
        <v>445</v>
      </c>
      <c r="B29" s="13">
        <f t="shared" si="0"/>
        <v>304</v>
      </c>
      <c r="C29" s="6">
        <f t="shared" ref="C29" si="6">D28+1</f>
        <v>44501</v>
      </c>
      <c r="D29" s="6">
        <v>44530</v>
      </c>
      <c r="E29" s="1">
        <f t="shared" ref="E29:E52" si="7">$B$12</f>
        <v>30</v>
      </c>
      <c r="F29" s="11">
        <f t="shared" ref="F29:F37" si="8">F28+M29</f>
        <v>80000000</v>
      </c>
      <c r="G29" s="9">
        <f t="shared" si="1"/>
        <v>71675159.48495166</v>
      </c>
      <c r="H29" s="9">
        <f t="shared" si="2"/>
        <v>235773.55093734097</v>
      </c>
      <c r="I29" s="9">
        <f t="shared" si="3"/>
        <v>7073206.528120229</v>
      </c>
      <c r="J29" s="9">
        <f t="shared" ref="J29:J37" si="9">E29*H29</f>
        <v>7073206.528120229</v>
      </c>
      <c r="K29" s="9">
        <f t="shared" si="4"/>
        <v>15398047.043168563</v>
      </c>
      <c r="L29" s="9">
        <f t="shared" si="5"/>
        <v>64601952.95683144</v>
      </c>
      <c r="M29" s="9"/>
      <c r="N29" s="9"/>
    </row>
    <row r="30" spans="1:17" s="5" customFormat="1" ht="14.45" customHeight="1" x14ac:dyDescent="0.25">
      <c r="A30" s="1" t="s">
        <v>446</v>
      </c>
      <c r="B30" s="87">
        <f t="shared" si="0"/>
        <v>274</v>
      </c>
      <c r="C30" s="88">
        <f>D29+1</f>
        <v>44531</v>
      </c>
      <c r="D30" s="88">
        <v>44561</v>
      </c>
      <c r="E30" s="1">
        <f t="shared" si="7"/>
        <v>30</v>
      </c>
      <c r="F30" s="89">
        <f t="shared" si="8"/>
        <v>80000000</v>
      </c>
      <c r="G30" s="18">
        <f t="shared" si="1"/>
        <v>64601952.95683144</v>
      </c>
      <c r="H30" s="18">
        <f>G30/B30</f>
        <v>235773.55093734103</v>
      </c>
      <c r="I30" s="18">
        <f>E30*H30</f>
        <v>7073206.5281202309</v>
      </c>
      <c r="J30" s="18">
        <f t="shared" si="9"/>
        <v>7073206.5281202309</v>
      </c>
      <c r="K30" s="18">
        <f t="shared" si="4"/>
        <v>22471253.571288794</v>
      </c>
      <c r="L30" s="18">
        <f t="shared" si="5"/>
        <v>57528746.428711206</v>
      </c>
      <c r="M30" s="18">
        <v>0</v>
      </c>
      <c r="N30" s="18">
        <v>0</v>
      </c>
      <c r="O30" s="16">
        <v>0</v>
      </c>
      <c r="P30" s="16">
        <v>0</v>
      </c>
      <c r="Q30" s="16"/>
    </row>
    <row r="31" spans="1:17" s="16" customFormat="1" ht="14.45" customHeight="1" x14ac:dyDescent="0.25">
      <c r="A31" s="1" t="s">
        <v>447</v>
      </c>
      <c r="B31" s="87">
        <f t="shared" si="0"/>
        <v>244</v>
      </c>
      <c r="C31" s="88">
        <f>D30+1</f>
        <v>44562</v>
      </c>
      <c r="D31" s="88">
        <v>44592</v>
      </c>
      <c r="E31" s="1">
        <f t="shared" si="7"/>
        <v>30</v>
      </c>
      <c r="F31" s="89">
        <f t="shared" si="8"/>
        <v>80000000</v>
      </c>
      <c r="G31" s="18">
        <f t="shared" si="1"/>
        <v>57528746.428711206</v>
      </c>
      <c r="H31" s="18">
        <f>G31/B31</f>
        <v>235773.550937341</v>
      </c>
      <c r="I31" s="18">
        <f>E31*H31</f>
        <v>7073206.52812023</v>
      </c>
      <c r="J31" s="18">
        <f t="shared" si="9"/>
        <v>7073206.52812023</v>
      </c>
      <c r="K31" s="18">
        <f t="shared" si="4"/>
        <v>29544460.099409025</v>
      </c>
      <c r="L31" s="18">
        <f t="shared" si="5"/>
        <v>50455539.900590971</v>
      </c>
      <c r="M31" s="18">
        <v>0</v>
      </c>
      <c r="N31" s="18">
        <v>0</v>
      </c>
      <c r="O31" s="16">
        <v>0</v>
      </c>
    </row>
    <row r="32" spans="1:17" ht="14.45" customHeight="1" x14ac:dyDescent="0.25">
      <c r="A32" s="1" t="s">
        <v>448</v>
      </c>
      <c r="B32" s="87">
        <f t="shared" si="0"/>
        <v>214</v>
      </c>
      <c r="C32" s="88">
        <f t="shared" ref="C32:C37" si="10">D31+1</f>
        <v>44593</v>
      </c>
      <c r="D32" s="88">
        <v>44620</v>
      </c>
      <c r="E32" s="1">
        <f t="shared" si="7"/>
        <v>30</v>
      </c>
      <c r="F32" s="89">
        <f t="shared" si="8"/>
        <v>80000000</v>
      </c>
      <c r="G32" s="18">
        <f t="shared" si="1"/>
        <v>50455539.900590971</v>
      </c>
      <c r="H32" s="18">
        <f>G32/B32</f>
        <v>235773.55093734097</v>
      </c>
      <c r="I32" s="18">
        <f t="shared" si="3"/>
        <v>7073206.528120229</v>
      </c>
      <c r="J32" s="18">
        <f t="shared" si="9"/>
        <v>7073206.528120229</v>
      </c>
      <c r="K32" s="18">
        <f t="shared" si="4"/>
        <v>36617666.627529256</v>
      </c>
      <c r="L32" s="18">
        <f t="shared" si="5"/>
        <v>43382333.372470744</v>
      </c>
      <c r="M32" s="18">
        <v>0</v>
      </c>
      <c r="N32" s="18">
        <v>0</v>
      </c>
      <c r="O32" s="16">
        <v>0</v>
      </c>
      <c r="P32" s="16"/>
      <c r="Q32" s="16"/>
    </row>
    <row r="33" spans="1:17" ht="14.45" customHeight="1" x14ac:dyDescent="0.25">
      <c r="A33" s="1" t="s">
        <v>449</v>
      </c>
      <c r="B33" s="87">
        <f t="shared" si="0"/>
        <v>184</v>
      </c>
      <c r="C33" s="88">
        <f t="shared" si="10"/>
        <v>44621</v>
      </c>
      <c r="D33" s="88">
        <v>44651</v>
      </c>
      <c r="E33" s="1">
        <f t="shared" si="7"/>
        <v>30</v>
      </c>
      <c r="F33" s="89">
        <f t="shared" si="8"/>
        <v>80000000</v>
      </c>
      <c r="G33" s="18">
        <f t="shared" si="1"/>
        <v>43382333.372470744</v>
      </c>
      <c r="H33" s="18">
        <f t="shared" si="2"/>
        <v>235773.550937341</v>
      </c>
      <c r="I33" s="18">
        <f t="shared" si="3"/>
        <v>7073206.52812023</v>
      </c>
      <c r="J33" s="18">
        <f t="shared" si="9"/>
        <v>7073206.52812023</v>
      </c>
      <c r="K33" s="18">
        <f t="shared" si="4"/>
        <v>43690873.155649483</v>
      </c>
      <c r="L33" s="18">
        <f t="shared" si="5"/>
        <v>36309126.844350517</v>
      </c>
      <c r="M33" s="18">
        <v>0</v>
      </c>
      <c r="N33" s="18">
        <v>0</v>
      </c>
      <c r="O33" s="16">
        <v>0</v>
      </c>
      <c r="P33" s="16"/>
      <c r="Q33" s="16"/>
    </row>
    <row r="34" spans="1:17" ht="14.45" customHeight="1" x14ac:dyDescent="0.25">
      <c r="A34" s="1" t="s">
        <v>450</v>
      </c>
      <c r="B34" s="87">
        <f t="shared" si="0"/>
        <v>154</v>
      </c>
      <c r="C34" s="88">
        <f t="shared" si="10"/>
        <v>44652</v>
      </c>
      <c r="D34" s="88">
        <v>44681</v>
      </c>
      <c r="E34" s="1">
        <f t="shared" si="7"/>
        <v>30</v>
      </c>
      <c r="F34" s="89">
        <f t="shared" si="8"/>
        <v>80000000</v>
      </c>
      <c r="G34" s="18">
        <f t="shared" si="1"/>
        <v>36309126.844350517</v>
      </c>
      <c r="H34" s="18">
        <f t="shared" si="2"/>
        <v>235773.55093734103</v>
      </c>
      <c r="I34" s="18">
        <f t="shared" si="3"/>
        <v>7073206.5281202309</v>
      </c>
      <c r="J34" s="18">
        <f t="shared" si="9"/>
        <v>7073206.5281202309</v>
      </c>
      <c r="K34" s="18">
        <f t="shared" si="4"/>
        <v>50764079.683769718</v>
      </c>
      <c r="L34" s="18">
        <f t="shared" si="5"/>
        <v>29235920.316230282</v>
      </c>
      <c r="M34" s="18">
        <v>0</v>
      </c>
      <c r="N34" s="18">
        <v>0</v>
      </c>
      <c r="O34" s="16">
        <v>0</v>
      </c>
      <c r="P34" s="16"/>
      <c r="Q34" s="16"/>
    </row>
    <row r="35" spans="1:17" ht="14.45" customHeight="1" x14ac:dyDescent="0.25">
      <c r="A35" s="1" t="s">
        <v>451</v>
      </c>
      <c r="B35" s="87">
        <f t="shared" si="0"/>
        <v>124</v>
      </c>
      <c r="C35" s="88">
        <f t="shared" si="10"/>
        <v>44682</v>
      </c>
      <c r="D35" s="88">
        <v>44712</v>
      </c>
      <c r="E35" s="1">
        <f t="shared" si="7"/>
        <v>30</v>
      </c>
      <c r="F35" s="89">
        <f t="shared" si="8"/>
        <v>80000000</v>
      </c>
      <c r="G35" s="18">
        <f t="shared" si="1"/>
        <v>29235920.316230282</v>
      </c>
      <c r="H35" s="18">
        <f t="shared" si="2"/>
        <v>235773.55093734097</v>
      </c>
      <c r="I35" s="18">
        <f t="shared" si="3"/>
        <v>7073206.528120229</v>
      </c>
      <c r="J35" s="18">
        <f t="shared" si="9"/>
        <v>7073206.528120229</v>
      </c>
      <c r="K35" s="18">
        <f t="shared" si="4"/>
        <v>57837286.211889945</v>
      </c>
      <c r="L35" s="18">
        <f t="shared" si="5"/>
        <v>22162713.788110055</v>
      </c>
      <c r="M35" s="18">
        <v>0</v>
      </c>
      <c r="N35" s="18">
        <v>0</v>
      </c>
      <c r="O35" s="16">
        <v>0</v>
      </c>
      <c r="P35" s="16"/>
      <c r="Q35" s="16"/>
    </row>
    <row r="36" spans="1:17" s="16" customFormat="1" ht="14.45" customHeight="1" x14ac:dyDescent="0.25">
      <c r="A36" s="1" t="s">
        <v>452</v>
      </c>
      <c r="B36" s="87">
        <f t="shared" si="0"/>
        <v>94</v>
      </c>
      <c r="C36" s="88">
        <f t="shared" si="10"/>
        <v>44713</v>
      </c>
      <c r="D36" s="88">
        <v>44742</v>
      </c>
      <c r="E36" s="1">
        <f t="shared" si="7"/>
        <v>30</v>
      </c>
      <c r="F36" s="89">
        <f t="shared" si="8"/>
        <v>80000000</v>
      </c>
      <c r="G36" s="18">
        <f t="shared" si="1"/>
        <v>22162713.788110055</v>
      </c>
      <c r="H36" s="18">
        <f t="shared" si="2"/>
        <v>235773.550937341</v>
      </c>
      <c r="I36" s="18">
        <f t="shared" si="3"/>
        <v>7073206.52812023</v>
      </c>
      <c r="J36" s="18">
        <f t="shared" si="9"/>
        <v>7073206.52812023</v>
      </c>
      <c r="K36" s="18">
        <f t="shared" si="4"/>
        <v>64910492.740010172</v>
      </c>
      <c r="L36" s="18">
        <f t="shared" si="5"/>
        <v>15089507.259989828</v>
      </c>
      <c r="M36" s="18">
        <v>0</v>
      </c>
      <c r="N36" s="18">
        <v>0</v>
      </c>
      <c r="O36" s="16">
        <v>0</v>
      </c>
    </row>
    <row r="37" spans="1:17" s="16" customFormat="1" ht="14.45" customHeight="1" x14ac:dyDescent="0.25">
      <c r="A37" s="1" t="s">
        <v>453</v>
      </c>
      <c r="B37" s="87">
        <f t="shared" si="0"/>
        <v>64</v>
      </c>
      <c r="C37" s="88">
        <f t="shared" si="10"/>
        <v>44743</v>
      </c>
      <c r="D37" s="88">
        <v>44773</v>
      </c>
      <c r="E37" s="1">
        <f t="shared" si="7"/>
        <v>30</v>
      </c>
      <c r="F37" s="89">
        <f t="shared" si="8"/>
        <v>80000000</v>
      </c>
      <c r="G37" s="18">
        <f t="shared" si="1"/>
        <v>15089507.259989828</v>
      </c>
      <c r="H37" s="18">
        <f t="shared" si="2"/>
        <v>235773.55093734106</v>
      </c>
      <c r="I37" s="18">
        <f t="shared" si="3"/>
        <v>7073206.5281202318</v>
      </c>
      <c r="J37" s="18">
        <f t="shared" si="9"/>
        <v>7073206.5281202318</v>
      </c>
      <c r="K37" s="18">
        <f t="shared" si="4"/>
        <v>71983699.268130407</v>
      </c>
      <c r="L37" s="18">
        <f t="shared" si="5"/>
        <v>8016300.7318695933</v>
      </c>
      <c r="M37" s="18">
        <v>0</v>
      </c>
      <c r="N37" s="18">
        <v>0</v>
      </c>
      <c r="O37" s="16">
        <v>0</v>
      </c>
    </row>
    <row r="38" spans="1:17" s="16" customFormat="1" ht="14.45" customHeight="1" x14ac:dyDescent="0.25">
      <c r="A38" s="1" t="s">
        <v>453</v>
      </c>
      <c r="B38" s="87">
        <f t="shared" ref="B38:B39" si="11">B37-E37+O38</f>
        <v>34</v>
      </c>
      <c r="C38" s="88">
        <f t="shared" ref="C38:C39" si="12">D37+1</f>
        <v>44774</v>
      </c>
      <c r="D38" s="88">
        <v>44742</v>
      </c>
      <c r="E38" s="1">
        <f>$B$12</f>
        <v>30</v>
      </c>
      <c r="F38" s="89">
        <f t="shared" ref="F38:F39" si="13">F37+M38</f>
        <v>80000000</v>
      </c>
      <c r="G38" s="18">
        <f t="shared" ref="G38:G39" si="14">L37+M38</f>
        <v>8016300.7318695933</v>
      </c>
      <c r="H38" s="18">
        <f t="shared" ref="H38:H39" si="15">G38/B38</f>
        <v>235773.55093734097</v>
      </c>
      <c r="I38" s="18">
        <f t="shared" ref="I38:I39" si="16">E38*H38</f>
        <v>7073206.528120229</v>
      </c>
      <c r="J38" s="18">
        <f t="shared" ref="J38:J39" si="17">E38*H38</f>
        <v>7073206.528120229</v>
      </c>
      <c r="K38" s="18">
        <f t="shared" ref="K38:K39" si="18">I38+K37</f>
        <v>79056905.796250641</v>
      </c>
      <c r="L38" s="18">
        <f t="shared" ref="L38:L39" si="19">F38-K38</f>
        <v>943094.20374935865</v>
      </c>
      <c r="M38" s="18">
        <v>0</v>
      </c>
      <c r="N38" s="18">
        <v>0</v>
      </c>
      <c r="O38" s="16">
        <v>0</v>
      </c>
    </row>
    <row r="39" spans="1:17" s="16" customFormat="1" ht="14.45" customHeight="1" x14ac:dyDescent="0.25">
      <c r="A39" s="1" t="s">
        <v>453</v>
      </c>
      <c r="B39" s="87">
        <f t="shared" si="11"/>
        <v>4</v>
      </c>
      <c r="C39" s="88">
        <f t="shared" si="12"/>
        <v>44743</v>
      </c>
      <c r="D39" s="88">
        <v>44742</v>
      </c>
      <c r="E39" s="1">
        <v>4</v>
      </c>
      <c r="F39" s="89">
        <f t="shared" si="13"/>
        <v>80000000</v>
      </c>
      <c r="G39" s="18">
        <f t="shared" si="14"/>
        <v>943094.20374935865</v>
      </c>
      <c r="H39" s="18">
        <f t="shared" si="15"/>
        <v>235773.55093733966</v>
      </c>
      <c r="I39" s="18">
        <f t="shared" si="16"/>
        <v>943094.20374935865</v>
      </c>
      <c r="J39" s="18">
        <f t="shared" si="17"/>
        <v>943094.20374935865</v>
      </c>
      <c r="K39" s="18">
        <f t="shared" si="18"/>
        <v>80000000</v>
      </c>
      <c r="L39" s="18">
        <f t="shared" si="19"/>
        <v>0</v>
      </c>
      <c r="M39" s="18">
        <v>0</v>
      </c>
      <c r="N39" s="18">
        <v>0</v>
      </c>
      <c r="O39" s="16">
        <v>0</v>
      </c>
    </row>
    <row r="41" spans="1:17" ht="14.45" customHeight="1" x14ac:dyDescent="0.25">
      <c r="A41" s="1" t="s">
        <v>443</v>
      </c>
      <c r="B41" s="10">
        <f>E18</f>
        <v>360</v>
      </c>
      <c r="C41" s="6">
        <f>D39+1</f>
        <v>44743</v>
      </c>
      <c r="D41" s="88">
        <v>44773</v>
      </c>
      <c r="E41" s="1">
        <f t="shared" si="7"/>
        <v>30</v>
      </c>
      <c r="F41" s="9">
        <f>F18</f>
        <v>40000000</v>
      </c>
      <c r="G41" s="9">
        <f>G18</f>
        <v>20000000</v>
      </c>
      <c r="H41" s="9">
        <f>G41/C27</f>
        <v>449.80208708168408</v>
      </c>
      <c r="I41" s="9">
        <f>E41*H41</f>
        <v>13494.062612450522</v>
      </c>
      <c r="J41" s="9">
        <f>E41*H41</f>
        <v>13494.062612450522</v>
      </c>
      <c r="K41" s="9">
        <f>I41</f>
        <v>13494.062612450522</v>
      </c>
      <c r="L41" s="9">
        <f>G41-K41</f>
        <v>19986505.937387548</v>
      </c>
      <c r="M41" s="9"/>
      <c r="N41" s="9"/>
      <c r="Q41" s="90">
        <f>H41*26</f>
        <v>11694.854264123785</v>
      </c>
    </row>
    <row r="42" spans="1:17" ht="14.45" customHeight="1" x14ac:dyDescent="0.25">
      <c r="A42" s="1" t="s">
        <v>443</v>
      </c>
      <c r="B42" s="13">
        <f t="shared" ref="B42:B52" si="20">B41-E41+O42</f>
        <v>330</v>
      </c>
      <c r="C42" s="6">
        <f>D41+1</f>
        <v>44774</v>
      </c>
      <c r="D42" s="6">
        <v>44469</v>
      </c>
      <c r="E42" s="1">
        <f t="shared" si="7"/>
        <v>30</v>
      </c>
      <c r="F42" s="11">
        <f>F41+M42</f>
        <v>40000000</v>
      </c>
      <c r="G42" s="9">
        <f t="shared" ref="G42:G52" si="21">L41+M42</f>
        <v>19986505.937387548</v>
      </c>
      <c r="H42" s="9">
        <f t="shared" ref="H42:H44" si="22">G42/B42</f>
        <v>60565.169507234998</v>
      </c>
      <c r="I42" s="9">
        <f t="shared" ref="I42" si="23">E42*H42</f>
        <v>1816955.0852170498</v>
      </c>
      <c r="J42" s="9">
        <f>E42*H42</f>
        <v>1816955.0852170498</v>
      </c>
      <c r="K42" s="9">
        <f t="shared" ref="K42:K52" si="24">I42+K41</f>
        <v>1830449.1478295003</v>
      </c>
      <c r="L42" s="9">
        <f t="shared" ref="L42:L52" si="25">F42-K42</f>
        <v>38169550.852170497</v>
      </c>
      <c r="M42" s="9"/>
      <c r="N42" s="9"/>
      <c r="O42" s="11"/>
    </row>
    <row r="43" spans="1:17" ht="14.45" customHeight="1" x14ac:dyDescent="0.25">
      <c r="A43" s="1" t="s">
        <v>444</v>
      </c>
      <c r="B43" s="13">
        <f t="shared" si="20"/>
        <v>300</v>
      </c>
      <c r="C43" s="6">
        <f>D42+1</f>
        <v>44470</v>
      </c>
      <c r="D43" s="6">
        <v>44500</v>
      </c>
      <c r="E43" s="1">
        <f t="shared" si="7"/>
        <v>30</v>
      </c>
      <c r="F43" s="11">
        <f>F42+M43</f>
        <v>40000000</v>
      </c>
      <c r="G43" s="9">
        <f t="shared" si="21"/>
        <v>38169550.852170497</v>
      </c>
      <c r="H43" s="9">
        <f t="shared" si="22"/>
        <v>127231.83617390165</v>
      </c>
      <c r="I43" s="9">
        <f>E43*H43</f>
        <v>3816955.0852170498</v>
      </c>
      <c r="J43" s="9">
        <f>E43*H43</f>
        <v>3816955.0852170498</v>
      </c>
      <c r="K43" s="9">
        <f t="shared" si="24"/>
        <v>5647404.2330465503</v>
      </c>
      <c r="L43" s="9">
        <f t="shared" si="25"/>
        <v>34352595.766953453</v>
      </c>
      <c r="M43" s="9"/>
      <c r="N43" s="9"/>
    </row>
    <row r="44" spans="1:17" ht="14.45" customHeight="1" x14ac:dyDescent="0.25">
      <c r="A44" s="1" t="s">
        <v>445</v>
      </c>
      <c r="B44" s="13">
        <f t="shared" si="20"/>
        <v>270</v>
      </c>
      <c r="C44" s="6">
        <f t="shared" ref="C44" si="26">D43+1</f>
        <v>44501</v>
      </c>
      <c r="D44" s="6">
        <v>44530</v>
      </c>
      <c r="E44" s="1">
        <f t="shared" si="7"/>
        <v>30</v>
      </c>
      <c r="F44" s="11">
        <f t="shared" ref="F44:F52" si="27">F43+M44</f>
        <v>40000000</v>
      </c>
      <c r="G44" s="9">
        <f t="shared" si="21"/>
        <v>34352595.766953453</v>
      </c>
      <c r="H44" s="9">
        <f t="shared" si="22"/>
        <v>127231.83617390168</v>
      </c>
      <c r="I44" s="9">
        <f t="shared" ref="I44" si="28">E44*H44</f>
        <v>3816955.0852170503</v>
      </c>
      <c r="J44" s="9">
        <f t="shared" ref="J44:J52" si="29">E44*H44</f>
        <v>3816955.0852170503</v>
      </c>
      <c r="K44" s="9">
        <f t="shared" si="24"/>
        <v>9464359.3182636015</v>
      </c>
      <c r="L44" s="9">
        <f t="shared" si="25"/>
        <v>30535640.681736398</v>
      </c>
      <c r="M44" s="9"/>
      <c r="N44" s="9"/>
    </row>
    <row r="45" spans="1:17" s="5" customFormat="1" ht="14.45" customHeight="1" x14ac:dyDescent="0.25">
      <c r="A45" s="1" t="s">
        <v>446</v>
      </c>
      <c r="B45" s="87">
        <f t="shared" si="20"/>
        <v>240</v>
      </c>
      <c r="C45" s="88">
        <f>D44+1</f>
        <v>44531</v>
      </c>
      <c r="D45" s="88">
        <v>44561</v>
      </c>
      <c r="E45" s="1">
        <f t="shared" si="7"/>
        <v>30</v>
      </c>
      <c r="F45" s="89">
        <f t="shared" si="27"/>
        <v>40000000</v>
      </c>
      <c r="G45" s="18">
        <f t="shared" si="21"/>
        <v>30535640.681736398</v>
      </c>
      <c r="H45" s="18">
        <f>G45/B45</f>
        <v>127231.83617390165</v>
      </c>
      <c r="I45" s="18">
        <f>E45*H45</f>
        <v>3816955.0852170498</v>
      </c>
      <c r="J45" s="18">
        <f t="shared" si="29"/>
        <v>3816955.0852170498</v>
      </c>
      <c r="K45" s="18">
        <f t="shared" si="24"/>
        <v>13281314.403480651</v>
      </c>
      <c r="L45" s="18">
        <f t="shared" si="25"/>
        <v>26718685.596519351</v>
      </c>
      <c r="M45" s="18">
        <v>0</v>
      </c>
      <c r="N45" s="18">
        <v>0</v>
      </c>
      <c r="O45" s="16">
        <v>0</v>
      </c>
      <c r="P45" s="16">
        <v>0</v>
      </c>
      <c r="Q45" s="16"/>
    </row>
    <row r="46" spans="1:17" s="16" customFormat="1" ht="14.45" customHeight="1" x14ac:dyDescent="0.25">
      <c r="A46" s="1" t="s">
        <v>447</v>
      </c>
      <c r="B46" s="87">
        <f t="shared" si="20"/>
        <v>210</v>
      </c>
      <c r="C46" s="88">
        <f>D45+1</f>
        <v>44562</v>
      </c>
      <c r="D46" s="88">
        <v>44592</v>
      </c>
      <c r="E46" s="1">
        <f t="shared" si="7"/>
        <v>30</v>
      </c>
      <c r="F46" s="89">
        <f t="shared" si="27"/>
        <v>40000000</v>
      </c>
      <c r="G46" s="18">
        <f t="shared" si="21"/>
        <v>26718685.596519351</v>
      </c>
      <c r="H46" s="18">
        <f>G46/B46</f>
        <v>127231.83617390167</v>
      </c>
      <c r="I46" s="18">
        <f>E46*H46</f>
        <v>3816955.0852170503</v>
      </c>
      <c r="J46" s="18">
        <f t="shared" si="29"/>
        <v>3816955.0852170503</v>
      </c>
      <c r="K46" s="18">
        <f t="shared" si="24"/>
        <v>17098269.4886977</v>
      </c>
      <c r="L46" s="18">
        <f t="shared" si="25"/>
        <v>22901730.5113023</v>
      </c>
      <c r="M46" s="18">
        <v>0</v>
      </c>
      <c r="N46" s="18">
        <v>0</v>
      </c>
      <c r="O46" s="16">
        <v>0</v>
      </c>
    </row>
    <row r="47" spans="1:17" ht="14.45" customHeight="1" x14ac:dyDescent="0.25">
      <c r="A47" s="1" t="s">
        <v>448</v>
      </c>
      <c r="B47" s="87">
        <f t="shared" si="20"/>
        <v>180</v>
      </c>
      <c r="C47" s="88">
        <f t="shared" ref="C47:C52" si="30">D46+1</f>
        <v>44593</v>
      </c>
      <c r="D47" s="88">
        <v>44620</v>
      </c>
      <c r="E47" s="1">
        <f t="shared" si="7"/>
        <v>30</v>
      </c>
      <c r="F47" s="89">
        <f t="shared" si="27"/>
        <v>40000000</v>
      </c>
      <c r="G47" s="18">
        <f t="shared" si="21"/>
        <v>22901730.5113023</v>
      </c>
      <c r="H47" s="18">
        <f>G47/B47</f>
        <v>127231.83617390167</v>
      </c>
      <c r="I47" s="18">
        <f t="shared" ref="I47:I52" si="31">E47*H47</f>
        <v>3816955.0852170503</v>
      </c>
      <c r="J47" s="18">
        <f t="shared" si="29"/>
        <v>3816955.0852170503</v>
      </c>
      <c r="K47" s="18">
        <f t="shared" si="24"/>
        <v>20915224.573914751</v>
      </c>
      <c r="L47" s="18">
        <f t="shared" si="25"/>
        <v>19084775.426085249</v>
      </c>
      <c r="M47" s="18">
        <v>0</v>
      </c>
      <c r="N47" s="18">
        <v>0</v>
      </c>
      <c r="O47" s="16">
        <v>0</v>
      </c>
      <c r="P47" s="16"/>
      <c r="Q47" s="16"/>
    </row>
    <row r="48" spans="1:17" ht="14.45" customHeight="1" x14ac:dyDescent="0.25">
      <c r="A48" s="1" t="s">
        <v>449</v>
      </c>
      <c r="B48" s="87">
        <f t="shared" si="20"/>
        <v>150</v>
      </c>
      <c r="C48" s="88">
        <f t="shared" si="30"/>
        <v>44621</v>
      </c>
      <c r="D48" s="88">
        <v>44651</v>
      </c>
      <c r="E48" s="1">
        <f t="shared" si="7"/>
        <v>30</v>
      </c>
      <c r="F48" s="89">
        <f t="shared" si="27"/>
        <v>40000000</v>
      </c>
      <c r="G48" s="18">
        <f t="shared" si="21"/>
        <v>19084775.426085249</v>
      </c>
      <c r="H48" s="18">
        <f t="shared" ref="H48:H52" si="32">G48/B48</f>
        <v>127231.83617390165</v>
      </c>
      <c r="I48" s="18">
        <f t="shared" si="31"/>
        <v>3816955.0852170498</v>
      </c>
      <c r="J48" s="18">
        <f t="shared" si="29"/>
        <v>3816955.0852170498</v>
      </c>
      <c r="K48" s="18">
        <f t="shared" si="24"/>
        <v>24732179.659131803</v>
      </c>
      <c r="L48" s="18">
        <f t="shared" si="25"/>
        <v>15267820.340868197</v>
      </c>
      <c r="M48" s="18">
        <v>0</v>
      </c>
      <c r="N48" s="18">
        <v>0</v>
      </c>
      <c r="O48" s="16">
        <v>0</v>
      </c>
      <c r="P48" s="16"/>
      <c r="Q48" s="16"/>
    </row>
    <row r="49" spans="1:17" ht="14.45" customHeight="1" x14ac:dyDescent="0.25">
      <c r="A49" s="1" t="s">
        <v>450</v>
      </c>
      <c r="B49" s="87">
        <f t="shared" si="20"/>
        <v>120</v>
      </c>
      <c r="C49" s="88">
        <f t="shared" si="30"/>
        <v>44652</v>
      </c>
      <c r="D49" s="88">
        <v>44681</v>
      </c>
      <c r="E49" s="1">
        <f t="shared" si="7"/>
        <v>30</v>
      </c>
      <c r="F49" s="89">
        <f t="shared" si="27"/>
        <v>40000000</v>
      </c>
      <c r="G49" s="18">
        <f t="shared" si="21"/>
        <v>15267820.340868197</v>
      </c>
      <c r="H49" s="18">
        <f t="shared" si="32"/>
        <v>127231.83617390164</v>
      </c>
      <c r="I49" s="18">
        <f t="shared" si="31"/>
        <v>3816955.0852170493</v>
      </c>
      <c r="J49" s="18">
        <f t="shared" si="29"/>
        <v>3816955.0852170493</v>
      </c>
      <c r="K49" s="18">
        <f t="shared" si="24"/>
        <v>28549134.744348854</v>
      </c>
      <c r="L49" s="18">
        <f t="shared" si="25"/>
        <v>11450865.255651146</v>
      </c>
      <c r="M49" s="18">
        <v>0</v>
      </c>
      <c r="N49" s="18">
        <v>0</v>
      </c>
      <c r="O49" s="16">
        <v>0</v>
      </c>
      <c r="P49" s="16"/>
      <c r="Q49" s="16"/>
    </row>
    <row r="50" spans="1:17" ht="14.45" customHeight="1" x14ac:dyDescent="0.25">
      <c r="A50" s="1" t="s">
        <v>451</v>
      </c>
      <c r="B50" s="87">
        <f t="shared" si="20"/>
        <v>90</v>
      </c>
      <c r="C50" s="88">
        <f t="shared" si="30"/>
        <v>44682</v>
      </c>
      <c r="D50" s="88">
        <v>44712</v>
      </c>
      <c r="E50" s="1">
        <f t="shared" si="7"/>
        <v>30</v>
      </c>
      <c r="F50" s="89">
        <f t="shared" si="27"/>
        <v>40000000</v>
      </c>
      <c r="G50" s="18">
        <f t="shared" si="21"/>
        <v>11450865.255651146</v>
      </c>
      <c r="H50" s="18">
        <f t="shared" si="32"/>
        <v>127231.83617390163</v>
      </c>
      <c r="I50" s="18">
        <f t="shared" si="31"/>
        <v>3816955.0852170489</v>
      </c>
      <c r="J50" s="18">
        <f t="shared" si="29"/>
        <v>3816955.0852170489</v>
      </c>
      <c r="K50" s="18">
        <f t="shared" si="24"/>
        <v>32366089.829565901</v>
      </c>
      <c r="L50" s="18">
        <f t="shared" si="25"/>
        <v>7633910.1704340987</v>
      </c>
      <c r="M50" s="18">
        <v>0</v>
      </c>
      <c r="N50" s="18">
        <v>0</v>
      </c>
      <c r="O50" s="16">
        <v>0</v>
      </c>
      <c r="P50" s="16"/>
      <c r="Q50" s="16"/>
    </row>
    <row r="51" spans="1:17" s="16" customFormat="1" ht="14.45" customHeight="1" x14ac:dyDescent="0.25">
      <c r="A51" s="1" t="s">
        <v>452</v>
      </c>
      <c r="B51" s="87">
        <f t="shared" si="20"/>
        <v>60</v>
      </c>
      <c r="C51" s="88">
        <f t="shared" si="30"/>
        <v>44713</v>
      </c>
      <c r="D51" s="88">
        <v>44742</v>
      </c>
      <c r="E51" s="1">
        <f t="shared" si="7"/>
        <v>30</v>
      </c>
      <c r="F51" s="89">
        <f t="shared" si="27"/>
        <v>40000000</v>
      </c>
      <c r="G51" s="18">
        <f t="shared" si="21"/>
        <v>7633910.1704340987</v>
      </c>
      <c r="H51" s="18">
        <f t="shared" si="32"/>
        <v>127231.83617390164</v>
      </c>
      <c r="I51" s="18">
        <f t="shared" si="31"/>
        <v>3816955.0852170493</v>
      </c>
      <c r="J51" s="18">
        <f t="shared" si="29"/>
        <v>3816955.0852170493</v>
      </c>
      <c r="K51" s="18">
        <f t="shared" si="24"/>
        <v>36183044.914782949</v>
      </c>
      <c r="L51" s="18">
        <f t="shared" si="25"/>
        <v>3816955.0852170512</v>
      </c>
      <c r="M51" s="18">
        <v>0</v>
      </c>
      <c r="N51" s="18">
        <v>0</v>
      </c>
      <c r="O51" s="16">
        <v>0</v>
      </c>
    </row>
    <row r="52" spans="1:17" s="16" customFormat="1" ht="14.45" customHeight="1" x14ac:dyDescent="0.25">
      <c r="A52" s="1" t="s">
        <v>453</v>
      </c>
      <c r="B52" s="87">
        <f t="shared" si="20"/>
        <v>30</v>
      </c>
      <c r="C52" s="88">
        <f t="shared" si="30"/>
        <v>44743</v>
      </c>
      <c r="D52" s="88">
        <v>44742</v>
      </c>
      <c r="E52" s="1">
        <f t="shared" si="7"/>
        <v>30</v>
      </c>
      <c r="F52" s="89">
        <f t="shared" si="27"/>
        <v>40000000</v>
      </c>
      <c r="G52" s="18">
        <f t="shared" si="21"/>
        <v>3816955.0852170512</v>
      </c>
      <c r="H52" s="18">
        <f t="shared" si="32"/>
        <v>127231.83617390171</v>
      </c>
      <c r="I52" s="18">
        <f t="shared" si="31"/>
        <v>3816955.0852170512</v>
      </c>
      <c r="J52" s="18">
        <f t="shared" si="29"/>
        <v>3816955.0852170512</v>
      </c>
      <c r="K52" s="18">
        <f t="shared" si="24"/>
        <v>40000000</v>
      </c>
      <c r="L52" s="18">
        <f t="shared" si="25"/>
        <v>0</v>
      </c>
      <c r="M52" s="18">
        <v>0</v>
      </c>
      <c r="N52" s="18">
        <v>0</v>
      </c>
      <c r="O52" s="16">
        <v>0</v>
      </c>
    </row>
  </sheetData>
  <mergeCells count="2">
    <mergeCell ref="A24:O24"/>
    <mergeCell ref="A15:O1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Quy trinh tai san</vt:lpstr>
      <vt:lpstr>Vi du1</vt:lpstr>
      <vt:lpstr>Xử lý TH không theo TT45</vt:lpstr>
      <vt:lpstr>Hạch toán</vt:lpstr>
      <vt:lpstr>Vi du2_Round</vt:lpstr>
      <vt:lpstr>VD_ĐT_Giữ nguyên</vt:lpstr>
      <vt:lpstr>VD_ĐT_Tăng</vt:lpstr>
      <vt:lpstr>VD_ĐT_Giảm</vt:lpstr>
      <vt:lpstr>VD_GD_Giữ nguyên</vt:lpstr>
      <vt:lpstr>VD_ĐT_Tăng tháng</vt:lpstr>
      <vt:lpstr>VD gốc</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Ngochung88</dc:creator>
  <cp:lastModifiedBy>HP Computer</cp:lastModifiedBy>
  <dcterms:created xsi:type="dcterms:W3CDTF">2016-12-04T02:48:58Z</dcterms:created>
  <dcterms:modified xsi:type="dcterms:W3CDTF">2021-10-06T09:02:19Z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5967c18a-6da7-46d7-bdda-b91568ae6b21</vt:lpwstr>
  </property>
</Properties>
</file>