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Swap3M!$J$6:$L$10</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K7" i="21" l="1"/>
  <c r="K6" i="21"/>
  <c r="K5" i="21"/>
  <c r="J22" i="21"/>
  <c r="J21" i="21"/>
  <c r="J20" i="21"/>
  <c r="J19" i="21"/>
  <c r="J18" i="21"/>
  <c r="J17" i="21"/>
  <c r="J16" i="21"/>
  <c r="J15" i="21"/>
  <c r="J14" i="21"/>
  <c r="J13" i="21"/>
  <c r="J12" i="21"/>
  <c r="J11" i="21"/>
  <c r="J10" i="21"/>
  <c r="J9" i="21"/>
  <c r="J8" i="21"/>
  <c r="D12" i="67"/>
  <c r="J4" i="21"/>
  <c r="T18" i="21"/>
  <c r="P5" i="69" l="1" a="1"/>
  <c r="P5" i="69" s="1"/>
  <c r="O5" i="21" a="1"/>
  <c r="O7" i="21" s="1"/>
  <c r="O8" i="21" l="1"/>
  <c r="O16" i="21"/>
  <c r="O13" i="21"/>
  <c r="O10" i="21"/>
  <c r="O22" i="21"/>
  <c r="O9" i="21"/>
  <c r="O19" i="21"/>
  <c r="O18" i="21"/>
  <c r="O6" i="21"/>
  <c r="O17" i="21"/>
  <c r="O5" i="21"/>
  <c r="O14" i="21"/>
  <c r="P235" i="69"/>
  <c r="P138" i="69"/>
  <c r="O21" i="21"/>
  <c r="O12" i="21"/>
  <c r="P319" i="69"/>
  <c r="P222" i="69"/>
  <c r="P125" i="69"/>
  <c r="O20" i="21"/>
  <c r="O11" i="21"/>
  <c r="P308" i="69"/>
  <c r="P211" i="69"/>
  <c r="P114" i="69"/>
  <c r="P162" i="69"/>
  <c r="P295" i="69"/>
  <c r="P198" i="69"/>
  <c r="P101" i="69"/>
  <c r="P284" i="69"/>
  <c r="P187" i="69"/>
  <c r="P90" i="69"/>
  <c r="P271" i="69"/>
  <c r="P174" i="69"/>
  <c r="P76" i="69"/>
  <c r="P260" i="69"/>
  <c r="P15" i="69"/>
  <c r="P246" i="69"/>
  <c r="P149" i="69"/>
  <c r="P318" i="69"/>
  <c r="P307" i="69"/>
  <c r="P294" i="69"/>
  <c r="P283" i="69"/>
  <c r="P270" i="69"/>
  <c r="P258" i="69"/>
  <c r="P245" i="69"/>
  <c r="P234" i="69"/>
  <c r="P221" i="69"/>
  <c r="P210" i="69"/>
  <c r="P197" i="69"/>
  <c r="P186" i="69"/>
  <c r="P172" i="69"/>
  <c r="P159" i="69"/>
  <c r="P148" i="69"/>
  <c r="P135" i="69"/>
  <c r="P124" i="69"/>
  <c r="P111" i="69"/>
  <c r="P100" i="69"/>
  <c r="P86" i="69"/>
  <c r="P75" i="69"/>
  <c r="P62" i="69"/>
  <c r="P51" i="69"/>
  <c r="P38" i="69"/>
  <c r="P27" i="69"/>
  <c r="P14" i="69"/>
  <c r="P317" i="69"/>
  <c r="P306" i="69"/>
  <c r="P293" i="69"/>
  <c r="P282" i="69"/>
  <c r="P268" i="69"/>
  <c r="P255" i="69"/>
  <c r="P244" i="69"/>
  <c r="P231" i="69"/>
  <c r="P220" i="69"/>
  <c r="P207" i="69"/>
  <c r="P196" i="69"/>
  <c r="P182" i="69"/>
  <c r="P171" i="69"/>
  <c r="P158" i="69"/>
  <c r="P147" i="69"/>
  <c r="P134" i="69"/>
  <c r="P123" i="69"/>
  <c r="P110" i="69"/>
  <c r="P98" i="69"/>
  <c r="P85" i="69"/>
  <c r="P74" i="69"/>
  <c r="P61" i="69"/>
  <c r="P50" i="69"/>
  <c r="P37" i="69"/>
  <c r="P26" i="69"/>
  <c r="P12" i="69"/>
  <c r="O15" i="21"/>
  <c r="P327" i="69"/>
  <c r="P316" i="69"/>
  <c r="P303" i="69"/>
  <c r="P292" i="69"/>
  <c r="P278" i="69"/>
  <c r="P267" i="69"/>
  <c r="P254" i="69"/>
  <c r="P243" i="69"/>
  <c r="P230" i="69"/>
  <c r="P219" i="69"/>
  <c r="P206" i="69"/>
  <c r="P194" i="69"/>
  <c r="P181" i="69"/>
  <c r="P170" i="69"/>
  <c r="P157" i="69"/>
  <c r="P146" i="69"/>
  <c r="P133" i="69"/>
  <c r="P122" i="69"/>
  <c r="P108" i="69"/>
  <c r="P95" i="69"/>
  <c r="P84" i="69"/>
  <c r="P71" i="69"/>
  <c r="P60" i="69"/>
  <c r="P47" i="69"/>
  <c r="P36" i="69"/>
  <c r="P22" i="69"/>
  <c r="P11" i="69"/>
  <c r="P63" i="69"/>
  <c r="P52" i="69"/>
  <c r="P39" i="69"/>
  <c r="P28" i="69"/>
  <c r="P326" i="69"/>
  <c r="P315" i="69"/>
  <c r="P302" i="69"/>
  <c r="P290" i="69"/>
  <c r="P277" i="69"/>
  <c r="P253" i="69"/>
  <c r="P242" i="69"/>
  <c r="P229" i="69"/>
  <c r="P218" i="69"/>
  <c r="P204" i="69"/>
  <c r="P191" i="69"/>
  <c r="P180" i="69"/>
  <c r="P167" i="69"/>
  <c r="P156" i="69"/>
  <c r="P143" i="69"/>
  <c r="P132" i="69"/>
  <c r="P118" i="69"/>
  <c r="P107" i="69"/>
  <c r="P94" i="69"/>
  <c r="P83" i="69"/>
  <c r="P70" i="69"/>
  <c r="P59" i="69"/>
  <c r="P46" i="69"/>
  <c r="P34" i="69"/>
  <c r="P21" i="69"/>
  <c r="P325" i="69"/>
  <c r="P314" i="69"/>
  <c r="P300" i="69"/>
  <c r="P287" i="69"/>
  <c r="P276" i="69"/>
  <c r="P263" i="69"/>
  <c r="P252" i="69"/>
  <c r="P239" i="69"/>
  <c r="P228" i="69"/>
  <c r="P214" i="69"/>
  <c r="P203" i="69"/>
  <c r="P190" i="69"/>
  <c r="P179" i="69"/>
  <c r="P166" i="69"/>
  <c r="P155" i="69"/>
  <c r="P142" i="69"/>
  <c r="P130" i="69"/>
  <c r="P117" i="69"/>
  <c r="P106" i="69"/>
  <c r="P93" i="69"/>
  <c r="P82" i="69"/>
  <c r="P69" i="69"/>
  <c r="P58" i="69"/>
  <c r="P44" i="69"/>
  <c r="P31" i="69"/>
  <c r="P20" i="69"/>
  <c r="P7" i="69"/>
  <c r="P324" i="69"/>
  <c r="P310" i="69"/>
  <c r="P299" i="69"/>
  <c r="P286" i="69"/>
  <c r="P275" i="69"/>
  <c r="P262" i="69"/>
  <c r="P251" i="69"/>
  <c r="P238" i="69"/>
  <c r="P226" i="69"/>
  <c r="P213" i="69"/>
  <c r="P202" i="69"/>
  <c r="P189" i="69"/>
  <c r="P178" i="69"/>
  <c r="P165" i="69"/>
  <c r="P154" i="69"/>
  <c r="P140" i="69"/>
  <c r="P127" i="69"/>
  <c r="P116" i="69"/>
  <c r="P103" i="69"/>
  <c r="P92" i="69"/>
  <c r="P79" i="69"/>
  <c r="P68" i="69"/>
  <c r="P54" i="69"/>
  <c r="P43" i="69"/>
  <c r="P30" i="69"/>
  <c r="P19" i="69"/>
  <c r="P6" i="69"/>
  <c r="P266" i="69"/>
  <c r="P10" i="69"/>
  <c r="P322" i="69"/>
  <c r="P309" i="69"/>
  <c r="P298" i="69"/>
  <c r="P285" i="69"/>
  <c r="P274" i="69"/>
  <c r="P261" i="69"/>
  <c r="P250" i="69"/>
  <c r="P236" i="69"/>
  <c r="P223" i="69"/>
  <c r="P212" i="69"/>
  <c r="P199" i="69"/>
  <c r="P188" i="69"/>
  <c r="P175" i="69"/>
  <c r="P164" i="69"/>
  <c r="P150" i="69"/>
  <c r="P139" i="69"/>
  <c r="P126" i="69"/>
  <c r="P115" i="69"/>
  <c r="P102" i="69"/>
  <c r="P91" i="69"/>
  <c r="P78" i="69"/>
  <c r="P66" i="69"/>
  <c r="P53" i="69"/>
  <c r="P42" i="69"/>
  <c r="P29" i="69"/>
  <c r="P18"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323" i="69"/>
  <c r="P311" i="69"/>
  <c r="P301" i="69"/>
  <c r="P291" i="69"/>
  <c r="P279" i="69"/>
  <c r="P269" i="69"/>
  <c r="P259" i="69"/>
  <c r="P247" i="69"/>
  <c r="P237" i="69"/>
  <c r="P227" i="69"/>
  <c r="P215" i="69"/>
  <c r="P205" i="69"/>
  <c r="P195" i="69"/>
  <c r="P183" i="69"/>
  <c r="P173" i="69"/>
  <c r="P163" i="69"/>
  <c r="P151" i="69"/>
  <c r="P141" i="69"/>
  <c r="P131" i="69"/>
  <c r="P119" i="69"/>
  <c r="P109" i="69"/>
  <c r="P99" i="69"/>
  <c r="P87" i="69"/>
  <c r="P77" i="69"/>
  <c r="P67" i="69"/>
  <c r="P55" i="69"/>
  <c r="P45" i="69"/>
  <c r="P35" i="69"/>
  <c r="P23" i="69"/>
  <c r="P13" i="69"/>
  <c r="R58" i="22"/>
  <c r="Y58" i="22" s="1"/>
  <c r="R57" i="22"/>
  <c r="Y57" i="22" s="1"/>
  <c r="R56" i="22"/>
  <c r="R55" i="22"/>
  <c r="R54" i="22"/>
  <c r="R53" i="22"/>
  <c r="R52" i="22"/>
  <c r="R51" i="22"/>
  <c r="Y51" i="22" s="1"/>
  <c r="R50" i="22"/>
  <c r="R49" i="22"/>
  <c r="Y49" i="22" s="1"/>
  <c r="R48" i="22"/>
  <c r="Y48" i="22" s="1"/>
  <c r="R47" i="22"/>
  <c r="R46" i="22"/>
  <c r="R45" i="22"/>
  <c r="R44" i="22"/>
  <c r="R43" i="22"/>
  <c r="Y43" i="22" s="1"/>
  <c r="R42" i="22"/>
  <c r="R41" i="22"/>
  <c r="R40" i="22"/>
  <c r="Y40" i="22" s="1"/>
  <c r="R39" i="22"/>
  <c r="Y39" i="22" s="1"/>
  <c r="R38" i="22"/>
  <c r="R37" i="22"/>
  <c r="R36" i="22"/>
  <c r="R35" i="22"/>
  <c r="Y35" i="22" s="1"/>
  <c r="R34" i="22"/>
  <c r="R33" i="22"/>
  <c r="R32" i="22"/>
  <c r="R31" i="22"/>
  <c r="Y31" i="22" s="1"/>
  <c r="R30" i="22"/>
  <c r="Y30" i="22" s="1"/>
  <c r="R29" i="22"/>
  <c r="R28" i="22"/>
  <c r="R27" i="22"/>
  <c r="Y27" i="22" s="1"/>
  <c r="R26" i="22"/>
  <c r="R25" i="22"/>
  <c r="R24" i="22"/>
  <c r="R23" i="22"/>
  <c r="R22" i="22"/>
  <c r="Y22" i="22" s="1"/>
  <c r="R21" i="22"/>
  <c r="Y21" i="22" s="1"/>
  <c r="R20" i="22"/>
  <c r="R19" i="22"/>
  <c r="Y19" i="22" s="1"/>
  <c r="R18" i="22"/>
  <c r="R17" i="22"/>
  <c r="R16" i="22"/>
  <c r="R15" i="22"/>
  <c r="R14" i="22"/>
  <c r="R13" i="22"/>
  <c r="Y13" i="22" s="1"/>
  <c r="R12" i="22"/>
  <c r="Y12" i="22" s="1"/>
  <c r="R11" i="22"/>
  <c r="Y11" i="22" s="1"/>
  <c r="R10" i="22"/>
  <c r="R9" i="22"/>
  <c r="R8" i="22"/>
  <c r="R7" i="22"/>
  <c r="R6" i="22"/>
  <c r="Y41" i="22" l="1"/>
  <c r="Y17" i="22"/>
  <c r="Y10" i="22"/>
  <c r="Y18" i="22"/>
  <c r="Y26" i="22"/>
  <c r="Y34" i="22"/>
  <c r="Y42" i="22"/>
  <c r="Y50" i="22"/>
  <c r="Y33" i="22"/>
  <c r="Y20" i="22"/>
  <c r="Y28" i="22"/>
  <c r="Y36" i="22"/>
  <c r="Y44" i="22"/>
  <c r="Y9" i="22"/>
  <c r="Y29" i="22"/>
  <c r="Y37" i="22"/>
  <c r="Y45" i="22"/>
  <c r="Y6" i="22"/>
  <c r="Y38" i="22"/>
  <c r="Y46" i="22"/>
  <c r="Y54" i="22"/>
  <c r="Y14" i="22"/>
  <c r="Y7" i="22"/>
  <c r="Y15" i="22"/>
  <c r="Y23" i="22"/>
  <c r="Y47" i="22"/>
  <c r="Y55" i="22"/>
  <c r="Y25" i="22"/>
  <c r="Y8" i="22"/>
  <c r="Y16" i="22"/>
  <c r="Y24" i="22"/>
  <c r="Y32" i="22"/>
  <c r="Y56" i="22"/>
  <c r="Y52" i="22"/>
  <c r="Y53" i="22"/>
  <c r="C34" i="22"/>
  <c r="D34" i="22" s="1"/>
  <c r="C33" i="22"/>
  <c r="D33" i="22" s="1"/>
  <c r="C32" i="22"/>
  <c r="D32" i="22" s="1"/>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25" i="22"/>
  <c r="E52" i="22"/>
  <c r="E24" i="22"/>
  <c r="E31" i="22"/>
  <c r="E32" i="22"/>
  <c r="E42" i="22"/>
  <c r="E39" i="22"/>
  <c r="E35" i="22"/>
  <c r="E37" i="22"/>
  <c r="E44" i="22"/>
  <c r="E54" i="22"/>
  <c r="E36" i="22"/>
  <c r="E20" i="22"/>
  <c r="E18" i="22"/>
  <c r="E46" i="22"/>
  <c r="E49" i="22"/>
  <c r="E56" i="22"/>
  <c r="E21" i="22"/>
  <c r="E41" i="22"/>
  <c r="E33" i="22"/>
  <c r="E17" i="22"/>
  <c r="E51" i="22"/>
  <c r="E22" i="22"/>
  <c r="E43" i="22"/>
  <c r="E55" i="22"/>
  <c r="E19" i="22"/>
  <c r="E40" i="22"/>
  <c r="E47" i="22"/>
  <c r="E30" i="22"/>
  <c r="E58" i="22"/>
  <c r="E34" i="22"/>
  <c r="E16" i="22"/>
  <c r="E57" i="22"/>
  <c r="E53" i="22"/>
  <c r="E29" i="22"/>
  <c r="E50" i="22"/>
  <c r="E27" i="22"/>
  <c r="E38" i="22"/>
  <c r="E28" i="22"/>
  <c r="E23" i="22"/>
  <c r="E45" i="22"/>
  <c r="E48" i="22"/>
  <c r="E26" i="22"/>
  <c r="F34" i="22"/>
  <c r="F47" i="22"/>
  <c r="F36" i="22"/>
  <c r="F16" i="22"/>
  <c r="F42" i="22"/>
  <c r="F26" i="22"/>
  <c r="F20" i="22"/>
  <c r="F32" i="22"/>
  <c r="F52" i="22"/>
  <c r="F45" i="22"/>
  <c r="F39" i="22"/>
  <c r="F40" i="22"/>
  <c r="F23" i="22"/>
  <c r="F46" i="22"/>
  <c r="F57" i="22"/>
  <c r="E5" i="81" l="1"/>
  <c r="F5" i="81"/>
  <c r="F43" i="22"/>
  <c r="F21" i="22"/>
  <c r="F58" i="22"/>
  <c r="F22" i="22"/>
  <c r="E4" i="72"/>
  <c r="F50" i="22"/>
  <c r="F29" i="22"/>
  <c r="F56" i="22"/>
  <c r="F17" i="22"/>
  <c r="F51" i="22"/>
  <c r="F53" i="22"/>
  <c r="F48" i="22"/>
  <c r="F18" i="22"/>
  <c r="B4" i="72"/>
  <c r="F44" i="22"/>
  <c r="F49" i="22"/>
  <c r="F31" i="22"/>
  <c r="F25" i="22"/>
  <c r="F19" i="22"/>
  <c r="F38" i="22"/>
  <c r="F27" i="22"/>
  <c r="F54" i="22"/>
  <c r="F55" i="22"/>
  <c r="F24" i="22"/>
  <c r="F30" i="22"/>
  <c r="F37" i="22"/>
  <c r="F35" i="22"/>
  <c r="F28" i="22"/>
  <c r="F41" i="22"/>
  <c r="F33" i="22"/>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13" i="22"/>
  <c r="E14" i="22"/>
  <c r="E15" i="22"/>
  <c r="E11" i="22"/>
  <c r="E12" i="22"/>
  <c r="G5" i="81"/>
  <c r="E5" i="72"/>
  <c r="F5" i="72" l="1"/>
  <c r="T42" i="81"/>
  <c r="T41" i="81"/>
  <c r="T40" i="81"/>
  <c r="T39" i="81"/>
  <c r="T38" i="81"/>
  <c r="T37" i="81"/>
  <c r="T36" i="81"/>
  <c r="T35" i="81"/>
  <c r="T34" i="81"/>
  <c r="T33" i="81"/>
  <c r="T32" i="81"/>
  <c r="T31" i="81"/>
  <c r="T30" i="81"/>
  <c r="T29" i="81"/>
  <c r="T28" i="81"/>
  <c r="T27" i="81"/>
  <c r="T26" i="81"/>
  <c r="T25" i="81"/>
  <c r="T24" i="81"/>
  <c r="T23" i="81"/>
  <c r="T22" i="81"/>
  <c r="T21" i="81"/>
  <c r="T20" i="81"/>
  <c r="T19" i="81"/>
  <c r="T18" i="81"/>
  <c r="T17" i="81"/>
  <c r="T16" i="81"/>
  <c r="T15" i="81"/>
  <c r="T14" i="81"/>
  <c r="T13" i="81"/>
  <c r="T12" i="81"/>
  <c r="T11" i="81"/>
  <c r="T10" i="81"/>
  <c r="T9" i="81"/>
  <c r="T8" i="81"/>
  <c r="T7" i="81"/>
  <c r="T6" i="81"/>
  <c r="E38" i="81"/>
  <c r="T5" i="81"/>
  <c r="F4" i="81"/>
  <c r="F38" i="81"/>
  <c r="G4" i="81"/>
  <c r="B5" i="72"/>
  <c r="F12" i="22"/>
  <c r="F14" i="22"/>
  <c r="F13" i="22"/>
  <c r="F15" i="22"/>
  <c r="F11" i="22"/>
  <c r="X5" i="81" l="1" a="1"/>
  <c r="X13" i="81" s="1"/>
  <c r="E9" i="8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F7" i="81"/>
  <c r="F40" i="81"/>
  <c r="F28" i="81"/>
  <c r="F29" i="81"/>
  <c r="F13" i="81"/>
  <c r="F17" i="81"/>
  <c r="F41" i="81"/>
  <c r="F32" i="81"/>
  <c r="F16" i="81"/>
  <c r="F20" i="81"/>
  <c r="F31" i="81"/>
  <c r="F8" i="81"/>
  <c r="F22" i="81"/>
  <c r="F33" i="81"/>
  <c r="F9" i="81"/>
  <c r="F6" i="81"/>
  <c r="F30" i="81"/>
  <c r="F23" i="81"/>
  <c r="F24" i="81"/>
  <c r="F12" i="81"/>
  <c r="F14" i="81"/>
  <c r="F36" i="81"/>
  <c r="F39" i="81"/>
  <c r="E6" i="72"/>
  <c r="B6" i="72"/>
  <c r="G17" i="81"/>
  <c r="Y13" i="81"/>
  <c r="G38" i="81"/>
  <c r="X11" i="81" l="1"/>
  <c r="X15" i="81"/>
  <c r="X8" i="81"/>
  <c r="X12" i="81"/>
  <c r="X9" i="81"/>
  <c r="X23" i="81"/>
  <c r="X7" i="81"/>
  <c r="X5" i="81"/>
  <c r="X22" i="81"/>
  <c r="X41" i="81"/>
  <c r="X35" i="81"/>
  <c r="X31" i="81"/>
  <c r="X10" i="81"/>
  <c r="X24" i="81"/>
  <c r="X20" i="81"/>
  <c r="X18" i="81"/>
  <c r="X38" i="81"/>
  <c r="X21" i="81"/>
  <c r="X33" i="81"/>
  <c r="X29" i="81"/>
  <c r="X27" i="81"/>
  <c r="X30" i="81"/>
  <c r="X37" i="81"/>
  <c r="X16" i="81"/>
  <c r="X42" i="81"/>
  <c r="X25" i="81"/>
  <c r="X36" i="81"/>
  <c r="X19" i="81"/>
  <c r="X6" i="81"/>
  <c r="X32" i="81"/>
  <c r="X14" i="81"/>
  <c r="X39" i="81"/>
  <c r="X40" i="81"/>
  <c r="X34" i="81"/>
  <c r="X17" i="81"/>
  <c r="X28" i="81"/>
  <c r="X26" i="81"/>
  <c r="N40" i="8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F27" i="81"/>
  <c r="F25" i="81"/>
  <c r="F34" i="81"/>
  <c r="F21" i="81"/>
  <c r="F26" i="81"/>
  <c r="F18" i="81"/>
  <c r="F42" i="81"/>
  <c r="F15" i="81"/>
  <c r="F37" i="81"/>
  <c r="F10" i="81"/>
  <c r="F11" i="81"/>
  <c r="F19" i="81"/>
  <c r="F35" i="81"/>
  <c r="Y9" i="81"/>
  <c r="G33" i="81"/>
  <c r="G36" i="81"/>
  <c r="Y25" i="81"/>
  <c r="Y20" i="81"/>
  <c r="Y5" i="81"/>
  <c r="Y39" i="81"/>
  <c r="Y24" i="81"/>
  <c r="G41" i="81"/>
  <c r="Y32" i="81"/>
  <c r="G40" i="81"/>
  <c r="G39" i="81"/>
  <c r="Y37" i="81"/>
  <c r="G24" i="81"/>
  <c r="Y31" i="81"/>
  <c r="G32" i="81"/>
  <c r="Y21" i="81"/>
  <c r="G12" i="81"/>
  <c r="G23" i="81"/>
  <c r="Y16" i="81"/>
  <c r="G9" i="81"/>
  <c r="Y27" i="81"/>
  <c r="Y8" i="81"/>
  <c r="G28" i="81"/>
  <c r="G31" i="81"/>
  <c r="Y34" i="81"/>
  <c r="G7" i="81"/>
  <c r="Y33" i="81"/>
  <c r="Y6" i="81"/>
  <c r="Y35" i="81"/>
  <c r="G8" i="81"/>
  <c r="Y15" i="81"/>
  <c r="G16" i="81"/>
  <c r="Y10" i="81"/>
  <c r="G14" i="81"/>
  <c r="Y11" i="81"/>
  <c r="Y18" i="81"/>
  <c r="G13" i="81"/>
  <c r="Y19" i="81"/>
  <c r="Y23" i="81"/>
  <c r="Y12" i="81"/>
  <c r="G22" i="81"/>
  <c r="G29" i="81"/>
  <c r="Y22" i="81"/>
  <c r="Y42" i="81"/>
  <c r="Y38" i="81"/>
  <c r="Y30" i="81"/>
  <c r="G6" i="81"/>
  <c r="Y40" i="81"/>
  <c r="Y17" i="81"/>
  <c r="Y7" i="81"/>
  <c r="Y28" i="81"/>
  <c r="Y26" i="81"/>
  <c r="Y29" i="81"/>
  <c r="G30" i="81"/>
  <c r="Y41" i="81"/>
  <c r="G20" i="81"/>
  <c r="E7" i="72"/>
  <c r="Y36" i="81"/>
  <c r="Y14" i="81"/>
  <c r="O5" i="81" l="1" a="1"/>
  <c r="G21" i="81"/>
  <c r="G25" i="81"/>
  <c r="G37" i="81"/>
  <c r="B7" i="72"/>
  <c r="G19" i="81"/>
  <c r="G26" i="81"/>
  <c r="G35" i="81"/>
  <c r="G18" i="81"/>
  <c r="G11" i="81"/>
  <c r="G27" i="81"/>
  <c r="G42" i="81"/>
  <c r="G15" i="81"/>
  <c r="G10" i="81"/>
  <c r="G34"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V8" i="79" l="1"/>
  <c r="P8" i="79"/>
  <c r="V7" i="79"/>
  <c r="P7" i="79"/>
  <c r="V6" i="79"/>
  <c r="P6" i="79"/>
  <c r="V5" i="79"/>
  <c r="P5" i="79"/>
  <c r="V4" i="79"/>
  <c r="P4" i="79"/>
  <c r="G4" i="79"/>
  <c r="G7" i="79"/>
  <c r="G6" i="79"/>
  <c r="G8" i="79"/>
  <c r="G5" i="79"/>
  <c r="D8" i="79"/>
  <c r="D7" i="79"/>
  <c r="B8" i="72"/>
  <c r="D6" i="79"/>
  <c r="D5" i="79"/>
  <c r="D4" i="79"/>
  <c r="Z4" i="79" l="1" a="1"/>
  <c r="Z7" i="79" s="1"/>
  <c r="Q4" i="79" a="1"/>
  <c r="Q4" i="79" s="1"/>
  <c r="F4" i="79"/>
  <c r="F8" i="79"/>
  <c r="F7" i="79"/>
  <c r="F6" i="79"/>
  <c r="F5" i="79"/>
  <c r="E8" i="79"/>
  <c r="E7" i="79"/>
  <c r="E6" i="79"/>
  <c r="E5" i="79"/>
  <c r="E4" i="79"/>
  <c r="AA7" i="79"/>
  <c r="H5" i="79"/>
  <c r="E9" i="72"/>
  <c r="H4" i="79"/>
  <c r="B9" i="72"/>
  <c r="H6" i="79"/>
  <c r="Q8" i="79" l="1"/>
  <c r="Q6" i="79"/>
  <c r="Z6" i="79"/>
  <c r="Q7" i="79"/>
  <c r="Z8" i="79"/>
  <c r="Z5" i="79"/>
  <c r="Z4" i="79"/>
  <c r="Q5" i="79"/>
  <c r="R5" i="22"/>
  <c r="I5" i="79"/>
  <c r="AA5" i="79"/>
  <c r="AA6" i="79"/>
  <c r="B10" i="72"/>
  <c r="AA4" i="79"/>
  <c r="I4" i="79"/>
  <c r="I6" i="79"/>
  <c r="E10" i="72"/>
  <c r="AA8" i="79"/>
  <c r="V5" i="22" l="1" a="1"/>
  <c r="V5" i="22" s="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F41" i="76"/>
  <c r="J2" i="77"/>
  <c r="R41" i="76"/>
  <c r="E11" i="72"/>
  <c r="V53" i="22" l="1"/>
  <c r="V10" i="22"/>
  <c r="V42" i="22"/>
  <c r="V22" i="22"/>
  <c r="V44" i="22"/>
  <c r="V41" i="22"/>
  <c r="V43" i="22"/>
  <c r="V9" i="22"/>
  <c r="V11" i="22"/>
  <c r="V39" i="22"/>
  <c r="V19" i="22"/>
  <c r="V37" i="22"/>
  <c r="V38" i="22"/>
  <c r="V14" i="22"/>
  <c r="V47" i="22"/>
  <c r="V8" i="22"/>
  <c r="V56" i="22"/>
  <c r="V18" i="22"/>
  <c r="V50" i="22"/>
  <c r="V20" i="22"/>
  <c r="V31" i="22"/>
  <c r="V30" i="22"/>
  <c r="V28" i="22"/>
  <c r="V13" i="22"/>
  <c r="V57" i="22"/>
  <c r="V40" i="22"/>
  <c r="V54" i="22"/>
  <c r="V15" i="22"/>
  <c r="V58" i="22"/>
  <c r="V24" i="22"/>
  <c r="V6" i="22"/>
  <c r="V25" i="22"/>
  <c r="V48" i="22"/>
  <c r="V45" i="22"/>
  <c r="V46" i="22"/>
  <c r="V7" i="22"/>
  <c r="V55" i="22"/>
  <c r="V16" i="22"/>
  <c r="V51" i="22"/>
  <c r="V35" i="22"/>
  <c r="V21" i="22"/>
  <c r="V17" i="22"/>
  <c r="V34" i="22"/>
  <c r="V33" i="22"/>
  <c r="V36" i="22"/>
  <c r="V12" i="22"/>
  <c r="V52" i="22"/>
  <c r="V27" i="22"/>
  <c r="V29" i="22"/>
  <c r="V49" i="22"/>
  <c r="V23" i="22"/>
  <c r="V32" i="22"/>
  <c r="V26" i="22"/>
  <c r="G38" i="77"/>
  <c r="E4" i="76"/>
  <c r="F4" i="76"/>
  <c r="AO15" i="31"/>
  <c r="G4" i="76"/>
  <c r="R26" i="76"/>
  <c r="W34" i="22"/>
  <c r="W23" i="22"/>
  <c r="R12" i="76"/>
  <c r="W47" i="22"/>
  <c r="R38" i="76"/>
  <c r="R5" i="76"/>
  <c r="AN16" i="31"/>
  <c r="W14" i="22"/>
  <c r="W58" i="22"/>
  <c r="W31" i="22"/>
  <c r="W33" i="22"/>
  <c r="W52" i="22"/>
  <c r="G41" i="76"/>
  <c r="R25" i="76"/>
  <c r="W45" i="22"/>
  <c r="W26" i="22"/>
  <c r="R17" i="76"/>
  <c r="R10" i="76"/>
  <c r="R16" i="76"/>
  <c r="R37" i="76"/>
  <c r="W19" i="22"/>
  <c r="W28" i="22"/>
  <c r="W54" i="22"/>
  <c r="W24" i="22"/>
  <c r="W56" i="22"/>
  <c r="W17" i="22"/>
  <c r="W12" i="22"/>
  <c r="R7" i="76"/>
  <c r="R13" i="76"/>
  <c r="R29" i="76"/>
  <c r="R23" i="76"/>
  <c r="W55" i="22"/>
  <c r="R30" i="76"/>
  <c r="W13" i="22"/>
  <c r="R33" i="76"/>
  <c r="R27" i="76"/>
  <c r="R40" i="76"/>
  <c r="W39" i="22"/>
  <c r="B11" i="72"/>
  <c r="R35" i="76"/>
  <c r="R39" i="76"/>
  <c r="R24" i="76"/>
  <c r="W37" i="22"/>
  <c r="R31" i="76"/>
  <c r="W21" i="22"/>
  <c r="W30" i="22"/>
  <c r="AM14" i="31"/>
  <c r="W53" i="22"/>
  <c r="R22" i="76"/>
  <c r="W42" i="22"/>
  <c r="W48" i="22"/>
  <c r="W35" i="22"/>
  <c r="W27" i="22"/>
  <c r="W40" i="22"/>
  <c r="R32" i="76"/>
  <c r="R42" i="76"/>
  <c r="R19" i="76"/>
  <c r="W22" i="22"/>
  <c r="W16" i="22"/>
  <c r="R36" i="76"/>
  <c r="W51" i="22"/>
  <c r="W38" i="22"/>
  <c r="W15" i="22"/>
  <c r="W11" i="22"/>
  <c r="W46" i="22"/>
  <c r="W18" i="22"/>
  <c r="W57" i="22"/>
  <c r="W36" i="22"/>
  <c r="R8" i="76"/>
  <c r="R11" i="76"/>
  <c r="W20" i="22"/>
  <c r="R20" i="76"/>
  <c r="W49" i="22"/>
  <c r="W29" i="22"/>
  <c r="R34" i="76"/>
  <c r="W44" i="22"/>
  <c r="R18" i="76"/>
  <c r="R14" i="76"/>
  <c r="R21" i="76"/>
  <c r="R9" i="76"/>
  <c r="AN14" i="31"/>
  <c r="W25" i="22"/>
  <c r="AM16" i="31"/>
  <c r="W32" i="22"/>
  <c r="R28" i="76"/>
  <c r="W50" i="22"/>
  <c r="W43" i="22"/>
  <c r="R15" i="76"/>
  <c r="R6" i="76"/>
  <c r="W41" i="22"/>
  <c r="V5" i="76" l="1" a="1"/>
  <c r="V41" i="76" s="1"/>
  <c r="N36" i="76"/>
  <c r="N8" i="76"/>
  <c r="N17" i="76"/>
  <c r="N26" i="76"/>
  <c r="E6" i="76"/>
  <c r="N38" i="76"/>
  <c r="N30" i="76"/>
  <c r="N22" i="76"/>
  <c r="N21" i="76"/>
  <c r="N5" i="76"/>
  <c r="N15" i="76"/>
  <c r="N11" i="76"/>
  <c r="N42" i="76"/>
  <c r="N32" i="76"/>
  <c r="N20" i="76"/>
  <c r="N19" i="76"/>
  <c r="N9" i="76"/>
  <c r="N28" i="76"/>
  <c r="N34" i="76"/>
  <c r="N7" i="76"/>
  <c r="N27" i="76"/>
  <c r="E5" i="76"/>
  <c r="AO16" i="31"/>
  <c r="AG38" i="32" s="1"/>
  <c r="AO14" i="31"/>
  <c r="F6" i="76"/>
  <c r="F5" i="76"/>
  <c r="E12" i="72"/>
  <c r="W41" i="76"/>
  <c r="V26" i="76" l="1"/>
  <c r="V37" i="76"/>
  <c r="V5" i="76"/>
  <c r="V39" i="76"/>
  <c r="V7" i="76"/>
  <c r="V33" i="76"/>
  <c r="V35" i="76"/>
  <c r="V16" i="76"/>
  <c r="V8" i="76"/>
  <c r="V21" i="76"/>
  <c r="V31" i="76"/>
  <c r="V23" i="76"/>
  <c r="V9" i="76"/>
  <c r="V25" i="76"/>
  <c r="V6" i="76"/>
  <c r="V20" i="76"/>
  <c r="V18" i="76"/>
  <c r="V27" i="76"/>
  <c r="V22" i="76"/>
  <c r="V24" i="76"/>
  <c r="V12" i="76"/>
  <c r="V42" i="76"/>
  <c r="V28" i="76"/>
  <c r="V30" i="76"/>
  <c r="V10" i="76"/>
  <c r="V14" i="76"/>
  <c r="V40" i="76"/>
  <c r="V34" i="76"/>
  <c r="V17" i="76"/>
  <c r="V11" i="76"/>
  <c r="V38" i="76"/>
  <c r="V19" i="76"/>
  <c r="V32" i="76"/>
  <c r="V29" i="76"/>
  <c r="V36" i="76"/>
  <c r="V13" i="76"/>
  <c r="V15" i="76"/>
  <c r="G3" i="77"/>
  <c r="N35" i="76"/>
  <c r="N40" i="76"/>
  <c r="N13" i="76"/>
  <c r="N39" i="76"/>
  <c r="N23" i="76"/>
  <c r="N29" i="76"/>
  <c r="N18" i="76"/>
  <c r="N31" i="76"/>
  <c r="N33" i="76"/>
  <c r="N37" i="76"/>
  <c r="N12" i="76"/>
  <c r="N6" i="76"/>
  <c r="N16" i="76"/>
  <c r="N24" i="76"/>
  <c r="N10" i="76"/>
  <c r="N25" i="76"/>
  <c r="N14" i="76"/>
  <c r="E7" i="76"/>
  <c r="E8" i="76"/>
  <c r="F7" i="76"/>
  <c r="F8" i="76"/>
  <c r="G6" i="76"/>
  <c r="G5" i="76"/>
  <c r="B12" i="72"/>
  <c r="W6" i="76"/>
  <c r="W5" i="76"/>
  <c r="W7" i="76"/>
  <c r="W8" i="76"/>
  <c r="O5" i="76" l="1" a="1"/>
  <c r="O21" i="76" s="1"/>
  <c r="G5" i="77"/>
  <c r="G4" i="77"/>
  <c r="E9" i="76"/>
  <c r="F9" i="76"/>
  <c r="E13" i="72"/>
  <c r="G8" i="76"/>
  <c r="G7" i="76"/>
  <c r="W9" i="76"/>
  <c r="O36" i="76" l="1"/>
  <c r="O42" i="76"/>
  <c r="O14" i="76"/>
  <c r="O20" i="76"/>
  <c r="O19" i="76"/>
  <c r="O34" i="76"/>
  <c r="O7" i="76"/>
  <c r="O22" i="76"/>
  <c r="O26" i="76"/>
  <c r="O25" i="76"/>
  <c r="O41" i="76"/>
  <c r="O13" i="76"/>
  <c r="O17" i="76"/>
  <c r="O29" i="76"/>
  <c r="O16" i="76"/>
  <c r="O32" i="76"/>
  <c r="O5" i="76"/>
  <c r="O9" i="76"/>
  <c r="O37" i="76"/>
  <c r="O8" i="76"/>
  <c r="O23" i="76"/>
  <c r="O39" i="76"/>
  <c r="O38" i="76"/>
  <c r="O27" i="76"/>
  <c r="O33" i="76"/>
  <c r="O6" i="76"/>
  <c r="O28" i="76"/>
  <c r="O11" i="76"/>
  <c r="O18" i="76"/>
  <c r="O24" i="76"/>
  <c r="O40" i="76"/>
  <c r="O30" i="76"/>
  <c r="O12" i="76"/>
  <c r="O10" i="76"/>
  <c r="O15" i="76"/>
  <c r="O31" i="76"/>
  <c r="O35" i="76"/>
  <c r="G6" i="77"/>
  <c r="E10" i="76"/>
  <c r="F10" i="76"/>
  <c r="W10" i="76"/>
  <c r="B13" i="72"/>
  <c r="G9" i="76"/>
  <c r="G7" i="77" l="1"/>
  <c r="E11" i="76"/>
  <c r="F11" i="76"/>
  <c r="E14" i="72"/>
  <c r="G10" i="76"/>
  <c r="W11" i="76"/>
  <c r="G8" i="77" l="1"/>
  <c r="E12" i="76"/>
  <c r="F12" i="76"/>
  <c r="B14" i="72"/>
  <c r="W12" i="76"/>
  <c r="G11" i="76"/>
  <c r="G9" i="77" l="1"/>
  <c r="E13" i="76"/>
  <c r="F13" i="76"/>
  <c r="E15" i="72"/>
  <c r="G12" i="76"/>
  <c r="W13" i="76"/>
  <c r="G10" i="77" l="1"/>
  <c r="E14" i="76"/>
  <c r="F14" i="76"/>
  <c r="B15" i="72"/>
  <c r="G13" i="76"/>
  <c r="W14" i="76"/>
  <c r="G11" i="77" l="1"/>
  <c r="E15" i="76"/>
  <c r="F15" i="76"/>
  <c r="G14" i="76"/>
  <c r="W15" i="76"/>
  <c r="G15" i="76"/>
  <c r="G12" i="77" l="1"/>
  <c r="E16" i="76"/>
  <c r="F16" i="76"/>
  <c r="W16" i="76"/>
  <c r="G13" i="77" l="1"/>
  <c r="E17" i="76"/>
  <c r="F17" i="76"/>
  <c r="G16" i="76"/>
  <c r="W17" i="76"/>
  <c r="G14" i="77" l="1"/>
  <c r="E18" i="76"/>
  <c r="F18" i="76"/>
  <c r="G17" i="76"/>
  <c r="W18" i="76"/>
  <c r="G15" i="77" l="1"/>
  <c r="E19" i="76"/>
  <c r="F19" i="76"/>
  <c r="G18" i="76"/>
  <c r="W19" i="76"/>
  <c r="G16" i="77" l="1"/>
  <c r="E20" i="76"/>
  <c r="F20" i="76"/>
  <c r="G19" i="76"/>
  <c r="W20" i="76"/>
  <c r="G17" i="77" l="1"/>
  <c r="E21" i="76"/>
  <c r="F21" i="76"/>
  <c r="W21" i="76"/>
  <c r="G20" i="76"/>
  <c r="G18" i="77" l="1"/>
  <c r="E22" i="76"/>
  <c r="F22" i="76"/>
  <c r="W22" i="76"/>
  <c r="G21" i="76"/>
  <c r="G19" i="77" l="1"/>
  <c r="E23" i="76"/>
  <c r="F23" i="76"/>
  <c r="W23" i="76"/>
  <c r="G22" i="76"/>
  <c r="G20" i="77" l="1"/>
  <c r="E24" i="76"/>
  <c r="F24" i="76"/>
  <c r="G23" i="76"/>
  <c r="W24" i="76"/>
  <c r="G21" i="77" l="1"/>
  <c r="E25" i="76"/>
  <c r="F25" i="76"/>
  <c r="W25" i="76"/>
  <c r="G24" i="76"/>
  <c r="G22" i="77" l="1"/>
  <c r="E26" i="76"/>
  <c r="F26" i="76"/>
  <c r="W26" i="76"/>
  <c r="G25" i="76"/>
  <c r="G23" i="77" l="1"/>
  <c r="E27" i="76"/>
  <c r="F27" i="76"/>
  <c r="G26" i="76"/>
  <c r="W27" i="76"/>
  <c r="G24" i="77" l="1"/>
  <c r="E28" i="76"/>
  <c r="F28" i="76"/>
  <c r="W28" i="76"/>
  <c r="G27" i="76"/>
  <c r="G25" i="77" l="1"/>
  <c r="E29" i="76"/>
  <c r="F29" i="76"/>
  <c r="W29" i="76"/>
  <c r="G28" i="76"/>
  <c r="G26" i="77" l="1"/>
  <c r="E30" i="76"/>
  <c r="F30" i="76"/>
  <c r="W30" i="76"/>
  <c r="G29" i="76"/>
  <c r="G27" i="77" l="1"/>
  <c r="E31" i="76"/>
  <c r="F31" i="76"/>
  <c r="G30" i="76"/>
  <c r="W31" i="76"/>
  <c r="G28" i="77" l="1"/>
  <c r="E32" i="76"/>
  <c r="F32" i="76"/>
  <c r="G31" i="76"/>
  <c r="W32" i="76"/>
  <c r="G29" i="77" l="1"/>
  <c r="E33" i="76"/>
  <c r="F33" i="76"/>
  <c r="W33" i="76"/>
  <c r="G32" i="76"/>
  <c r="G30" i="77" l="1"/>
  <c r="E34" i="76"/>
  <c r="F34" i="76"/>
  <c r="G33" i="76"/>
  <c r="W34" i="76"/>
  <c r="G31" i="77" l="1"/>
  <c r="E35" i="76"/>
  <c r="F35" i="76"/>
  <c r="G34" i="76"/>
  <c r="W35" i="76"/>
  <c r="G32" i="77" l="1"/>
  <c r="E36" i="76"/>
  <c r="F36" i="76"/>
  <c r="G35" i="76"/>
  <c r="W36" i="76"/>
  <c r="G33" i="77" l="1"/>
  <c r="E37" i="76"/>
  <c r="F37" i="76"/>
  <c r="G36" i="76"/>
  <c r="W37" i="76"/>
  <c r="G34" i="77" l="1"/>
  <c r="E38" i="76"/>
  <c r="F38" i="76"/>
  <c r="G37" i="76"/>
  <c r="W38" i="76"/>
  <c r="G35" i="77" l="1"/>
  <c r="E39" i="76"/>
  <c r="F39" i="76"/>
  <c r="G38" i="76"/>
  <c r="G39" i="76"/>
  <c r="W39" i="76"/>
  <c r="G36" i="77" l="1"/>
  <c r="E40" i="76"/>
  <c r="F40" i="76"/>
  <c r="W40" i="76"/>
  <c r="G37" i="77" l="1"/>
  <c r="E42" i="76"/>
  <c r="F42" i="76"/>
  <c r="G40" i="76"/>
  <c r="W42" i="76"/>
  <c r="G39" i="77" l="1"/>
  <c r="G42" i="76"/>
  <c r="F5" i="75" l="1"/>
  <c r="F6" i="75"/>
  <c r="F7" i="75"/>
  <c r="F8" i="75"/>
  <c r="F9" i="75"/>
  <c r="F10" i="75"/>
  <c r="F11" i="75"/>
  <c r="F12" i="75"/>
  <c r="F13" i="75"/>
  <c r="F14" i="75"/>
  <c r="F15" i="75"/>
  <c r="F16" i="75"/>
  <c r="F17" i="75"/>
  <c r="F4" i="75"/>
  <c r="B5" i="74"/>
  <c r="F239" i="74"/>
  <c r="F163" i="74"/>
  <c r="F74" i="74"/>
  <c r="F104" i="74"/>
  <c r="F96" i="74"/>
  <c r="F249" i="74"/>
  <c r="F170" i="74"/>
  <c r="F171" i="74"/>
  <c r="F230" i="74"/>
  <c r="F130" i="74"/>
  <c r="F143" i="74"/>
  <c r="F80" i="74"/>
  <c r="F236" i="74"/>
  <c r="F107" i="74"/>
  <c r="F98" i="74"/>
  <c r="F115" i="74"/>
  <c r="F63" i="74"/>
  <c r="F90" i="74"/>
  <c r="F59" i="74"/>
  <c r="F177" i="74"/>
  <c r="F238" i="74"/>
  <c r="F43" i="74"/>
  <c r="F100" i="74"/>
  <c r="F166" i="74"/>
  <c r="F186" i="74"/>
  <c r="F240" i="74"/>
  <c r="F206" i="74"/>
  <c r="F207" i="74"/>
  <c r="F50" i="74"/>
  <c r="F17" i="74"/>
  <c r="F92" i="74"/>
  <c r="F53" i="74"/>
  <c r="F155" i="74"/>
  <c r="F237" i="74"/>
  <c r="F75" i="74"/>
  <c r="F68" i="74"/>
  <c r="F219" i="74"/>
  <c r="F258" i="74"/>
  <c r="F197" i="74"/>
  <c r="F58" i="74"/>
  <c r="F13" i="74"/>
  <c r="F205" i="74"/>
  <c r="F250" i="74"/>
  <c r="F81" i="74"/>
  <c r="F97" i="74"/>
  <c r="F46" i="74"/>
  <c r="F164" i="74"/>
  <c r="F212" i="74"/>
  <c r="F49" i="74"/>
  <c r="F243" i="74"/>
  <c r="F76" i="74"/>
  <c r="F226" i="74"/>
  <c r="F156" i="74"/>
  <c r="F44" i="74"/>
  <c r="F169" i="74"/>
  <c r="F140" i="74"/>
  <c r="F32" i="74"/>
  <c r="F150" i="74"/>
  <c r="F103" i="74"/>
  <c r="F55" i="74"/>
  <c r="F260" i="74"/>
  <c r="F24" i="74"/>
  <c r="F73" i="74"/>
  <c r="F189" i="74"/>
  <c r="F144" i="74"/>
  <c r="F79" i="74"/>
  <c r="F29" i="74"/>
  <c r="F67" i="74"/>
  <c r="F57" i="74"/>
  <c r="F112" i="74"/>
  <c r="F64" i="74"/>
  <c r="F201" i="74"/>
  <c r="F157" i="74"/>
  <c r="F139" i="74"/>
  <c r="F105" i="74"/>
  <c r="F102" i="74"/>
  <c r="F198" i="74"/>
  <c r="F203" i="74"/>
  <c r="F101" i="74"/>
  <c r="F118" i="74"/>
  <c r="F257" i="74"/>
  <c r="F147" i="74"/>
  <c r="F146" i="74"/>
  <c r="F174" i="74"/>
  <c r="F182" i="74"/>
  <c r="F223" i="74"/>
  <c r="F41" i="74"/>
  <c r="B4" i="74"/>
  <c r="F113" i="74"/>
  <c r="F31" i="74"/>
  <c r="F167" i="74"/>
  <c r="F34" i="74"/>
  <c r="F52" i="74"/>
  <c r="F62" i="74"/>
  <c r="F141" i="74"/>
  <c r="F184" i="74"/>
  <c r="F233" i="74"/>
  <c r="F149" i="74"/>
  <c r="F20" i="74"/>
  <c r="F40" i="74"/>
  <c r="F88" i="74"/>
  <c r="F120" i="74"/>
  <c r="F33" i="74"/>
  <c r="F190" i="74"/>
  <c r="F222" i="74"/>
  <c r="F229" i="74"/>
  <c r="F116" i="74"/>
  <c r="F196" i="74"/>
  <c r="F87" i="74"/>
  <c r="F135" i="74"/>
  <c r="F110" i="74"/>
  <c r="F106" i="74"/>
  <c r="F78" i="74"/>
  <c r="F151" i="74"/>
  <c r="F83" i="74"/>
  <c r="F172" i="74"/>
  <c r="F36" i="74"/>
  <c r="F242" i="74"/>
  <c r="F173" i="74"/>
  <c r="F94" i="74"/>
  <c r="F18" i="74"/>
  <c r="F10" i="74"/>
  <c r="F246" i="74"/>
  <c r="F109" i="74"/>
  <c r="F16" i="74"/>
  <c r="F200" i="74"/>
  <c r="F188" i="74"/>
  <c r="F142" i="74"/>
  <c r="F221" i="74"/>
  <c r="F22" i="74"/>
  <c r="F199" i="74"/>
  <c r="F111" i="74"/>
  <c r="F252" i="74"/>
  <c r="F114" i="74"/>
  <c r="F215" i="74"/>
  <c r="F28" i="74"/>
  <c r="F153" i="74"/>
  <c r="F180" i="74"/>
  <c r="F21" i="74"/>
  <c r="F253" i="74"/>
  <c r="F255" i="74"/>
  <c r="F39" i="74"/>
  <c r="F168" i="74"/>
  <c r="F126" i="74"/>
  <c r="F129" i="74"/>
  <c r="F244" i="74"/>
  <c r="F23" i="74"/>
  <c r="F248" i="74"/>
  <c r="F176" i="74"/>
  <c r="F99" i="74"/>
  <c r="F183" i="74"/>
  <c r="F218" i="74"/>
  <c r="F259" i="74"/>
  <c r="F123" i="74"/>
  <c r="F48" i="74"/>
  <c r="F117" i="74"/>
  <c r="F254" i="74"/>
  <c r="F178" i="74"/>
  <c r="F12" i="74"/>
  <c r="F202" i="74"/>
  <c r="F19" i="74"/>
  <c r="F211" i="74"/>
  <c r="F69" i="74"/>
  <c r="F108" i="74"/>
  <c r="F84" i="74"/>
  <c r="F165" i="74"/>
  <c r="F70" i="74"/>
  <c r="F71" i="74"/>
  <c r="F227" i="74"/>
  <c r="F26" i="74"/>
  <c r="F72" i="74"/>
  <c r="F228" i="74"/>
  <c r="F60" i="74"/>
  <c r="F132" i="74"/>
  <c r="F216" i="74"/>
  <c r="F160" i="74"/>
  <c r="F204" i="74"/>
  <c r="F181" i="74"/>
  <c r="F37" i="74"/>
  <c r="F56" i="74"/>
  <c r="F11" i="74"/>
  <c r="F47" i="74"/>
  <c r="F159" i="74"/>
  <c r="F148" i="74"/>
  <c r="F152" i="74"/>
  <c r="F256" i="74"/>
  <c r="F241" i="74"/>
  <c r="F192" i="74"/>
  <c r="F251" i="74"/>
  <c r="F27" i="74"/>
  <c r="F86" i="74"/>
  <c r="F85" i="74"/>
  <c r="F234" i="74"/>
  <c r="F247" i="74"/>
  <c r="F209" i="74"/>
  <c r="F30" i="74"/>
  <c r="F137" i="74"/>
  <c r="F214" i="74"/>
  <c r="F138" i="74"/>
  <c r="F231" i="74"/>
  <c r="F187" i="74"/>
  <c r="F8" i="74"/>
  <c r="F127" i="74"/>
  <c r="F9" i="74"/>
  <c r="F15" i="74"/>
  <c r="F145" i="74"/>
  <c r="F89" i="74"/>
  <c r="F235" i="74"/>
  <c r="F179" i="74"/>
  <c r="F95" i="74"/>
  <c r="F158" i="74"/>
  <c r="F35" i="74"/>
  <c r="F175" i="74"/>
  <c r="F193" i="74"/>
  <c r="F65" i="74"/>
  <c r="F93" i="74"/>
  <c r="F245" i="74"/>
  <c r="F45" i="74"/>
  <c r="F121" i="74"/>
  <c r="F208" i="74"/>
  <c r="F7" i="74"/>
  <c r="F122" i="74"/>
  <c r="F224" i="74"/>
  <c r="F82" i="74"/>
  <c r="F162" i="74"/>
  <c r="F185" i="74"/>
  <c r="F128" i="74"/>
  <c r="F217" i="74"/>
  <c r="F38" i="74"/>
  <c r="F25" i="74"/>
  <c r="F125" i="74"/>
  <c r="F124" i="74"/>
  <c r="F131" i="74"/>
  <c r="F136" i="74"/>
  <c r="F14" i="74"/>
  <c r="F134" i="74"/>
  <c r="F191" i="74"/>
  <c r="F77" i="74"/>
  <c r="F195" i="74"/>
  <c r="F133" i="74"/>
  <c r="F210" i="74"/>
  <c r="F194" i="74"/>
  <c r="F6" i="74"/>
  <c r="F154" i="74"/>
  <c r="F91" i="74"/>
  <c r="F51" i="74"/>
  <c r="F61" i="74"/>
  <c r="F225" i="74"/>
  <c r="F66" i="74"/>
  <c r="F54" i="74"/>
  <c r="F119" i="74"/>
  <c r="F42" i="74"/>
  <c r="F220" i="74"/>
  <c r="F161" i="74"/>
  <c r="F232" i="74"/>
  <c r="F213" i="74"/>
  <c r="B6" i="74" l="1"/>
  <c r="U15" i="72"/>
  <c r="O15" i="72"/>
  <c r="U14" i="72"/>
  <c r="O14" i="72"/>
  <c r="U13" i="72"/>
  <c r="O13" i="72"/>
  <c r="U12" i="72"/>
  <c r="O12" i="72"/>
  <c r="U11" i="72"/>
  <c r="O11" i="72"/>
  <c r="U10" i="72"/>
  <c r="O10" i="72"/>
  <c r="U9" i="72"/>
  <c r="O9" i="72"/>
  <c r="U8" i="72"/>
  <c r="O8" i="72"/>
  <c r="U7" i="72"/>
  <c r="O7" i="72"/>
  <c r="U6" i="72"/>
  <c r="O6" i="72"/>
  <c r="U5" i="72"/>
  <c r="O5" i="72"/>
  <c r="U4" i="72"/>
  <c r="O4" i="72"/>
  <c r="D3" i="74"/>
  <c r="Y4" i="72" l="1" a="1"/>
  <c r="Y4" i="72" s="1"/>
  <c r="P4" i="72" a="1"/>
  <c r="P4" i="72" s="1"/>
  <c r="Y14" i="72" l="1"/>
  <c r="Y6" i="72"/>
  <c r="Y13" i="72"/>
  <c r="Y9" i="72"/>
  <c r="Y15" i="72"/>
  <c r="Y5" i="72"/>
  <c r="Y11" i="72"/>
  <c r="Y12" i="72"/>
  <c r="Y7" i="72"/>
  <c r="Y8" i="72"/>
  <c r="Y10" i="72"/>
  <c r="P5" i="72"/>
  <c r="P11" i="72"/>
  <c r="P14" i="72"/>
  <c r="P7" i="72"/>
  <c r="P10" i="72"/>
  <c r="P13" i="72"/>
  <c r="P6" i="72"/>
  <c r="P15" i="72"/>
  <c r="P8" i="72"/>
  <c r="P12" i="72"/>
  <c r="P9" i="72"/>
  <c r="F4" i="72"/>
  <c r="G5" i="72"/>
  <c r="P3" i="72"/>
  <c r="Z4" i="72"/>
  <c r="G4" i="72"/>
  <c r="Z5" i="72"/>
  <c r="F6" i="72" l="1"/>
  <c r="F7" i="72" l="1"/>
  <c r="F9" i="72"/>
  <c r="F8" i="72"/>
  <c r="F10" i="72"/>
  <c r="I328" i="69"/>
  <c r="I327" i="69"/>
  <c r="I326" i="69"/>
  <c r="J326" i="69" s="1"/>
  <c r="I325" i="69"/>
  <c r="I324" i="69"/>
  <c r="J324" i="69" s="1"/>
  <c r="I323" i="69"/>
  <c r="J323" i="69" s="1"/>
  <c r="I322" i="69"/>
  <c r="J322" i="69" s="1"/>
  <c r="I321" i="69"/>
  <c r="J321" i="69" s="1"/>
  <c r="I320" i="69"/>
  <c r="J320" i="69" s="1"/>
  <c r="I319" i="69"/>
  <c r="J319" i="69" s="1"/>
  <c r="I318" i="69"/>
  <c r="J318" i="69" s="1"/>
  <c r="I317" i="69"/>
  <c r="J317" i="69" s="1"/>
  <c r="I316" i="69"/>
  <c r="J316" i="69" s="1"/>
  <c r="I315" i="69"/>
  <c r="J315" i="69" s="1"/>
  <c r="I314" i="69"/>
  <c r="J314" i="69" s="1"/>
  <c r="I313" i="69"/>
  <c r="J313" i="69" s="1"/>
  <c r="I312" i="69"/>
  <c r="J312" i="69" s="1"/>
  <c r="I311" i="69"/>
  <c r="J311" i="69" s="1"/>
  <c r="C328" i="69"/>
  <c r="D328" i="69" s="1"/>
  <c r="C327" i="69"/>
  <c r="D327" i="69" s="1"/>
  <c r="C326" i="69"/>
  <c r="D326" i="69" s="1"/>
  <c r="C325" i="69"/>
  <c r="D325" i="69" s="1"/>
  <c r="C324" i="69"/>
  <c r="D324" i="69" s="1"/>
  <c r="C323" i="69"/>
  <c r="D323" i="69" s="1"/>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J306" i="69" s="1"/>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D308" i="69" s="1"/>
  <c r="C307" i="69"/>
  <c r="D307" i="69" s="1"/>
  <c r="C306" i="69"/>
  <c r="D306" i="69" s="1"/>
  <c r="C305" i="69"/>
  <c r="D305" i="69" s="1"/>
  <c r="C304" i="69"/>
  <c r="D304" i="69" s="1"/>
  <c r="C303" i="69"/>
  <c r="D303" i="69" s="1"/>
  <c r="C302" i="69"/>
  <c r="D302" i="69" s="1"/>
  <c r="C301" i="69"/>
  <c r="D301" i="69" s="1"/>
  <c r="C300" i="69"/>
  <c r="D300" i="69" s="1"/>
  <c r="C299" i="69"/>
  <c r="D299" i="69" s="1"/>
  <c r="C298" i="69"/>
  <c r="D298" i="69" s="1"/>
  <c r="C297" i="69"/>
  <c r="D297" i="69" s="1"/>
  <c r="C296" i="69"/>
  <c r="D296" i="69" s="1"/>
  <c r="C295" i="69"/>
  <c r="D295" i="69" s="1"/>
  <c r="C294" i="69"/>
  <c r="D294" i="69" s="1"/>
  <c r="C293" i="69"/>
  <c r="D293" i="69" s="1"/>
  <c r="I292" i="69"/>
  <c r="J292" i="69" s="1"/>
  <c r="I291" i="69"/>
  <c r="J291" i="69" s="1"/>
  <c r="I290" i="69"/>
  <c r="J290" i="69" s="1"/>
  <c r="I289" i="69"/>
  <c r="J289" i="69" s="1"/>
  <c r="I288" i="69"/>
  <c r="J288" i="69" s="1"/>
  <c r="I287" i="69"/>
  <c r="J287" i="69" s="1"/>
  <c r="I286" i="69"/>
  <c r="J286" i="69" s="1"/>
  <c r="I285" i="69"/>
  <c r="J285" i="69" s="1"/>
  <c r="I284" i="69"/>
  <c r="J284" i="69" s="1"/>
  <c r="I283" i="69"/>
  <c r="J283" i="69" s="1"/>
  <c r="I282" i="69"/>
  <c r="J282" i="69" s="1"/>
  <c r="I281" i="69"/>
  <c r="J281" i="69" s="1"/>
  <c r="I280" i="69"/>
  <c r="J280" i="69" s="1"/>
  <c r="I279" i="69"/>
  <c r="J279" i="69" s="1"/>
  <c r="I278" i="69"/>
  <c r="J278" i="69" s="1"/>
  <c r="I277" i="69"/>
  <c r="J277" i="69" s="1"/>
  <c r="I276" i="69"/>
  <c r="J276" i="69" s="1"/>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J263" i="69" s="1"/>
  <c r="I262" i="69"/>
  <c r="J262" i="69" s="1"/>
  <c r="I261" i="69"/>
  <c r="J261" i="69" s="1"/>
  <c r="I260" i="69"/>
  <c r="J260" i="69" s="1"/>
  <c r="I259" i="69"/>
  <c r="J259" i="69" s="1"/>
  <c r="I258" i="69"/>
  <c r="J258" i="69" s="1"/>
  <c r="I257" i="69"/>
  <c r="J257" i="69" s="1"/>
  <c r="C274" i="69"/>
  <c r="D274" i="69" s="1"/>
  <c r="C273" i="69"/>
  <c r="C272" i="69"/>
  <c r="D272" i="69" s="1"/>
  <c r="C271" i="69"/>
  <c r="D271" i="69" s="1"/>
  <c r="C270" i="69"/>
  <c r="D270" i="69" s="1"/>
  <c r="C269" i="69"/>
  <c r="D269" i="69" s="1"/>
  <c r="C268" i="69"/>
  <c r="D268" i="69" s="1"/>
  <c r="C267" i="69"/>
  <c r="D267" i="69" s="1"/>
  <c r="C266" i="69"/>
  <c r="D266" i="69" s="1"/>
  <c r="C265" i="69"/>
  <c r="D265" i="69" s="1"/>
  <c r="C264" i="69"/>
  <c r="D264" i="69" s="1"/>
  <c r="C263" i="69"/>
  <c r="D263" i="69" s="1"/>
  <c r="C262" i="69"/>
  <c r="D262" i="69" s="1"/>
  <c r="C261" i="69"/>
  <c r="D261" i="69" s="1"/>
  <c r="C260" i="69"/>
  <c r="D260" i="69" s="1"/>
  <c r="C259" i="69"/>
  <c r="D259" i="69" s="1"/>
  <c r="C258" i="69"/>
  <c r="D258" i="69" s="1"/>
  <c r="C257" i="69"/>
  <c r="D257" i="69" s="1"/>
  <c r="I256" i="69"/>
  <c r="J256" i="69" s="1"/>
  <c r="I255" i="69"/>
  <c r="J255" i="69" s="1"/>
  <c r="I254" i="69"/>
  <c r="J254" i="69" s="1"/>
  <c r="I253" i="69"/>
  <c r="J253" i="69" s="1"/>
  <c r="I252" i="69"/>
  <c r="J252" i="69" s="1"/>
  <c r="I251" i="69"/>
  <c r="J251" i="69" s="1"/>
  <c r="I250" i="69"/>
  <c r="J250" i="69" s="1"/>
  <c r="I249" i="69"/>
  <c r="J249" i="69" s="1"/>
  <c r="I248" i="69"/>
  <c r="J248" i="69" s="1"/>
  <c r="I247" i="69"/>
  <c r="J247" i="69" s="1"/>
  <c r="I246" i="69"/>
  <c r="J246" i="69" s="1"/>
  <c r="I245" i="69"/>
  <c r="J245" i="69" s="1"/>
  <c r="I244" i="69"/>
  <c r="J244" i="69" s="1"/>
  <c r="I243" i="69"/>
  <c r="J243" i="69" s="1"/>
  <c r="I242" i="69"/>
  <c r="J242" i="69" s="1"/>
  <c r="I241" i="69"/>
  <c r="J241" i="69" s="1"/>
  <c r="I240" i="69"/>
  <c r="J240" i="69" s="1"/>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D237" i="69" s="1"/>
  <c r="C236" i="69"/>
  <c r="D236" i="69" s="1"/>
  <c r="C235" i="69"/>
  <c r="D235" i="69" s="1"/>
  <c r="C234" i="69"/>
  <c r="D234" i="69" s="1"/>
  <c r="C233" i="69"/>
  <c r="D233" i="69" s="1"/>
  <c r="C232" i="69"/>
  <c r="D232" i="69" s="1"/>
  <c r="C231" i="69"/>
  <c r="D231" i="69" s="1"/>
  <c r="C230" i="69"/>
  <c r="D230" i="69" s="1"/>
  <c r="C229" i="69"/>
  <c r="D229" i="69" s="1"/>
  <c r="C228" i="69"/>
  <c r="D228" i="69" s="1"/>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J199" i="69" s="1"/>
  <c r="I198" i="69"/>
  <c r="J198" i="69" s="1"/>
  <c r="I197" i="69"/>
  <c r="J197" i="69" s="1"/>
  <c r="I196" i="69"/>
  <c r="J196" i="69" s="1"/>
  <c r="I195" i="69"/>
  <c r="J195" i="69" s="1"/>
  <c r="I194" i="69"/>
  <c r="J194" i="69" s="1"/>
  <c r="I193" i="69"/>
  <c r="J193" i="69" s="1"/>
  <c r="I192" i="69"/>
  <c r="J192" i="69" s="1"/>
  <c r="I191" i="69"/>
  <c r="J191" i="69" s="1"/>
  <c r="I190" i="69"/>
  <c r="J190" i="69" s="1"/>
  <c r="I189" i="69"/>
  <c r="J189" i="69" s="1"/>
  <c r="I188" i="69"/>
  <c r="J188" i="69" s="1"/>
  <c r="I187" i="69"/>
  <c r="J187" i="69" s="1"/>
  <c r="I186" i="69"/>
  <c r="J186" i="69" s="1"/>
  <c r="I185" i="69"/>
  <c r="J185" i="69" s="1"/>
  <c r="C202" i="69"/>
  <c r="D202" i="69" s="1"/>
  <c r="C201" i="69"/>
  <c r="D201" i="69" s="1"/>
  <c r="C200" i="69"/>
  <c r="D200" i="69" s="1"/>
  <c r="C199" i="69"/>
  <c r="D199" i="69" s="1"/>
  <c r="C198" i="69"/>
  <c r="D198" i="69" s="1"/>
  <c r="C197" i="69"/>
  <c r="D197" i="69" s="1"/>
  <c r="C196" i="69"/>
  <c r="D196" i="69" s="1"/>
  <c r="C195" i="69"/>
  <c r="D195" i="69" s="1"/>
  <c r="C194" i="69"/>
  <c r="D194" i="69" s="1"/>
  <c r="C193" i="69"/>
  <c r="D193" i="69" s="1"/>
  <c r="C192" i="69"/>
  <c r="D192" i="69" s="1"/>
  <c r="C191" i="69"/>
  <c r="D191" i="69" s="1"/>
  <c r="C190" i="69"/>
  <c r="D190" i="69" s="1"/>
  <c r="C189" i="69"/>
  <c r="D189" i="69" s="1"/>
  <c r="C188" i="69"/>
  <c r="D188" i="69" s="1"/>
  <c r="C187" i="69"/>
  <c r="D187" i="69" s="1"/>
  <c r="C186" i="69"/>
  <c r="D186" i="69" s="1"/>
  <c r="C185" i="69"/>
  <c r="D185" i="69" s="1"/>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J168" i="69" s="1"/>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D171" i="69" s="1"/>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D149" i="69" s="1"/>
  <c r="J328" i="69"/>
  <c r="J327" i="69"/>
  <c r="J325" i="69"/>
  <c r="D273" i="69"/>
  <c r="J220" i="69"/>
  <c r="D17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E93" i="69"/>
  <c r="E137" i="69"/>
  <c r="E263" i="69"/>
  <c r="E242" i="69"/>
  <c r="E65" i="69"/>
  <c r="E136" i="69"/>
  <c r="E251" i="69"/>
  <c r="E211" i="69"/>
  <c r="E126" i="69"/>
  <c r="E315" i="69"/>
  <c r="E221" i="69"/>
  <c r="E184" i="69"/>
  <c r="E170" i="69"/>
  <c r="E253" i="69"/>
  <c r="E266" i="69"/>
  <c r="E283" i="69"/>
  <c r="E259" i="69"/>
  <c r="E313" i="69"/>
  <c r="E214" i="69"/>
  <c r="E69" i="69"/>
  <c r="E150" i="69"/>
  <c r="E276" i="69"/>
  <c r="E291" i="69"/>
  <c r="E24" i="69"/>
  <c r="E240" i="69"/>
  <c r="E53" i="69"/>
  <c r="E206" i="69"/>
  <c r="E27" i="69"/>
  <c r="E35" i="69"/>
  <c r="E218" i="69"/>
  <c r="E97" i="69"/>
  <c r="E236" i="69"/>
  <c r="E267" i="69"/>
  <c r="E297" i="69"/>
  <c r="E25" i="69"/>
  <c r="E47" i="69"/>
  <c r="E299" i="69"/>
  <c r="E161" i="69"/>
  <c r="E238" i="69"/>
  <c r="E318" i="69"/>
  <c r="E247" i="69"/>
  <c r="E46" i="69"/>
  <c r="E5" i="69"/>
  <c r="E325" i="69"/>
  <c r="E302" i="69"/>
  <c r="E140" i="69"/>
  <c r="E48" i="69"/>
  <c r="E220" i="69"/>
  <c r="E16" i="69"/>
  <c r="E317" i="69"/>
  <c r="E260" i="69"/>
  <c r="E50" i="69"/>
  <c r="E207" i="69"/>
  <c r="E264" i="69"/>
  <c r="E20" i="69"/>
  <c r="E66" i="69"/>
  <c r="E114" i="69"/>
  <c r="E224" i="69"/>
  <c r="E319" i="69"/>
  <c r="E38" i="69"/>
  <c r="E141" i="69"/>
  <c r="E116" i="69"/>
  <c r="E125" i="69"/>
  <c r="E123" i="69"/>
  <c r="E58" i="69"/>
  <c r="E248" i="69"/>
  <c r="E145" i="69"/>
  <c r="E205" i="69"/>
  <c r="E326" i="69"/>
  <c r="E176" i="69"/>
  <c r="E163" i="69"/>
  <c r="E11" i="69"/>
  <c r="E309" i="69"/>
  <c r="E75" i="69"/>
  <c r="E316" i="69"/>
  <c r="E104" i="69"/>
  <c r="E31" i="69"/>
  <c r="E67" i="69"/>
  <c r="E311" i="69"/>
  <c r="E44" i="69"/>
  <c r="E192" i="69"/>
  <c r="E82" i="69"/>
  <c r="E39" i="69"/>
  <c r="E160" i="69"/>
  <c r="E135" i="69"/>
  <c r="E303" i="69"/>
  <c r="E165" i="69"/>
  <c r="E209" i="69"/>
  <c r="E292" i="69"/>
  <c r="E52" i="69"/>
  <c r="E181" i="69"/>
  <c r="E162" i="69"/>
  <c r="E80" i="69"/>
  <c r="E212" i="69"/>
  <c r="E99" i="69"/>
  <c r="E102" i="69"/>
  <c r="E128" i="69"/>
  <c r="E188" i="69"/>
  <c r="E177" i="69"/>
  <c r="E72" i="69"/>
  <c r="E8" i="69"/>
  <c r="E130" i="69"/>
  <c r="E215" i="69"/>
  <c r="E293" i="69"/>
  <c r="E166" i="69"/>
  <c r="E217" i="69"/>
  <c r="E275" i="69"/>
  <c r="E89" i="69"/>
  <c r="E122" i="69"/>
  <c r="E88" i="69"/>
  <c r="E200" i="69"/>
  <c r="E40" i="69"/>
  <c r="E271" i="69"/>
  <c r="E143" i="69"/>
  <c r="E193" i="69"/>
  <c r="E129" i="69"/>
  <c r="E117" i="69"/>
  <c r="E294" i="69"/>
  <c r="E189" i="69"/>
  <c r="E142" i="69"/>
  <c r="E202" i="69"/>
  <c r="E139" i="69"/>
  <c r="E233" i="69"/>
  <c r="E304" i="69"/>
  <c r="E168" i="69"/>
  <c r="E63" i="69"/>
  <c r="E210" i="69"/>
  <c r="E32" i="69"/>
  <c r="E197" i="69"/>
  <c r="E37" i="69"/>
  <c r="E138" i="69"/>
  <c r="E84" i="69"/>
  <c r="E222" i="69"/>
  <c r="E190" i="69"/>
  <c r="F4" i="69"/>
  <c r="E223" i="69"/>
  <c r="E70" i="69"/>
  <c r="E314" i="69"/>
  <c r="E203" i="69"/>
  <c r="E14" i="69"/>
  <c r="E33" i="69"/>
  <c r="E185" i="69"/>
  <c r="E151" i="69"/>
  <c r="E17" i="69"/>
  <c r="E148" i="69"/>
  <c r="E96" i="69"/>
  <c r="E15" i="69"/>
  <c r="E19" i="69"/>
  <c r="E159" i="69"/>
  <c r="E213" i="69"/>
  <c r="E59" i="69"/>
  <c r="E182" i="69"/>
  <c r="E256" i="69"/>
  <c r="E60" i="69"/>
  <c r="E36" i="69"/>
  <c r="E147" i="69"/>
  <c r="E232" i="69"/>
  <c r="E324" i="69"/>
  <c r="E22" i="69"/>
  <c r="E94" i="69"/>
  <c r="E83" i="69"/>
  <c r="E307" i="69"/>
  <c r="E78" i="69"/>
  <c r="E288" i="69"/>
  <c r="E312" i="69"/>
  <c r="E153" i="69"/>
  <c r="E282" i="69"/>
  <c r="E112" i="69"/>
  <c r="E228" i="69"/>
  <c r="E26" i="69"/>
  <c r="E268" i="69"/>
  <c r="E49" i="69"/>
  <c r="E290" i="69"/>
  <c r="E322" i="69"/>
  <c r="E194" i="69"/>
  <c r="E74" i="69"/>
  <c r="E158" i="69"/>
  <c r="E86" i="69"/>
  <c r="E237" i="69"/>
  <c r="E118" i="69"/>
  <c r="E61" i="69"/>
  <c r="E157" i="69"/>
  <c r="E149" i="69"/>
  <c r="E90" i="69"/>
  <c r="E328" i="69"/>
  <c r="E178" i="69"/>
  <c r="E173" i="69"/>
  <c r="E278" i="69"/>
  <c r="E287" i="69"/>
  <c r="E320" i="69"/>
  <c r="E172" i="69"/>
  <c r="E179" i="69"/>
  <c r="E280" i="69"/>
  <c r="E257" i="69"/>
  <c r="E310" i="69"/>
  <c r="E101" i="69"/>
  <c r="E124" i="69"/>
  <c r="E301" i="69"/>
  <c r="E323" i="69"/>
  <c r="E105" i="69"/>
  <c r="E34" i="69"/>
  <c r="E152" i="69"/>
  <c r="E230" i="69"/>
  <c r="E195" i="69"/>
  <c r="E201" i="69"/>
  <c r="E68" i="69"/>
  <c r="E196" i="69"/>
  <c r="E279" i="69"/>
  <c r="E108" i="69"/>
  <c r="E258" i="69"/>
  <c r="E91" i="69"/>
  <c r="E187" i="69"/>
  <c r="E234" i="69"/>
  <c r="E29" i="69"/>
  <c r="E55" i="69"/>
  <c r="E298" i="69"/>
  <c r="E164" i="69"/>
  <c r="E132" i="69"/>
  <c r="E21" i="69"/>
  <c r="E265" i="69"/>
  <c r="E87" i="69"/>
  <c r="E261" i="69"/>
  <c r="E269" i="69"/>
  <c r="E245" i="69"/>
  <c r="E120" i="69"/>
  <c r="E92" i="69"/>
  <c r="E18" i="69"/>
  <c r="E208" i="69"/>
  <c r="E131" i="69"/>
  <c r="E156" i="69"/>
  <c r="E64" i="69"/>
  <c r="E250" i="69"/>
  <c r="B4" i="71"/>
  <c r="E180" i="69"/>
  <c r="E81" i="69"/>
  <c r="E42" i="69"/>
  <c r="E186" i="69"/>
  <c r="E281" i="69"/>
  <c r="E235" i="69"/>
  <c r="E321" i="69"/>
  <c r="E45" i="69"/>
  <c r="E107" i="69"/>
  <c r="E10" i="69"/>
  <c r="E296" i="69"/>
  <c r="E243" i="69"/>
  <c r="E219" i="69"/>
  <c r="E241" i="69"/>
  <c r="E216" i="69"/>
  <c r="E204" i="69"/>
  <c r="E255" i="69"/>
  <c r="E115" i="69"/>
  <c r="E121" i="69"/>
  <c r="E167" i="69"/>
  <c r="E76" i="69"/>
  <c r="E174" i="69"/>
  <c r="E171" i="69"/>
  <c r="E244" i="69"/>
  <c r="E183" i="69"/>
  <c r="E13" i="69"/>
  <c r="E133" i="69"/>
  <c r="E295" i="69"/>
  <c r="E12" i="69"/>
  <c r="E249" i="69"/>
  <c r="E229" i="69"/>
  <c r="E109" i="69"/>
  <c r="E119" i="69"/>
  <c r="E274" i="69"/>
  <c r="E272" i="69"/>
  <c r="E226" i="69"/>
  <c r="E199" i="69"/>
  <c r="E57" i="69"/>
  <c r="E6" i="69"/>
  <c r="E270" i="69"/>
  <c r="E56" i="69"/>
  <c r="E169" i="69"/>
  <c r="E252" i="69"/>
  <c r="E41" i="69"/>
  <c r="E277" i="69"/>
  <c r="E175" i="69"/>
  <c r="E85" i="69"/>
  <c r="E289" i="69"/>
  <c r="E306" i="69"/>
  <c r="E73" i="69"/>
  <c r="E111" i="69"/>
  <c r="E23" i="69"/>
  <c r="E262" i="69"/>
  <c r="E227" i="69"/>
  <c r="E231" i="69"/>
  <c r="E51" i="69"/>
  <c r="E239" i="69"/>
  <c r="E79" i="69"/>
  <c r="E198" i="69"/>
  <c r="E100" i="69"/>
  <c r="E28" i="69"/>
  <c r="B4" i="70"/>
  <c r="E225" i="69"/>
  <c r="E98" i="69"/>
  <c r="E308" i="69"/>
  <c r="E286" i="69"/>
  <c r="E106" i="69"/>
  <c r="E71" i="69"/>
  <c r="E146" i="69"/>
  <c r="E327" i="69"/>
  <c r="E127" i="69"/>
  <c r="E254" i="69"/>
  <c r="E30" i="69"/>
  <c r="E284" i="69"/>
  <c r="E110" i="69"/>
  <c r="E9" i="69"/>
  <c r="E144" i="69"/>
  <c r="E103" i="69"/>
  <c r="E7" i="69"/>
  <c r="E246" i="69"/>
  <c r="E285" i="69"/>
  <c r="E154" i="69"/>
  <c r="E305" i="69"/>
  <c r="E134" i="69"/>
  <c r="E62" i="69"/>
  <c r="E54" i="69"/>
  <c r="E273" i="69"/>
  <c r="E191" i="69"/>
  <c r="E77" i="69"/>
  <c r="E43" i="69"/>
  <c r="E300" i="69"/>
  <c r="E155" i="69"/>
  <c r="E95" i="69"/>
  <c r="E113" i="69"/>
  <c r="F17" i="71"/>
  <c r="F179" i="71"/>
  <c r="F65" i="70"/>
  <c r="F128" i="70"/>
  <c r="F163" i="71"/>
  <c r="F204" i="70"/>
  <c r="F187" i="71"/>
  <c r="F95" i="70"/>
  <c r="F56" i="70"/>
  <c r="F203" i="71"/>
  <c r="F30" i="70"/>
  <c r="F189" i="70"/>
  <c r="F208" i="71"/>
  <c r="Q220" i="69"/>
  <c r="H4" i="72"/>
  <c r="F149" i="71"/>
  <c r="F101" i="70"/>
  <c r="F158" i="71"/>
  <c r="F159" i="70"/>
  <c r="F52" i="70"/>
  <c r="F105" i="70"/>
  <c r="F61" i="70"/>
  <c r="F80" i="70"/>
  <c r="F229" i="71"/>
  <c r="F177" i="71"/>
  <c r="Q328" i="69"/>
  <c r="F67" i="71"/>
  <c r="F132" i="71"/>
  <c r="F170" i="70"/>
  <c r="F58" i="70"/>
  <c r="F217" i="70"/>
  <c r="F149" i="70"/>
  <c r="G8" i="72"/>
  <c r="F33" i="71"/>
  <c r="F180" i="71"/>
  <c r="F36" i="70"/>
  <c r="F7" i="71"/>
  <c r="F180" i="70"/>
  <c r="F94" i="71"/>
  <c r="F55" i="71"/>
  <c r="F100" i="71"/>
  <c r="F80" i="71"/>
  <c r="F256" i="70"/>
  <c r="F113" i="70"/>
  <c r="F259" i="70"/>
  <c r="F175" i="71"/>
  <c r="F6" i="71"/>
  <c r="F202" i="70"/>
  <c r="F54" i="70"/>
  <c r="F161" i="71"/>
  <c r="F230" i="70"/>
  <c r="F49" i="71"/>
  <c r="F21" i="71"/>
  <c r="F18" i="70"/>
  <c r="F120" i="71"/>
  <c r="F224" i="70"/>
  <c r="F219" i="70"/>
  <c r="F168" i="70"/>
  <c r="F181" i="70"/>
  <c r="F199" i="70"/>
  <c r="F235" i="71"/>
  <c r="F32" i="71"/>
  <c r="F257" i="70"/>
  <c r="F198" i="71"/>
  <c r="F209" i="71"/>
  <c r="F221" i="70"/>
  <c r="F232" i="71"/>
  <c r="F141" i="71"/>
  <c r="F167" i="71"/>
  <c r="F62" i="71"/>
  <c r="F163" i="70"/>
  <c r="F125" i="71"/>
  <c r="Q148" i="69"/>
  <c r="G9" i="72"/>
  <c r="F199" i="71"/>
  <c r="F125" i="70"/>
  <c r="F98" i="70"/>
  <c r="F97" i="70"/>
  <c r="F236" i="71"/>
  <c r="F161" i="70"/>
  <c r="F102" i="70"/>
  <c r="F16" i="70"/>
  <c r="F222" i="70"/>
  <c r="F98" i="71"/>
  <c r="F237" i="70"/>
  <c r="F25" i="71"/>
  <c r="F112" i="71"/>
  <c r="F45" i="70"/>
  <c r="F233" i="70"/>
  <c r="F131" i="71"/>
  <c r="F97" i="71"/>
  <c r="F59" i="71"/>
  <c r="F39" i="71"/>
  <c r="F83" i="71"/>
  <c r="F174" i="70"/>
  <c r="Z9" i="72"/>
  <c r="F228" i="70"/>
  <c r="F187" i="70"/>
  <c r="F255" i="71"/>
  <c r="F146" i="70"/>
  <c r="F258" i="70"/>
  <c r="F159" i="71"/>
  <c r="F72" i="70"/>
  <c r="F84" i="70"/>
  <c r="F89" i="71"/>
  <c r="F240" i="71"/>
  <c r="F241" i="70"/>
  <c r="B3" i="70"/>
  <c r="F246" i="70"/>
  <c r="F226" i="71"/>
  <c r="F121" i="71"/>
  <c r="F153" i="71"/>
  <c r="F53" i="70"/>
  <c r="F86" i="70"/>
  <c r="F207" i="71"/>
  <c r="Q57" i="69"/>
  <c r="F41" i="71"/>
  <c r="F160" i="70"/>
  <c r="F162" i="70"/>
  <c r="F218" i="71"/>
  <c r="F43" i="70"/>
  <c r="F144" i="70"/>
  <c r="F185" i="71"/>
  <c r="F9" i="70"/>
  <c r="F196" i="71"/>
  <c r="F115" i="71"/>
  <c r="F127" i="70"/>
  <c r="F194" i="70"/>
  <c r="F189" i="71"/>
  <c r="F133" i="71"/>
  <c r="F114" i="70"/>
  <c r="F216" i="70"/>
  <c r="F114" i="71"/>
  <c r="F5" i="70"/>
  <c r="F249" i="71"/>
  <c r="F200" i="71"/>
  <c r="F46" i="70"/>
  <c r="F124" i="71"/>
  <c r="F188" i="71"/>
  <c r="F254" i="71"/>
  <c r="Q184" i="69"/>
  <c r="F150" i="70"/>
  <c r="H5" i="72"/>
  <c r="F27" i="70"/>
  <c r="F116" i="71"/>
  <c r="F146" i="71"/>
  <c r="F28" i="70"/>
  <c r="F94" i="70"/>
  <c r="F222" i="71"/>
  <c r="F148" i="71"/>
  <c r="F152" i="71"/>
  <c r="F154" i="71"/>
  <c r="F219" i="71"/>
  <c r="F53" i="71"/>
  <c r="F108" i="70"/>
  <c r="F212" i="70"/>
  <c r="F200" i="70"/>
  <c r="F173" i="71"/>
  <c r="F47" i="70"/>
  <c r="F99" i="70"/>
  <c r="F117" i="71"/>
  <c r="F36" i="71"/>
  <c r="F195" i="71"/>
  <c r="F210" i="70"/>
  <c r="F87" i="71"/>
  <c r="F230" i="71"/>
  <c r="F89" i="70"/>
  <c r="F32" i="70"/>
  <c r="F251" i="71"/>
  <c r="F201" i="70"/>
  <c r="F26" i="70"/>
  <c r="F192" i="71"/>
  <c r="F111" i="70"/>
  <c r="F102" i="71"/>
  <c r="F117" i="70"/>
  <c r="F23" i="71"/>
  <c r="F175" i="70"/>
  <c r="F208" i="70"/>
  <c r="Q23" i="69"/>
  <c r="F132" i="70"/>
  <c r="F110" i="71"/>
  <c r="F118" i="71"/>
  <c r="F237" i="71"/>
  <c r="F84" i="71"/>
  <c r="F250" i="70"/>
  <c r="F218" i="70"/>
  <c r="F124" i="70"/>
  <c r="F143" i="70"/>
  <c r="F151" i="71"/>
  <c r="F129" i="71"/>
  <c r="F119" i="71"/>
  <c r="F47" i="71"/>
  <c r="F253" i="71"/>
  <c r="F178" i="71"/>
  <c r="F196" i="70"/>
  <c r="F150" i="71"/>
  <c r="F252" i="71"/>
  <c r="F248" i="70"/>
  <c r="F193" i="71"/>
  <c r="F109" i="70"/>
  <c r="F57" i="71"/>
  <c r="F42" i="71"/>
  <c r="F228" i="71"/>
  <c r="F74" i="71"/>
  <c r="F72" i="71"/>
  <c r="F137" i="71"/>
  <c r="F160" i="71"/>
  <c r="F216" i="71"/>
  <c r="F113" i="71"/>
  <c r="F107" i="71"/>
  <c r="F256" i="71"/>
  <c r="F81" i="71"/>
  <c r="F12" i="71"/>
  <c r="F195" i="70"/>
  <c r="F217" i="71"/>
  <c r="F49" i="70"/>
  <c r="F91" i="71"/>
  <c r="F13" i="70"/>
  <c r="F87" i="70"/>
  <c r="F23" i="70"/>
  <c r="F240" i="70"/>
  <c r="F122" i="71"/>
  <c r="F191" i="70"/>
  <c r="F177" i="70"/>
  <c r="F63" i="70"/>
  <c r="F258" i="71"/>
  <c r="F215" i="70"/>
  <c r="F27" i="71"/>
  <c r="F226" i="70"/>
  <c r="F79" i="71"/>
  <c r="F50" i="71"/>
  <c r="F138" i="70"/>
  <c r="F214" i="70"/>
  <c r="F104" i="70"/>
  <c r="F255" i="70"/>
  <c r="F95" i="71"/>
  <c r="F35" i="70"/>
  <c r="F184" i="71"/>
  <c r="F172" i="71"/>
  <c r="F207" i="70"/>
  <c r="F245" i="71"/>
  <c r="F38" i="71"/>
  <c r="F183" i="70"/>
  <c r="F30" i="71"/>
  <c r="F19" i="71"/>
  <c r="F213" i="70"/>
  <c r="Q105" i="69"/>
  <c r="F91" i="70"/>
  <c r="F123" i="71"/>
  <c r="F15" i="71"/>
  <c r="F28" i="71"/>
  <c r="F229" i="70"/>
  <c r="F223" i="70"/>
  <c r="F69" i="70"/>
  <c r="F111" i="71"/>
  <c r="F20" i="71"/>
  <c r="F74" i="70"/>
  <c r="Q280" i="69"/>
  <c r="Q263" i="69"/>
  <c r="F151" i="70"/>
  <c r="F156" i="70"/>
  <c r="F143" i="71"/>
  <c r="F11" i="71"/>
  <c r="F197" i="70"/>
  <c r="F90" i="70"/>
  <c r="G10" i="72"/>
  <c r="F157" i="71"/>
  <c r="F38" i="70"/>
  <c r="F234" i="70"/>
  <c r="F134" i="71"/>
  <c r="F24" i="70"/>
  <c r="F138" i="71"/>
  <c r="F190" i="71"/>
  <c r="F251" i="70"/>
  <c r="F164" i="70"/>
  <c r="F62" i="70"/>
  <c r="F22" i="71"/>
  <c r="G7" i="72"/>
  <c r="F81" i="70"/>
  <c r="F142" i="71"/>
  <c r="F88" i="70"/>
  <c r="F171" i="70"/>
  <c r="F83" i="70"/>
  <c r="F14" i="71"/>
  <c r="F192" i="70"/>
  <c r="F34" i="70"/>
  <c r="F112" i="70"/>
  <c r="F152" i="70"/>
  <c r="F227" i="71"/>
  <c r="F209" i="70"/>
  <c r="F243" i="70"/>
  <c r="F56" i="71"/>
  <c r="F182" i="71"/>
  <c r="F169" i="71"/>
  <c r="F103" i="70"/>
  <c r="F10" i="70"/>
  <c r="F214" i="71"/>
  <c r="F121" i="70"/>
  <c r="F136" i="70"/>
  <c r="F204" i="71"/>
  <c r="F48" i="71"/>
  <c r="F172" i="70"/>
  <c r="F210" i="71"/>
  <c r="F106" i="71"/>
  <c r="F45" i="71"/>
  <c r="F202" i="71"/>
  <c r="F134" i="70"/>
  <c r="Z8" i="72"/>
  <c r="F249" i="70"/>
  <c r="F142" i="70"/>
  <c r="F145" i="70"/>
  <c r="F191" i="71"/>
  <c r="F206" i="70"/>
  <c r="F85" i="71"/>
  <c r="F52" i="71"/>
  <c r="F25" i="70"/>
  <c r="F136" i="71"/>
  <c r="F17" i="70"/>
  <c r="F147" i="70"/>
  <c r="F60" i="71"/>
  <c r="F8" i="71"/>
  <c r="Z7" i="72"/>
  <c r="F73" i="70"/>
  <c r="F75" i="71"/>
  <c r="F110" i="70"/>
  <c r="F66" i="70"/>
  <c r="F133" i="70"/>
  <c r="F68" i="70"/>
  <c r="F51" i="71"/>
  <c r="F65" i="71"/>
  <c r="F176" i="71"/>
  <c r="F109" i="71"/>
  <c r="F10" i="71"/>
  <c r="Q71" i="69"/>
  <c r="F165" i="70"/>
  <c r="Q199" i="69"/>
  <c r="F130" i="70"/>
  <c r="F182" i="70"/>
  <c r="F19" i="70"/>
  <c r="F50" i="70"/>
  <c r="F6" i="70"/>
  <c r="F139" i="71"/>
  <c r="F254" i="70"/>
  <c r="F234" i="71"/>
  <c r="F48" i="70"/>
  <c r="F18" i="71"/>
  <c r="F77" i="71"/>
  <c r="F176" i="70"/>
  <c r="F34" i="71"/>
  <c r="F21" i="70"/>
  <c r="F137" i="70"/>
  <c r="F162" i="71"/>
  <c r="F221" i="71"/>
  <c r="F225" i="70"/>
  <c r="F99" i="71"/>
  <c r="F61" i="71"/>
  <c r="Q256" i="69"/>
  <c r="F186" i="71"/>
  <c r="F126" i="70"/>
  <c r="F183" i="71"/>
  <c r="F245" i="70"/>
  <c r="F197" i="71"/>
  <c r="F128" i="71"/>
  <c r="F58" i="71"/>
  <c r="F78" i="71"/>
  <c r="F201" i="71"/>
  <c r="F8" i="70"/>
  <c r="F186" i="70"/>
  <c r="F93" i="71"/>
  <c r="F181" i="71"/>
  <c r="F212" i="71"/>
  <c r="F252" i="70"/>
  <c r="F51" i="70"/>
  <c r="F171" i="71"/>
  <c r="F29" i="70"/>
  <c r="F5" i="71"/>
  <c r="F37" i="71"/>
  <c r="F167" i="70"/>
  <c r="F248" i="71"/>
  <c r="F129" i="70"/>
  <c r="F106" i="70"/>
  <c r="F57" i="70"/>
  <c r="F43" i="71"/>
  <c r="Q8" i="69"/>
  <c r="F22" i="70"/>
  <c r="F140" i="70"/>
  <c r="F213" i="71"/>
  <c r="F239" i="71"/>
  <c r="F40" i="70"/>
  <c r="F115" i="70"/>
  <c r="F78" i="70"/>
  <c r="F75" i="70"/>
  <c r="F206" i="71"/>
  <c r="F108" i="71"/>
  <c r="F73" i="71"/>
  <c r="F79" i="70"/>
  <c r="F96" i="71"/>
  <c r="F165" i="71"/>
  <c r="F147" i="71"/>
  <c r="F100" i="70"/>
  <c r="F173" i="70"/>
  <c r="F59" i="70"/>
  <c r="F46" i="71"/>
  <c r="F148" i="70"/>
  <c r="F31" i="70"/>
  <c r="F64" i="71"/>
  <c r="F7" i="70"/>
  <c r="F40" i="71"/>
  <c r="F139" i="70"/>
  <c r="F131" i="70"/>
  <c r="F107" i="70"/>
  <c r="F37" i="70"/>
  <c r="F220" i="71"/>
  <c r="F211" i="71"/>
  <c r="F227" i="70"/>
  <c r="F169" i="70"/>
  <c r="G6" i="72"/>
  <c r="H6" i="72" s="1"/>
  <c r="F44" i="70"/>
  <c r="F71" i="70"/>
  <c r="F236" i="70"/>
  <c r="F71" i="71"/>
  <c r="F231" i="70"/>
  <c r="F16" i="71"/>
  <c r="F123" i="70"/>
  <c r="F20" i="70"/>
  <c r="F24" i="71"/>
  <c r="F154" i="70"/>
  <c r="F76" i="70"/>
  <c r="F233" i="71"/>
  <c r="F203" i="70"/>
  <c r="F68" i="71"/>
  <c r="F211" i="70"/>
  <c r="F67" i="70"/>
  <c r="F42" i="70"/>
  <c r="F70" i="70"/>
  <c r="F178" i="70"/>
  <c r="F244" i="71"/>
  <c r="F220" i="70"/>
  <c r="F198" i="70"/>
  <c r="F15" i="70"/>
  <c r="F31" i="71"/>
  <c r="F105" i="71"/>
  <c r="F246" i="71"/>
  <c r="F164" i="71"/>
  <c r="F29" i="71"/>
  <c r="F60" i="70"/>
  <c r="F76" i="71"/>
  <c r="F257" i="71"/>
  <c r="F12" i="70"/>
  <c r="F241" i="71"/>
  <c r="F41" i="70"/>
  <c r="F77" i="70"/>
  <c r="F231" i="71"/>
  <c r="F194" i="71"/>
  <c r="F174" i="71"/>
  <c r="F166" i="71"/>
  <c r="F244" i="70"/>
  <c r="F153" i="70"/>
  <c r="Q166" i="69"/>
  <c r="F166" i="70"/>
  <c r="F205" i="70"/>
  <c r="F92" i="70"/>
  <c r="F104" i="71"/>
  <c r="F158" i="70"/>
  <c r="Q94" i="69"/>
  <c r="F26" i="71"/>
  <c r="F247" i="71"/>
  <c r="F101" i="71"/>
  <c r="F88" i="71"/>
  <c r="F90" i="71"/>
  <c r="F238" i="70"/>
  <c r="F235" i="70"/>
  <c r="F66" i="71"/>
  <c r="F184" i="70"/>
  <c r="F14" i="70"/>
  <c r="F63" i="71"/>
  <c r="F155" i="71"/>
  <c r="F157" i="70"/>
  <c r="F116" i="70"/>
  <c r="F33" i="70"/>
  <c r="F170" i="71"/>
  <c r="F127" i="71"/>
  <c r="F13" i="71"/>
  <c r="Z6" i="72"/>
  <c r="F232" i="70"/>
  <c r="F11" i="70"/>
  <c r="F69" i="71"/>
  <c r="F188" i="70"/>
  <c r="F253" i="70"/>
  <c r="F239" i="70"/>
  <c r="F92" i="71"/>
  <c r="F238" i="71"/>
  <c r="F259" i="71"/>
  <c r="F118" i="70"/>
  <c r="F119" i="70"/>
  <c r="F247" i="70"/>
  <c r="B3" i="71"/>
  <c r="F122" i="70"/>
  <c r="F9" i="71"/>
  <c r="F82" i="71"/>
  <c r="F135" i="71"/>
  <c r="F70" i="71"/>
  <c r="F168" i="71"/>
  <c r="F145" i="71"/>
  <c r="F96" i="70"/>
  <c r="F223" i="71"/>
  <c r="F250" i="71"/>
  <c r="F93" i="70"/>
  <c r="F193" i="70"/>
  <c r="F225" i="71"/>
  <c r="F54" i="71"/>
  <c r="F141" i="70"/>
  <c r="F44" i="71"/>
  <c r="F39" i="70"/>
  <c r="F86" i="71"/>
  <c r="F82" i="70"/>
  <c r="F155" i="70"/>
  <c r="F205" i="71"/>
  <c r="F242" i="70"/>
  <c r="F179" i="70"/>
  <c r="F103" i="71"/>
  <c r="F215" i="71"/>
  <c r="F144" i="71"/>
  <c r="F140" i="71"/>
  <c r="Z10" i="72"/>
  <c r="F85" i="70"/>
  <c r="F64" i="70"/>
  <c r="F35" i="71"/>
  <c r="F55" i="70"/>
  <c r="F243" i="71"/>
  <c r="F224" i="71"/>
  <c r="F120" i="70"/>
  <c r="F156" i="71"/>
  <c r="F242" i="71"/>
  <c r="F126" i="71"/>
  <c r="F190" i="70"/>
  <c r="F135" i="70"/>
  <c r="F185" i="70"/>
  <c r="F130" i="71"/>
  <c r="B5" i="71" l="1"/>
  <c r="F11" i="72"/>
  <c r="K5" i="69" a="1"/>
  <c r="K281" i="69" s="1"/>
  <c r="B5"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X7" i="32"/>
  <c r="X8" i="32"/>
  <c r="X9" i="32"/>
  <c r="X10" i="32"/>
  <c r="X11" i="32"/>
  <c r="X12" i="32"/>
  <c r="X13" i="32"/>
  <c r="X14" i="32"/>
  <c r="X15" i="32"/>
  <c r="X16" i="32"/>
  <c r="X17" i="32"/>
  <c r="X18" i="32"/>
  <c r="X19" i="32"/>
  <c r="X20" i="32"/>
  <c r="X21" i="32"/>
  <c r="X22" i="32"/>
  <c r="X23" i="32"/>
  <c r="X24" i="32"/>
  <c r="X25" i="32"/>
  <c r="X26" i="32"/>
  <c r="X27" i="32"/>
  <c r="X28" i="32"/>
  <c r="X29" i="32"/>
  <c r="X30" i="32"/>
  <c r="X31" i="32"/>
  <c r="X32" i="32"/>
  <c r="X33" i="32"/>
  <c r="X34" i="32"/>
  <c r="X35" i="32"/>
  <c r="X36" i="32"/>
  <c r="X37" i="32"/>
  <c r="X38" i="32"/>
  <c r="X39" i="32"/>
  <c r="X40" i="32"/>
  <c r="X41" i="32"/>
  <c r="X42" i="32"/>
  <c r="X5" i="32"/>
  <c r="X6" i="31"/>
  <c r="X7" i="31"/>
  <c r="X8" i="31"/>
  <c r="X9" i="31"/>
  <c r="X10" i="31"/>
  <c r="X11" i="31"/>
  <c r="X12" i="31"/>
  <c r="X13" i="31"/>
  <c r="X14" i="31"/>
  <c r="X15" i="31"/>
  <c r="X16" i="31"/>
  <c r="X17" i="31"/>
  <c r="X18" i="31"/>
  <c r="X19" i="31"/>
  <c r="X20" i="31"/>
  <c r="X21" i="31"/>
  <c r="X22" i="31"/>
  <c r="X23" i="31"/>
  <c r="X24" i="31"/>
  <c r="X25" i="31"/>
  <c r="X26" i="31"/>
  <c r="X27" i="31"/>
  <c r="X28" i="31"/>
  <c r="X29" i="31"/>
  <c r="X30" i="31"/>
  <c r="X31" i="31"/>
  <c r="X32" i="31"/>
  <c r="X33" i="31"/>
  <c r="X34" i="31"/>
  <c r="X35" i="31"/>
  <c r="X36" i="31"/>
  <c r="X37" i="31"/>
  <c r="X38" i="31"/>
  <c r="X39" i="31"/>
  <c r="X40" i="31"/>
  <c r="X41" i="31"/>
  <c r="X42" i="31"/>
  <c r="X5" i="31"/>
  <c r="T6" i="30"/>
  <c r="T7" i="30"/>
  <c r="T8" i="30"/>
  <c r="T9" i="30"/>
  <c r="T10" i="30"/>
  <c r="T11" i="30"/>
  <c r="T5" i="30"/>
  <c r="T6" i="29"/>
  <c r="T7" i="29"/>
  <c r="T8" i="29"/>
  <c r="T9" i="29"/>
  <c r="T10" i="29"/>
  <c r="T11" i="29"/>
  <c r="T12" i="29"/>
  <c r="T13" i="29"/>
  <c r="T14" i="29"/>
  <c r="T15" i="29"/>
  <c r="T5" i="29"/>
  <c r="T6" i="28"/>
  <c r="T7" i="28"/>
  <c r="T8" i="28"/>
  <c r="T9" i="28"/>
  <c r="T10" i="28"/>
  <c r="T11" i="28"/>
  <c r="T12" i="28"/>
  <c r="T13" i="28"/>
  <c r="T14" i="28"/>
  <c r="T15" i="28"/>
  <c r="T16" i="28"/>
  <c r="T17" i="28"/>
  <c r="T18" i="28"/>
  <c r="T19" i="28"/>
  <c r="T20" i="28"/>
  <c r="T21" i="28"/>
  <c r="T22" i="28"/>
  <c r="T23" i="28"/>
  <c r="T24" i="28"/>
  <c r="T25" i="28"/>
  <c r="T26" i="28"/>
  <c r="T27" i="28"/>
  <c r="T28" i="28"/>
  <c r="T29" i="28"/>
  <c r="T30" i="28"/>
  <c r="T31" i="28"/>
  <c r="T32" i="28"/>
  <c r="T33" i="28"/>
  <c r="T34" i="28"/>
  <c r="T35" i="28"/>
  <c r="T36" i="28"/>
  <c r="T37" i="28"/>
  <c r="T38" i="28"/>
  <c r="T39" i="28"/>
  <c r="T40" i="28"/>
  <c r="T5" i="28"/>
  <c r="F207" i="69"/>
  <c r="F163" i="69"/>
  <c r="F231" i="69"/>
  <c r="Q310" i="69"/>
  <c r="F253" i="69"/>
  <c r="F173" i="69"/>
  <c r="F287" i="69"/>
  <c r="F291" i="69"/>
  <c r="Q14" i="69"/>
  <c r="Q286" i="69"/>
  <c r="Q312" i="69"/>
  <c r="F33" i="69"/>
  <c r="F255" i="69"/>
  <c r="F220" i="69"/>
  <c r="F283" i="69"/>
  <c r="Q99" i="69"/>
  <c r="Q9" i="69"/>
  <c r="Q155" i="69"/>
  <c r="Q126" i="69"/>
  <c r="Q164" i="69"/>
  <c r="F150" i="69"/>
  <c r="F73" i="69"/>
  <c r="F325" i="69"/>
  <c r="F238" i="69"/>
  <c r="F48" i="69"/>
  <c r="Q98" i="69"/>
  <c r="Q142" i="69"/>
  <c r="Q58" i="69"/>
  <c r="F142" i="69"/>
  <c r="Q181" i="69"/>
  <c r="Q170" i="69"/>
  <c r="F36" i="69"/>
  <c r="Q22" i="69"/>
  <c r="Q134" i="69"/>
  <c r="Q161" i="69"/>
  <c r="F228" i="69"/>
  <c r="F246" i="69"/>
  <c r="Q267" i="69"/>
  <c r="F106" i="69"/>
  <c r="F310" i="69"/>
  <c r="F234" i="69"/>
  <c r="F181" i="69"/>
  <c r="Q327" i="69"/>
  <c r="Q197" i="69"/>
  <c r="F311" i="69"/>
  <c r="Q61" i="69"/>
  <c r="F226" i="69"/>
  <c r="F75" i="69"/>
  <c r="Q56" i="69"/>
  <c r="F146" i="69"/>
  <c r="Q106" i="69"/>
  <c r="Q179" i="69"/>
  <c r="Q190" i="69"/>
  <c r="Q18" i="69"/>
  <c r="Q54" i="69"/>
  <c r="Q87" i="69"/>
  <c r="Q35" i="69"/>
  <c r="F37" i="69"/>
  <c r="Q205" i="69"/>
  <c r="Q88" i="69"/>
  <c r="Q80" i="69"/>
  <c r="Q47" i="69"/>
  <c r="F10" i="69"/>
  <c r="F27" i="69"/>
  <c r="F30" i="69"/>
  <c r="Q7" i="69"/>
  <c r="Q96" i="69"/>
  <c r="Q72" i="69"/>
  <c r="Q230" i="69"/>
  <c r="Q291" i="69"/>
  <c r="Q229" i="69"/>
  <c r="Q225" i="69"/>
  <c r="Q89" i="69"/>
  <c r="Q287" i="69"/>
  <c r="Q241" i="69"/>
  <c r="Q320" i="69"/>
  <c r="Q297" i="69"/>
  <c r="Q228" i="69"/>
  <c r="F211" i="69"/>
  <c r="Q313" i="69"/>
  <c r="Q111" i="69"/>
  <c r="F249" i="69"/>
  <c r="Q6" i="69"/>
  <c r="Q308" i="69"/>
  <c r="F98" i="69"/>
  <c r="Q101" i="69"/>
  <c r="F165" i="69"/>
  <c r="Q113" i="69"/>
  <c r="F54" i="69"/>
  <c r="F316" i="69"/>
  <c r="F32" i="69"/>
  <c r="F53" i="69"/>
  <c r="F162" i="69"/>
  <c r="Q27" i="69"/>
  <c r="Q322" i="69"/>
  <c r="Q187" i="69"/>
  <c r="F148" i="69"/>
  <c r="F167" i="69"/>
  <c r="F34" i="69"/>
  <c r="Q67" i="69"/>
  <c r="F297" i="69"/>
  <c r="Q231" i="69"/>
  <c r="F324" i="69"/>
  <c r="Q317" i="69"/>
  <c r="Q152" i="69"/>
  <c r="F145" i="69"/>
  <c r="F292" i="69"/>
  <c r="Q311" i="69"/>
  <c r="Q158" i="69"/>
  <c r="F193" i="69"/>
  <c r="F274" i="69"/>
  <c r="F271" i="69"/>
  <c r="F35" i="69"/>
  <c r="Q49" i="69"/>
  <c r="Q177" i="69"/>
  <c r="F78" i="69"/>
  <c r="F72" i="69"/>
  <c r="F20" i="69"/>
  <c r="F204" i="69"/>
  <c r="F81" i="69"/>
  <c r="F319" i="69"/>
  <c r="F122" i="69"/>
  <c r="Q52" i="69"/>
  <c r="Q214" i="69"/>
  <c r="F223" i="69"/>
  <c r="Q53" i="69"/>
  <c r="Q238" i="69"/>
  <c r="H9" i="72"/>
  <c r="F183" i="69"/>
  <c r="Q245" i="69"/>
  <c r="F243" i="69"/>
  <c r="Q254" i="69"/>
  <c r="Q305" i="69"/>
  <c r="F158" i="69"/>
  <c r="F189" i="69"/>
  <c r="F90" i="69"/>
  <c r="F275" i="69"/>
  <c r="Q82" i="69"/>
  <c r="F232" i="69"/>
  <c r="F303" i="69"/>
  <c r="Q26" i="69"/>
  <c r="Q268" i="69"/>
  <c r="F144" i="69"/>
  <c r="Q296" i="69"/>
  <c r="F77" i="69"/>
  <c r="F250" i="69"/>
  <c r="Q65" i="69"/>
  <c r="F261" i="69"/>
  <c r="F19" i="69"/>
  <c r="F50" i="69"/>
  <c r="F205" i="69"/>
  <c r="Q302" i="69"/>
  <c r="F129" i="69"/>
  <c r="F52" i="69"/>
  <c r="F42" i="69"/>
  <c r="F135" i="69"/>
  <c r="Q257" i="69"/>
  <c r="Q271" i="69"/>
  <c r="F104" i="69"/>
  <c r="Q25" i="69"/>
  <c r="F102" i="69"/>
  <c r="F178" i="69"/>
  <c r="F235" i="69"/>
  <c r="F308" i="69"/>
  <c r="F251" i="69"/>
  <c r="F112" i="69"/>
  <c r="Q149" i="69"/>
  <c r="Q227" i="69"/>
  <c r="F191" i="69"/>
  <c r="Q307" i="69"/>
  <c r="F58" i="69"/>
  <c r="Q85" i="69"/>
  <c r="Q43" i="69"/>
  <c r="Q128" i="69"/>
  <c r="Q208" i="69"/>
  <c r="F61" i="69"/>
  <c r="Q24" i="69"/>
  <c r="F212" i="69"/>
  <c r="F180" i="69"/>
  <c r="F321" i="69"/>
  <c r="Q233" i="69"/>
  <c r="F195" i="69"/>
  <c r="F224" i="69"/>
  <c r="F23" i="69"/>
  <c r="F304" i="69"/>
  <c r="F233" i="69"/>
  <c r="Q183" i="69"/>
  <c r="F188" i="69"/>
  <c r="F125" i="69"/>
  <c r="F281" i="69"/>
  <c r="Q91" i="69"/>
  <c r="Q192" i="69"/>
  <c r="F6" i="69"/>
  <c r="F237" i="69"/>
  <c r="F279" i="69"/>
  <c r="F285" i="69"/>
  <c r="F154" i="69"/>
  <c r="F197" i="69"/>
  <c r="F127" i="69"/>
  <c r="F166" i="69"/>
  <c r="F84" i="69"/>
  <c r="Q203" i="69"/>
  <c r="F299" i="69"/>
  <c r="F288" i="69"/>
  <c r="Q284" i="69"/>
  <c r="F115" i="69"/>
  <c r="Q127" i="69"/>
  <c r="F123" i="69"/>
  <c r="Q68" i="69"/>
  <c r="F139" i="69"/>
  <c r="Q95" i="69"/>
  <c r="Q97" i="69"/>
  <c r="F46" i="69"/>
  <c r="F159" i="69"/>
  <c r="F199" i="69"/>
  <c r="Q193" i="69"/>
  <c r="Q246" i="69"/>
  <c r="G12" i="72"/>
  <c r="Q279" i="69"/>
  <c r="Q86" i="69"/>
  <c r="Q195" i="69"/>
  <c r="Q173" i="69"/>
  <c r="Q131" i="69"/>
  <c r="F67" i="69"/>
  <c r="F322" i="69"/>
  <c r="F242" i="69"/>
  <c r="F12" i="69"/>
  <c r="F317" i="69"/>
  <c r="F5" i="69"/>
  <c r="Q194" i="69"/>
  <c r="F230" i="69"/>
  <c r="F91" i="69"/>
  <c r="F326" i="69"/>
  <c r="F29" i="69"/>
  <c r="Q217" i="69"/>
  <c r="F313" i="69"/>
  <c r="F244" i="69"/>
  <c r="Q251" i="69"/>
  <c r="Q293" i="69"/>
  <c r="F7" i="69"/>
  <c r="Q292" i="69"/>
  <c r="Q325" i="69"/>
  <c r="Q240" i="69"/>
  <c r="Q109" i="69"/>
  <c r="F216" i="69"/>
  <c r="Q300" i="69"/>
  <c r="F298" i="69"/>
  <c r="Q207" i="69"/>
  <c r="F22" i="69"/>
  <c r="Q301" i="69"/>
  <c r="F76" i="69"/>
  <c r="Q211" i="69"/>
  <c r="F14" i="69"/>
  <c r="Q102" i="69"/>
  <c r="F320" i="69"/>
  <c r="Q323" i="69"/>
  <c r="F213" i="69"/>
  <c r="F133" i="69"/>
  <c r="F141" i="69"/>
  <c r="Q318" i="69"/>
  <c r="F240" i="69"/>
  <c r="Q50" i="69"/>
  <c r="Q112" i="69"/>
  <c r="F63" i="69"/>
  <c r="F262" i="69"/>
  <c r="F215" i="69"/>
  <c r="F93" i="69"/>
  <c r="Q264" i="69"/>
  <c r="Q188" i="69"/>
  <c r="F286" i="69"/>
  <c r="F276" i="69"/>
  <c r="Q81" i="69"/>
  <c r="F209" i="69"/>
  <c r="F17" i="69"/>
  <c r="F263" i="69"/>
  <c r="Q34" i="69"/>
  <c r="F65" i="69"/>
  <c r="Q78" i="69"/>
  <c r="Q76" i="69"/>
  <c r="F15" i="69"/>
  <c r="Q146" i="69"/>
  <c r="F293" i="69"/>
  <c r="Q236" i="69"/>
  <c r="F134" i="69"/>
  <c r="Q74" i="69"/>
  <c r="F82" i="69"/>
  <c r="F210" i="69"/>
  <c r="Q171" i="69"/>
  <c r="F152" i="69"/>
  <c r="Q130" i="69"/>
  <c r="Q40" i="69"/>
  <c r="Q226" i="69"/>
  <c r="F302" i="69"/>
  <c r="F119" i="69"/>
  <c r="Q304" i="69"/>
  <c r="F38" i="69"/>
  <c r="Q36" i="69"/>
  <c r="Q30" i="69"/>
  <c r="Q201" i="69"/>
  <c r="Q156" i="69"/>
  <c r="F31" i="69"/>
  <c r="Q103" i="69"/>
  <c r="Q258" i="69"/>
  <c r="Q125" i="69"/>
  <c r="Q234" i="69"/>
  <c r="F41" i="69"/>
  <c r="Q176" i="69"/>
  <c r="F201" i="69"/>
  <c r="Q110" i="69"/>
  <c r="Q28" i="69"/>
  <c r="Q104" i="69"/>
  <c r="F257" i="69"/>
  <c r="F113" i="69"/>
  <c r="Q44" i="69"/>
  <c r="F59" i="69"/>
  <c r="F182" i="69"/>
  <c r="F272" i="69"/>
  <c r="F89" i="69"/>
  <c r="Q60" i="69"/>
  <c r="F245" i="69"/>
  <c r="Q135" i="69"/>
  <c r="Q42" i="69"/>
  <c r="Q261" i="69"/>
  <c r="F9" i="69"/>
  <c r="Q299" i="69"/>
  <c r="F26" i="69"/>
  <c r="Q242" i="69"/>
  <c r="F43" i="69"/>
  <c r="Q159" i="69"/>
  <c r="Q273" i="69"/>
  <c r="F327" i="69"/>
  <c r="Q222" i="69"/>
  <c r="Q123" i="69"/>
  <c r="F138" i="69"/>
  <c r="F295" i="69"/>
  <c r="F227" i="69"/>
  <c r="Q178" i="69"/>
  <c r="Q73" i="69"/>
  <c r="Q219" i="69"/>
  <c r="F241" i="69"/>
  <c r="F118" i="69"/>
  <c r="F170" i="69"/>
  <c r="Q17" i="69"/>
  <c r="Q32" i="69"/>
  <c r="Q172" i="69"/>
  <c r="F97" i="69"/>
  <c r="Q266" i="69"/>
  <c r="F24" i="69"/>
  <c r="Q235" i="69"/>
  <c r="Q107" i="69"/>
  <c r="Q272" i="69"/>
  <c r="Q139" i="69"/>
  <c r="Q141" i="69"/>
  <c r="Q64" i="69"/>
  <c r="F323" i="69"/>
  <c r="F267" i="69"/>
  <c r="F68" i="69"/>
  <c r="Q31" i="69"/>
  <c r="Q19" i="69"/>
  <c r="Q137" i="69"/>
  <c r="F260" i="69"/>
  <c r="F225" i="69"/>
  <c r="Q116" i="69"/>
  <c r="F280" i="69"/>
  <c r="F62" i="69"/>
  <c r="Q237" i="69"/>
  <c r="Q189" i="69"/>
  <c r="Q55" i="69"/>
  <c r="F40" i="69"/>
  <c r="Q281" i="69"/>
  <c r="F229" i="69"/>
  <c r="Q51" i="69"/>
  <c r="F45" i="69"/>
  <c r="F18" i="69"/>
  <c r="Q285" i="69"/>
  <c r="F217" i="69"/>
  <c r="F136" i="69"/>
  <c r="Q120" i="69"/>
  <c r="F254" i="69"/>
  <c r="Q255" i="69"/>
  <c r="F149" i="69"/>
  <c r="Q243" i="69"/>
  <c r="F70" i="69"/>
  <c r="F114" i="69"/>
  <c r="Q290" i="69"/>
  <c r="F94" i="69"/>
  <c r="F328" i="69"/>
  <c r="Q163" i="69"/>
  <c r="Q223" i="69"/>
  <c r="Q145" i="69"/>
  <c r="Q29" i="69"/>
  <c r="Q321" i="69"/>
  <c r="Q93" i="69"/>
  <c r="F200" i="69"/>
  <c r="Q252" i="69"/>
  <c r="Q218" i="69"/>
  <c r="F196" i="69"/>
  <c r="F236" i="69"/>
  <c r="F268" i="69"/>
  <c r="F214" i="69"/>
  <c r="Q221" i="69"/>
  <c r="F74" i="69"/>
  <c r="Q147" i="69"/>
  <c r="F264" i="69"/>
  <c r="Q114" i="69"/>
  <c r="Q309" i="69"/>
  <c r="Q295" i="69"/>
  <c r="F160" i="69"/>
  <c r="F85" i="69"/>
  <c r="F143" i="69"/>
  <c r="Q215" i="69"/>
  <c r="F86" i="69"/>
  <c r="F153" i="69"/>
  <c r="Q75" i="69"/>
  <c r="Q16" i="69"/>
  <c r="Q182" i="69"/>
  <c r="F314" i="69"/>
  <c r="F39" i="69"/>
  <c r="F16" i="69"/>
  <c r="F126" i="69"/>
  <c r="Q316" i="69"/>
  <c r="Q132" i="69"/>
  <c r="Q136" i="69"/>
  <c r="F60" i="69"/>
  <c r="F168" i="69"/>
  <c r="F124" i="69"/>
  <c r="Q303" i="69"/>
  <c r="F107" i="69"/>
  <c r="Q239" i="69"/>
  <c r="F269" i="69"/>
  <c r="F137" i="69"/>
  <c r="Q174" i="69"/>
  <c r="Q108" i="69"/>
  <c r="F175" i="69"/>
  <c r="Q289" i="69"/>
  <c r="Q298" i="69"/>
  <c r="Q276" i="69"/>
  <c r="F69" i="69"/>
  <c r="Q160" i="69"/>
  <c r="F103" i="69"/>
  <c r="F252" i="69"/>
  <c r="Q15" i="69"/>
  <c r="Q191" i="69"/>
  <c r="Q198" i="69"/>
  <c r="F198" i="69"/>
  <c r="Q84" i="69"/>
  <c r="F177" i="69"/>
  <c r="Q70" i="69"/>
  <c r="Q115" i="69"/>
  <c r="Q216" i="69"/>
  <c r="F157" i="69"/>
  <c r="Q11" i="69"/>
  <c r="Q259" i="69"/>
  <c r="Q206" i="69"/>
  <c r="F109" i="69"/>
  <c r="F184" i="69"/>
  <c r="D2" i="71"/>
  <c r="F277" i="69"/>
  <c r="F190" i="69"/>
  <c r="Q212" i="69"/>
  <c r="F222" i="69"/>
  <c r="Q150" i="69"/>
  <c r="Q45" i="69"/>
  <c r="F108" i="69"/>
  <c r="F187" i="69"/>
  <c r="Q20" i="69"/>
  <c r="F131" i="69"/>
  <c r="Q249" i="69"/>
  <c r="F307" i="69"/>
  <c r="F130" i="69"/>
  <c r="F318" i="69"/>
  <c r="F171" i="69"/>
  <c r="F49" i="69"/>
  <c r="F95" i="69"/>
  <c r="F71" i="69"/>
  <c r="F13" i="69"/>
  <c r="Q278" i="69"/>
  <c r="Q90" i="69"/>
  <c r="F185" i="69"/>
  <c r="F156" i="69"/>
  <c r="Q253" i="69"/>
  <c r="Q143" i="69"/>
  <c r="F265" i="69"/>
  <c r="F169" i="69"/>
  <c r="Q37" i="69"/>
  <c r="F44" i="69"/>
  <c r="F306" i="69"/>
  <c r="F79" i="69"/>
  <c r="F294" i="69"/>
  <c r="Q66" i="69"/>
  <c r="F300" i="69"/>
  <c r="F120" i="69"/>
  <c r="F203" i="69"/>
  <c r="Q270" i="69"/>
  <c r="Q119" i="69"/>
  <c r="Q144" i="69"/>
  <c r="F301" i="69"/>
  <c r="F161" i="69"/>
  <c r="Q224" i="69"/>
  <c r="F290" i="69"/>
  <c r="F132" i="69"/>
  <c r="Q48" i="69"/>
  <c r="F88" i="69"/>
  <c r="F164" i="69"/>
  <c r="Q186" i="69"/>
  <c r="Q83" i="69"/>
  <c r="F256" i="69"/>
  <c r="Q326" i="69"/>
  <c r="Q62" i="69"/>
  <c r="Z12" i="72"/>
  <c r="F208" i="69"/>
  <c r="F282" i="69"/>
  <c r="F66" i="69"/>
  <c r="Q244" i="69"/>
  <c r="Q162" i="69"/>
  <c r="Q151" i="69"/>
  <c r="F100" i="69"/>
  <c r="Q232" i="69"/>
  <c r="F128" i="69"/>
  <c r="F284" i="69"/>
  <c r="F110" i="69"/>
  <c r="F11" i="69"/>
  <c r="H10" i="72"/>
  <c r="Q38" i="69"/>
  <c r="F296" i="69"/>
  <c r="F57" i="69"/>
  <c r="Q277" i="69"/>
  <c r="Q274" i="69"/>
  <c r="F270" i="69"/>
  <c r="Q202" i="69"/>
  <c r="F289" i="69"/>
  <c r="F25" i="69"/>
  <c r="F219" i="69"/>
  <c r="Q283" i="69"/>
  <c r="F96" i="69"/>
  <c r="F259" i="69"/>
  <c r="Q282" i="69"/>
  <c r="F312" i="69"/>
  <c r="F172" i="69"/>
  <c r="H8" i="72"/>
  <c r="F56" i="69"/>
  <c r="F99" i="69"/>
  <c r="Q118" i="69"/>
  <c r="F8" i="69"/>
  <c r="F266" i="69"/>
  <c r="Q12" i="69"/>
  <c r="Q169" i="69"/>
  <c r="Q165" i="69"/>
  <c r="Q204" i="69"/>
  <c r="Q196" i="69"/>
  <c r="F21" i="69"/>
  <c r="F117" i="69"/>
  <c r="F247" i="69"/>
  <c r="Q121" i="69"/>
  <c r="F140" i="69"/>
  <c r="G11" i="72"/>
  <c r="Q153" i="69"/>
  <c r="F273" i="69"/>
  <c r="Q260" i="69"/>
  <c r="F111" i="69"/>
  <c r="H7" i="72"/>
  <c r="F192" i="69"/>
  <c r="F116" i="69"/>
  <c r="F218" i="69"/>
  <c r="Q92" i="69"/>
  <c r="Q248" i="69"/>
  <c r="F258" i="69"/>
  <c r="F101" i="69"/>
  <c r="Q41" i="69"/>
  <c r="F305" i="69"/>
  <c r="Q39" i="69"/>
  <c r="Q269" i="69"/>
  <c r="Q77" i="69"/>
  <c r="D2" i="70"/>
  <c r="Q21" i="69"/>
  <c r="Q319" i="69"/>
  <c r="Q213" i="69"/>
  <c r="F202" i="69"/>
  <c r="Q306" i="69"/>
  <c r="F179" i="69"/>
  <c r="Q324" i="69"/>
  <c r="Q157" i="69"/>
  <c r="F80" i="69"/>
  <c r="Q122" i="69"/>
  <c r="F87" i="69"/>
  <c r="Q59" i="69"/>
  <c r="Q209" i="69"/>
  <c r="Q117" i="69"/>
  <c r="Q140" i="69"/>
  <c r="Q294" i="69"/>
  <c r="F248" i="69"/>
  <c r="F309" i="69"/>
  <c r="F278" i="69"/>
  <c r="F105" i="69"/>
  <c r="F28" i="69"/>
  <c r="Q210" i="69"/>
  <c r="Q33" i="69"/>
  <c r="F206" i="69"/>
  <c r="Q13" i="69"/>
  <c r="Q129" i="69"/>
  <c r="Q180" i="69"/>
  <c r="Q100" i="69"/>
  <c r="F55" i="69"/>
  <c r="Q79" i="69"/>
  <c r="Q46" i="69"/>
  <c r="F186" i="69"/>
  <c r="F176" i="69"/>
  <c r="Q138" i="69"/>
  <c r="F83" i="69"/>
  <c r="Q315" i="69"/>
  <c r="Q10" i="69"/>
  <c r="Q265" i="69"/>
  <c r="Q167" i="69"/>
  <c r="Q5" i="69"/>
  <c r="F155" i="69"/>
  <c r="F315" i="69"/>
  <c r="Q275" i="69"/>
  <c r="F47" i="69"/>
  <c r="F221" i="69"/>
  <c r="Q133" i="69"/>
  <c r="F151" i="69"/>
  <c r="Q185" i="69"/>
  <c r="Q250" i="69"/>
  <c r="Q63" i="69"/>
  <c r="Q288" i="69"/>
  <c r="F239" i="69"/>
  <c r="Q168" i="69"/>
  <c r="F194" i="69"/>
  <c r="Q154" i="69"/>
  <c r="Q200" i="69"/>
  <c r="Q247" i="69"/>
  <c r="F147" i="69"/>
  <c r="Q314" i="69"/>
  <c r="Q69" i="69"/>
  <c r="F174" i="69"/>
  <c r="F64" i="69"/>
  <c r="Q175" i="69"/>
  <c r="F92" i="69"/>
  <c r="F121" i="69"/>
  <c r="Q262" i="69"/>
  <c r="Q124" i="69"/>
  <c r="F51" i="69"/>
  <c r="Z11" i="72"/>
  <c r="AB5" i="31" l="1" a="1"/>
  <c r="AB28" i="31" s="1"/>
  <c r="X32" i="28"/>
  <c r="X7" i="29"/>
  <c r="X26" i="28"/>
  <c r="X5" i="30" a="1"/>
  <c r="X5" i="30" s="1"/>
  <c r="X5" i="28" a="1"/>
  <c r="X20" i="28" s="1"/>
  <c r="X33" i="28"/>
  <c r="X25" i="28"/>
  <c r="X17" i="28"/>
  <c r="X39" i="28"/>
  <c r="X22" i="28"/>
  <c r="X14" i="28"/>
  <c r="X24" i="28"/>
  <c r="X37" i="28"/>
  <c r="X29" i="28"/>
  <c r="X21" i="28"/>
  <c r="X5" i="29" a="1"/>
  <c r="X6" i="29" s="1"/>
  <c r="X8" i="29"/>
  <c r="AB5" i="32" a="1"/>
  <c r="AB33" i="32" s="1"/>
  <c r="AP15" i="31"/>
  <c r="AQ15" i="31" s="1"/>
  <c r="AP14" i="31"/>
  <c r="AQ14" i="31" s="1"/>
  <c r="AP16" i="31"/>
  <c r="AQ16" i="31" s="1"/>
  <c r="F13" i="72"/>
  <c r="D11" i="6"/>
  <c r="D12" i="6"/>
  <c r="H11" i="72"/>
  <c r="V30" i="18"/>
  <c r="V26" i="18"/>
  <c r="V31" i="18"/>
  <c r="V6" i="18"/>
  <c r="E11" i="6"/>
  <c r="V12" i="18"/>
  <c r="G13" i="72"/>
  <c r="V22" i="18"/>
  <c r="V41" i="18"/>
  <c r="V29" i="18"/>
  <c r="V39" i="18"/>
  <c r="V20" i="18"/>
  <c r="V24" i="18"/>
  <c r="V14" i="18"/>
  <c r="V8" i="18"/>
  <c r="V37" i="18"/>
  <c r="V32" i="18"/>
  <c r="V18" i="18"/>
  <c r="V25" i="18"/>
  <c r="H12" i="72"/>
  <c r="Z13" i="72"/>
  <c r="V23" i="18"/>
  <c r="E12" i="6"/>
  <c r="V28" i="18"/>
  <c r="V16" i="18"/>
  <c r="V13" i="18"/>
  <c r="V15" i="18"/>
  <c r="V35" i="18"/>
  <c r="V40" i="18"/>
  <c r="V42" i="18"/>
  <c r="V7" i="18"/>
  <c r="V9" i="18"/>
  <c r="V36" i="18"/>
  <c r="V38" i="18"/>
  <c r="V19" i="18"/>
  <c r="V21" i="18"/>
  <c r="V34" i="18"/>
  <c r="V27" i="18"/>
  <c r="V10" i="18"/>
  <c r="V17" i="18"/>
  <c r="V11" i="18"/>
  <c r="V33" i="18"/>
  <c r="V5" i="18"/>
  <c r="AB37" i="31" l="1"/>
  <c r="X36" i="28"/>
  <c r="X30" i="28"/>
  <c r="X38" i="28"/>
  <c r="X10" i="28"/>
  <c r="AB41" i="31"/>
  <c r="AB27" i="31"/>
  <c r="AB27" i="32"/>
  <c r="AB30" i="32"/>
  <c r="AB35" i="32"/>
  <c r="AB15" i="32"/>
  <c r="AB9" i="32"/>
  <c r="AB21" i="32"/>
  <c r="AB28" i="32"/>
  <c r="AB31" i="32"/>
  <c r="X34" i="28"/>
  <c r="X16" i="28"/>
  <c r="X7" i="30"/>
  <c r="AB37" i="32"/>
  <c r="AB36" i="32"/>
  <c r="AB29" i="32"/>
  <c r="X5" i="28"/>
  <c r="AB10" i="32"/>
  <c r="X40" i="28"/>
  <c r="X15" i="28"/>
  <c r="X8" i="30"/>
  <c r="X9" i="30"/>
  <c r="X11" i="30"/>
  <c r="AB8" i="32"/>
  <c r="X11" i="28"/>
  <c r="X31" i="28"/>
  <c r="X9" i="29"/>
  <c r="X7" i="28"/>
  <c r="X12" i="29"/>
  <c r="AB16" i="32"/>
  <c r="X12" i="28"/>
  <c r="X27" i="28"/>
  <c r="AB19" i="32"/>
  <c r="X13" i="28"/>
  <c r="AB6" i="32"/>
  <c r="X6" i="28"/>
  <c r="X23" i="28"/>
  <c r="X9" i="28"/>
  <c r="AB26" i="31"/>
  <c r="X28" i="28"/>
  <c r="X35" i="28"/>
  <c r="AB26" i="32"/>
  <c r="AB20" i="32"/>
  <c r="AB23" i="32"/>
  <c r="AB17" i="32"/>
  <c r="AB14" i="32"/>
  <c r="Z5" i="18" a="1"/>
  <c r="Z37" i="18" s="1"/>
  <c r="AB35" i="31"/>
  <c r="AB42" i="31"/>
  <c r="AB16" i="31"/>
  <c r="AB15" i="31"/>
  <c r="AB8" i="31"/>
  <c r="AB6" i="31"/>
  <c r="AB39" i="32"/>
  <c r="AB24" i="32"/>
  <c r="AB5" i="32"/>
  <c r="X5" i="29"/>
  <c r="AB31" i="31"/>
  <c r="AB14" i="31"/>
  <c r="AB9" i="31"/>
  <c r="AB32" i="32"/>
  <c r="AB13" i="31"/>
  <c r="AB39" i="31"/>
  <c r="X11" i="29"/>
  <c r="AB22" i="31"/>
  <c r="AB17" i="31"/>
  <c r="AB40" i="32"/>
  <c r="X13" i="29"/>
  <c r="AB42" i="32"/>
  <c r="AB24" i="31"/>
  <c r="AB41" i="32"/>
  <c r="X14" i="29"/>
  <c r="X6" i="30"/>
  <c r="AB21" i="31"/>
  <c r="X10" i="29"/>
  <c r="AB30" i="31"/>
  <c r="AB25" i="31"/>
  <c r="AB10" i="31"/>
  <c r="AB20" i="31"/>
  <c r="AB40" i="31"/>
  <c r="AB11" i="31"/>
  <c r="X15" i="29"/>
  <c r="AB11" i="32"/>
  <c r="AB29" i="31"/>
  <c r="AB12" i="32"/>
  <c r="AB38" i="31"/>
  <c r="AB13" i="32"/>
  <c r="AB7" i="32"/>
  <c r="AB33" i="31"/>
  <c r="AB18" i="31"/>
  <c r="X18" i="28"/>
  <c r="AB36" i="31"/>
  <c r="X8" i="28"/>
  <c r="AB19" i="31"/>
  <c r="X19" i="28"/>
  <c r="AB18" i="32"/>
  <c r="AB22" i="32"/>
  <c r="AB25" i="32"/>
  <c r="AB5" i="31"/>
  <c r="AB12" i="31"/>
  <c r="L5" i="26" s="1"/>
  <c r="P5" i="26" s="1" a="1"/>
  <c r="P5" i="26" s="1"/>
  <c r="X10" i="30"/>
  <c r="AB7" i="31"/>
  <c r="AB34" i="31"/>
  <c r="AB23" i="31"/>
  <c r="AB32" i="31"/>
  <c r="AB34" i="32"/>
  <c r="AB38" i="32"/>
  <c r="AF38" i="32"/>
  <c r="AH38" i="32" s="1"/>
  <c r="D10" i="75"/>
  <c r="D5" i="75"/>
  <c r="D15" i="75"/>
  <c r="D16" i="75"/>
  <c r="D17" i="75"/>
  <c r="D11" i="75"/>
  <c r="D12" i="75"/>
  <c r="D7" i="75"/>
  <c r="D9" i="75"/>
  <c r="D13" i="75"/>
  <c r="D6" i="75"/>
  <c r="D14" i="75"/>
  <c r="D8" i="75"/>
  <c r="F14" i="72"/>
  <c r="I3" i="47"/>
  <c r="H13" i="72"/>
  <c r="Z14" i="72"/>
  <c r="G14" i="72"/>
  <c r="H14" i="72" s="1"/>
  <c r="Z39" i="18" l="1"/>
  <c r="Z20" i="18"/>
  <c r="Z41" i="18"/>
  <c r="Z42" i="18"/>
  <c r="Z36" i="18"/>
  <c r="Z17" i="18"/>
  <c r="Z5" i="18"/>
  <c r="Z29" i="18"/>
  <c r="Z14" i="18"/>
  <c r="Z27" i="18"/>
  <c r="Z34" i="18"/>
  <c r="Z21" i="18"/>
  <c r="Z23" i="18"/>
  <c r="Z22" i="18"/>
  <c r="Z10" i="18"/>
  <c r="Z30" i="18"/>
  <c r="Z38" i="18"/>
  <c r="Z40" i="18"/>
  <c r="Z24" i="18"/>
  <c r="Z6" i="18"/>
  <c r="Z16" i="18"/>
  <c r="Z13" i="18"/>
  <c r="Z26" i="18"/>
  <c r="Z9" i="18"/>
  <c r="Z15" i="18"/>
  <c r="Z25" i="18"/>
  <c r="Z11" i="18"/>
  <c r="Z7" i="18"/>
  <c r="P6" i="26"/>
  <c r="Z8" i="18"/>
  <c r="Z33" i="18"/>
  <c r="Z28" i="18"/>
  <c r="Z19" i="18"/>
  <c r="Z32" i="18"/>
  <c r="Z35" i="18"/>
  <c r="Z18" i="18"/>
  <c r="Z31" i="18"/>
  <c r="Z12" i="18"/>
  <c r="F15" i="72"/>
  <c r="D5" i="6"/>
  <c r="D7" i="6"/>
  <c r="D8" i="6"/>
  <c r="D9" i="6"/>
  <c r="D10" i="6"/>
  <c r="E7" i="6"/>
  <c r="Z15" i="72"/>
  <c r="E10" i="6"/>
  <c r="E8" i="6"/>
  <c r="G15" i="72"/>
  <c r="H15" i="72"/>
  <c r="E9" i="6"/>
  <c r="D4" i="75" l="1"/>
  <c r="E12" i="75"/>
  <c r="E6" i="75"/>
  <c r="E8" i="75"/>
  <c r="E5" i="75"/>
  <c r="E13" i="75"/>
  <c r="E14" i="75"/>
  <c r="E16" i="75"/>
  <c r="E17" i="75"/>
  <c r="E10" i="75"/>
  <c r="E7" i="75"/>
  <c r="E15" i="75"/>
  <c r="E9" i="75"/>
  <c r="E4" i="75"/>
  <c r="E11" i="75"/>
  <c r="R8" i="6"/>
  <c r="F14" i="6"/>
  <c r="U8" i="6"/>
  <c r="F13" i="6"/>
  <c r="F6" i="6"/>
  <c r="F15" i="6"/>
  <c r="G14" i="75"/>
  <c r="G4" i="75"/>
  <c r="F8" i="6"/>
  <c r="G9" i="75"/>
  <c r="F7" i="6"/>
  <c r="G11" i="75"/>
  <c r="G7" i="75"/>
  <c r="G12" i="75"/>
  <c r="F9" i="6"/>
  <c r="G6" i="75"/>
  <c r="G5" i="75"/>
  <c r="G16" i="75"/>
  <c r="G13" i="75"/>
  <c r="G10" i="75"/>
  <c r="F12" i="6"/>
  <c r="I7" i="6"/>
  <c r="G15" i="75"/>
  <c r="G17" i="75"/>
  <c r="F11" i="6"/>
  <c r="I6" i="6"/>
  <c r="G8" i="75"/>
  <c r="F10" i="6"/>
  <c r="R9" i="6" l="1"/>
  <c r="U9" i="6"/>
  <c r="H5" i="75"/>
  <c r="H13" i="75"/>
  <c r="H7" i="75"/>
  <c r="H17" i="75"/>
  <c r="H10" i="75"/>
  <c r="H14" i="75"/>
  <c r="H12" i="75"/>
  <c r="H6" i="75"/>
  <c r="H11" i="75"/>
  <c r="H8" i="75"/>
  <c r="H9" i="75"/>
  <c r="H4" i="75"/>
  <c r="H16" i="75"/>
  <c r="H15" i="75"/>
  <c r="R10" i="6" l="1"/>
  <c r="U10" i="6"/>
  <c r="R11" i="6" l="1"/>
  <c r="U11" i="6"/>
  <c r="R12" i="6" l="1"/>
  <c r="U12" i="6"/>
  <c r="R13" i="6" l="1"/>
  <c r="U13" i="6"/>
  <c r="R14" i="6" l="1"/>
  <c r="U14" i="6"/>
  <c r="R15" i="6" l="1"/>
  <c r="U15" i="6"/>
  <c r="R7" i="6"/>
  <c r="AM2" i="24" l="1"/>
  <c r="AM3" i="24"/>
  <c r="AM4" i="24"/>
  <c r="AM6" i="24"/>
  <c r="J5" i="21" l="1"/>
  <c r="T19" i="21" s="1"/>
  <c r="V5" i="21"/>
  <c r="J6" i="21"/>
  <c r="T20" i="21" s="1"/>
  <c r="J7" i="21"/>
  <c r="T21" i="21" s="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AF6" i="23" l="1"/>
  <c r="N7" i="23"/>
  <c r="U7" i="23"/>
  <c r="AF7" i="23" l="1"/>
  <c r="N8" i="23"/>
  <c r="U8" i="23"/>
  <c r="AF8" i="23" l="1"/>
  <c r="N9" i="23"/>
  <c r="U9" i="23"/>
  <c r="AF9" i="23" l="1"/>
  <c r="N10" i="23"/>
  <c r="U10" i="23"/>
  <c r="AF10" i="23" l="1"/>
  <c r="N11" i="23"/>
  <c r="N12" i="23"/>
  <c r="N13" i="23"/>
  <c r="N14" i="23"/>
  <c r="N15" i="23"/>
  <c r="N16" i="23"/>
  <c r="N17" i="23"/>
  <c r="U13" i="23"/>
  <c r="U15" i="23"/>
  <c r="U12" i="23"/>
  <c r="U17" i="23"/>
  <c r="U11" i="23"/>
  <c r="U14" i="23"/>
  <c r="U16" i="23"/>
  <c r="Y6" i="23" l="1" a="1"/>
  <c r="Y12" i="23" s="1"/>
  <c r="AF15" i="23"/>
  <c r="AF14" i="23"/>
  <c r="AF12" i="23"/>
  <c r="AF11" i="23"/>
  <c r="AF16" i="23"/>
  <c r="AF13" i="23"/>
  <c r="AF17" i="23"/>
  <c r="N7" i="24" a="1"/>
  <c r="Y13" i="23" l="1"/>
  <c r="Y15" i="23"/>
  <c r="Y17" i="23"/>
  <c r="Y16" i="23"/>
  <c r="Y11" i="23"/>
  <c r="Y14" i="23"/>
  <c r="Y6" i="23"/>
  <c r="Y7" i="23"/>
  <c r="Y8" i="23"/>
  <c r="Y9" i="23"/>
  <c r="Y10" i="23"/>
  <c r="N7" i="24"/>
  <c r="U7" i="24"/>
  <c r="AF7" i="24" l="1"/>
  <c r="N8" i="24"/>
  <c r="U8" i="24"/>
  <c r="AF8" i="24" l="1"/>
  <c r="N9" i="24"/>
  <c r="U9" i="24"/>
  <c r="AF9" i="24" l="1"/>
  <c r="N10" i="24"/>
  <c r="U10" i="24"/>
  <c r="AF10" i="24" l="1"/>
  <c r="N11" i="24"/>
  <c r="U11" i="24"/>
  <c r="AF11" i="24" l="1"/>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19" i="24"/>
  <c r="U18" i="24"/>
  <c r="U26" i="24"/>
  <c r="U33" i="24"/>
  <c r="U23" i="24"/>
  <c r="U37" i="24"/>
  <c r="U47" i="24"/>
  <c r="U25" i="24"/>
  <c r="U28" i="24"/>
  <c r="U16" i="24"/>
  <c r="U35" i="24"/>
  <c r="U30" i="24"/>
  <c r="U41" i="24"/>
  <c r="U42" i="24"/>
  <c r="U24" i="24"/>
  <c r="U36" i="24"/>
  <c r="U40" i="24"/>
  <c r="U34" i="24"/>
  <c r="U21" i="24"/>
  <c r="U12" i="24"/>
  <c r="U46" i="24"/>
  <c r="U45" i="24"/>
  <c r="U43" i="24"/>
  <c r="U39" i="24"/>
  <c r="U29" i="24"/>
  <c r="U15" i="24"/>
  <c r="U38" i="24"/>
  <c r="U27" i="24"/>
  <c r="U44" i="24"/>
  <c r="U31" i="24"/>
  <c r="U17" i="24"/>
  <c r="U22" i="24"/>
  <c r="U13" i="24"/>
  <c r="U20" i="24"/>
  <c r="U32" i="24"/>
  <c r="U14" i="24"/>
  <c r="U48" i="24"/>
  <c r="Y7" i="24" l="1" a="1"/>
  <c r="Y48" i="24" s="1"/>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Y30" i="24" l="1"/>
  <c r="Y28" i="24"/>
  <c r="Y27" i="24"/>
  <c r="Y14" i="24"/>
  <c r="Y47" i="24"/>
  <c r="Y22" i="24"/>
  <c r="Y20" i="24"/>
  <c r="Y19" i="24"/>
  <c r="Y24" i="24"/>
  <c r="Y44" i="24"/>
  <c r="Y29" i="24"/>
  <c r="Y33" i="24"/>
  <c r="Y45" i="24"/>
  <c r="Y38" i="24"/>
  <c r="Y42" i="24"/>
  <c r="Y40" i="24"/>
  <c r="Y37" i="24"/>
  <c r="Y21" i="24"/>
  <c r="Y17" i="24"/>
  <c r="Y39" i="24"/>
  <c r="Y43" i="24"/>
  <c r="Y41" i="24"/>
  <c r="Y35" i="24"/>
  <c r="Y34" i="24"/>
  <c r="Y23" i="24"/>
  <c r="Y12" i="24"/>
  <c r="Y32" i="24"/>
  <c r="Y36" i="24"/>
  <c r="Y25" i="24"/>
  <c r="Y13" i="24"/>
  <c r="Y26" i="24"/>
  <c r="Y16" i="24"/>
  <c r="Y15" i="24"/>
  <c r="Y31" i="24"/>
  <c r="Y18" i="24"/>
  <c r="Y46" i="24"/>
  <c r="Y7" i="24"/>
  <c r="Y8" i="24"/>
  <c r="Y9" i="24"/>
  <c r="Y10" i="24"/>
  <c r="Y11" i="24"/>
  <c r="O6" i="25" a="1"/>
  <c r="O6" i="25" s="1"/>
  <c r="AC6" i="25"/>
  <c r="AC7" i="25"/>
  <c r="AC8" i="25"/>
  <c r="U7" i="25"/>
  <c r="U8" i="25"/>
  <c r="N6" i="25" a="1"/>
  <c r="U6" i="25"/>
  <c r="U9" i="25"/>
  <c r="Y6" i="25" l="1" a="1"/>
  <c r="Y7" i="25" s="1"/>
  <c r="N8" i="25"/>
  <c r="N6" i="25"/>
  <c r="N7" i="25"/>
  <c r="N9" i="25"/>
  <c r="O9" i="25"/>
  <c r="O7" i="25"/>
  <c r="O8" i="25"/>
  <c r="Y8" i="25" l="1"/>
  <c r="Y6" i="25"/>
  <c r="Y9" i="25"/>
  <c r="AC9" i="25"/>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R5" i="17" l="1"/>
  <c r="P6" i="17"/>
  <c r="Q6" i="17"/>
  <c r="V6" i="17"/>
  <c r="R6" i="17" l="1"/>
  <c r="P7" i="17"/>
  <c r="Q7" i="17"/>
  <c r="R7" i="17"/>
  <c r="V7" i="17"/>
  <c r="P8" i="17" l="1"/>
  <c r="Q8" i="17"/>
  <c r="R8" i="17"/>
  <c r="V8" i="17"/>
  <c r="P9" i="17" l="1"/>
  <c r="Q9" i="17"/>
  <c r="R9" i="17"/>
  <c r="V9" i="17"/>
  <c r="P10" i="17" l="1"/>
  <c r="Q10" i="17"/>
  <c r="V10" i="17"/>
  <c r="R10" i="17" l="1"/>
  <c r="P11" i="17"/>
  <c r="Q11" i="17"/>
  <c r="V11" i="17"/>
  <c r="R11" i="17" l="1"/>
  <c r="P12" i="17"/>
  <c r="Q12" i="17"/>
  <c r="R12" i="17"/>
  <c r="V12" i="17"/>
  <c r="P13" i="17" l="1"/>
  <c r="Q13" i="17"/>
  <c r="V13" i="17"/>
  <c r="R13" i="17" l="1"/>
  <c r="P14" i="17"/>
  <c r="Q14" i="17"/>
  <c r="V14" i="17"/>
  <c r="R14" i="17" l="1"/>
  <c r="P15" i="17"/>
  <c r="Q15" i="17"/>
  <c r="V15" i="17"/>
  <c r="R15" i="17" l="1"/>
  <c r="P16" i="17"/>
  <c r="Q16" i="17"/>
  <c r="V16" i="17"/>
  <c r="R16" i="17" l="1"/>
  <c r="P17" i="17"/>
  <c r="Q17" i="17"/>
  <c r="V17" i="17"/>
  <c r="R17" i="17" l="1"/>
  <c r="P18" i="17"/>
  <c r="Q18" i="17"/>
  <c r="V18" i="17"/>
  <c r="R18" i="17" l="1"/>
  <c r="P19" i="17"/>
  <c r="Q19" i="17"/>
  <c r="V19" i="17"/>
  <c r="R19" i="17" l="1"/>
  <c r="P20" i="17"/>
  <c r="Q20" i="17"/>
  <c r="V20" i="17"/>
  <c r="R20" i="17" l="1"/>
  <c r="P21" i="17"/>
  <c r="Q21" i="17"/>
  <c r="R21" i="17"/>
  <c r="V21" i="17"/>
  <c r="P22" i="17" l="1"/>
  <c r="Q22" i="17"/>
  <c r="R22" i="17"/>
  <c r="V22" i="17"/>
  <c r="P23" i="17" l="1"/>
  <c r="Q23" i="17"/>
  <c r="V23" i="17"/>
  <c r="R23" i="17" l="1"/>
  <c r="P24" i="17"/>
  <c r="Q24" i="17"/>
  <c r="V24" i="17"/>
  <c r="R24" i="17" l="1"/>
  <c r="P25" i="17"/>
  <c r="Q25" i="17"/>
  <c r="V25" i="17"/>
  <c r="R25" i="17" l="1"/>
  <c r="P26" i="17"/>
  <c r="Q26" i="17"/>
  <c r="V26" i="17"/>
  <c r="R26" i="17" l="1"/>
  <c r="P27" i="17"/>
  <c r="Q27" i="17"/>
  <c r="R27" i="17"/>
  <c r="V27" i="17"/>
  <c r="P28" i="17" l="1"/>
  <c r="Q28" i="17"/>
  <c r="V28" i="17"/>
  <c r="R28" i="17" l="1"/>
  <c r="P29" i="17"/>
  <c r="Q29" i="17"/>
  <c r="V29" i="17"/>
  <c r="R29" i="17" l="1"/>
  <c r="P30" i="17"/>
  <c r="Q30" i="17"/>
  <c r="R30" i="17"/>
  <c r="V30" i="17"/>
  <c r="P31" i="17" l="1"/>
  <c r="Q31" i="17"/>
  <c r="R31" i="17"/>
  <c r="V31" i="17"/>
  <c r="P32" i="17" l="1"/>
  <c r="Q32" i="17"/>
  <c r="V32" i="17"/>
  <c r="R32" i="17" l="1"/>
  <c r="P33" i="17"/>
  <c r="Q33" i="17"/>
  <c r="V33" i="17"/>
  <c r="R33" i="17" l="1"/>
  <c r="P34" i="17"/>
  <c r="Q34" i="17"/>
  <c r="V34" i="17"/>
  <c r="R34" i="17" l="1"/>
  <c r="P35" i="17"/>
  <c r="Q35" i="17"/>
  <c r="R35" i="17"/>
  <c r="V35" i="17"/>
  <c r="P36" i="17" l="1"/>
  <c r="Q36" i="17"/>
  <c r="V36" i="17"/>
  <c r="R36" i="17" l="1"/>
  <c r="P37" i="17"/>
  <c r="Q37" i="17"/>
  <c r="V37" i="17"/>
  <c r="R37" i="17" l="1"/>
  <c r="P38" i="17"/>
  <c r="Q38" i="17"/>
  <c r="V38" i="17"/>
  <c r="R38" i="17" l="1"/>
  <c r="P39" i="17"/>
  <c r="Q39" i="17"/>
  <c r="R39" i="17"/>
  <c r="V39" i="17"/>
  <c r="P40" i="17" l="1"/>
  <c r="Q40" i="17"/>
  <c r="V40" i="17"/>
  <c r="R40" i="17" l="1"/>
  <c r="P41" i="17"/>
  <c r="Q41" i="17"/>
  <c r="V41" i="17"/>
  <c r="R41" i="17" l="1"/>
  <c r="P42" i="17"/>
  <c r="Q42" i="17"/>
  <c r="V42" i="17"/>
  <c r="Z5" i="17" l="1" a="1"/>
  <c r="Z42" i="17" s="1"/>
  <c r="R42" i="17"/>
  <c r="S5" i="17" s="1" a="1"/>
  <c r="P5" i="18" a="1"/>
  <c r="P5" i="18" s="1"/>
  <c r="Q5" i="18" a="1"/>
  <c r="Q5" i="18" s="1"/>
  <c r="Z5" i="17" l="1"/>
  <c r="Z6" i="17"/>
  <c r="Z7" i="17"/>
  <c r="Z8" i="17"/>
  <c r="Z9" i="17"/>
  <c r="Z10" i="17"/>
  <c r="Z11" i="17"/>
  <c r="Z12" i="17"/>
  <c r="Z13" i="17"/>
  <c r="Z14" i="17"/>
  <c r="Z15" i="17"/>
  <c r="Z16" i="17"/>
  <c r="Z17" i="17"/>
  <c r="Z18" i="17"/>
  <c r="Z19" i="17"/>
  <c r="Z20" i="17"/>
  <c r="Z21" i="17"/>
  <c r="Z22" i="17"/>
  <c r="Z23" i="17"/>
  <c r="Z24" i="17"/>
  <c r="Z25" i="17"/>
  <c r="Z26" i="17"/>
  <c r="Z27" i="17"/>
  <c r="Z28" i="17"/>
  <c r="Z29" i="17"/>
  <c r="Z30" i="17"/>
  <c r="Z31" i="17"/>
  <c r="Z32" i="17"/>
  <c r="Z33" i="17"/>
  <c r="Z34" i="17"/>
  <c r="Z35" i="17"/>
  <c r="Z36" i="17"/>
  <c r="Z37" i="17"/>
  <c r="Z38" i="17"/>
  <c r="Z39" i="17"/>
  <c r="Z40" i="17"/>
  <c r="Z41" i="17"/>
  <c r="R5" i="18"/>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R5" i="19" l="1"/>
  <c r="P6" i="19"/>
  <c r="Q6" i="19"/>
  <c r="V6" i="19"/>
  <c r="R6" i="19" l="1"/>
  <c r="P7" i="19"/>
  <c r="Q7" i="19"/>
  <c r="R7" i="19"/>
  <c r="V7" i="19"/>
  <c r="P8" i="19" l="1"/>
  <c r="Q8" i="19"/>
  <c r="R8" i="19"/>
  <c r="V8" i="19"/>
  <c r="P9" i="19" l="1"/>
  <c r="Q9" i="19"/>
  <c r="V9" i="19"/>
  <c r="R9" i="19" l="1"/>
  <c r="P10" i="19"/>
  <c r="Q10" i="19"/>
  <c r="V10" i="19"/>
  <c r="R10" i="19" l="1"/>
  <c r="P11" i="19"/>
  <c r="Q11" i="19"/>
  <c r="V11" i="19"/>
  <c r="R11" i="19" l="1"/>
  <c r="P12" i="19"/>
  <c r="Q12" i="19"/>
  <c r="R12" i="19"/>
  <c r="V12" i="19"/>
  <c r="P13" i="19" l="1"/>
  <c r="Q13" i="19"/>
  <c r="V13" i="19"/>
  <c r="R13" i="19" l="1"/>
  <c r="P14" i="19"/>
  <c r="Q14" i="19"/>
  <c r="V14" i="19"/>
  <c r="R14" i="19" l="1"/>
  <c r="P15" i="19"/>
  <c r="Q15" i="19"/>
  <c r="V15" i="19"/>
  <c r="R15" i="19" l="1"/>
  <c r="P16" i="19"/>
  <c r="Q16" i="19"/>
  <c r="R16" i="19"/>
  <c r="V16" i="19"/>
  <c r="P17" i="19" l="1"/>
  <c r="Q17" i="19"/>
  <c r="R17" i="19"/>
  <c r="V17" i="19"/>
  <c r="P18" i="19" l="1"/>
  <c r="Q18" i="19"/>
  <c r="R18" i="19"/>
  <c r="V18" i="19"/>
  <c r="P19" i="19" l="1"/>
  <c r="Q19" i="19"/>
  <c r="V19" i="19"/>
  <c r="R19" i="19" l="1"/>
  <c r="P20" i="19"/>
  <c r="Q20" i="19"/>
  <c r="V20" i="19"/>
  <c r="R20" i="19" l="1"/>
  <c r="P21" i="19"/>
  <c r="Q21" i="19"/>
  <c r="R21" i="19"/>
  <c r="V21" i="19"/>
  <c r="P22" i="19" l="1"/>
  <c r="Q22" i="19"/>
  <c r="V22" i="19"/>
  <c r="R22" i="19" l="1"/>
  <c r="P23" i="19"/>
  <c r="Q23" i="19"/>
  <c r="V23" i="19"/>
  <c r="R23" i="19" l="1"/>
  <c r="P24" i="19"/>
  <c r="Q24" i="19"/>
  <c r="V24" i="19"/>
  <c r="R24" i="19" l="1"/>
  <c r="P25" i="19"/>
  <c r="Q25" i="19"/>
  <c r="V25" i="19"/>
  <c r="R25" i="19" l="1"/>
  <c r="P26" i="19"/>
  <c r="Q26" i="19"/>
  <c r="V26" i="19"/>
  <c r="R26" i="19" l="1"/>
  <c r="P27" i="19"/>
  <c r="Q27" i="19"/>
  <c r="V27" i="19"/>
  <c r="R27" i="19" l="1"/>
  <c r="P28" i="19"/>
  <c r="Q28" i="19"/>
  <c r="V28" i="19"/>
  <c r="R28" i="19" l="1"/>
  <c r="P29" i="19"/>
  <c r="Q29" i="19"/>
  <c r="R29" i="19"/>
  <c r="V29" i="19"/>
  <c r="P30" i="19" l="1"/>
  <c r="Q30" i="19"/>
  <c r="V30" i="19"/>
  <c r="R30" i="19" l="1"/>
  <c r="P31" i="19"/>
  <c r="Q31" i="19"/>
  <c r="V31" i="19"/>
  <c r="R31" i="19" l="1"/>
  <c r="P32" i="19"/>
  <c r="Q32" i="19"/>
  <c r="R32" i="19"/>
  <c r="V32" i="19"/>
  <c r="P33" i="19" l="1"/>
  <c r="Q33" i="19"/>
  <c r="R33" i="19"/>
  <c r="V33" i="19"/>
  <c r="P34" i="19" l="1"/>
  <c r="Q34" i="19"/>
  <c r="R34" i="19"/>
  <c r="V34" i="19"/>
  <c r="P35" i="19" l="1"/>
  <c r="Q35" i="19"/>
  <c r="V35" i="19"/>
  <c r="R35" i="19" l="1"/>
  <c r="P36" i="19"/>
  <c r="Q36" i="19"/>
  <c r="V36" i="19"/>
  <c r="R36" i="19" l="1"/>
  <c r="P37" i="19"/>
  <c r="Q37" i="19"/>
  <c r="V37" i="19"/>
  <c r="R37" i="19" l="1"/>
  <c r="P38" i="19"/>
  <c r="Q38" i="19"/>
  <c r="V38" i="19"/>
  <c r="R38" i="19" l="1"/>
  <c r="P39" i="19"/>
  <c r="Q39" i="19"/>
  <c r="V39" i="19"/>
  <c r="R39" i="19" l="1"/>
  <c r="P40" i="19"/>
  <c r="Q40" i="19"/>
  <c r="V40" i="19"/>
  <c r="R40" i="19" l="1"/>
  <c r="P41" i="19"/>
  <c r="Q41" i="19"/>
  <c r="V41" i="19"/>
  <c r="R41" i="19" l="1"/>
  <c r="P42" i="19"/>
  <c r="Q42" i="19"/>
  <c r="V42" i="19"/>
  <c r="Z5" i="19" l="1" a="1"/>
  <c r="Z42" i="19" s="1"/>
  <c r="R42" i="19"/>
  <c r="S5" i="19" s="1" a="1"/>
  <c r="S12" i="19" s="1"/>
  <c r="N5" i="28"/>
  <c r="Z5" i="19" l="1"/>
  <c r="Z6" i="19"/>
  <c r="Z7" i="19"/>
  <c r="Z8" i="19"/>
  <c r="Z9" i="19"/>
  <c r="Z10" i="19"/>
  <c r="Z11" i="19"/>
  <c r="Z12" i="19"/>
  <c r="Z13" i="19"/>
  <c r="Z14" i="19"/>
  <c r="Z15" i="19"/>
  <c r="Z16" i="19"/>
  <c r="Z17" i="19"/>
  <c r="Z18" i="19"/>
  <c r="Z19" i="19"/>
  <c r="Z20" i="19"/>
  <c r="Z21" i="19"/>
  <c r="Z22" i="19"/>
  <c r="Z23" i="19"/>
  <c r="Z24" i="19"/>
  <c r="Z25" i="19"/>
  <c r="Z26" i="19"/>
  <c r="Z27" i="19"/>
  <c r="Z28" i="19"/>
  <c r="Z29" i="19"/>
  <c r="Z30" i="19"/>
  <c r="Z31" i="19"/>
  <c r="Z32" i="19"/>
  <c r="Z33" i="19"/>
  <c r="Z34" i="19"/>
  <c r="Z35" i="19"/>
  <c r="Z36" i="19"/>
  <c r="Z37" i="19"/>
  <c r="Z38" i="19"/>
  <c r="Z39" i="19"/>
  <c r="Z40" i="19"/>
  <c r="Z41" i="19"/>
  <c r="S35" i="19"/>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K2" i="49"/>
  <c r="J18" i="49"/>
  <c r="J6" i="49"/>
  <c r="J14" i="49"/>
  <c r="J20" i="49"/>
  <c r="J3" i="49"/>
  <c r="J10" i="49"/>
  <c r="J7" i="49"/>
  <c r="J34" i="49"/>
  <c r="J23" i="49"/>
  <c r="J5" i="49"/>
  <c r="J37" i="49"/>
  <c r="J32" i="49"/>
  <c r="J36" i="49"/>
  <c r="J21" i="49"/>
  <c r="J29" i="49"/>
  <c r="J19" i="49"/>
  <c r="J9" i="49"/>
  <c r="J4" i="49"/>
  <c r="J15" i="49"/>
  <c r="J11" i="49"/>
  <c r="J22" i="49"/>
  <c r="J12" i="49"/>
  <c r="J35" i="49"/>
  <c r="J38" i="49"/>
  <c r="J31" i="49"/>
  <c r="J17" i="49"/>
  <c r="J28" i="49"/>
  <c r="J39" i="49"/>
  <c r="J16" i="49"/>
  <c r="J26" i="49"/>
  <c r="J27" i="49"/>
  <c r="K27" i="49" s="1"/>
  <c r="J13" i="49"/>
  <c r="J33" i="49"/>
  <c r="J24" i="49"/>
  <c r="J25" i="49"/>
  <c r="K25" i="49" s="1"/>
  <c r="J30" i="49"/>
  <c r="J8" i="49"/>
  <c r="C2" i="34" l="1"/>
  <c r="C3" i="34"/>
  <c r="C4" i="34"/>
  <c r="D2" i="34"/>
  <c r="D4" i="34"/>
  <c r="D3" i="34"/>
  <c r="K34" i="49"/>
  <c r="K21" i="49"/>
  <c r="K9" i="49"/>
  <c r="K36" i="49"/>
  <c r="K5" i="49"/>
  <c r="K7" i="49"/>
  <c r="K28" i="49"/>
  <c r="K26" i="49"/>
  <c r="K22" i="49"/>
  <c r="K10" i="49"/>
  <c r="K33" i="49"/>
  <c r="K37" i="49"/>
  <c r="K19" i="49"/>
  <c r="K29" i="49"/>
  <c r="K11" i="49"/>
  <c r="K23" i="49"/>
  <c r="K18" i="49"/>
  <c r="K38" i="49"/>
  <c r="K12" i="49"/>
  <c r="K15" i="49"/>
  <c r="K14" i="49"/>
  <c r="K13" i="49"/>
  <c r="K3" i="49"/>
  <c r="K20" i="49"/>
  <c r="K17" i="49"/>
  <c r="K16" i="49"/>
  <c r="K30" i="49"/>
  <c r="K6" i="49"/>
  <c r="K24" i="49"/>
  <c r="K35" i="49"/>
  <c r="K31" i="49"/>
  <c r="K39" i="49"/>
  <c r="K8" i="49"/>
  <c r="K32" i="49"/>
  <c r="K4"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8" i="29"/>
  <c r="F10" i="28"/>
  <c r="F13" i="28"/>
  <c r="F8" i="28"/>
  <c r="F6" i="30"/>
  <c r="F11" i="29"/>
  <c r="F6" i="29"/>
  <c r="F21" i="28"/>
  <c r="F5" i="28"/>
  <c r="F35" i="28"/>
  <c r="F18" i="28"/>
  <c r="F12" i="28"/>
  <c r="F39" i="28"/>
  <c r="F10" i="29"/>
  <c r="F33" i="28"/>
  <c r="F8" i="30"/>
  <c r="F11" i="30"/>
  <c r="F26" i="28"/>
  <c r="F22" i="28"/>
  <c r="E2" i="34"/>
  <c r="F38" i="28"/>
  <c r="F14" i="29"/>
  <c r="F6" i="28"/>
  <c r="F7" i="29"/>
  <c r="F13" i="29"/>
  <c r="F11" i="28"/>
  <c r="F28" i="28"/>
  <c r="F31" i="28"/>
  <c r="F29" i="28"/>
  <c r="F27" i="28"/>
  <c r="F20" i="28"/>
  <c r="F37" i="28"/>
  <c r="F24" i="28"/>
  <c r="F17" i="28"/>
  <c r="F16" i="28"/>
  <c r="F9" i="29"/>
  <c r="F30" i="28"/>
  <c r="F15" i="28"/>
  <c r="F12" i="29"/>
  <c r="F7" i="30"/>
  <c r="F5" i="30"/>
  <c r="F7" i="28"/>
  <c r="F40" i="28"/>
  <c r="F14" i="28"/>
  <c r="F10" i="30"/>
  <c r="F15" i="29"/>
  <c r="F5" i="29"/>
  <c r="F9" i="30"/>
  <c r="F32" i="28"/>
  <c r="F19" i="28"/>
  <c r="F23" i="28"/>
  <c r="F25" i="28"/>
  <c r="F9" i="28"/>
  <c r="F36" i="28"/>
  <c r="F34" i="28"/>
  <c r="Y12" i="29"/>
  <c r="Y11" i="30"/>
  <c r="Y8" i="30"/>
  <c r="Y13" i="29"/>
  <c r="Y10" i="29"/>
  <c r="Y6" i="30"/>
  <c r="Y8" i="29"/>
  <c r="Y9" i="30"/>
  <c r="Y15" i="29"/>
  <c r="Y5" i="29"/>
  <c r="Y14" i="29"/>
  <c r="Y10" i="30"/>
  <c r="Y6" i="29"/>
  <c r="Y9" i="29"/>
  <c r="E3" i="34"/>
  <c r="Y7" i="30"/>
  <c r="Y7" i="29"/>
  <c r="Y11" i="29"/>
  <c r="Y5" i="30"/>
  <c r="E4" i="34"/>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22" i="32"/>
  <c r="F27" i="32"/>
  <c r="F22" i="31"/>
  <c r="F35" i="31"/>
  <c r="F32" i="31"/>
  <c r="F11" i="32"/>
  <c r="F38" i="32"/>
  <c r="F38" i="31"/>
  <c r="F16" i="31"/>
  <c r="F19" i="31"/>
  <c r="F27" i="31"/>
  <c r="F35" i="32"/>
  <c r="F30" i="31"/>
  <c r="F30" i="32"/>
  <c r="F19" i="32"/>
  <c r="F24" i="31"/>
  <c r="G22" i="28"/>
  <c r="Y36" i="28"/>
  <c r="Y33" i="28"/>
  <c r="G5" i="30"/>
  <c r="G20" i="28"/>
  <c r="G40" i="28"/>
  <c r="G21" i="28"/>
  <c r="G12" i="29"/>
  <c r="Y26" i="28"/>
  <c r="Y7" i="28"/>
  <c r="Y27" i="28"/>
  <c r="G8" i="29"/>
  <c r="Y5" i="28"/>
  <c r="Y13" i="28"/>
  <c r="Y12" i="28"/>
  <c r="G9" i="28"/>
  <c r="G11" i="28"/>
  <c r="G17" i="28"/>
  <c r="G8" i="30"/>
  <c r="Y14" i="28"/>
  <c r="Y30" i="28"/>
  <c r="G35" i="28"/>
  <c r="G16" i="28"/>
  <c r="G7" i="29"/>
  <c r="G15" i="29"/>
  <c r="Y21" i="28"/>
  <c r="G14" i="28"/>
  <c r="G12" i="28"/>
  <c r="Y15" i="28"/>
  <c r="G13" i="29"/>
  <c r="G26" i="28"/>
  <c r="G7" i="28"/>
  <c r="Y37" i="28"/>
  <c r="G6" i="29"/>
  <c r="G11" i="30"/>
  <c r="G29" i="28"/>
  <c r="G9" i="30"/>
  <c r="G10" i="28"/>
  <c r="G36" i="28"/>
  <c r="G11" i="29"/>
  <c r="Y28" i="28"/>
  <c r="Y18" i="28"/>
  <c r="G13" i="28"/>
  <c r="G6" i="30"/>
  <c r="Y38" i="28"/>
  <c r="Y17" i="28"/>
  <c r="Y35" i="28"/>
  <c r="G34" i="28"/>
  <c r="Y23" i="28"/>
  <c r="Y20" i="28"/>
  <c r="Y10" i="28"/>
  <c r="Y8" i="28"/>
  <c r="Y9" i="28"/>
  <c r="G18" i="28"/>
  <c r="Y16" i="28"/>
  <c r="G14" i="29"/>
  <c r="G8" i="28"/>
  <c r="Y25" i="28"/>
  <c r="G28" i="28"/>
  <c r="G23" i="28"/>
  <c r="Y24" i="28"/>
  <c r="G39" i="28"/>
  <c r="G25" i="28"/>
  <c r="G31" i="28"/>
  <c r="Y39" i="28"/>
  <c r="Y6" i="28"/>
  <c r="G38" i="28"/>
  <c r="G37" i="28"/>
  <c r="G10" i="29"/>
  <c r="Y29" i="28"/>
  <c r="G24" i="28"/>
  <c r="Y22" i="28"/>
  <c r="G15" i="28"/>
  <c r="Y11" i="28"/>
  <c r="Y40" i="28"/>
  <c r="Y32" i="28"/>
  <c r="G5" i="28"/>
  <c r="G19" i="28"/>
  <c r="G7" i="30"/>
  <c r="G5" i="29"/>
  <c r="G30" i="28"/>
  <c r="G9" i="29"/>
  <c r="Y19" i="28"/>
  <c r="Y31" i="28"/>
  <c r="G33" i="28"/>
  <c r="Y34" i="28"/>
  <c r="G10" i="30"/>
  <c r="G6" i="28"/>
  <c r="G32" i="28"/>
  <c r="G27"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F41" i="31"/>
  <c r="F10" i="31"/>
  <c r="F24" i="32"/>
  <c r="F20" i="32"/>
  <c r="F7" i="32"/>
  <c r="F11" i="31"/>
  <c r="F7" i="31"/>
  <c r="F42" i="32"/>
  <c r="F25" i="32"/>
  <c r="F12" i="31"/>
  <c r="F34" i="31"/>
  <c r="F12" i="32"/>
  <c r="F17" i="32"/>
  <c r="F15" i="31"/>
  <c r="F6" i="31"/>
  <c r="F6" i="32"/>
  <c r="F31" i="31"/>
  <c r="F25" i="31"/>
  <c r="F20" i="31"/>
  <c r="F15" i="32"/>
  <c r="F23" i="32"/>
  <c r="F17" i="31"/>
  <c r="F14" i="31"/>
  <c r="F26" i="32"/>
  <c r="F18" i="31"/>
  <c r="F8" i="31"/>
  <c r="F42" i="31"/>
  <c r="F23" i="31"/>
  <c r="F8" i="32"/>
  <c r="F37" i="31"/>
  <c r="F9" i="31"/>
  <c r="F16" i="32"/>
  <c r="F40" i="31"/>
  <c r="F36" i="31"/>
  <c r="F13" i="32"/>
  <c r="F21" i="32"/>
  <c r="F40" i="32"/>
  <c r="F41" i="32"/>
  <c r="F9" i="32"/>
  <c r="F34" i="32"/>
  <c r="F13" i="31"/>
  <c r="F31" i="32"/>
  <c r="F39" i="31"/>
  <c r="F36" i="32"/>
  <c r="F39" i="32"/>
  <c r="F32" i="32"/>
  <c r="F33" i="32"/>
  <c r="F28" i="31"/>
  <c r="F10" i="32"/>
  <c r="F33" i="31"/>
  <c r="F26" i="31"/>
  <c r="F28" i="32"/>
  <c r="F37" i="32"/>
  <c r="F21" i="31"/>
  <c r="F14" i="32"/>
  <c r="F29" i="32"/>
  <c r="F29" i="31"/>
  <c r="F18" i="32"/>
  <c r="AC35" i="31"/>
  <c r="I13" i="77"/>
  <c r="AC30" i="31"/>
  <c r="I21" i="77"/>
  <c r="AC11" i="32"/>
  <c r="G32" i="31"/>
  <c r="G35" i="32"/>
  <c r="G30" i="32"/>
  <c r="AC19" i="32"/>
  <c r="G22" i="31"/>
  <c r="G19" i="31"/>
  <c r="AC22" i="32"/>
  <c r="AC24" i="31"/>
  <c r="G22" i="32"/>
  <c r="G24" i="31"/>
  <c r="I24" i="77"/>
  <c r="AC30" i="32"/>
  <c r="G19" i="32"/>
  <c r="G16" i="31"/>
  <c r="I27" i="77"/>
  <c r="AC32" i="31"/>
  <c r="G11" i="32"/>
  <c r="I16" i="77"/>
  <c r="AC27" i="31"/>
  <c r="AC38" i="31"/>
  <c r="G30" i="31"/>
  <c r="G35" i="31"/>
  <c r="I32" i="77"/>
  <c r="AC19" i="31"/>
  <c r="G27" i="32"/>
  <c r="AC35" i="32"/>
  <c r="AC22" i="31"/>
  <c r="G38" i="31"/>
  <c r="AC38" i="32"/>
  <c r="I19" i="77"/>
  <c r="I29" i="77"/>
  <c r="AC27" i="32"/>
  <c r="G27" i="31"/>
  <c r="AC16" i="31"/>
  <c r="G38" i="32"/>
  <c r="I35" i="77"/>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AC41" i="32"/>
  <c r="G24" i="32"/>
  <c r="AC37" i="32"/>
  <c r="AC12" i="31"/>
  <c r="G14" i="31"/>
  <c r="AC14" i="31"/>
  <c r="AC25" i="31"/>
  <c r="G37" i="31"/>
  <c r="I5" i="77"/>
  <c r="G15" i="32"/>
  <c r="AC29" i="31"/>
  <c r="AC24" i="32"/>
  <c r="I4" i="77"/>
  <c r="G9" i="32"/>
  <c r="G20" i="31"/>
  <c r="AC18" i="31"/>
  <c r="G7" i="31"/>
  <c r="I33" i="77"/>
  <c r="AC42" i="32"/>
  <c r="I31" i="77"/>
  <c r="G10" i="31"/>
  <c r="G21" i="31"/>
  <c r="I14" i="77"/>
  <c r="G39" i="32"/>
  <c r="AC41" i="31"/>
  <c r="AC16" i="32"/>
  <c r="AC37" i="31"/>
  <c r="AC40" i="32"/>
  <c r="AC13" i="32"/>
  <c r="G10" i="32"/>
  <c r="G23" i="31"/>
  <c r="G12" i="31"/>
  <c r="G20" i="32"/>
  <c r="AC21" i="31"/>
  <c r="G6" i="31"/>
  <c r="G21" i="32"/>
  <c r="G31" i="31"/>
  <c r="G39" i="31"/>
  <c r="G29" i="32"/>
  <c r="G33" i="31"/>
  <c r="AC21" i="32"/>
  <c r="AC29" i="32"/>
  <c r="I34" i="77"/>
  <c r="I36" i="77"/>
  <c r="AC32" i="32"/>
  <c r="G8" i="32"/>
  <c r="AC9" i="32"/>
  <c r="G13" i="31"/>
  <c r="G8" i="31"/>
  <c r="G15" i="31"/>
  <c r="AC10" i="31"/>
  <c r="AC31" i="31"/>
  <c r="AC6" i="32"/>
  <c r="G37" i="32"/>
  <c r="G40" i="31"/>
  <c r="AC17" i="31"/>
  <c r="I17" i="77"/>
  <c r="G42" i="31"/>
  <c r="AC17" i="32"/>
  <c r="G28" i="32"/>
  <c r="AC39" i="32"/>
  <c r="G42" i="32"/>
  <c r="AC28" i="31"/>
  <c r="AC42" i="31"/>
  <c r="I23" i="77"/>
  <c r="G7" i="32"/>
  <c r="G34" i="32"/>
  <c r="G18" i="32"/>
  <c r="G26" i="32"/>
  <c r="G12" i="32"/>
  <c r="AC26" i="32"/>
  <c r="AC39" i="31"/>
  <c r="G34" i="31"/>
  <c r="AC33" i="32"/>
  <c r="G16" i="32"/>
  <c r="G36" i="31"/>
  <c r="I8" i="77"/>
  <c r="G29" i="31"/>
  <c r="AC31" i="32"/>
  <c r="AC8" i="32"/>
  <c r="I22" i="77"/>
  <c r="I28" i="77"/>
  <c r="I15" i="77"/>
  <c r="AC7" i="32"/>
  <c r="AC23" i="31"/>
  <c r="G32" i="32"/>
  <c r="I37" i="77"/>
  <c r="G33" i="32"/>
  <c r="G13" i="32"/>
  <c r="AC34" i="31"/>
  <c r="G40" i="32"/>
  <c r="G25" i="31"/>
  <c r="I30" i="77"/>
  <c r="G6" i="32"/>
  <c r="AC34" i="32"/>
  <c r="I7" i="77"/>
  <c r="AC6" i="31"/>
  <c r="G9" i="31"/>
  <c r="I20" i="77"/>
  <c r="AC36" i="31"/>
  <c r="G26" i="31"/>
  <c r="AC33" i="31"/>
  <c r="G36" i="32"/>
  <c r="G41" i="31"/>
  <c r="G25" i="32"/>
  <c r="G28" i="31"/>
  <c r="AC9" i="31"/>
  <c r="I18" i="77"/>
  <c r="AC25" i="32"/>
  <c r="I3" i="77"/>
  <c r="I9" i="77"/>
  <c r="AC13" i="31"/>
  <c r="AC20" i="31"/>
  <c r="G18" i="31"/>
  <c r="AC10" i="32"/>
  <c r="AC7" i="31"/>
  <c r="AC15" i="32"/>
  <c r="I38" i="77"/>
  <c r="AC12" i="32"/>
  <c r="AC14" i="32"/>
  <c r="AC20" i="32"/>
  <c r="AC11" i="31"/>
  <c r="G17" i="32"/>
  <c r="G14" i="32"/>
  <c r="G31" i="32"/>
  <c r="AC28" i="32"/>
  <c r="G17" i="31"/>
  <c r="G11" i="31"/>
  <c r="I10" i="77"/>
  <c r="AC23" i="32"/>
  <c r="I25" i="77"/>
  <c r="AC8" i="31"/>
  <c r="AC18" i="32"/>
  <c r="I12" i="77"/>
  <c r="I39" i="77"/>
  <c r="I26" i="77"/>
  <c r="AC26" i="31"/>
  <c r="I11" i="77"/>
  <c r="I6" i="77"/>
  <c r="AC36" i="32"/>
  <c r="AC15" i="31"/>
  <c r="G41" i="32"/>
  <c r="AC40" i="31"/>
  <c r="G23" i="32"/>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D17" i="21"/>
  <c r="E8" i="22"/>
  <c r="E10" i="22"/>
  <c r="D19" i="21"/>
  <c r="D10" i="21"/>
  <c r="C5" i="26"/>
  <c r="D9" i="21"/>
  <c r="D18" i="21"/>
  <c r="D15" i="21"/>
  <c r="E7" i="22"/>
  <c r="E9" i="22"/>
  <c r="G4" i="29"/>
  <c r="D22" i="21"/>
  <c r="G5" i="32"/>
  <c r="C6" i="26"/>
  <c r="D14" i="21"/>
  <c r="D12" i="21"/>
  <c r="D21" i="21"/>
  <c r="D6" i="21"/>
  <c r="D8" i="21"/>
  <c r="D7" i="21"/>
  <c r="D20" i="21"/>
  <c r="G5" i="31"/>
  <c r="D11" i="21"/>
  <c r="G4" i="30"/>
  <c r="E6" i="22"/>
  <c r="D5" i="21"/>
  <c r="E5" i="22"/>
  <c r="D16" i="21"/>
  <c r="D13" i="21"/>
  <c r="W10" i="22"/>
  <c r="AC5" i="32"/>
  <c r="W7" i="22"/>
  <c r="W8" i="22"/>
  <c r="D6" i="23" a="1"/>
  <c r="D6" i="25" a="1"/>
  <c r="W9" i="22"/>
  <c r="AC5" i="31"/>
  <c r="W6" i="22"/>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20" i="23"/>
  <c r="P21" i="21"/>
  <c r="F12" i="25"/>
  <c r="F62" i="25"/>
  <c r="F61" i="23"/>
  <c r="F41" i="23"/>
  <c r="Z17" i="23"/>
  <c r="F6" i="23"/>
  <c r="F111" i="23"/>
  <c r="F108" i="23"/>
  <c r="F89" i="25"/>
  <c r="F85" i="25"/>
  <c r="F42" i="25"/>
  <c r="F105" i="25"/>
  <c r="F124" i="25"/>
  <c r="F106" i="23"/>
  <c r="F113" i="23"/>
  <c r="F114" i="23"/>
  <c r="F35" i="25"/>
  <c r="F86" i="23"/>
  <c r="F109" i="25"/>
  <c r="F19" i="23"/>
  <c r="E12" i="21"/>
  <c r="F17" i="23"/>
  <c r="P10" i="21"/>
  <c r="F118" i="23"/>
  <c r="F49" i="25"/>
  <c r="F77" i="25"/>
  <c r="F78" i="23"/>
  <c r="F92" i="25"/>
  <c r="F95" i="25"/>
  <c r="F90" i="25"/>
  <c r="F68" i="25"/>
  <c r="F63" i="25"/>
  <c r="F13" i="23"/>
  <c r="F57" i="25"/>
  <c r="F53" i="23"/>
  <c r="E7" i="21"/>
  <c r="F79" i="25"/>
  <c r="F49" i="23"/>
  <c r="F55" i="25"/>
  <c r="F120" i="25"/>
  <c r="F72" i="25"/>
  <c r="F99" i="25"/>
  <c r="F18" i="23"/>
  <c r="F34" i="23"/>
  <c r="F117" i="25"/>
  <c r="F33" i="23"/>
  <c r="E14" i="21"/>
  <c r="E9" i="21"/>
  <c r="F101" i="23"/>
  <c r="F32" i="25"/>
  <c r="F110" i="25"/>
  <c r="P6" i="21"/>
  <c r="F65" i="23"/>
  <c r="F7" i="25"/>
  <c r="F125" i="23"/>
  <c r="F116" i="25"/>
  <c r="F10" i="25"/>
  <c r="F14" i="23"/>
  <c r="F38" i="23"/>
  <c r="F20" i="25"/>
  <c r="P22" i="21"/>
  <c r="F107" i="23"/>
  <c r="F7" i="23"/>
  <c r="F25" i="23"/>
  <c r="F62" i="23"/>
  <c r="E11" i="21"/>
  <c r="Z9" i="23"/>
  <c r="F77" i="23"/>
  <c r="F8" i="23"/>
  <c r="F27" i="23"/>
  <c r="Z10" i="23"/>
  <c r="F119" i="25"/>
  <c r="F98" i="25"/>
  <c r="F108" i="25"/>
  <c r="F123" i="25"/>
  <c r="F84" i="25"/>
  <c r="F5" i="22"/>
  <c r="P20" i="21"/>
  <c r="F122" i="23"/>
  <c r="Z8" i="25"/>
  <c r="F81" i="25"/>
  <c r="F26" i="23"/>
  <c r="F98" i="23"/>
  <c r="D6" i="26"/>
  <c r="F89" i="23"/>
  <c r="F78" i="25"/>
  <c r="F88" i="25"/>
  <c r="F54" i="25"/>
  <c r="F80" i="25"/>
  <c r="P9" i="21"/>
  <c r="F117" i="23"/>
  <c r="F27" i="25"/>
  <c r="F43" i="25"/>
  <c r="Z6" i="25"/>
  <c r="F59" i="23"/>
  <c r="F50" i="25"/>
  <c r="F84" i="23"/>
  <c r="F37" i="23"/>
  <c r="F82" i="25"/>
  <c r="F7" i="22"/>
  <c r="F35" i="23"/>
  <c r="F87" i="25"/>
  <c r="F72" i="23"/>
  <c r="F112" i="25"/>
  <c r="F54" i="23"/>
  <c r="F101" i="25"/>
  <c r="F64" i="25"/>
  <c r="F18" i="25"/>
  <c r="F96" i="23"/>
  <c r="F6" i="22"/>
  <c r="F53" i="25"/>
  <c r="F8" i="22"/>
  <c r="E20" i="21"/>
  <c r="F111" i="25"/>
  <c r="F22" i="25"/>
  <c r="F48" i="25"/>
  <c r="P15" i="21"/>
  <c r="E15" i="21"/>
  <c r="F46" i="23"/>
  <c r="F60" i="25"/>
  <c r="F63" i="23"/>
  <c r="F14" i="25"/>
  <c r="F119" i="23"/>
  <c r="F50" i="23"/>
  <c r="F71" i="23"/>
  <c r="F16" i="23"/>
  <c r="F15" i="25"/>
  <c r="F38" i="25"/>
  <c r="F74" i="23"/>
  <c r="F46" i="25"/>
  <c r="F47" i="23"/>
  <c r="F25" i="25"/>
  <c r="F12" i="23"/>
  <c r="W5" i="22"/>
  <c r="F17" i="25"/>
  <c r="F39" i="23"/>
  <c r="Q5" i="26"/>
  <c r="F69" i="23"/>
  <c r="F123" i="23"/>
  <c r="F83" i="23"/>
  <c r="F45" i="23"/>
  <c r="F34" i="25"/>
  <c r="P16" i="21"/>
  <c r="F29" i="23"/>
  <c r="Z14" i="23"/>
  <c r="F40" i="25"/>
  <c r="F57" i="23"/>
  <c r="Z8" i="23"/>
  <c r="E18" i="21"/>
  <c r="F60" i="23"/>
  <c r="F55" i="23"/>
  <c r="P19" i="21"/>
  <c r="F67" i="23"/>
  <c r="F73" i="23"/>
  <c r="F100" i="23"/>
  <c r="F37" i="25"/>
  <c r="F70" i="23"/>
  <c r="F21" i="25"/>
  <c r="E13" i="21"/>
  <c r="F10" i="22"/>
  <c r="F36" i="23"/>
  <c r="F23" i="23"/>
  <c r="F58" i="25"/>
  <c r="F22" i="23"/>
  <c r="F102" i="25"/>
  <c r="F51" i="25"/>
  <c r="E19" i="21"/>
  <c r="E5" i="21"/>
  <c r="F85" i="23"/>
  <c r="P12" i="21"/>
  <c r="F47" i="25"/>
  <c r="F121" i="25"/>
  <c r="Z7" i="25"/>
  <c r="F97" i="25"/>
  <c r="F99" i="23"/>
  <c r="F64" i="23"/>
  <c r="F97" i="23"/>
  <c r="F65" i="25"/>
  <c r="F68" i="23"/>
  <c r="P13" i="21"/>
  <c r="F52" i="25"/>
  <c r="E22" i="21"/>
  <c r="F73" i="25"/>
  <c r="Z16" i="23"/>
  <c r="F91" i="25"/>
  <c r="F94" i="23"/>
  <c r="F19" i="25"/>
  <c r="F90" i="23"/>
  <c r="F76" i="23"/>
  <c r="F32" i="23"/>
  <c r="F113" i="25"/>
  <c r="P11" i="21"/>
  <c r="F44" i="25"/>
  <c r="P5" i="21"/>
  <c r="F112" i="23"/>
  <c r="P7" i="21"/>
  <c r="Z12" i="23"/>
  <c r="F83" i="25"/>
  <c r="Z6" i="23"/>
  <c r="F51" i="23"/>
  <c r="F15" i="23"/>
  <c r="F79" i="23"/>
  <c r="F93" i="25"/>
  <c r="F30" i="25"/>
  <c r="F8" i="25"/>
  <c r="Q6" i="26"/>
  <c r="F66" i="23"/>
  <c r="F11" i="23"/>
  <c r="F114" i="25"/>
  <c r="F6" i="25"/>
  <c r="F75" i="23"/>
  <c r="F115" i="23"/>
  <c r="F10" i="23"/>
  <c r="F88" i="23"/>
  <c r="F9" i="25"/>
  <c r="Z9" i="25"/>
  <c r="F41" i="25"/>
  <c r="F11" i="25"/>
  <c r="E6" i="21"/>
  <c r="E17" i="21"/>
  <c r="F59" i="25"/>
  <c r="F9" i="22"/>
  <c r="F33" i="25"/>
  <c r="F28" i="23"/>
  <c r="F23" i="25"/>
  <c r="F92" i="23"/>
  <c r="F81" i="23"/>
  <c r="P14" i="21"/>
  <c r="F9" i="23"/>
  <c r="F121" i="23"/>
  <c r="F31" i="25"/>
  <c r="F52" i="23"/>
  <c r="F124" i="23"/>
  <c r="F91" i="23"/>
  <c r="F110" i="23"/>
  <c r="F74" i="25"/>
  <c r="F125" i="25"/>
  <c r="F103" i="25"/>
  <c r="F70" i="25"/>
  <c r="F107" i="25"/>
  <c r="Z11" i="23"/>
  <c r="E8" i="21"/>
  <c r="F93" i="23"/>
  <c r="F13" i="25"/>
  <c r="F71" i="25"/>
  <c r="F36" i="25"/>
  <c r="D5" i="26"/>
  <c r="F96" i="25"/>
  <c r="F24" i="25"/>
  <c r="E16" i="21"/>
  <c r="F122" i="25"/>
  <c r="E21" i="21"/>
  <c r="Z13" i="23"/>
  <c r="F39" i="25"/>
  <c r="E10" i="21"/>
  <c r="F45" i="25"/>
  <c r="P17" i="21"/>
  <c r="F42" i="23"/>
  <c r="F40" i="23"/>
  <c r="F104" i="25"/>
  <c r="F80" i="23"/>
  <c r="F94" i="25"/>
  <c r="F105" i="23"/>
  <c r="F30" i="23"/>
  <c r="F24" i="23"/>
  <c r="F28" i="25"/>
  <c r="F29" i="25"/>
  <c r="F21" i="23"/>
  <c r="F44" i="23"/>
  <c r="F87" i="23"/>
  <c r="F118" i="25"/>
  <c r="F95" i="23"/>
  <c r="F100" i="25"/>
  <c r="F61" i="25"/>
  <c r="F75" i="25"/>
  <c r="P8" i="21"/>
  <c r="F106" i="25"/>
  <c r="F48" i="23"/>
  <c r="F56" i="23"/>
  <c r="F86" i="25"/>
  <c r="F82" i="23"/>
  <c r="F43" i="23"/>
  <c r="F116" i="23"/>
  <c r="F103" i="23"/>
  <c r="F109" i="23"/>
  <c r="F102" i="23"/>
  <c r="F67" i="25"/>
  <c r="F16" i="25"/>
  <c r="F31" i="23"/>
  <c r="F104" i="23"/>
  <c r="F66" i="25"/>
  <c r="Z7" i="23"/>
  <c r="F56" i="25"/>
  <c r="F58" i="23"/>
  <c r="F120" i="23"/>
  <c r="F115" i="25"/>
  <c r="Z15" i="23"/>
  <c r="F76" i="25"/>
  <c r="P18" i="21"/>
  <c r="F26" i="25"/>
  <c r="F69" i="25"/>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5" i="25"/>
  <c r="G5" i="23"/>
  <c r="F4" i="22"/>
  <c r="E4" i="21"/>
  <c r="D4" i="26"/>
  <c r="G100" i="23"/>
  <c r="G122" i="25"/>
  <c r="G22" i="25"/>
  <c r="G109" i="25"/>
  <c r="G104" i="23"/>
  <c r="G27" i="25"/>
  <c r="G98" i="25"/>
  <c r="G121" i="25"/>
  <c r="G25" i="25"/>
  <c r="G101" i="25"/>
  <c r="G48" i="23"/>
  <c r="G31" i="23"/>
  <c r="G50" i="23"/>
  <c r="G13" i="23"/>
  <c r="G81" i="23"/>
  <c r="G51" i="25"/>
  <c r="G30" i="23"/>
  <c r="G70" i="23"/>
  <c r="G64" i="25"/>
  <c r="G7" i="23"/>
  <c r="G79" i="25"/>
  <c r="G59" i="25"/>
  <c r="G96" i="25"/>
  <c r="G83" i="23"/>
  <c r="G8" i="23"/>
  <c r="G49" i="25"/>
  <c r="G69" i="23"/>
  <c r="G66" i="25"/>
  <c r="G99" i="25"/>
  <c r="G55" i="23"/>
  <c r="G15" i="25"/>
  <c r="G91" i="23"/>
  <c r="G124" i="25"/>
  <c r="G49" i="23"/>
  <c r="G56" i="25"/>
  <c r="G7" i="25"/>
  <c r="G41" i="23"/>
  <c r="G43" i="23"/>
  <c r="G6" i="25"/>
  <c r="G45" i="25"/>
  <c r="G119" i="23"/>
  <c r="G107" i="23"/>
  <c r="G9" i="25"/>
  <c r="G37" i="25"/>
  <c r="G114" i="23"/>
  <c r="G102" i="23"/>
  <c r="G29" i="23"/>
  <c r="G87" i="23"/>
  <c r="G107" i="25"/>
  <c r="G113" i="25"/>
  <c r="G32" i="25"/>
  <c r="G28" i="23"/>
  <c r="G74" i="25"/>
  <c r="G115" i="25"/>
  <c r="G42" i="25"/>
  <c r="G95" i="23"/>
  <c r="G57" i="25"/>
  <c r="G106" i="23"/>
  <c r="G84" i="25"/>
  <c r="G39" i="23"/>
  <c r="G75" i="23"/>
  <c r="G50" i="25"/>
  <c r="G60" i="23"/>
  <c r="G19" i="23"/>
  <c r="G17" i="23"/>
  <c r="G82" i="25"/>
  <c r="G6" i="23"/>
  <c r="G59" i="23"/>
  <c r="G106" i="25"/>
  <c r="G15" i="23"/>
  <c r="G36" i="23"/>
  <c r="G34" i="25"/>
  <c r="G11" i="25"/>
  <c r="G109" i="23"/>
  <c r="G119" i="25"/>
  <c r="G116" i="25"/>
  <c r="G64" i="23"/>
  <c r="G71" i="25"/>
  <c r="G34" i="23"/>
  <c r="G69" i="25"/>
  <c r="G21" i="25"/>
  <c r="G13" i="25"/>
  <c r="G70" i="25"/>
  <c r="G43" i="25"/>
  <c r="G22" i="23"/>
  <c r="G12" i="25"/>
  <c r="G20" i="25"/>
  <c r="G39" i="25"/>
  <c r="G108" i="25"/>
  <c r="G65" i="25"/>
  <c r="G101" i="23"/>
  <c r="G100" i="25"/>
  <c r="G72" i="25"/>
  <c r="G36" i="25"/>
  <c r="G53" i="23"/>
  <c r="G46" i="25"/>
  <c r="G112" i="25"/>
  <c r="G112" i="23"/>
  <c r="G14" i="23"/>
  <c r="G90" i="25"/>
  <c r="G76" i="23"/>
  <c r="G84" i="23"/>
  <c r="G33" i="25"/>
  <c r="G20" i="23"/>
  <c r="G105" i="23"/>
  <c r="G31" i="25"/>
  <c r="G9" i="23"/>
  <c r="G52" i="23"/>
  <c r="G114" i="25"/>
  <c r="G96" i="23"/>
  <c r="G118" i="23"/>
  <c r="G47" i="25"/>
  <c r="G68" i="23"/>
  <c r="G61" i="25"/>
  <c r="G92" i="25"/>
  <c r="G58" i="25"/>
  <c r="G29" i="25"/>
  <c r="G65" i="23"/>
  <c r="G85" i="25"/>
  <c r="G110" i="23"/>
  <c r="G120" i="23"/>
  <c r="G123" i="25"/>
  <c r="G87" i="25"/>
  <c r="G46" i="23"/>
  <c r="G16" i="23"/>
  <c r="G53" i="25"/>
  <c r="G44" i="23"/>
  <c r="G25" i="23"/>
  <c r="G61" i="23"/>
  <c r="G42" i="23"/>
  <c r="G57" i="23"/>
  <c r="G14" i="25"/>
  <c r="G62" i="23"/>
  <c r="G38" i="23"/>
  <c r="G26" i="25"/>
  <c r="G73" i="25"/>
  <c r="G35" i="23"/>
  <c r="G54" i="25"/>
  <c r="G117" i="25"/>
  <c r="G113" i="23"/>
  <c r="G115" i="23"/>
  <c r="G35" i="25"/>
  <c r="G30" i="25"/>
  <c r="G67" i="25"/>
  <c r="G12" i="23"/>
  <c r="G86" i="23"/>
  <c r="G110" i="25"/>
  <c r="G124" i="23"/>
  <c r="G102" i="25"/>
  <c r="G121" i="23"/>
  <c r="G18" i="25"/>
  <c r="G58" i="23"/>
  <c r="G88" i="25"/>
  <c r="G24" i="25"/>
  <c r="G74" i="23"/>
  <c r="G92" i="23"/>
  <c r="G71" i="23"/>
  <c r="G28" i="25"/>
  <c r="G123" i="23"/>
  <c r="G76" i="25"/>
  <c r="G89" i="25"/>
  <c r="G63" i="23"/>
  <c r="G111" i="23"/>
  <c r="G89" i="23"/>
  <c r="G83" i="25"/>
  <c r="G104" i="25"/>
  <c r="G38" i="25"/>
  <c r="G62" i="25"/>
  <c r="G81" i="25"/>
  <c r="G33" i="23"/>
  <c r="G91" i="25"/>
  <c r="G10" i="25"/>
  <c r="G77" i="23"/>
  <c r="G40" i="23"/>
  <c r="G27" i="23"/>
  <c r="G54" i="23"/>
  <c r="G108" i="23"/>
  <c r="G103" i="25"/>
  <c r="G52" i="25"/>
  <c r="G41" i="25"/>
  <c r="G99" i="23"/>
  <c r="G55" i="25"/>
  <c r="G97" i="25"/>
  <c r="G21" i="23"/>
  <c r="G90" i="23"/>
  <c r="G78" i="23"/>
  <c r="G77" i="25"/>
  <c r="G63" i="25"/>
  <c r="G26" i="23"/>
  <c r="G82" i="23"/>
  <c r="G56" i="23"/>
  <c r="G85" i="23"/>
  <c r="G79" i="23"/>
  <c r="G88" i="23"/>
  <c r="G97" i="23"/>
  <c r="G24" i="23"/>
  <c r="G44" i="25"/>
  <c r="G105" i="25"/>
  <c r="G93" i="23"/>
  <c r="G40" i="25"/>
  <c r="G17" i="25"/>
  <c r="G95" i="25"/>
  <c r="G10" i="23"/>
  <c r="G72" i="23"/>
  <c r="G51" i="23"/>
  <c r="G48" i="25"/>
  <c r="G73" i="23"/>
  <c r="G66" i="23"/>
  <c r="G45" i="23"/>
  <c r="G117" i="23"/>
  <c r="G116" i="23"/>
  <c r="Q3" i="26"/>
  <c r="G111" i="25"/>
  <c r="G122" i="23"/>
  <c r="G98" i="23"/>
  <c r="G60" i="25"/>
  <c r="G68" i="25"/>
  <c r="G23" i="23"/>
  <c r="G32" i="23"/>
  <c r="G18" i="23"/>
  <c r="G80" i="23"/>
  <c r="G67" i="23"/>
  <c r="G47" i="23"/>
  <c r="G94" i="23"/>
  <c r="G94" i="25"/>
  <c r="G86" i="25"/>
  <c r="G11" i="23"/>
  <c r="G16" i="25"/>
  <c r="G37" i="23"/>
  <c r="G125" i="23"/>
  <c r="G93" i="25"/>
  <c r="G80" i="25"/>
  <c r="G8" i="25"/>
  <c r="G23" i="25"/>
  <c r="G118" i="25"/>
  <c r="G103" i="23"/>
  <c r="G75" i="25"/>
  <c r="G120" i="25"/>
  <c r="G19" i="25"/>
  <c r="G78" i="25"/>
  <c r="G125" i="25"/>
  <c r="E5" i="17" l="1"/>
  <c r="E5" i="19"/>
  <c r="C6" i="19"/>
  <c r="E5" i="18"/>
  <c r="E4" i="18"/>
  <c r="C7" i="18"/>
  <c r="E6" i="18"/>
  <c r="C6" i="17"/>
  <c r="F5" i="19"/>
  <c r="F5" i="17"/>
  <c r="F6" i="18"/>
  <c r="F5" i="18"/>
  <c r="H3" i="48" l="1"/>
  <c r="C7" i="19"/>
  <c r="E6" i="19"/>
  <c r="E7" i="18"/>
  <c r="C8" i="18"/>
  <c r="E4" i="17"/>
  <c r="C7" i="17"/>
  <c r="E6" i="17"/>
  <c r="F7" i="18"/>
  <c r="F6" i="17"/>
  <c r="F6" i="19"/>
  <c r="G5" i="18"/>
  <c r="J3" i="77"/>
  <c r="G5" i="19"/>
  <c r="G5" i="17"/>
  <c r="G6" i="18"/>
  <c r="J3" i="48"/>
  <c r="H3" i="50" l="1"/>
  <c r="H4" i="48"/>
  <c r="H3" i="47"/>
  <c r="E7" i="19"/>
  <c r="C8" i="19"/>
  <c r="E8" i="18"/>
  <c r="C9" i="18"/>
  <c r="C8" i="17"/>
  <c r="E7" i="17"/>
  <c r="F7" i="19"/>
  <c r="F7" i="17"/>
  <c r="F8" i="18"/>
  <c r="J3" i="50"/>
  <c r="G6" i="17"/>
  <c r="G6" i="19"/>
  <c r="J4" i="77"/>
  <c r="J3" i="47"/>
  <c r="J4" i="48"/>
  <c r="K3" i="48"/>
  <c r="G7" i="18"/>
  <c r="H4" i="50" l="1"/>
  <c r="H5" i="48"/>
  <c r="H4" i="47"/>
  <c r="E8" i="19"/>
  <c r="C9" i="19"/>
  <c r="C10" i="18"/>
  <c r="E9" i="18"/>
  <c r="E8" i="17"/>
  <c r="C9" i="17"/>
  <c r="F8" i="17"/>
  <c r="F8" i="19"/>
  <c r="F9" i="18"/>
  <c r="J4" i="50"/>
  <c r="G7" i="19"/>
  <c r="K3" i="50"/>
  <c r="J5" i="48"/>
  <c r="J5" i="77"/>
  <c r="G7" i="17"/>
  <c r="J4" i="47"/>
  <c r="G8" i="18"/>
  <c r="K3" i="47"/>
  <c r="K4" i="48"/>
  <c r="H5" i="50" l="1"/>
  <c r="H6" i="48"/>
  <c r="H5" i="47"/>
  <c r="E4" i="19"/>
  <c r="C10" i="19"/>
  <c r="E9" i="19"/>
  <c r="E10" i="18"/>
  <c r="C11" i="18"/>
  <c r="C10" i="17"/>
  <c r="E9" i="17"/>
  <c r="F9" i="19"/>
  <c r="F9" i="17"/>
  <c r="F10" i="18"/>
  <c r="K4" i="50"/>
  <c r="J6" i="48"/>
  <c r="J6" i="77"/>
  <c r="G9" i="18"/>
  <c r="K4" i="47"/>
  <c r="G8" i="17"/>
  <c r="G8" i="19"/>
  <c r="J5" i="47"/>
  <c r="J5" i="50"/>
  <c r="K5" i="48"/>
  <c r="H6" i="50" l="1"/>
  <c r="H7" i="48"/>
  <c r="H6" i="47"/>
  <c r="E10" i="19"/>
  <c r="C11" i="19"/>
  <c r="E11" i="18"/>
  <c r="C12" i="18"/>
  <c r="E10" i="17"/>
  <c r="C11" i="17"/>
  <c r="F11" i="18"/>
  <c r="F10" i="17"/>
  <c r="F10" i="19"/>
  <c r="K5" i="50"/>
  <c r="J6" i="50"/>
  <c r="G9" i="17"/>
  <c r="G9" i="19"/>
  <c r="J7" i="77"/>
  <c r="J6" i="47"/>
  <c r="G10" i="18"/>
  <c r="J7" i="48"/>
  <c r="K5" i="47"/>
  <c r="K6" i="48"/>
  <c r="H7" i="50" l="1"/>
  <c r="H8" i="48"/>
  <c r="H7" i="47"/>
  <c r="C12" i="19"/>
  <c r="E11" i="19"/>
  <c r="C13" i="18"/>
  <c r="E12" i="18"/>
  <c r="C12" i="17"/>
  <c r="E11" i="17"/>
  <c r="F12" i="18"/>
  <c r="F11" i="19"/>
  <c r="F11" i="17"/>
  <c r="J8" i="48"/>
  <c r="G10" i="17"/>
  <c r="J7" i="50"/>
  <c r="G11" i="18"/>
  <c r="K7" i="48"/>
  <c r="K6" i="50"/>
  <c r="K6" i="47"/>
  <c r="J7" i="47"/>
  <c r="G10" i="19"/>
  <c r="J8" i="77"/>
  <c r="H8" i="50" l="1"/>
  <c r="H9" i="48"/>
  <c r="H8" i="47"/>
  <c r="E12" i="19"/>
  <c r="C13" i="19"/>
  <c r="E13" i="18"/>
  <c r="C14" i="18"/>
  <c r="E12" i="17"/>
  <c r="C13" i="17"/>
  <c r="F12" i="17"/>
  <c r="F13" i="18"/>
  <c r="F12" i="19"/>
  <c r="J8" i="47"/>
  <c r="K7" i="50"/>
  <c r="K7" i="47"/>
  <c r="K8" i="48"/>
  <c r="J8" i="50"/>
  <c r="G11" i="17"/>
  <c r="J9" i="77"/>
  <c r="G12" i="18"/>
  <c r="J9" i="48"/>
  <c r="G11" i="19"/>
  <c r="H9" i="50" l="1"/>
  <c r="H10" i="48"/>
  <c r="H9" i="47"/>
  <c r="E13" i="19"/>
  <c r="C14" i="19"/>
  <c r="C15" i="18"/>
  <c r="E14" i="18"/>
  <c r="E13" i="17"/>
  <c r="C14" i="17"/>
  <c r="F14" i="18"/>
  <c r="F13" i="19"/>
  <c r="F13" i="17"/>
  <c r="K8" i="47"/>
  <c r="G13" i="18"/>
  <c r="J10" i="77"/>
  <c r="K8" i="50"/>
  <c r="G12" i="17"/>
  <c r="K9" i="48"/>
  <c r="J10" i="48"/>
  <c r="G12" i="19"/>
  <c r="J9" i="50"/>
  <c r="J9" i="47"/>
  <c r="H10" i="50" l="1"/>
  <c r="H11" i="48"/>
  <c r="H10" i="47"/>
  <c r="C15" i="19"/>
  <c r="E14" i="19"/>
  <c r="C16" i="18"/>
  <c r="E15" i="18"/>
  <c r="C15" i="17"/>
  <c r="E14" i="17"/>
  <c r="F14" i="17"/>
  <c r="F14" i="19"/>
  <c r="F15" i="18"/>
  <c r="G13" i="19"/>
  <c r="J10" i="50"/>
  <c r="J10" i="47"/>
  <c r="J11" i="48"/>
  <c r="K10" i="48"/>
  <c r="K9" i="50"/>
  <c r="G13" i="17"/>
  <c r="J11" i="77"/>
  <c r="G14" i="18"/>
  <c r="K9" i="47"/>
  <c r="H11" i="50" l="1"/>
  <c r="H12" i="48"/>
  <c r="H11" i="47"/>
  <c r="E15" i="19"/>
  <c r="C16" i="19"/>
  <c r="C17" i="18"/>
  <c r="E16" i="18"/>
  <c r="E15" i="17"/>
  <c r="C16" i="17"/>
  <c r="F15" i="17"/>
  <c r="F15" i="19"/>
  <c r="F16" i="18"/>
  <c r="J12" i="48"/>
  <c r="J12" i="77"/>
  <c r="J11" i="47"/>
  <c r="G15" i="18"/>
  <c r="G14" i="17"/>
  <c r="K10" i="47"/>
  <c r="K10" i="50"/>
  <c r="J11" i="50"/>
  <c r="K11" i="48"/>
  <c r="G14" i="19"/>
  <c r="H12" i="50" l="1"/>
  <c r="H13" i="48"/>
  <c r="H12" i="47"/>
  <c r="E16" i="19"/>
  <c r="C17" i="19"/>
  <c r="C18" i="18"/>
  <c r="E17" i="18"/>
  <c r="E16" i="17"/>
  <c r="C17" i="17"/>
  <c r="F16" i="17"/>
  <c r="F16" i="19"/>
  <c r="F17" i="18"/>
  <c r="J13" i="48"/>
  <c r="K11" i="50"/>
  <c r="J12" i="47"/>
  <c r="G16" i="18"/>
  <c r="K11" i="47"/>
  <c r="J12" i="50"/>
  <c r="K12" i="48"/>
  <c r="G15" i="17"/>
  <c r="G15" i="19"/>
  <c r="J13" i="77"/>
  <c r="H13" i="50" l="1"/>
  <c r="H14" i="48"/>
  <c r="H13" i="47"/>
  <c r="C18" i="19"/>
  <c r="E17" i="19"/>
  <c r="E18" i="18"/>
  <c r="C19" i="18"/>
  <c r="C18" i="17"/>
  <c r="E17" i="17"/>
  <c r="F4" i="28"/>
  <c r="F17" i="19"/>
  <c r="F17" i="17"/>
  <c r="F18" i="18"/>
  <c r="K12" i="47"/>
  <c r="G17" i="18"/>
  <c r="G16" i="17"/>
  <c r="J13" i="50"/>
  <c r="G16" i="19"/>
  <c r="J14" i="48"/>
  <c r="K13" i="48"/>
  <c r="K12" i="50"/>
  <c r="J14" i="77"/>
  <c r="J13" i="47"/>
  <c r="H14" i="50" l="1"/>
  <c r="H15" i="48"/>
  <c r="H14" i="47"/>
  <c r="E18" i="19"/>
  <c r="C19" i="19"/>
  <c r="E19" i="18"/>
  <c r="C20" i="18"/>
  <c r="E18" i="17"/>
  <c r="C19" i="17"/>
  <c r="G4" i="28"/>
  <c r="F19" i="18"/>
  <c r="F18" i="19"/>
  <c r="F18" i="17"/>
  <c r="J15" i="77"/>
  <c r="J14" i="50"/>
  <c r="K13" i="50"/>
  <c r="G17" i="19"/>
  <c r="J14" i="47"/>
  <c r="G17" i="17"/>
  <c r="K14" i="48"/>
  <c r="J15" i="48"/>
  <c r="G18" i="18"/>
  <c r="K13" i="47"/>
  <c r="H15" i="50" l="1"/>
  <c r="H16" i="48"/>
  <c r="H15" i="47"/>
  <c r="C20" i="19"/>
  <c r="E19" i="19"/>
  <c r="C21" i="18"/>
  <c r="E20" i="18"/>
  <c r="C20" i="17"/>
  <c r="E19" i="17"/>
  <c r="F19" i="19"/>
  <c r="F20" i="18"/>
  <c r="F19" i="17"/>
  <c r="J15" i="50"/>
  <c r="G19" i="18"/>
  <c r="G18" i="17"/>
  <c r="J16" i="77"/>
  <c r="K14" i="47"/>
  <c r="K14" i="50"/>
  <c r="G18" i="19"/>
  <c r="K15" i="48"/>
  <c r="J16" i="48"/>
  <c r="J15" i="47"/>
  <c r="H16" i="50" l="1"/>
  <c r="H17" i="48"/>
  <c r="H16" i="47"/>
  <c r="E20" i="19"/>
  <c r="C21" i="19"/>
  <c r="C22" i="18"/>
  <c r="E21" i="18"/>
  <c r="E20" i="17"/>
  <c r="C21" i="17"/>
  <c r="F20" i="19"/>
  <c r="F21" i="18"/>
  <c r="F20" i="17"/>
  <c r="K15" i="50"/>
  <c r="K15" i="47"/>
  <c r="J17" i="48"/>
  <c r="K16" i="48"/>
  <c r="G19" i="19"/>
  <c r="J16" i="50"/>
  <c r="G20" i="18"/>
  <c r="J17" i="77"/>
  <c r="G19" i="17"/>
  <c r="J16" i="47"/>
  <c r="H17" i="50" l="1"/>
  <c r="H18" i="48"/>
  <c r="H17" i="47"/>
  <c r="E21" i="19"/>
  <c r="C22" i="19"/>
  <c r="E22" i="18"/>
  <c r="C23" i="18"/>
  <c r="E21" i="17"/>
  <c r="C22" i="17"/>
  <c r="F21" i="17"/>
  <c r="F21" i="19"/>
  <c r="F22" i="18"/>
  <c r="K16" i="50"/>
  <c r="J17" i="47"/>
  <c r="G20" i="19"/>
  <c r="J17" i="50"/>
  <c r="G20" i="17"/>
  <c r="K17" i="48"/>
  <c r="J18" i="77"/>
  <c r="G21" i="18"/>
  <c r="K16" i="47"/>
  <c r="J18" i="48"/>
  <c r="H18" i="50" l="1"/>
  <c r="H19" i="48"/>
  <c r="H18" i="47"/>
  <c r="C23" i="19"/>
  <c r="E22" i="19"/>
  <c r="C24" i="18"/>
  <c r="E23" i="18"/>
  <c r="C23" i="17"/>
  <c r="E22" i="17"/>
  <c r="F22" i="19"/>
  <c r="F22" i="17"/>
  <c r="F23" i="18"/>
  <c r="K17" i="47"/>
  <c r="J18" i="50"/>
  <c r="J18" i="47"/>
  <c r="J19" i="77"/>
  <c r="J19" i="48"/>
  <c r="G21" i="17"/>
  <c r="K17" i="50"/>
  <c r="G22" i="18"/>
  <c r="K18" i="48"/>
  <c r="G21" i="19"/>
  <c r="H19" i="50" l="1"/>
  <c r="H20" i="48"/>
  <c r="H19" i="47"/>
  <c r="E23" i="19"/>
  <c r="C24" i="19"/>
  <c r="C25" i="18"/>
  <c r="E24" i="18"/>
  <c r="E23" i="17"/>
  <c r="C24" i="17"/>
  <c r="F23" i="17"/>
  <c r="F24" i="18"/>
  <c r="F23" i="19"/>
  <c r="J20" i="77"/>
  <c r="K19" i="48"/>
  <c r="J20" i="48"/>
  <c r="G22" i="19"/>
  <c r="K18" i="50"/>
  <c r="G22" i="17"/>
  <c r="J19" i="47"/>
  <c r="G23" i="18"/>
  <c r="K18" i="47"/>
  <c r="J19" i="50"/>
  <c r="H20" i="50" l="1"/>
  <c r="H21" i="48"/>
  <c r="H20" i="47"/>
  <c r="E24" i="19"/>
  <c r="C25" i="19"/>
  <c r="C26" i="18"/>
  <c r="E25" i="18"/>
  <c r="E24" i="17"/>
  <c r="C25" i="17"/>
  <c r="F25" i="18"/>
  <c r="F24" i="17"/>
  <c r="F24" i="19"/>
  <c r="G24" i="18"/>
  <c r="K19" i="47"/>
  <c r="J21" i="77"/>
  <c r="G23" i="19"/>
  <c r="G23" i="17"/>
  <c r="J20" i="50"/>
  <c r="K19" i="50"/>
  <c r="J21" i="48"/>
  <c r="J20" i="47"/>
  <c r="K20" i="48"/>
  <c r="H21" i="50" l="1"/>
  <c r="H22" i="48"/>
  <c r="H21" i="47"/>
  <c r="C26" i="19"/>
  <c r="E25" i="19"/>
  <c r="E26" i="18"/>
  <c r="C27" i="18"/>
  <c r="C26" i="17"/>
  <c r="E25" i="17"/>
  <c r="F25" i="17"/>
  <c r="F25" i="19"/>
  <c r="F26" i="18"/>
  <c r="K20" i="50"/>
  <c r="J22" i="48"/>
  <c r="J21" i="50"/>
  <c r="J21" i="47"/>
  <c r="J22" i="77"/>
  <c r="K20" i="47"/>
  <c r="K21" i="48"/>
  <c r="G24" i="17"/>
  <c r="G25" i="18"/>
  <c r="G24" i="19"/>
  <c r="H22" i="50" l="1"/>
  <c r="H23" i="48"/>
  <c r="H22" i="47"/>
  <c r="E26" i="19"/>
  <c r="C27" i="19"/>
  <c r="E27" i="18"/>
  <c r="C28" i="18"/>
  <c r="E26" i="17"/>
  <c r="C27" i="17"/>
  <c r="F26" i="17"/>
  <c r="F26" i="19"/>
  <c r="F27" i="18"/>
  <c r="G26" i="18"/>
  <c r="K21" i="50"/>
  <c r="J22" i="47"/>
  <c r="J22" i="50"/>
  <c r="K22" i="48"/>
  <c r="G25" i="19"/>
  <c r="J23" i="77"/>
  <c r="K21" i="47"/>
  <c r="G25" i="17"/>
  <c r="J23" i="48"/>
  <c r="H23" i="50" l="1"/>
  <c r="H24" i="48"/>
  <c r="H23" i="47"/>
  <c r="C28" i="19"/>
  <c r="E27" i="19"/>
  <c r="C29" i="18"/>
  <c r="E28" i="18"/>
  <c r="C28" i="17"/>
  <c r="E27" i="17"/>
  <c r="F28" i="18"/>
  <c r="F27" i="19"/>
  <c r="F27" i="17"/>
  <c r="K22" i="47"/>
  <c r="J24" i="77"/>
  <c r="K22" i="50"/>
  <c r="G26" i="17"/>
  <c r="J23" i="50"/>
  <c r="J24" i="48"/>
  <c r="G26" i="19"/>
  <c r="G27" i="18"/>
  <c r="J23" i="47"/>
  <c r="K23" i="48"/>
  <c r="H24" i="50" l="1"/>
  <c r="H25" i="48"/>
  <c r="H24" i="47"/>
  <c r="E28" i="19"/>
  <c r="C29" i="19"/>
  <c r="C30" i="18"/>
  <c r="E29" i="18"/>
  <c r="E28" i="17"/>
  <c r="C29" i="17"/>
  <c r="F28" i="17"/>
  <c r="F29" i="18"/>
  <c r="F28" i="19"/>
  <c r="J24" i="47"/>
  <c r="J25" i="77"/>
  <c r="G28" i="18"/>
  <c r="K23" i="50"/>
  <c r="J24" i="50"/>
  <c r="K24" i="48"/>
  <c r="G27" i="19"/>
  <c r="G27" i="17"/>
  <c r="K23" i="47"/>
  <c r="J25" i="48"/>
  <c r="H25" i="50" l="1"/>
  <c r="H26" i="48"/>
  <c r="H25" i="47"/>
  <c r="E29" i="19"/>
  <c r="C30" i="19"/>
  <c r="E30" i="18"/>
  <c r="C31" i="18"/>
  <c r="E29" i="17"/>
  <c r="C30" i="17"/>
  <c r="F30" i="18"/>
  <c r="F29" i="19"/>
  <c r="F29" i="17"/>
  <c r="J26" i="77"/>
  <c r="J25" i="47"/>
  <c r="J25" i="50"/>
  <c r="J26" i="48"/>
  <c r="K24" i="47"/>
  <c r="G28" i="17"/>
  <c r="K25" i="48"/>
  <c r="G28" i="19"/>
  <c r="G29" i="18"/>
  <c r="K24" i="50"/>
  <c r="H26" i="50" l="1"/>
  <c r="H27" i="48"/>
  <c r="H26" i="47"/>
  <c r="C31" i="19"/>
  <c r="E30" i="19"/>
  <c r="E31" i="18"/>
  <c r="C32" i="18"/>
  <c r="C31" i="17"/>
  <c r="E30" i="17"/>
  <c r="F30" i="17"/>
  <c r="F31" i="18"/>
  <c r="F30" i="19"/>
  <c r="K26" i="48"/>
  <c r="G30" i="18"/>
  <c r="J27" i="77"/>
  <c r="J26" i="47"/>
  <c r="K25" i="50"/>
  <c r="G29" i="19"/>
  <c r="J27" i="48"/>
  <c r="J26" i="50"/>
  <c r="G29" i="17"/>
  <c r="K25" i="47"/>
  <c r="H27" i="50" l="1"/>
  <c r="H28" i="48"/>
  <c r="H27" i="47"/>
  <c r="E31" i="19"/>
  <c r="C32" i="19"/>
  <c r="C33" i="18"/>
  <c r="E32" i="18"/>
  <c r="C32" i="17"/>
  <c r="E31" i="17"/>
  <c r="F31" i="17"/>
  <c r="F32" i="18"/>
  <c r="F31" i="19"/>
  <c r="J28" i="48"/>
  <c r="K26" i="47"/>
  <c r="K27" i="48"/>
  <c r="J28" i="77"/>
  <c r="J27" i="50"/>
  <c r="K26" i="50"/>
  <c r="G30" i="19"/>
  <c r="J27" i="47"/>
  <c r="G31" i="18"/>
  <c r="G30" i="17"/>
  <c r="H28" i="50" l="1"/>
  <c r="H29" i="48"/>
  <c r="H28" i="47"/>
  <c r="E32" i="19"/>
  <c r="C33" i="19"/>
  <c r="C34" i="18"/>
  <c r="E33" i="18"/>
  <c r="E32" i="17"/>
  <c r="C33" i="17"/>
  <c r="F32" i="19"/>
  <c r="F32" i="17"/>
  <c r="F33" i="18"/>
  <c r="J28" i="50"/>
  <c r="J29" i="48"/>
  <c r="J28" i="47"/>
  <c r="G31" i="17"/>
  <c r="G31" i="19"/>
  <c r="K27" i="47"/>
  <c r="K27" i="50"/>
  <c r="G32" i="18"/>
  <c r="J29" i="77"/>
  <c r="K28" i="48"/>
  <c r="H29" i="50" l="1"/>
  <c r="H30" i="48"/>
  <c r="H29" i="47"/>
  <c r="C34" i="19"/>
  <c r="E33" i="19"/>
  <c r="E34" i="18"/>
  <c r="C35" i="18"/>
  <c r="C34" i="17"/>
  <c r="E33" i="17"/>
  <c r="F34" i="18"/>
  <c r="F33" i="17"/>
  <c r="F33" i="19"/>
  <c r="K29" i="48"/>
  <c r="G32" i="19"/>
  <c r="J30" i="77"/>
  <c r="K28" i="47"/>
  <c r="G33" i="18"/>
  <c r="J29" i="47"/>
  <c r="J30" i="48"/>
  <c r="K28" i="50"/>
  <c r="G32" i="17"/>
  <c r="J29" i="50"/>
  <c r="H30" i="50" l="1"/>
  <c r="H31" i="48"/>
  <c r="H30" i="47"/>
  <c r="E34" i="19"/>
  <c r="C35" i="19"/>
  <c r="E35" i="18"/>
  <c r="C36" i="18"/>
  <c r="E34" i="17"/>
  <c r="C35" i="17"/>
  <c r="F35" i="18"/>
  <c r="F34" i="17"/>
  <c r="F34" i="19"/>
  <c r="G33" i="19"/>
  <c r="K29" i="47"/>
  <c r="K30" i="48"/>
  <c r="J31" i="48"/>
  <c r="J30" i="50"/>
  <c r="G34" i="18"/>
  <c r="J30" i="47"/>
  <c r="G33" i="17"/>
  <c r="K29" i="50"/>
  <c r="J31" i="77"/>
  <c r="H31" i="50" l="1"/>
  <c r="H32" i="48"/>
  <c r="H31" i="47"/>
  <c r="C36" i="19"/>
  <c r="E35" i="19"/>
  <c r="C37" i="18"/>
  <c r="E36" i="18"/>
  <c r="C36" i="17"/>
  <c r="E35" i="17"/>
  <c r="F36" i="18"/>
  <c r="F35" i="19"/>
  <c r="F35" i="17"/>
  <c r="K30" i="47"/>
  <c r="G34" i="19"/>
  <c r="K31" i="48"/>
  <c r="J32" i="77"/>
  <c r="G35" i="18"/>
  <c r="J31" i="47"/>
  <c r="G34" i="17"/>
  <c r="J31" i="50"/>
  <c r="K30" i="50"/>
  <c r="J32" i="48"/>
  <c r="H32" i="50" l="1"/>
  <c r="H33" i="48"/>
  <c r="H32" i="47"/>
  <c r="E36" i="19"/>
  <c r="C37" i="19"/>
  <c r="E37" i="18"/>
  <c r="C38" i="18"/>
  <c r="E36" i="17"/>
  <c r="C37" i="17"/>
  <c r="F36" i="17"/>
  <c r="F36" i="19"/>
  <c r="F37" i="18"/>
  <c r="G36" i="18"/>
  <c r="G35" i="17"/>
  <c r="J33" i="77"/>
  <c r="K32" i="48"/>
  <c r="J33" i="48"/>
  <c r="J32" i="50"/>
  <c r="K31" i="47"/>
  <c r="J32" i="47"/>
  <c r="G35" i="19"/>
  <c r="K31" i="50"/>
  <c r="H33" i="50" l="1"/>
  <c r="H34" i="48"/>
  <c r="H33" i="47"/>
  <c r="E37" i="19"/>
  <c r="C38" i="19"/>
  <c r="E38" i="18"/>
  <c r="C39" i="18"/>
  <c r="E37" i="17"/>
  <c r="C38" i="17"/>
  <c r="F37" i="19"/>
  <c r="F38" i="18"/>
  <c r="F37" i="17"/>
  <c r="G36" i="17"/>
  <c r="J33" i="50"/>
  <c r="K32" i="47"/>
  <c r="G37" i="18"/>
  <c r="K32" i="50"/>
  <c r="J34" i="77"/>
  <c r="K33" i="48"/>
  <c r="G36" i="19"/>
  <c r="J34" i="48"/>
  <c r="J33" i="47"/>
  <c r="H34" i="50" l="1"/>
  <c r="H35" i="48"/>
  <c r="H34" i="47"/>
  <c r="C39" i="19"/>
  <c r="E38" i="19"/>
  <c r="E39" i="18"/>
  <c r="C40" i="18"/>
  <c r="C39" i="17"/>
  <c r="E38" i="17"/>
  <c r="F39" i="18"/>
  <c r="F38" i="19"/>
  <c r="F38" i="17"/>
  <c r="G38" i="18"/>
  <c r="K34" i="48"/>
  <c r="J34" i="47"/>
  <c r="J35" i="77"/>
  <c r="J35" i="48"/>
  <c r="G37" i="17"/>
  <c r="K33" i="50"/>
  <c r="J34" i="50"/>
  <c r="G37" i="19"/>
  <c r="K33" i="47"/>
  <c r="H35" i="50" l="1"/>
  <c r="H36" i="48"/>
  <c r="H35" i="47"/>
  <c r="E39" i="19"/>
  <c r="C40" i="19"/>
  <c r="E40" i="18"/>
  <c r="C41" i="18"/>
  <c r="C40" i="17"/>
  <c r="E39" i="17"/>
  <c r="F40" i="18"/>
  <c r="F39" i="17"/>
  <c r="F39" i="19"/>
  <c r="K34" i="47"/>
  <c r="G38" i="17"/>
  <c r="J36" i="48"/>
  <c r="J35" i="50"/>
  <c r="J35" i="47"/>
  <c r="G39" i="18"/>
  <c r="K35" i="48"/>
  <c r="K34" i="50"/>
  <c r="G38" i="19"/>
  <c r="J36" i="77"/>
  <c r="H36" i="50" l="1"/>
  <c r="H37" i="48"/>
  <c r="H36" i="47"/>
  <c r="C41" i="19"/>
  <c r="E40" i="19"/>
  <c r="E41" i="18"/>
  <c r="C42" i="18"/>
  <c r="E42" i="18" s="1"/>
  <c r="E40" i="17"/>
  <c r="C41" i="17"/>
  <c r="F4" i="18"/>
  <c r="F40" i="17"/>
  <c r="F41" i="18"/>
  <c r="F42" i="18"/>
  <c r="F40" i="19"/>
  <c r="G39" i="17"/>
  <c r="J36" i="50"/>
  <c r="J37" i="77"/>
  <c r="G39" i="19"/>
  <c r="J36" i="47"/>
  <c r="G40" i="18"/>
  <c r="J37" i="48"/>
  <c r="K35" i="50"/>
  <c r="K35" i="47"/>
  <c r="K36" i="48"/>
  <c r="H37" i="50" l="1"/>
  <c r="H38" i="48"/>
  <c r="H39" i="48"/>
  <c r="H37" i="47"/>
  <c r="C42" i="19"/>
  <c r="E42" i="19" s="1"/>
  <c r="E41" i="19"/>
  <c r="C42" i="17"/>
  <c r="E42" i="17" s="1"/>
  <c r="E41" i="17"/>
  <c r="F4" i="19"/>
  <c r="F4" i="17"/>
  <c r="F41" i="19"/>
  <c r="F42" i="17"/>
  <c r="G4" i="18"/>
  <c r="F41" i="17"/>
  <c r="F42" i="19"/>
  <c r="J38" i="77"/>
  <c r="J39" i="48"/>
  <c r="K36" i="47"/>
  <c r="J37" i="50"/>
  <c r="K36" i="50"/>
  <c r="G41" i="18"/>
  <c r="J37" i="47"/>
  <c r="G40" i="17"/>
  <c r="G42" i="18"/>
  <c r="K37" i="48"/>
  <c r="J38" i="48"/>
  <c r="J39" i="77"/>
  <c r="G40" i="19"/>
  <c r="H39" i="50" l="1"/>
  <c r="H38" i="50"/>
  <c r="H38" i="47"/>
  <c r="H39" i="47"/>
  <c r="H5" i="6"/>
  <c r="H8" i="6"/>
  <c r="H9" i="6"/>
  <c r="H10" i="6"/>
  <c r="H11" i="6"/>
  <c r="H12" i="6"/>
  <c r="H13" i="6"/>
  <c r="H14" i="6"/>
  <c r="H15" i="6"/>
  <c r="G4" i="17"/>
  <c r="G4" i="19"/>
  <c r="L6" i="6"/>
  <c r="J39" i="47"/>
  <c r="I14" i="6"/>
  <c r="I13" i="6"/>
  <c r="I15" i="6"/>
  <c r="K37" i="47"/>
  <c r="I9" i="6"/>
  <c r="I8" i="6"/>
  <c r="I11" i="6"/>
  <c r="J38" i="50"/>
  <c r="Y3" i="28"/>
  <c r="J38" i="47"/>
  <c r="G41" i="19"/>
  <c r="I12" i="6"/>
  <c r="G42" i="17"/>
  <c r="K38" i="48"/>
  <c r="G41" i="17"/>
  <c r="I10" i="6"/>
  <c r="J39" i="50"/>
  <c r="K6" i="6"/>
  <c r="G42" i="19"/>
  <c r="K39" i="48"/>
  <c r="K37" i="50"/>
  <c r="X9" i="6" l="1"/>
  <c r="K38" i="47"/>
  <c r="K12" i="6"/>
  <c r="J14" i="6"/>
  <c r="J7" i="6"/>
  <c r="J10" i="6"/>
  <c r="Y9" i="6"/>
  <c r="K39" i="50"/>
  <c r="K7" i="6"/>
  <c r="K14" i="6"/>
  <c r="J12" i="6"/>
  <c r="J9" i="6"/>
  <c r="K9" i="6"/>
  <c r="K10" i="6"/>
  <c r="K38" i="50"/>
  <c r="K39" i="47"/>
  <c r="X15" i="6" l="1"/>
  <c r="X12" i="6"/>
  <c r="X14" i="6"/>
  <c r="X8" i="6"/>
  <c r="X10" i="6"/>
  <c r="X11" i="6"/>
  <c r="X13" i="6"/>
  <c r="I5" i="6"/>
  <c r="K5" i="6"/>
  <c r="Y8" i="6"/>
  <c r="AA21" i="19"/>
  <c r="AA38" i="19"/>
  <c r="AA16" i="19"/>
  <c r="AA34" i="18"/>
  <c r="M6" i="25" a="1"/>
  <c r="AA38" i="18"/>
  <c r="AA27" i="18"/>
  <c r="AA27" i="19"/>
  <c r="AA32" i="18"/>
  <c r="AA40" i="18"/>
  <c r="L9" i="6"/>
  <c r="AA13" i="19"/>
  <c r="AA26" i="18"/>
  <c r="K15" i="6"/>
  <c r="AA39" i="19"/>
  <c r="AA23" i="18"/>
  <c r="AA13" i="18"/>
  <c r="AA7" i="19"/>
  <c r="Y3" i="30"/>
  <c r="AA6" i="18"/>
  <c r="AA19" i="19"/>
  <c r="AA28" i="18"/>
  <c r="AA8" i="18"/>
  <c r="AA9" i="18"/>
  <c r="AA18" i="19"/>
  <c r="AA5" i="18"/>
  <c r="L7" i="6"/>
  <c r="AA22" i="19"/>
  <c r="Y11" i="6"/>
  <c r="AA14" i="18"/>
  <c r="AA12" i="19"/>
  <c r="AA24" i="19"/>
  <c r="AA12" i="18"/>
  <c r="Y13" i="6"/>
  <c r="J11" i="6"/>
  <c r="V9" i="6"/>
  <c r="AA35" i="18"/>
  <c r="AA8" i="19"/>
  <c r="J13" i="6"/>
  <c r="AA19" i="18"/>
  <c r="AA30" i="19"/>
  <c r="AA5" i="19"/>
  <c r="K13" i="6"/>
  <c r="AA6" i="19"/>
  <c r="AC3" i="31"/>
  <c r="AA40" i="19"/>
  <c r="AA33" i="19"/>
  <c r="AA36" i="19"/>
  <c r="AA22" i="18"/>
  <c r="AA29" i="18"/>
  <c r="Y14" i="6"/>
  <c r="AA39" i="18"/>
  <c r="AA26" i="19"/>
  <c r="AA29" i="19"/>
  <c r="AA11" i="19"/>
  <c r="K8" i="6"/>
  <c r="AA17" i="19"/>
  <c r="L14" i="6"/>
  <c r="Y3" i="29"/>
  <c r="AA11" i="18"/>
  <c r="AA42" i="19"/>
  <c r="AA25" i="18"/>
  <c r="AA42" i="18"/>
  <c r="AA41" i="19"/>
  <c r="L12" i="6"/>
  <c r="AA20" i="18"/>
  <c r="AA25" i="19"/>
  <c r="AA24" i="18"/>
  <c r="AA7" i="18"/>
  <c r="AA17" i="18"/>
  <c r="K11" i="6"/>
  <c r="AA37" i="19"/>
  <c r="AA28" i="19"/>
  <c r="AA9" i="19"/>
  <c r="AA14" i="19"/>
  <c r="Y12" i="6"/>
  <c r="AA34" i="19"/>
  <c r="AA23" i="19"/>
  <c r="AA15" i="18"/>
  <c r="AA10" i="19"/>
  <c r="AA31" i="19"/>
  <c r="AA32" i="19"/>
  <c r="J8" i="6"/>
  <c r="Y15" i="6"/>
  <c r="AA41" i="18"/>
  <c r="AA21" i="18"/>
  <c r="AA30" i="18"/>
  <c r="AA10" i="18"/>
  <c r="AA35" i="19"/>
  <c r="AA20" i="19"/>
  <c r="L10" i="6"/>
  <c r="AC3" i="32"/>
  <c r="AA18" i="18"/>
  <c r="AA15" i="19"/>
  <c r="AA36" i="18"/>
  <c r="Y10" i="6"/>
  <c r="AA33" i="18"/>
  <c r="AA37" i="18"/>
  <c r="J15" i="6"/>
  <c r="AA31" i="18"/>
  <c r="AA16" i="18"/>
  <c r="M7" i="25" l="1"/>
  <c r="M6" i="25"/>
  <c r="M8" i="25"/>
  <c r="Z9" i="6"/>
  <c r="AA31" i="17"/>
  <c r="AA27" i="17"/>
  <c r="L13" i="6"/>
  <c r="AA5" i="17"/>
  <c r="AA20" i="17"/>
  <c r="AA13" i="17"/>
  <c r="AA9" i="17"/>
  <c r="AA7" i="17"/>
  <c r="AA6" i="17"/>
  <c r="AA16" i="17"/>
  <c r="V8" i="6"/>
  <c r="V13" i="6"/>
  <c r="AA23" i="17"/>
  <c r="AA29" i="17"/>
  <c r="AA33" i="17"/>
  <c r="AA19" i="17"/>
  <c r="V10" i="6"/>
  <c r="AA37" i="17"/>
  <c r="AA8" i="17"/>
  <c r="V15" i="6"/>
  <c r="AA11" i="17"/>
  <c r="L11" i="6"/>
  <c r="AA15" i="17"/>
  <c r="AA3" i="18"/>
  <c r="V14" i="6"/>
  <c r="L15" i="6"/>
  <c r="AA21" i="17"/>
  <c r="AA41" i="17"/>
  <c r="AA24" i="17"/>
  <c r="AA17" i="17"/>
  <c r="V11" i="6"/>
  <c r="AA32" i="17"/>
  <c r="AB9" i="6"/>
  <c r="AA35" i="17"/>
  <c r="AA22" i="17"/>
  <c r="AA34" i="17"/>
  <c r="AA38" i="17"/>
  <c r="AA30" i="17"/>
  <c r="AA42" i="17"/>
  <c r="AA25" i="17"/>
  <c r="AA36" i="17"/>
  <c r="AA18" i="17"/>
  <c r="L8" i="6"/>
  <c r="AA12" i="17"/>
  <c r="AA28" i="17"/>
  <c r="AA26" i="17"/>
  <c r="AA39" i="17"/>
  <c r="AA14" i="17"/>
  <c r="V12" i="6"/>
  <c r="AA10" i="17"/>
  <c r="AA40" i="17"/>
  <c r="AA9" i="6" l="1"/>
  <c r="AC9" i="6" s="1"/>
  <c r="M9" i="25"/>
  <c r="Z14" i="6"/>
  <c r="Z15" i="6"/>
  <c r="Z8" i="6"/>
  <c r="Z11" i="6"/>
  <c r="Z13" i="6"/>
  <c r="Z10" i="6"/>
  <c r="Z12" i="6"/>
  <c r="AB14" i="6"/>
  <c r="AA3" i="17"/>
  <c r="AB11" i="6"/>
  <c r="M7" i="24" a="1"/>
  <c r="AB15" i="6"/>
  <c r="AB13" i="6"/>
  <c r="AB8" i="6"/>
  <c r="AB10" i="6"/>
  <c r="AB12" i="6"/>
  <c r="AA12" i="6" l="1"/>
  <c r="AC12" i="6" s="1"/>
  <c r="AA10" i="6"/>
  <c r="AC10" i="6" s="1"/>
  <c r="AA13" i="6"/>
  <c r="AC13" i="6" s="1"/>
  <c r="AA11" i="6"/>
  <c r="AC11" i="6" s="1"/>
  <c r="AA8" i="6"/>
  <c r="AC8" i="6" s="1"/>
  <c r="AA15" i="6"/>
  <c r="AC15" i="6" s="1"/>
  <c r="AA14" i="6"/>
  <c r="AC14" i="6" s="1"/>
  <c r="M7" i="24"/>
  <c r="M8" i="24"/>
  <c r="M9" i="24"/>
  <c r="M10" i="24"/>
  <c r="Z4" i="25"/>
  <c r="AA6" i="6" l="1"/>
  <c r="M11" i="24"/>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W3" i="22"/>
  <c r="D7" i="24" a="1"/>
  <c r="P3" i="21"/>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F33" i="24"/>
  <c r="F26" i="24"/>
  <c r="F19" i="24"/>
  <c r="F39" i="24"/>
  <c r="F24" i="24"/>
  <c r="F45" i="24"/>
  <c r="F42" i="24"/>
  <c r="F11" i="24"/>
  <c r="F27" i="24"/>
  <c r="F22" i="24"/>
  <c r="F30" i="24"/>
  <c r="F48" i="24"/>
  <c r="F7" i="24"/>
  <c r="F47" i="24"/>
  <c r="F14" i="24"/>
  <c r="AK7" i="24" a="1"/>
  <c r="F9" i="24"/>
  <c r="F12" i="24"/>
  <c r="F25" i="24"/>
  <c r="F36" i="24"/>
  <c r="F8" i="24"/>
  <c r="F46" i="24"/>
  <c r="F13" i="24"/>
  <c r="F23" i="24"/>
  <c r="F43" i="24"/>
  <c r="F17" i="24"/>
  <c r="F35" i="24"/>
  <c r="F34" i="24"/>
  <c r="F37" i="24"/>
  <c r="F40" i="24"/>
  <c r="F31" i="24"/>
  <c r="F38" i="24"/>
  <c r="F18" i="24"/>
  <c r="F28" i="24"/>
  <c r="F41" i="24"/>
  <c r="F44" i="24"/>
  <c r="F15" i="24"/>
  <c r="F32" i="24"/>
  <c r="F16" i="24"/>
  <c r="F10" i="24"/>
  <c r="F21" i="24"/>
  <c r="F20" i="24"/>
  <c r="F29"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6" i="24"/>
  <c r="Z9" i="24"/>
  <c r="Z12" i="24"/>
  <c r="G42" i="24"/>
  <c r="Z21" i="24"/>
  <c r="Z23" i="24"/>
  <c r="G8" i="24"/>
  <c r="Z39" i="24"/>
  <c r="G20" i="24"/>
  <c r="Z42" i="24"/>
  <c r="Z15" i="24"/>
  <c r="G36" i="24"/>
  <c r="Z48" i="24"/>
  <c r="G13" i="24"/>
  <c r="Z24" i="24"/>
  <c r="Z44" i="24"/>
  <c r="G7" i="24"/>
  <c r="Z10" i="24"/>
  <c r="Z22" i="24"/>
  <c r="G21" i="24"/>
  <c r="Z46" i="24"/>
  <c r="G18" i="24"/>
  <c r="G46" i="24"/>
  <c r="Z40" i="24"/>
  <c r="G24" i="24"/>
  <c r="Z19" i="24"/>
  <c r="G19" i="24"/>
  <c r="G37" i="24"/>
  <c r="G17" i="24"/>
  <c r="Z36" i="24"/>
  <c r="G16" i="24"/>
  <c r="Z13" i="24"/>
  <c r="G30" i="24"/>
  <c r="Z35" i="24"/>
  <c r="Z27" i="24"/>
  <c r="Z7" i="24"/>
  <c r="Z20" i="24"/>
  <c r="G40" i="24"/>
  <c r="Z47" i="24"/>
  <c r="Z11" i="24"/>
  <c r="G48" i="24"/>
  <c r="G35" i="24"/>
  <c r="Z41" i="24"/>
  <c r="G11" i="24"/>
  <c r="G12" i="24"/>
  <c r="Z8" i="24"/>
  <c r="Z28" i="24"/>
  <c r="G43" i="24"/>
  <c r="G32" i="24"/>
  <c r="G31" i="24"/>
  <c r="G44" i="24"/>
  <c r="Z14" i="24"/>
  <c r="Z33" i="24"/>
  <c r="G22" i="24"/>
  <c r="Z38" i="24"/>
  <c r="Z43" i="24"/>
  <c r="G14" i="24"/>
  <c r="G9" i="24"/>
  <c r="Z29" i="24"/>
  <c r="Z26" i="24"/>
  <c r="Z31" i="24"/>
  <c r="G41" i="24"/>
  <c r="G15" i="24"/>
  <c r="G47" i="24"/>
  <c r="H7" i="79"/>
  <c r="Z30" i="24"/>
  <c r="G38" i="24"/>
  <c r="Z34" i="24"/>
  <c r="G27" i="24"/>
  <c r="Z32" i="24"/>
  <c r="G10" i="24"/>
  <c r="G45" i="24"/>
  <c r="G23" i="24"/>
  <c r="G33" i="24"/>
  <c r="G39" i="24"/>
  <c r="G28" i="24"/>
  <c r="G34" i="24"/>
  <c r="Z45" i="24"/>
  <c r="Z37" i="24"/>
  <c r="G26" i="24"/>
  <c r="G25" i="24"/>
  <c r="G29" i="24"/>
  <c r="H8" i="79"/>
  <c r="Z16" i="24"/>
  <c r="Z25" i="24"/>
  <c r="Z17" i="24"/>
  <c r="Z18" i="24"/>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K2" i="47"/>
  <c r="K2" i="48"/>
  <c r="K2" i="50"/>
  <c r="AO6" i="24"/>
  <c r="I8" i="79"/>
  <c r="O4" i="30"/>
  <c r="AN38" i="24"/>
  <c r="O6" i="24"/>
  <c r="AN37" i="24"/>
  <c r="AN42" i="24"/>
  <c r="AN47" i="24"/>
  <c r="AA2" i="79"/>
  <c r="AN8" i="24"/>
  <c r="AO8" i="24" s="1"/>
  <c r="AN30" i="24"/>
  <c r="AN19" i="24"/>
  <c r="AN13" i="24"/>
  <c r="O5" i="25"/>
  <c r="O4" i="81"/>
  <c r="AO42" i="24"/>
  <c r="AN29" i="24"/>
  <c r="Z4" i="23"/>
  <c r="Y3" i="81"/>
  <c r="AN39" i="24"/>
  <c r="S4" i="32"/>
  <c r="AO47" i="24"/>
  <c r="AN33" i="24"/>
  <c r="AN44" i="24"/>
  <c r="Z2" i="72"/>
  <c r="AO33" i="24"/>
  <c r="AN26" i="24"/>
  <c r="I7" i="79"/>
  <c r="AN12" i="24"/>
  <c r="AN31" i="24"/>
  <c r="AO26" i="24"/>
  <c r="AN27" i="24"/>
  <c r="AO27" i="24" s="1"/>
  <c r="O4" i="28"/>
  <c r="AO44" i="24"/>
  <c r="AN17" i="24"/>
  <c r="AN21" i="24"/>
  <c r="W3" i="76"/>
  <c r="AN7" i="24"/>
  <c r="AO7" i="24" s="1"/>
  <c r="AO38" i="24"/>
  <c r="AN24" i="24"/>
  <c r="AN16" i="24"/>
  <c r="S4" i="17"/>
  <c r="AN41" i="24"/>
  <c r="AN10" i="24"/>
  <c r="AN32" i="24"/>
  <c r="D7" i="67"/>
  <c r="AN36" i="24"/>
  <c r="Q3" i="79"/>
  <c r="AN23" i="24"/>
  <c r="AO19" i="24"/>
  <c r="AO12" i="24"/>
  <c r="AN18" i="24"/>
  <c r="AO18" i="24" s="1"/>
  <c r="AN25" i="24"/>
  <c r="AO21" i="24"/>
  <c r="AO32" i="24"/>
  <c r="O5" i="23"/>
  <c r="M4" i="22"/>
  <c r="AN40" i="24"/>
  <c r="AN35" i="24"/>
  <c r="AO35" i="24" s="1"/>
  <c r="AN20" i="24"/>
  <c r="AO20" i="24" s="1"/>
  <c r="AN22" i="24"/>
  <c r="AN28" i="24"/>
  <c r="AN9" i="24"/>
  <c r="AO9" i="24" s="1"/>
  <c r="O4" i="76"/>
  <c r="AN34" i="24"/>
  <c r="AO34" i="24" s="1"/>
  <c r="S4" i="18"/>
  <c r="AO13" i="24"/>
  <c r="K4" i="69"/>
  <c r="AO22" i="24"/>
  <c r="AO25" i="24"/>
  <c r="AN46" i="24"/>
  <c r="Z5" i="24"/>
  <c r="AN11" i="24"/>
  <c r="AO40" i="24"/>
  <c r="AN14" i="24"/>
  <c r="AO14" i="24" s="1"/>
  <c r="AO24" i="24"/>
  <c r="AN15" i="24"/>
  <c r="AO28" i="24"/>
  <c r="AA3" i="19"/>
  <c r="AN48" i="24"/>
  <c r="AN43" i="24"/>
  <c r="AO43" i="24" s="1"/>
  <c r="AN45" i="24"/>
  <c r="AO45" i="24" s="1"/>
  <c r="O4" i="29"/>
  <c r="S4" i="31"/>
  <c r="S4" i="19"/>
  <c r="AO15" i="24"/>
  <c r="AO16" i="24"/>
  <c r="AO11" i="24"/>
  <c r="AO17" i="24"/>
  <c r="D6" i="67"/>
  <c r="AO31" i="24"/>
  <c r="AO46" i="24"/>
  <c r="AO39" i="24"/>
  <c r="AO23" i="24"/>
  <c r="D8" i="67"/>
  <c r="AO36" i="24"/>
  <c r="AO29" i="24"/>
  <c r="AO10" i="24"/>
  <c r="AO30" i="24"/>
  <c r="AO48" i="24"/>
  <c r="AO41" i="24"/>
  <c r="AO37" i="24"/>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<sst xmlns="http://schemas.openxmlformats.org/spreadsheetml/2006/main" count="3819" uniqueCount="280">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</sst>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4"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3">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37">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0" fillId="0" borderId="0" xfId="0" applyFont="1"/>
    <xf numFmtId="172" fontId="18" fillId="4" borderId="6" xfId="1" applyNumberFormat="1" applyFont="1" applyFill="1" applyBorder="1" applyAlignment="1" applyProtection="1">
      <alignment horizontal="right" vertical="center"/>
    </xf>
    <xf numFmtId="172" fontId="30" fillId="0" borderId="25" xfId="0" applyNumberFormat="1" applyFont="1" applyBorder="1"/>
    <xf numFmtId="172" fontId="30" fillId="0" borderId="26" xfId="0" applyNumberFormat="1" applyFont="1" applyBorder="1"/>
    <xf numFmtId="0" fontId="30" fillId="0" borderId="25" xfId="0" applyFont="1" applyBorder="1"/>
    <xf numFmtId="0" fontId="30" fillId="0" borderId="26" xfId="0" applyFont="1" applyBorder="1"/>
    <xf numFmtId="0" fontId="30"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1" fillId="0" borderId="5" xfId="0" applyFont="1" applyBorder="1"/>
    <xf numFmtId="0" fontId="30" fillId="0" borderId="5" xfId="0" applyFont="1" applyBorder="1" applyAlignment="1">
      <alignment horizontal="center" vertical="center" wrapText="1"/>
    </xf>
    <xf numFmtId="0" fontId="30" fillId="0" borderId="5" xfId="0" applyFont="1" applyBorder="1" applyAlignment="1">
      <alignment horizontal="centerContinuous" vertical="center"/>
    </xf>
    <xf numFmtId="0" fontId="30" fillId="0" borderId="5" xfId="0" applyFont="1" applyBorder="1" applyAlignment="1">
      <alignment horizontal="center" wrapText="1"/>
    </xf>
    <xf numFmtId="169" fontId="30" fillId="0" borderId="25" xfId="0" applyNumberFormat="1" applyFont="1" applyBorder="1"/>
    <xf numFmtId="169" fontId="30" fillId="0" borderId="26" xfId="0" applyNumberFormat="1" applyFont="1" applyBorder="1"/>
    <xf numFmtId="14" fontId="30" fillId="0" borderId="0" xfId="0" applyNumberFormat="1" applyFont="1"/>
    <xf numFmtId="0" fontId="18" fillId="4" borderId="6" xfId="1" applyNumberFormat="1" applyFont="1" applyFill="1" applyBorder="1" applyAlignment="1" applyProtection="1"/>
    <xf numFmtId="0" fontId="30" fillId="10" borderId="0" xfId="0" applyFont="1" applyFill="1"/>
    <xf numFmtId="0" fontId="30" fillId="8" borderId="10" xfId="0" applyFont="1" applyFill="1" applyBorder="1"/>
    <xf numFmtId="0" fontId="30" fillId="8" borderId="9" xfId="0" applyFont="1" applyFill="1" applyBorder="1"/>
    <xf numFmtId="0" fontId="30" fillId="8" borderId="8" xfId="0" applyFont="1" applyFill="1" applyBorder="1"/>
    <xf numFmtId="0" fontId="30" fillId="8" borderId="7" xfId="0" applyFont="1" applyFill="1" applyBorder="1"/>
    <xf numFmtId="0" fontId="30" fillId="8" borderId="5" xfId="0" applyFont="1" applyFill="1" applyBorder="1"/>
    <xf numFmtId="0" fontId="30" fillId="8" borderId="4" xfId="0" applyFont="1" applyFill="1" applyBorder="1"/>
    <xf numFmtId="0" fontId="30" fillId="8" borderId="3" xfId="0" applyFont="1" applyFill="1" applyBorder="1"/>
    <xf numFmtId="0" fontId="30" fillId="8" borderId="2" xfId="0" applyFont="1" applyFill="1" applyBorder="1"/>
    <xf numFmtId="0" fontId="30" fillId="8" borderId="1" xfId="0" applyFont="1" applyFill="1" applyBorder="1"/>
    <xf numFmtId="0" fontId="30" fillId="8" borderId="5" xfId="0" applyFont="1" applyFill="1" applyBorder="1" applyAlignment="1">
      <alignment horizontal="center" vertical="center" wrapText="1"/>
    </xf>
    <xf numFmtId="0" fontId="30" fillId="8" borderId="5" xfId="0" applyFont="1" applyFill="1" applyBorder="1" applyAlignment="1">
      <alignment horizontal="center" vertical="center"/>
    </xf>
    <xf numFmtId="0" fontId="30"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32" fillId="8" borderId="7" xfId="1" applyFont="1" applyFill="1" applyBorder="1" applyAlignment="1">
      <alignment horizontal="left"/>
    </xf>
    <xf numFmtId="0" fontId="32" fillId="8" borderId="0" xfId="1" applyFont="1" applyFill="1" applyBorder="1"/>
    <xf numFmtId="0" fontId="32" fillId="8" borderId="4" xfId="1" applyFont="1" applyFill="1" applyBorder="1"/>
    <xf numFmtId="0" fontId="32" fillId="8" borderId="7" xfId="1" applyFont="1" applyFill="1" applyBorder="1" applyAlignment="1">
      <alignment horizontal="center"/>
    </xf>
    <xf numFmtId="0" fontId="33"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2" fillId="8" borderId="0" xfId="1" applyFont="1" applyFill="1"/>
    <xf numFmtId="0" fontId="32"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xf numFmtId="170" fontId="5" fillId="0" borderId="23" xfId="4" applyNumberFormat="1" applyFont="1" applyFill="1" applyBorder="1" applyAlignment="1"/>
    <xf numFmtId="0" fontId="9" fillId="0" borderId="16" xfId="1" applyFont="1" applyBorder="1" applyAlignment="1">
      <alignment horizontal="center" vertical="center"/>
    </xf>
    <xf numFmtId="0" fontId="24" fillId="3" borderId="0" xfId="1" quotePrefix="1" applyFont="1" applyFill="1" applyBorder="1"/>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heetViews>
  <sheetFormatPr defaultRowHeight="12.75" x14ac:dyDescent="0.2"/>
  <cols>
    <col min="1" max="2" width="2.7109375" style="396" customWidth="1"/>
    <col min="3" max="3" width="14.85546875" style="396" bestFit="1" customWidth="1"/>
    <col min="4" max="4" width="21.42578125" style="396" bestFit="1" customWidth="1"/>
    <col min="5" max="5" width="20.7109375" style="396" bestFit="1" customWidth="1"/>
    <col min="6" max="8" width="2.7109375" style="396" customWidth="1"/>
    <col min="9" max="9" width="12.140625" style="396" bestFit="1" customWidth="1"/>
    <col min="10" max="10" width="53.7109375" style="396" bestFit="1" customWidth="1"/>
    <col min="11" max="11" width="2.7109375" style="396" customWidth="1"/>
    <col min="12" max="16384" width="9.140625" style="396"/>
  </cols>
  <sheetData>
    <row r="1" spans="1:11" ht="13.5" thickBot="1" x14ac:dyDescent="0.25">
      <c r="A1" s="396" t="s">
        <v>213</v>
      </c>
      <c r="B1" s="396" t="e">
        <f ca="1">_xll.qlxlVersion(TRUE,Trigger)</f>
        <v>#NAME?</v>
      </c>
    </row>
    <row r="2" spans="1:11" ht="16.5" thickBot="1" x14ac:dyDescent="0.3">
      <c r="B2" s="532" t="s">
        <v>212</v>
      </c>
      <c r="C2" s="533"/>
      <c r="D2" s="533"/>
      <c r="E2" s="533"/>
      <c r="F2" s="534"/>
      <c r="H2" s="532" t="s">
        <v>8</v>
      </c>
      <c r="I2" s="533"/>
      <c r="J2" s="533"/>
      <c r="K2" s="534"/>
    </row>
    <row r="3" spans="1:11" x14ac:dyDescent="0.2">
      <c r="B3" s="319"/>
      <c r="C3" s="330"/>
      <c r="D3" s="330"/>
      <c r="E3" s="330"/>
      <c r="F3" s="329"/>
      <c r="H3" s="9"/>
      <c r="I3" s="12"/>
      <c r="J3" s="12"/>
      <c r="K3" s="5"/>
    </row>
    <row r="4" spans="1:11" x14ac:dyDescent="0.2">
      <c r="B4" s="319"/>
      <c r="C4" s="385" t="s">
        <v>1</v>
      </c>
      <c r="D4" s="388" t="s">
        <v>64</v>
      </c>
      <c r="E4" s="326"/>
      <c r="F4" s="320"/>
      <c r="H4" s="9"/>
      <c r="I4" s="15" t="s">
        <v>7</v>
      </c>
      <c r="J4" s="14">
        <v>42138.394166666665</v>
      </c>
      <c r="K4" s="13"/>
    </row>
    <row r="5" spans="1:11" x14ac:dyDescent="0.2">
      <c r="B5" s="319"/>
      <c r="C5" s="386" t="s">
        <v>211</v>
      </c>
      <c r="D5" s="389" t="s">
        <v>210</v>
      </c>
      <c r="E5" s="326"/>
      <c r="F5" s="320"/>
      <c r="H5" s="9"/>
      <c r="I5" s="15" t="s">
        <v>6</v>
      </c>
      <c r="J5" s="14" t="b">
        <v>1</v>
      </c>
      <c r="K5" s="13"/>
    </row>
    <row r="6" spans="1:11" x14ac:dyDescent="0.2">
      <c r="B6" s="319"/>
      <c r="C6" s="386" t="s">
        <v>209</v>
      </c>
      <c r="D6" s="390">
        <f ca="1">_xll.ohTrigger(Euribor!T8:T15,Deposits!P3,FRA!W3,Futures3M!Z5,FuturesHWConvAdj!Q3,'Swaps1M(&lt;1Y)'!Y3,Swap3M!AC3,SwapsIMMDated!Y3,Swap6M!AC3,BasisSwap1MxM!AA3,BasisSwap3M6M!AA3,BasisSwapxM12M!AA3,OIS!Y3)</f>
        <v>3</v>
      </c>
      <c r="E6" s="326"/>
      <c r="F6" s="320"/>
      <c r="H6" s="9"/>
      <c r="I6" s="15" t="s">
        <v>5</v>
      </c>
      <c r="J6" s="14" t="b">
        <v>0</v>
      </c>
      <c r="K6" s="13"/>
    </row>
    <row r="7" spans="1:11" x14ac:dyDescent="0.2">
      <c r="B7" s="319"/>
      <c r="C7" s="386" t="s">
        <v>223</v>
      </c>
      <c r="D7" s="390">
        <f ca="1">_xll.ohTrigger(Euribor!V8:V15)</f>
        <v>3</v>
      </c>
      <c r="E7" s="326"/>
      <c r="F7" s="320"/>
      <c r="H7" s="9"/>
      <c r="I7" s="15" t="s">
        <v>4</v>
      </c>
      <c r="J7" s="14" t="b">
        <v>0</v>
      </c>
      <c r="K7" s="13"/>
    </row>
    <row r="8" spans="1:11" x14ac:dyDescent="0.2">
      <c r="B8" s="319"/>
      <c r="C8" s="386" t="s">
        <v>224</v>
      </c>
      <c r="D8" s="398">
        <f ca="1">_xll.ohTrigger(ISERROR(Deposits!K10),ISERROR('Swaps1M(&lt;1Y)'!Y3),ISERROR(Futures1M!Z4))</f>
        <v>3</v>
      </c>
      <c r="E8" s="326"/>
      <c r="F8" s="320"/>
      <c r="H8" s="9"/>
      <c r="I8" s="15" t="s">
        <v>3</v>
      </c>
      <c r="J8" s="19"/>
      <c r="K8" s="13"/>
    </row>
    <row r="9" spans="1:11" x14ac:dyDescent="0.2">
      <c r="B9" s="319"/>
      <c r="C9" s="386" t="s">
        <v>225</v>
      </c>
      <c r="D9" s="390">
        <f>_xll.ohTrigger(ISERROR(Deposits!O13),ISERROR(FRA!V5:V10),ISERROR("Futures3M!Z5)"))</f>
        <v>0</v>
      </c>
      <c r="E9" s="326"/>
      <c r="F9" s="320"/>
      <c r="H9" s="9"/>
      <c r="I9" s="15" t="s">
        <v>2</v>
      </c>
      <c r="J9" s="18" t="b">
        <v>1</v>
      </c>
      <c r="K9" s="13"/>
    </row>
    <row r="10" spans="1:11" x14ac:dyDescent="0.2">
      <c r="B10" s="319"/>
      <c r="C10" s="386" t="s">
        <v>226</v>
      </c>
      <c r="D10" s="390">
        <f ca="1">_xll.ohTrigger(ISERROR(Deposits!O16),ISERROR(FRA!V17:V24),ISERROR('ImmFra6M '!Z4))</f>
        <v>3</v>
      </c>
      <c r="E10" s="326"/>
      <c r="F10" s="320"/>
      <c r="H10" s="9"/>
      <c r="I10" s="15" t="s">
        <v>1</v>
      </c>
      <c r="J10" s="34" t="s">
        <v>64</v>
      </c>
      <c r="K10" s="13"/>
    </row>
    <row r="11" spans="1:11" ht="13.5" thickBot="1" x14ac:dyDescent="0.25">
      <c r="B11" s="319"/>
      <c r="C11" s="386" t="s">
        <v>208</v>
      </c>
      <c r="D11" s="390" t="s">
        <v>207</v>
      </c>
      <c r="E11" s="326"/>
      <c r="F11" s="320"/>
      <c r="H11" s="4"/>
      <c r="I11" s="3"/>
      <c r="J11" s="3"/>
      <c r="K11" s="2"/>
    </row>
    <row r="12" spans="1:11" ht="13.5" thickBot="1" x14ac:dyDescent="0.25">
      <c r="B12" s="319"/>
      <c r="C12" s="387" t="s">
        <v>221</v>
      </c>
      <c r="D12" s="391">
        <f>_xll.qlSettingsEvaluationDate(Trigger)</f>
        <v>42229</v>
      </c>
      <c r="E12" s="531"/>
      <c r="F12" s="320"/>
    </row>
    <row r="13" spans="1:11" ht="16.5" thickBot="1" x14ac:dyDescent="0.3">
      <c r="B13" s="319"/>
      <c r="C13" s="326"/>
      <c r="D13" s="250"/>
      <c r="E13" s="326"/>
      <c r="F13" s="320"/>
      <c r="H13" s="532" t="s">
        <v>88</v>
      </c>
      <c r="I13" s="533"/>
      <c r="J13" s="533"/>
      <c r="K13" s="534"/>
    </row>
    <row r="14" spans="1:11" x14ac:dyDescent="0.2">
      <c r="B14" s="319"/>
      <c r="C14" s="328" t="s">
        <v>166</v>
      </c>
      <c r="D14" s="327" t="s">
        <v>206</v>
      </c>
      <c r="E14" s="326"/>
      <c r="F14" s="320"/>
      <c r="H14" s="9"/>
      <c r="I14" s="12"/>
      <c r="J14" s="12"/>
      <c r="K14" s="5"/>
    </row>
    <row r="15" spans="1:11" x14ac:dyDescent="0.2">
      <c r="B15" s="319"/>
      <c r="C15" s="325" t="s">
        <v>156</v>
      </c>
      <c r="D15" s="324" t="str">
        <f>""</f>
        <v/>
      </c>
      <c r="E15" s="326"/>
      <c r="F15" s="320"/>
      <c r="H15" s="9"/>
      <c r="I15" s="15" t="s">
        <v>87</v>
      </c>
      <c r="J15" s="18" t="s">
        <v>86</v>
      </c>
      <c r="K15" s="13"/>
    </row>
    <row r="16" spans="1:11" x14ac:dyDescent="0.2">
      <c r="B16" s="319"/>
      <c r="C16" s="325" t="s">
        <v>155</v>
      </c>
      <c r="D16" s="324" t="s">
        <v>154</v>
      </c>
      <c r="E16" s="321"/>
      <c r="F16" s="320"/>
      <c r="H16" s="9"/>
      <c r="I16" s="15" t="s">
        <v>85</v>
      </c>
      <c r="J16" s="78">
        <v>1E-4</v>
      </c>
      <c r="K16" s="13"/>
    </row>
    <row r="17" spans="2:11" x14ac:dyDescent="0.2">
      <c r="B17" s="319"/>
      <c r="C17" s="325" t="s">
        <v>153</v>
      </c>
      <c r="D17" s="324" t="s">
        <v>153</v>
      </c>
      <c r="E17" s="321"/>
      <c r="F17" s="320"/>
      <c r="H17" s="9"/>
      <c r="I17" s="15" t="s">
        <v>84</v>
      </c>
      <c r="J17" s="77">
        <v>-0.01</v>
      </c>
      <c r="K17" s="13"/>
    </row>
    <row r="18" spans="2:11" x14ac:dyDescent="0.2">
      <c r="B18" s="319"/>
      <c r="C18" s="325" t="s">
        <v>152</v>
      </c>
      <c r="D18" s="324" t="s">
        <v>151</v>
      </c>
      <c r="E18" s="321"/>
      <c r="F18" s="320"/>
      <c r="H18" s="9"/>
      <c r="I18" s="15" t="s">
        <v>28</v>
      </c>
      <c r="J18" s="14" t="s">
        <v>27</v>
      </c>
      <c r="K18" s="13"/>
    </row>
    <row r="19" spans="2:11" x14ac:dyDescent="0.2">
      <c r="B19" s="319"/>
      <c r="C19" s="325" t="s">
        <v>150</v>
      </c>
      <c r="D19" s="324" t="s">
        <v>149</v>
      </c>
      <c r="E19" s="321"/>
      <c r="F19" s="320"/>
      <c r="H19" s="9"/>
      <c r="I19" s="15" t="s">
        <v>63</v>
      </c>
      <c r="J19" s="14" t="s">
        <v>62</v>
      </c>
      <c r="K19" s="13"/>
    </row>
    <row r="20" spans="2:11" ht="13.5" thickBot="1" x14ac:dyDescent="0.25">
      <c r="B20" s="319"/>
      <c r="C20" s="325" t="s">
        <v>148</v>
      </c>
      <c r="D20" s="324" t="s">
        <v>147</v>
      </c>
      <c r="E20" s="321"/>
      <c r="F20" s="320"/>
      <c r="H20" s="4"/>
      <c r="I20" s="3"/>
      <c r="J20" s="3"/>
      <c r="K20" s="2"/>
    </row>
    <row r="21" spans="2:11" x14ac:dyDescent="0.2">
      <c r="B21" s="319"/>
      <c r="C21" s="323" t="s">
        <v>146</v>
      </c>
      <c r="D21" s="322" t="s">
        <v>144</v>
      </c>
      <c r="E21" s="321"/>
      <c r="F21" s="320"/>
    </row>
    <row r="22" spans="2:11" x14ac:dyDescent="0.2">
      <c r="B22" s="319"/>
      <c r="C22" s="318"/>
      <c r="D22" s="318"/>
      <c r="E22" s="318"/>
      <c r="F22" s="320"/>
    </row>
    <row r="23" spans="2:11" x14ac:dyDescent="0.2">
      <c r="B23" s="319"/>
      <c r="C23" s="317" t="s">
        <v>205</v>
      </c>
      <c r="D23" s="403">
        <v>42136.745196759257</v>
      </c>
      <c r="E23" s="318"/>
      <c r="F23" s="43"/>
    </row>
    <row r="24" spans="2:11" ht="11.25" customHeight="1" x14ac:dyDescent="0.2">
      <c r="B24" s="319"/>
      <c r="C24" s="317" t="s">
        <v>204</v>
      </c>
      <c r="D24" s="404" t="b">
        <v>1</v>
      </c>
      <c r="E24" s="318"/>
      <c r="F24" s="43"/>
    </row>
    <row r="25" spans="2:11" ht="13.5" thickBot="1" x14ac:dyDescent="0.25">
      <c r="B25" s="316"/>
      <c r="C25" s="41"/>
      <c r="D25" s="41"/>
      <c r="E25" s="41"/>
      <c r="F25" s="40"/>
    </row>
    <row r="26" spans="2:11" x14ac:dyDescent="0.2">
      <c r="C26" s="397"/>
      <c r="D26" s="397"/>
      <c r="E26" s="397"/>
      <c r="F26" s="397"/>
    </row>
    <row r="27" spans="2:11" x14ac:dyDescent="0.2">
      <c r="C27" s="397"/>
      <c r="D27" s="397"/>
      <c r="E27" s="397"/>
      <c r="F27" s="397"/>
    </row>
    <row r="28" spans="2:11" x14ac:dyDescent="0.2">
      <c r="C28" s="397"/>
      <c r="D28" s="397"/>
      <c r="E28" s="397"/>
      <c r="F28" s="397"/>
    </row>
    <row r="29" spans="2:11" x14ac:dyDescent="0.2">
      <c r="C29" s="397"/>
      <c r="D29" s="397"/>
      <c r="E29" s="397"/>
      <c r="F29" s="397"/>
    </row>
    <row r="30" spans="2:11" x14ac:dyDescent="0.2">
      <c r="C30" s="397"/>
      <c r="D30" s="397"/>
      <c r="E30" s="397"/>
      <c r="F30" s="397"/>
    </row>
    <row r="31" spans="2:11" x14ac:dyDescent="0.2">
      <c r="C31" s="397"/>
      <c r="D31" s="397"/>
      <c r="E31" s="397"/>
      <c r="F31" s="397"/>
    </row>
  </sheetData>
  <mergeCells count="3">
    <mergeCell ref="H13:K13"/>
    <mergeCell ref="B2:F2"/>
    <mergeCell ref="H2:K2"/>
  </mergeCells>
  <conditionalFormatting sqref="D24">
    <cfRule type="cellIs" dxfId="2" priority="1" stopIfTrue="1" operator="equal">
      <formula>TRUE</formula>
    </cfRule>
  </conditionalFormatting>
  <dataValidations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topLeftCell="L1" workbookViewId="0">
      <selection activeCell="S7" sqref="S7"/>
    </sheetView>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5"/>
      <c r="P5" s="345"/>
      <c r="Q5" s="345"/>
      <c r="R5" s="345"/>
      <c r="S5" s="345"/>
      <c r="T5" s="345"/>
      <c r="U5" s="345"/>
      <c r="V5" s="345"/>
      <c r="W5" s="345"/>
      <c r="X5" s="345"/>
      <c r="Y5" s="345"/>
      <c r="Z5" s="345"/>
      <c r="AA5" s="345"/>
      <c r="AB5" s="345"/>
      <c r="AC5" s="345"/>
      <c r="AD5" s="345"/>
      <c r="AE5" s="345"/>
    </row>
    <row r="6" spans="1:31" s="20" customFormat="1" ht="19.5" x14ac:dyDescent="0.4">
      <c r="B6" s="24"/>
      <c r="C6" s="8"/>
      <c r="D6" s="8"/>
      <c r="E6" s="7"/>
      <c r="F6" s="6" t="str">
        <f>_xll.ohRangeRetrieveError(E6)</f>
        <v/>
      </c>
      <c r="G6" s="23" t="s">
        <v>25</v>
      </c>
      <c r="H6" s="26"/>
      <c r="I6" s="21" t="e">
        <f ca="1">_xll.qlEonia(G6,E6,Permanent,Trigger,ObjectOverwrite)</f>
        <v>#NAME?</v>
      </c>
      <c r="J6" s="21"/>
      <c r="K6" s="7" t="str">
        <f ca="1">_xll.ohRangeRetrieveError(I6)</f>
        <v/>
      </c>
      <c r="L6" s="7" t="str">
        <f>_xll.ohRangeRetrieveError(J6)</f>
        <v/>
      </c>
      <c r="M6" s="25"/>
      <c r="O6" s="345"/>
      <c r="P6" s="384"/>
      <c r="Q6" s="378"/>
      <c r="R6" s="383" t="s">
        <v>161</v>
      </c>
      <c r="S6" s="382"/>
      <c r="T6" s="381"/>
      <c r="U6" s="381"/>
      <c r="V6" s="378"/>
      <c r="W6" s="378"/>
      <c r="X6" s="380"/>
      <c r="Y6" s="378"/>
      <c r="Z6" s="378"/>
      <c r="AA6" s="379">
        <f ca="1">MAX(AC8:AC15)</f>
        <v>0</v>
      </c>
      <c r="AB6" s="378"/>
      <c r="AC6" s="378"/>
      <c r="AD6" s="377"/>
      <c r="AE6" s="345"/>
    </row>
    <row r="7" spans="1:31" s="20" customFormat="1" ht="33.75" x14ac:dyDescent="0.2">
      <c r="B7" s="24"/>
      <c r="C7" s="8" t="s">
        <v>222</v>
      </c>
      <c r="D7" s="8" t="str">
        <f t="shared" ref="D7:D12" si="0">Currency&amp;C7</f>
        <v>EURSTD</v>
      </c>
      <c r="E7" s="7" t="e">
        <f ca="1">_xll.qlRelinkableHandleYieldTermStructure(D7,,Permanent,Trigger,ObjectOverwrite)</f>
        <v>#NAME?</v>
      </c>
      <c r="F7" s="6" t="str">
        <f ca="1">_xll.ohRangeRetrieveError(E7)</f>
        <v/>
      </c>
      <c r="G7" s="23" t="s">
        <v>24</v>
      </c>
      <c r="H7" s="26" t="s">
        <v>24</v>
      </c>
      <c r="I7" s="21" t="e">
        <f ca="1">_xll.qlEonia(G7,E8,Permanent,Trigger,ObjectOverwrite)</f>
        <v>#NAME?</v>
      </c>
      <c r="J7" s="21" t="e">
        <f ca="1">_xll.qlLastFixingQuote(H7&amp;"LastFixing_Quote",I7,Permanent,Trigger,ObjectOverwrite)</f>
        <v>#NAME?</v>
      </c>
      <c r="K7" s="7" t="str">
        <f ca="1">_xll.ohRangeRetrieveError(I7)</f>
        <v/>
      </c>
      <c r="L7" s="7" t="str">
        <f ca="1">_xll.ohRangeRetrieveError(J7)</f>
        <v/>
      </c>
      <c r="M7" s="25"/>
      <c r="O7" s="345"/>
      <c r="P7" s="363"/>
      <c r="Q7" s="375" t="s">
        <v>26</v>
      </c>
      <c r="R7" s="374" t="e">
        <f ca="1">_xll.RData(R8:R15,S7:T7,,,,S8)</f>
        <v>#NAME?</v>
      </c>
      <c r="S7" s="374" t="s">
        <v>220</v>
      </c>
      <c r="T7" s="374" t="s">
        <v>158</v>
      </c>
      <c r="U7" s="374" t="s">
        <v>219</v>
      </c>
      <c r="V7" s="373" t="s">
        <v>218</v>
      </c>
      <c r="W7" s="376"/>
      <c r="X7" s="375" t="s">
        <v>169</v>
      </c>
      <c r="Y7" s="374" t="s">
        <v>217</v>
      </c>
      <c r="Z7" s="374" t="s">
        <v>216</v>
      </c>
      <c r="AA7" s="374" t="s">
        <v>215</v>
      </c>
      <c r="AB7" s="373" t="s">
        <v>214</v>
      </c>
      <c r="AC7" s="372"/>
      <c r="AD7" s="353"/>
      <c r="AE7" s="345"/>
    </row>
    <row r="8" spans="1:31" s="20" customFormat="1" x14ac:dyDescent="0.2">
      <c r="B8" s="24"/>
      <c r="C8" s="8" t="s">
        <v>66</v>
      </c>
      <c r="D8" s="8" t="str">
        <f t="shared" si="0"/>
        <v>EURON</v>
      </c>
      <c r="E8" s="7" t="e">
        <f ca="1">_xll.qlRelinkableHandleYieldTermStructure(D8,,Permanent,Trigger,ObjectOverwrite)</f>
        <v>#NAME?</v>
      </c>
      <c r="F8" s="6" t="str">
        <f ca="1">_xll.ohRangeRetrieveError(E8)</f>
        <v/>
      </c>
      <c r="G8" s="23" t="s">
        <v>23</v>
      </c>
      <c r="H8" s="22" t="str">
        <f t="shared" ref="H8:H15" si="1">PROPER(Currency)&amp;FamilyName&amp;$G8</f>
        <v>EuriborSW</v>
      </c>
      <c r="I8" s="21" t="e">
        <f ca="1">_xll.qlEuribor(H8,G8,E8,Permanent,Trigger,ObjectOverwrite)</f>
        <v>#NAME?</v>
      </c>
      <c r="J8" s="21" t="e">
        <f ca="1">_xll.qlLastFixingQuote(H8&amp;"LastFixing_Quote",I8,Permanent,Trigger,ObjectOverwrite)</f>
        <v>#NAME?</v>
      </c>
      <c r="K8" s="7" t="str">
        <f ca="1">_xll.ohRangeRetrieveError(I8)</f>
        <v/>
      </c>
      <c r="L8" s="7" t="str">
        <f ca="1">_xll.ohRangeRetrieveError(J8)</f>
        <v/>
      </c>
      <c r="M8" s="5"/>
      <c r="O8" s="345"/>
      <c r="P8" s="363"/>
      <c r="Q8" s="371" t="s">
        <v>23</v>
      </c>
      <c r="R8" s="366" t="str">
        <f t="shared" ref="R8:R15" si="2">Currency&amp;$R$6&amp;$Q8&amp;"D="</f>
        <v>EURIBORSWD=</v>
      </c>
      <c r="S8" s="370">
        <v>42137</v>
      </c>
      <c r="T8" s="369">
        <v>-0.11100000000000002</v>
      </c>
      <c r="U8" s="369" t="b">
        <f>IF(AND(ISNUMBER($T8),$T8&lt;&gt;0%,_xll.ohTrigger(Trigger)+1),TRUE,FALSE)</f>
        <v>1</v>
      </c>
      <c r="V8" s="368" t="e">
        <f ca="1">IF($U8,_xll.qlIndexAddFixings($X8,$S8,$T8/100,TRUE,ISERROR($Y8)),NA())</f>
        <v>#NAME?</v>
      </c>
      <c r="W8" s="358"/>
      <c r="X8" s="367" t="e">
        <f ca="1">I8</f>
        <v>#NAME?</v>
      </c>
      <c r="Y8" s="366" t="e">
        <f ca="1">_xll.qlIndexFixing($X8,$S8,TRUE,$U8)</f>
        <v>#NAME?</v>
      </c>
      <c r="Z8" s="366" t="e">
        <f ca="1">IF($V8,_xll.qlIndexFixing($X8,$S8,FALSE,$U8),"-")</f>
        <v>#NAME?</v>
      </c>
      <c r="AA8" s="366" t="e">
        <f t="shared" ref="AA8:AA15" ca="1" si="3">Y8-Z8</f>
        <v>#NAME?</v>
      </c>
      <c r="AB8" s="365" t="e">
        <f ca="1">_xll.qlIndexFixing($X8,$S8,TRUE,$Z8)</f>
        <v>#NAME?</v>
      </c>
      <c r="AC8" s="364">
        <f t="shared" ref="AC8:AC15" ca="1" si="4">IF(ISERROR(AA8),0,ABS(AA8))</f>
        <v>0</v>
      </c>
      <c r="AD8" s="353"/>
      <c r="AE8" s="345"/>
    </row>
    <row r="9" spans="1:31" s="20" customFormat="1" x14ac:dyDescent="0.2">
      <c r="B9" s="24"/>
      <c r="C9" s="8" t="s">
        <v>20</v>
      </c>
      <c r="D9" s="8" t="str">
        <f t="shared" si="0"/>
        <v>EUR1M</v>
      </c>
      <c r="E9" s="7" t="e">
        <f ca="1">_xll.qlRelinkableHandleYieldTermStructure(D9,,Permanent,Trigger,ObjectOverwrite)</f>
        <v>#NAME?</v>
      </c>
      <c r="F9" s="6" t="str">
        <f ca="1">_xll.ohRangeRetrieveError(E9)</f>
        <v/>
      </c>
      <c r="G9" s="23" t="s">
        <v>22</v>
      </c>
      <c r="H9" s="22" t="str">
        <f t="shared" si="1"/>
        <v>Euribor2W</v>
      </c>
      <c r="I9" s="21" t="e">
        <f ca="1">_xll.qlEuribor(H9,G9,E8,Permanent,Trigger,ObjectOverwrite)</f>
        <v>#NAME?</v>
      </c>
      <c r="J9" s="21" t="e">
        <f ca="1">_xll.qlLastFixingQuote(H9&amp;"LastFixing_Quote",I9,Permanent,Trigger,ObjectOverwrite)</f>
        <v>#NAME?</v>
      </c>
      <c r="K9" s="7" t="str">
        <f ca="1">_xll.ohRangeRetrieveError(I9)</f>
        <v/>
      </c>
      <c r="L9" s="7" t="str">
        <f ca="1">_xll.ohRangeRetrieveError(J9)</f>
        <v/>
      </c>
      <c r="M9" s="5"/>
      <c r="O9" s="345"/>
      <c r="P9" s="363"/>
      <c r="Q9" s="371" t="s">
        <v>22</v>
      </c>
      <c r="R9" s="366" t="str">
        <f t="shared" si="2"/>
        <v>EURIBOR2WD=</v>
      </c>
      <c r="S9" s="370">
        <v>42137</v>
      </c>
      <c r="T9" s="369">
        <v>-9.7000000000000003E-2</v>
      </c>
      <c r="U9" s="369" t="b">
        <f>IF(AND(ISNUMBER($T9),$T9&lt;&gt;0%,_xll.ohTrigger(Trigger)+1),TRUE,FALSE)</f>
        <v>1</v>
      </c>
      <c r="V9" s="368" t="e">
        <f ca="1">IF($U9,_xll.qlIndexAddFixings($X9,$S9,$T9/100,TRUE,ISERROR($Y9)),NA())</f>
        <v>#NAME?</v>
      </c>
      <c r="W9" s="358"/>
      <c r="X9" s="367" t="e">
        <f t="shared" ref="X9:X15" ca="1" si="5">I9</f>
        <v>#NAME?</v>
      </c>
      <c r="Y9" s="366" t="e">
        <f ca="1">_xll.qlIndexFixing($X9,$S9,TRUE,$U9)</f>
        <v>#NAME?</v>
      </c>
      <c r="Z9" s="366" t="e">
        <f ca="1">IF($V9,_xll.qlIndexFixing($X9,$S9,FALSE,$U9),"-")</f>
        <v>#NAME?</v>
      </c>
      <c r="AA9" s="366" t="e">
        <f t="shared" ca="1" si="3"/>
        <v>#NAME?</v>
      </c>
      <c r="AB9" s="365" t="e">
        <f ca="1">_xll.qlIndexFixing($X9,$S9,TRUE,$Z9)</f>
        <v>#NAME?</v>
      </c>
      <c r="AC9" s="364">
        <f t="shared" ca="1" si="4"/>
        <v>0</v>
      </c>
      <c r="AD9" s="353"/>
      <c r="AE9" s="345"/>
    </row>
    <row r="10" spans="1:31" s="20" customFormat="1" x14ac:dyDescent="0.2">
      <c r="B10" s="24"/>
      <c r="C10" s="8" t="s">
        <v>18</v>
      </c>
      <c r="D10" s="8" t="str">
        <f t="shared" si="0"/>
        <v>EUR3M</v>
      </c>
      <c r="E10" s="7" t="e">
        <f ca="1">_xll.qlRelinkableHandleYieldTermStructure(D10,,Permanent,Trigger,ObjectOverwrite)</f>
        <v>#NAME?</v>
      </c>
      <c r="F10" s="6" t="str">
        <f ca="1">_xll.ohRangeRetrieveError(E10)</f>
        <v/>
      </c>
      <c r="G10" s="23" t="s">
        <v>20</v>
      </c>
      <c r="H10" s="22" t="str">
        <f t="shared" si="1"/>
        <v>Euribor1M</v>
      </c>
      <c r="I10" s="21" t="e">
        <f ca="1">_xll.qlEuribor(H10,G10,E9,Permanent,Trigger,ObjectOverwrite)</f>
        <v>#NAME?</v>
      </c>
      <c r="J10" s="21" t="e">
        <f ca="1">_xll.qlLastFixingQuote(H10&amp;"LastFixing_Quote",I10,Permanent,Trigger,ObjectOverwrite)</f>
        <v>#NAME?</v>
      </c>
      <c r="K10" s="7" t="str">
        <f ca="1">_xll.ohRangeRetrieveError(I10)</f>
        <v/>
      </c>
      <c r="L10" s="7" t="str">
        <f ca="1">_xll.ohRangeRetrieveError(J10)</f>
        <v/>
      </c>
      <c r="M10" s="5"/>
      <c r="O10" s="345"/>
      <c r="P10" s="363"/>
      <c r="Q10" s="371" t="s">
        <v>20</v>
      </c>
      <c r="R10" s="366" t="str">
        <f t="shared" si="2"/>
        <v>EURIBOR1MD=</v>
      </c>
      <c r="S10" s="370">
        <v>42137</v>
      </c>
      <c r="T10" s="369">
        <v>-4.8000000000000001E-2</v>
      </c>
      <c r="U10" s="369" t="b">
        <f>IF(AND(ISNUMBER($T10),$T10&lt;&gt;0%,_xll.ohTrigger(Trigger)+1),TRUE,FALSE)</f>
        <v>1</v>
      </c>
      <c r="V10" s="368" t="e">
        <f ca="1">IF($U10,_xll.qlIndexAddFixings($X10,$S10,$T10/100,TRUE,ISERROR($Y10)),NA())</f>
        <v>#NAME?</v>
      </c>
      <c r="W10" s="358"/>
      <c r="X10" s="367" t="e">
        <f t="shared" ca="1" si="5"/>
        <v>#NAME?</v>
      </c>
      <c r="Y10" s="366" t="e">
        <f ca="1">_xll.qlIndexFixing($X10,$S10,TRUE,$U10)</f>
        <v>#NAME?</v>
      </c>
      <c r="Z10" s="366" t="e">
        <f ca="1">IF($V10,_xll.qlIndexFixing($X10,$S10,FALSE,$U10),"-")</f>
        <v>#NAME?</v>
      </c>
      <c r="AA10" s="366" t="e">
        <f t="shared" ca="1" si="3"/>
        <v>#NAME?</v>
      </c>
      <c r="AB10" s="365" t="e">
        <f ca="1">_xll.qlIndexFixing($X10,$S10,TRUE,$Z10)</f>
        <v>#NAME?</v>
      </c>
      <c r="AC10" s="364">
        <f t="shared" ca="1" si="4"/>
        <v>0</v>
      </c>
      <c r="AD10" s="353"/>
      <c r="AE10" s="345"/>
    </row>
    <row r="11" spans="1:31" s="20" customFormat="1" x14ac:dyDescent="0.2">
      <c r="B11" s="24"/>
      <c r="C11" s="8" t="s">
        <v>15</v>
      </c>
      <c r="D11" s="8" t="str">
        <f t="shared" si="0"/>
        <v>EUR6M</v>
      </c>
      <c r="E11" s="7" t="e">
        <f ca="1">_xll.qlRelinkableHandleYieldTermStructure(D11,,Permanent,Trigger,ObjectOverwrite)</f>
        <v>#NAME?</v>
      </c>
      <c r="F11" s="6" t="str">
        <f ca="1">_xll.ohRangeRetrieveError(E11)</f>
        <v/>
      </c>
      <c r="G11" s="23" t="s">
        <v>19</v>
      </c>
      <c r="H11" s="22" t="str">
        <f t="shared" si="1"/>
        <v>Euribor2M</v>
      </c>
      <c r="I11" s="21" t="e">
        <f ca="1">_xll.qlEuribor(H11,G11,E9,Permanent,Trigger,ObjectOverwrite)</f>
        <v>#NAME?</v>
      </c>
      <c r="J11" s="21" t="e">
        <f ca="1">_xll.qlLastFixingQuote(H11&amp;"LastFixing_Quote",I11,Permanent,Trigger,ObjectOverwrite)</f>
        <v>#NAME?</v>
      </c>
      <c r="K11" s="7" t="str">
        <f ca="1">_xll.ohRangeRetrieveError(I11)</f>
        <v/>
      </c>
      <c r="L11" s="7" t="str">
        <f ca="1">_xll.ohRangeRetrieveError(J11)</f>
        <v/>
      </c>
      <c r="M11" s="5"/>
      <c r="O11" s="345"/>
      <c r="P11" s="363"/>
      <c r="Q11" s="371" t="s">
        <v>19</v>
      </c>
      <c r="R11" s="366" t="str">
        <f t="shared" si="2"/>
        <v>EURIBOR2MD=</v>
      </c>
      <c r="S11" s="370">
        <v>42137</v>
      </c>
      <c r="T11" s="369">
        <v>-2.7999999999999997E-2</v>
      </c>
      <c r="U11" s="369" t="b">
        <f>IF(AND(ISNUMBER($T11),$T11&lt;&gt;0%,_xll.ohTrigger(Trigger)+1),TRUE,FALSE)</f>
        <v>1</v>
      </c>
      <c r="V11" s="368" t="e">
        <f ca="1">IF($U11,_xll.qlIndexAddFixings($X11,$S11,$T11/100,TRUE,ISERROR($Y11)),NA())</f>
        <v>#NAME?</v>
      </c>
      <c r="W11" s="358"/>
      <c r="X11" s="367" t="e">
        <f t="shared" ca="1" si="5"/>
        <v>#NAME?</v>
      </c>
      <c r="Y11" s="366" t="e">
        <f ca="1">_xll.qlIndexFixing($X11,$S11,TRUE,$U11)</f>
        <v>#NAME?</v>
      </c>
      <c r="Z11" s="366" t="e">
        <f ca="1">IF($V11,_xll.qlIndexFixing($X11,$S11,FALSE,$U11),"-")</f>
        <v>#NAME?</v>
      </c>
      <c r="AA11" s="366" t="e">
        <f t="shared" ca="1" si="3"/>
        <v>#NAME?</v>
      </c>
      <c r="AB11" s="365" t="e">
        <f ca="1">_xll.qlIndexFixing($X11,$S11,TRUE,$Z11)</f>
        <v>#NAME?</v>
      </c>
      <c r="AC11" s="364">
        <f t="shared" ca="1" si="4"/>
        <v>0</v>
      </c>
      <c r="AD11" s="353"/>
      <c r="AE11" s="345"/>
    </row>
    <row r="12" spans="1:31" s="20" customFormat="1" x14ac:dyDescent="0.2">
      <c r="B12" s="24"/>
      <c r="C12" s="8" t="s">
        <v>9</v>
      </c>
      <c r="D12" s="8" t="str">
        <f t="shared" si="0"/>
        <v>EUR1Y</v>
      </c>
      <c r="E12" s="7" t="e">
        <f ca="1">_xll.qlRelinkableHandleYieldTermStructure(D12,,Permanent,Trigger,ObjectOverwrite)</f>
        <v>#NAME?</v>
      </c>
      <c r="F12" s="6" t="str">
        <f ca="1">_xll.ohRangeRetrieveError(E12)</f>
        <v/>
      </c>
      <c r="G12" s="23" t="s">
        <v>18</v>
      </c>
      <c r="H12" s="22" t="str">
        <f t="shared" si="1"/>
        <v>Euribor3M</v>
      </c>
      <c r="I12" s="21" t="e">
        <f ca="1">_xll.qlEuribor(H12,G12,E10,Permanent,Trigger,ObjectOverwrite)</f>
        <v>#NAME?</v>
      </c>
      <c r="J12" s="21" t="e">
        <f ca="1">_xll.qlLastFixingQuote(H12&amp;"LastFixing_Quote",I12,Permanent,Trigger,ObjectOverwrite)</f>
        <v>#NAME?</v>
      </c>
      <c r="K12" s="7" t="str">
        <f ca="1">_xll.ohRangeRetrieveError(I12)</f>
        <v/>
      </c>
      <c r="L12" s="7" t="str">
        <f ca="1">_xll.ohRangeRetrieveError(J12)</f>
        <v/>
      </c>
      <c r="M12" s="5"/>
      <c r="O12" s="345"/>
      <c r="P12" s="363"/>
      <c r="Q12" s="371" t="s">
        <v>18</v>
      </c>
      <c r="R12" s="366" t="str">
        <f t="shared" si="2"/>
        <v>EURIBOR3MD=</v>
      </c>
      <c r="S12" s="370">
        <v>42137</v>
      </c>
      <c r="T12" s="369">
        <v>-8.9999999999999993E-3</v>
      </c>
      <c r="U12" s="369" t="b">
        <f>IF(AND(ISNUMBER($T12),$T12&lt;&gt;0%,_xll.ohTrigger(Trigger)+1),TRUE,FALSE)</f>
        <v>1</v>
      </c>
      <c r="V12" s="368" t="e">
        <f ca="1">IF($U12,_xll.qlIndexAddFixings($X12,$S12,$T12/100,TRUE,ISERROR($Y12)),NA())</f>
        <v>#NAME?</v>
      </c>
      <c r="W12" s="358"/>
      <c r="X12" s="367" t="e">
        <f t="shared" ca="1" si="5"/>
        <v>#NAME?</v>
      </c>
      <c r="Y12" s="366" t="e">
        <f ca="1">_xll.qlIndexFixing($X12,$S12,TRUE,$U12)</f>
        <v>#NAME?</v>
      </c>
      <c r="Z12" s="366" t="e">
        <f ca="1">IF($V12,_xll.qlIndexFixing($X12,$S12,FALSE,$U12),"-")</f>
        <v>#NAME?</v>
      </c>
      <c r="AA12" s="366" t="e">
        <f t="shared" ca="1" si="3"/>
        <v>#NAME?</v>
      </c>
      <c r="AB12" s="365" t="e">
        <f ca="1">_xll.qlIndexFixing($X12,$S12,TRUE,$Z12)</f>
        <v>#NAME?</v>
      </c>
      <c r="AC12" s="364">
        <f t="shared" ca="1" si="4"/>
        <v>0</v>
      </c>
      <c r="AD12" s="353"/>
      <c r="AE12" s="345"/>
    </row>
    <row r="13" spans="1:31" s="20" customFormat="1" x14ac:dyDescent="0.2">
      <c r="B13" s="24"/>
      <c r="C13" s="8"/>
      <c r="D13" s="8"/>
      <c r="E13" s="7"/>
      <c r="F13" s="6" t="str">
        <f>_xll.ohRangeRetrieveError(E13)</f>
        <v/>
      </c>
      <c r="G13" s="23" t="s">
        <v>15</v>
      </c>
      <c r="H13" s="22" t="str">
        <f t="shared" si="1"/>
        <v>Euribor6M</v>
      </c>
      <c r="I13" s="21" t="e">
        <f ca="1">_xll.qlEuribor(H13,G13,E11,Permanent,Trigger,ObjectOverwrite)</f>
        <v>#NAME?</v>
      </c>
      <c r="J13" s="21" t="e">
        <f ca="1">_xll.qlLastFixingQuote(H13&amp;"LastFixing_Quote",I13,Permanent,Trigger,ObjectOverwrite)</f>
        <v>#NAME?</v>
      </c>
      <c r="K13" s="7" t="str">
        <f ca="1">_xll.ohRangeRetrieveError(I13)</f>
        <v/>
      </c>
      <c r="L13" s="7" t="str">
        <f ca="1">_xll.ohRangeRetrieveError(J13)</f>
        <v/>
      </c>
      <c r="M13" s="5"/>
      <c r="O13" s="345"/>
      <c r="P13" s="363"/>
      <c r="Q13" s="371" t="s">
        <v>15</v>
      </c>
      <c r="R13" s="366" t="str">
        <f t="shared" si="2"/>
        <v>EURIBOR6MD=</v>
      </c>
      <c r="S13" s="370">
        <v>42137</v>
      </c>
      <c r="T13" s="369">
        <v>0.06</v>
      </c>
      <c r="U13" s="369" t="b">
        <f>IF(AND(ISNUMBER($T13),$T13&lt;&gt;0%,_xll.ohTrigger(Trigger)+1),TRUE,FALSE)</f>
        <v>1</v>
      </c>
      <c r="V13" s="368" t="e">
        <f ca="1">IF($U13,_xll.qlIndexAddFixings($X13,$S13,$T13/100,TRUE,ISERROR($Y13)),NA())</f>
        <v>#NAME?</v>
      </c>
      <c r="W13" s="358"/>
      <c r="X13" s="367" t="e">
        <f t="shared" ca="1" si="5"/>
        <v>#NAME?</v>
      </c>
      <c r="Y13" s="366" t="e">
        <f ca="1">_xll.qlIndexFixing($X13,$S13,TRUE,$U13)</f>
        <v>#NAME?</v>
      </c>
      <c r="Z13" s="366" t="e">
        <f ca="1">IF($V13,_xll.qlIndexFixing($X13,$S13,FALSE,$U13),"-")</f>
        <v>#NAME?</v>
      </c>
      <c r="AA13" s="366" t="e">
        <f t="shared" ca="1" si="3"/>
        <v>#NAME?</v>
      </c>
      <c r="AB13" s="365" t="e">
        <f ca="1">_xll.qlIndexFixing($X13,$S13,TRUE,$Z13)</f>
        <v>#NAME?</v>
      </c>
      <c r="AC13" s="364">
        <f t="shared" ca="1" si="4"/>
        <v>0</v>
      </c>
      <c r="AD13" s="353"/>
      <c r="AE13" s="345"/>
    </row>
    <row r="14" spans="1:31" s="20" customFormat="1" x14ac:dyDescent="0.2">
      <c r="B14" s="24"/>
      <c r="C14" s="8"/>
      <c r="D14" s="8"/>
      <c r="E14" s="7"/>
      <c r="F14" s="6" t="str">
        <f>_xll.ohRangeRetrieveError(E14)</f>
        <v/>
      </c>
      <c r="G14" s="23" t="s">
        <v>12</v>
      </c>
      <c r="H14" s="22" t="str">
        <f t="shared" si="1"/>
        <v>Euribor9M</v>
      </c>
      <c r="I14" s="21" t="e">
        <f ca="1">_xll.qlEuribor(H14,G14,E11,Permanent,Trigger,ObjectOverwrite)</f>
        <v>#NAME?</v>
      </c>
      <c r="J14" s="21" t="e">
        <f ca="1">_xll.qlLastFixingQuote(H14&amp;"LastFixing_Quote",I14,Permanent,Trigger,ObjectOverwrite)</f>
        <v>#NAME?</v>
      </c>
      <c r="K14" s="7" t="str">
        <f ca="1">_xll.ohRangeRetrieveError(I14)</f>
        <v/>
      </c>
      <c r="L14" s="7" t="str">
        <f ca="1">_xll.ohRangeRetrieveError(J14)</f>
        <v/>
      </c>
      <c r="M14" s="5"/>
      <c r="O14" s="345"/>
      <c r="P14" s="363"/>
      <c r="Q14" s="371" t="s">
        <v>12</v>
      </c>
      <c r="R14" s="366" t="str">
        <f t="shared" si="2"/>
        <v>EURIBOR9MD=</v>
      </c>
      <c r="S14" s="370">
        <v>42137</v>
      </c>
      <c r="T14" s="369">
        <v>0.10800000000000001</v>
      </c>
      <c r="U14" s="369" t="b">
        <f>IF(AND(ISNUMBER($T14),$T14&lt;&gt;0%,_xll.ohTrigger(Trigger)+1),TRUE,FALSE)</f>
        <v>1</v>
      </c>
      <c r="V14" s="368" t="e">
        <f ca="1">IF($U14,_xll.qlIndexAddFixings($X14,$S14,$T14/100,TRUE,ISERROR($Y14)),NA())</f>
        <v>#NAME?</v>
      </c>
      <c r="W14" s="358"/>
      <c r="X14" s="367" t="e">
        <f t="shared" ca="1" si="5"/>
        <v>#NAME?</v>
      </c>
      <c r="Y14" s="366" t="e">
        <f ca="1">_xll.qlIndexFixing($X14,$S14,TRUE,$U14)</f>
        <v>#NAME?</v>
      </c>
      <c r="Z14" s="366" t="e">
        <f ca="1">IF($V14,_xll.qlIndexFixing($X14,$S14,FALSE,$U14),"-")</f>
        <v>#NAME?</v>
      </c>
      <c r="AA14" s="366" t="e">
        <f t="shared" ca="1" si="3"/>
        <v>#NAME?</v>
      </c>
      <c r="AB14" s="365" t="e">
        <f ca="1">_xll.qlIndexFixing($X14,$S14,TRUE,$Z14)</f>
        <v>#NAME?</v>
      </c>
      <c r="AC14" s="364">
        <f t="shared" ca="1" si="4"/>
        <v>0</v>
      </c>
      <c r="AD14" s="353"/>
      <c r="AE14" s="345"/>
    </row>
    <row r="15" spans="1:31" s="20" customFormat="1" x14ac:dyDescent="0.2">
      <c r="B15" s="24"/>
      <c r="C15" s="8"/>
      <c r="D15" s="8"/>
      <c r="E15" s="7"/>
      <c r="F15" s="6" t="str">
        <f>_xll.ohRangeRetrieveError(E15)</f>
        <v/>
      </c>
      <c r="G15" s="23" t="s">
        <v>9</v>
      </c>
      <c r="H15" s="22" t="str">
        <f t="shared" si="1"/>
        <v>Euribor1Y</v>
      </c>
      <c r="I15" s="21" t="e">
        <f ca="1">_xll.qlEuribor(H15,G15,E12,Permanent,Trigger,ObjectOverwrite)</f>
        <v>#NAME?</v>
      </c>
      <c r="J15" s="21" t="e">
        <f ca="1">_xll.qlLastFixingQuote(H15&amp;"LastFixing_Quote",I15,Permanent,Trigger,ObjectOverwrite)</f>
        <v>#NAME?</v>
      </c>
      <c r="K15" s="7" t="str">
        <f ca="1">_xll.ohRangeRetrieveError(I15)</f>
        <v/>
      </c>
      <c r="L15" s="7" t="str">
        <f ca="1">_xll.ohRangeRetrieveError(J15)</f>
        <v/>
      </c>
      <c r="M15" s="5"/>
      <c r="O15" s="345"/>
      <c r="P15" s="363"/>
      <c r="Q15" s="362" t="s">
        <v>9</v>
      </c>
      <c r="R15" s="356" t="str">
        <f t="shared" si="2"/>
        <v>EURIBOR1YD=</v>
      </c>
      <c r="S15" s="361">
        <v>42137</v>
      </c>
      <c r="T15" s="360">
        <v>0.16899999999999998</v>
      </c>
      <c r="U15" s="360" t="b">
        <f>IF(AND(ISNUMBER($T15),$T15&lt;&gt;0%,_xll.ohTrigger(Trigger)+1),TRUE,FALSE)</f>
        <v>1</v>
      </c>
      <c r="V15" s="359" t="e">
        <f ca="1">IF($U15,_xll.qlIndexAddFixings($X15,$S15,$T15/100,TRUE,ISERROR($Y15)),NA())</f>
        <v>#NAME?</v>
      </c>
      <c r="W15" s="358"/>
      <c r="X15" s="357" t="e">
        <f t="shared" ca="1" si="5"/>
        <v>#NAME?</v>
      </c>
      <c r="Y15" s="356" t="e">
        <f ca="1">_xll.qlIndexFixing($X15,$S15,TRUE,$U15)</f>
        <v>#NAME?</v>
      </c>
      <c r="Z15" s="356" t="e">
        <f ca="1">IF($V15,_xll.qlIndexFixing($X15,$S15,FALSE,$U15),"-")</f>
        <v>#NAME?</v>
      </c>
      <c r="AA15" s="356" t="e">
        <f t="shared" ca="1" si="3"/>
        <v>#NAME?</v>
      </c>
      <c r="AB15" s="355" t="e">
        <f ca="1">_xll.qlIndexFixing($X15,$S15,TRUE,$Z15)</f>
        <v>#NAME?</v>
      </c>
      <c r="AC15" s="354">
        <f t="shared" ca="1" si="4"/>
        <v>0</v>
      </c>
      <c r="AD15" s="353"/>
      <c r="AE15" s="345"/>
    </row>
    <row r="16" spans="1:31" s="20" customFormat="1" ht="12" thickBot="1" x14ac:dyDescent="0.25">
      <c r="B16" s="4"/>
      <c r="C16" s="3"/>
      <c r="D16" s="3"/>
      <c r="E16" s="3"/>
      <c r="F16" s="3"/>
      <c r="G16" s="3"/>
      <c r="H16" s="3"/>
      <c r="I16" s="3"/>
      <c r="J16" s="3"/>
      <c r="K16" s="3"/>
      <c r="L16" s="3"/>
      <c r="M16" s="2"/>
      <c r="O16" s="345"/>
      <c r="P16" s="352"/>
      <c r="Q16" s="349"/>
      <c r="R16" s="349"/>
      <c r="S16" s="351"/>
      <c r="T16" s="350"/>
      <c r="U16" s="350"/>
      <c r="V16" s="349"/>
      <c r="W16" s="349"/>
      <c r="X16" s="349"/>
      <c r="Y16" s="349"/>
      <c r="Z16" s="349"/>
      <c r="AA16" s="349"/>
      <c r="AB16" s="349"/>
      <c r="AC16" s="349"/>
      <c r="AD16" s="348"/>
      <c r="AE16" s="345"/>
    </row>
    <row r="17" spans="15:31" s="20" customFormat="1" ht="11.25" x14ac:dyDescent="0.2">
      <c r="O17" s="345"/>
      <c r="P17" s="345"/>
      <c r="Q17" s="345"/>
      <c r="R17" s="345"/>
      <c r="S17" s="347"/>
      <c r="T17" s="346"/>
      <c r="U17" s="346"/>
      <c r="V17" s="345"/>
      <c r="W17" s="345"/>
      <c r="X17" s="345"/>
      <c r="Y17" s="345"/>
      <c r="Z17" s="345"/>
      <c r="AA17" s="345"/>
      <c r="AB17" s="345"/>
      <c r="AC17" s="345"/>
      <c r="AD17" s="345"/>
      <c r="AE17" s="345"/>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46" customWidth="1"/>
    <col min="3" max="3" width="6" style="446" bestFit="1" customWidth="1"/>
    <col min="4" max="4" width="11" style="446" bestFit="1" customWidth="1"/>
    <col min="5" max="5" width="12" style="446" customWidth="1"/>
    <col min="6" max="6" width="23.42578125" style="446" bestFit="1" customWidth="1"/>
    <col min="7" max="7" width="28.5703125" style="446" bestFit="1" customWidth="1"/>
    <col min="8" max="8" width="9.140625" style="446"/>
    <col min="9" max="9" width="2.7109375" style="446" customWidth="1"/>
    <col min="10" max="16384" width="9.140625" style="446"/>
  </cols>
  <sheetData>
    <row r="1" spans="2:9" ht="12" thickBot="1" x14ac:dyDescent="0.25"/>
    <row r="2" spans="2:9" x14ac:dyDescent="0.2">
      <c r="B2" s="447"/>
      <c r="C2" s="448"/>
      <c r="D2" s="448"/>
      <c r="E2" s="448"/>
      <c r="F2" s="448"/>
      <c r="G2" s="448"/>
      <c r="H2" s="448"/>
      <c r="I2" s="449"/>
    </row>
    <row r="3" spans="2:9" ht="24.75" customHeight="1" x14ac:dyDescent="0.2">
      <c r="B3" s="450"/>
      <c r="C3" s="456" t="s">
        <v>26</v>
      </c>
      <c r="D3" s="456" t="s">
        <v>262</v>
      </c>
      <c r="E3" s="456" t="s">
        <v>263</v>
      </c>
      <c r="F3" s="456" t="s">
        <v>169</v>
      </c>
      <c r="G3" s="456"/>
      <c r="H3" s="456"/>
      <c r="I3" s="452"/>
    </row>
    <row r="4" spans="2:9" x14ac:dyDescent="0.2">
      <c r="B4" s="450"/>
      <c r="C4" s="451" t="s">
        <v>9</v>
      </c>
      <c r="D4" s="458" t="e">
        <f ca="1">Euribor!E10</f>
        <v>#NAME?</v>
      </c>
      <c r="E4" s="457" t="e">
        <f ca="1">Euribor!$E$8</f>
        <v>#NAME?</v>
      </c>
      <c r="F4" s="451" t="str">
        <f t="shared" ref="F4:F17" si="0">PROPER(Currency)&amp;FamilyName&amp;"Swap"&amp;FixingType&amp;C4</f>
        <v>EuriborSwapIsdaFixA1Y</v>
      </c>
      <c r="G4" s="445" t="e">
        <f ca="1">_xll.qlEuriborSwapIsdaFixA(F4,C4,D4,E4,Permanent,Trigger,ObjectOverwrite)</f>
        <v>#NAME?</v>
      </c>
      <c r="H4" s="445" t="str">
        <f ca="1">_xll.ohRangeRetrieveError(G4)</f>
        <v/>
      </c>
      <c r="I4" s="452"/>
    </row>
    <row r="5" spans="2:9" x14ac:dyDescent="0.2">
      <c r="B5" s="450"/>
      <c r="C5" s="451" t="s">
        <v>61</v>
      </c>
      <c r="D5" s="451" t="e">
        <f ca="1">Euribor!$E$11</f>
        <v>#NAME?</v>
      </c>
      <c r="E5" s="457" t="e">
        <f ca="1">Euribor!$E$8</f>
        <v>#NAME?</v>
      </c>
      <c r="F5" s="451" t="str">
        <f t="shared" si="0"/>
        <v>EuriborSwapIsdaFixA2Y</v>
      </c>
      <c r="G5" s="445" t="e">
        <f ca="1">_xll.qlEuriborSwapIsdaFixA(F5,C5,D5,E5,Permanent,Trigger,ObjectOverwrite)</f>
        <v>#NAME?</v>
      </c>
      <c r="H5" s="445" t="str">
        <f ca="1">_xll.ohRangeRetrieveError(G5)</f>
        <v/>
      </c>
      <c r="I5" s="452"/>
    </row>
    <row r="6" spans="2:9" x14ac:dyDescent="0.2">
      <c r="B6" s="450"/>
      <c r="C6" s="451" t="s">
        <v>60</v>
      </c>
      <c r="D6" s="451" t="e">
        <f ca="1">Euribor!$E$11</f>
        <v>#NAME?</v>
      </c>
      <c r="E6" s="457" t="e">
        <f ca="1">Euribor!$E$8</f>
        <v>#NAME?</v>
      </c>
      <c r="F6" s="451" t="str">
        <f t="shared" si="0"/>
        <v>EuriborSwapIsdaFixA3Y</v>
      </c>
      <c r="G6" s="445" t="e">
        <f ca="1">_xll.qlEuriborSwapIsdaFixA(F6,C6,D6,E6,Permanent,Trigger,ObjectOverwrite)</f>
        <v>#NAME?</v>
      </c>
      <c r="H6" s="445" t="str">
        <f ca="1">_xll.ohRangeRetrieveError(G6)</f>
        <v/>
      </c>
      <c r="I6" s="452"/>
    </row>
    <row r="7" spans="2:9" x14ac:dyDescent="0.2">
      <c r="B7" s="450"/>
      <c r="C7" s="451" t="s">
        <v>59</v>
      </c>
      <c r="D7" s="451" t="e">
        <f ca="1">Euribor!$E$11</f>
        <v>#NAME?</v>
      </c>
      <c r="E7" s="457" t="e">
        <f ca="1">Euribor!$E$8</f>
        <v>#NAME?</v>
      </c>
      <c r="F7" s="451" t="str">
        <f t="shared" si="0"/>
        <v>EuriborSwapIsdaFixA4Y</v>
      </c>
      <c r="G7" s="445" t="e">
        <f ca="1">_xll.qlEuriborSwapIsdaFixA(F7,C7,D7,E7,Permanent,Trigger,ObjectOverwrite)</f>
        <v>#NAME?</v>
      </c>
      <c r="H7" s="445" t="str">
        <f ca="1">_xll.ohRangeRetrieveError(G7)</f>
        <v/>
      </c>
      <c r="I7" s="452"/>
    </row>
    <row r="8" spans="2:9" x14ac:dyDescent="0.2">
      <c r="B8" s="450"/>
      <c r="C8" s="451" t="s">
        <v>58</v>
      </c>
      <c r="D8" s="451" t="e">
        <f ca="1">Euribor!$E$11</f>
        <v>#NAME?</v>
      </c>
      <c r="E8" s="457" t="e">
        <f ca="1">Euribor!$E$8</f>
        <v>#NAME?</v>
      </c>
      <c r="F8" s="451" t="str">
        <f t="shared" si="0"/>
        <v>EuriborSwapIsdaFixA5Y</v>
      </c>
      <c r="G8" s="445" t="e">
        <f ca="1">_xll.qlEuriborSwapIsdaFixA(F8,C8,D8,E8,Permanent,Trigger,ObjectOverwrite)</f>
        <v>#NAME?</v>
      </c>
      <c r="H8" s="445" t="str">
        <f ca="1">_xll.ohRangeRetrieveError(G8)</f>
        <v/>
      </c>
      <c r="I8" s="452"/>
    </row>
    <row r="9" spans="2:9" x14ac:dyDescent="0.2">
      <c r="B9" s="450"/>
      <c r="C9" s="451" t="s">
        <v>57</v>
      </c>
      <c r="D9" s="451" t="e">
        <f ca="1">Euribor!$E$11</f>
        <v>#NAME?</v>
      </c>
      <c r="E9" s="457" t="e">
        <f ca="1">Euribor!$E$8</f>
        <v>#NAME?</v>
      </c>
      <c r="F9" s="451" t="str">
        <f t="shared" si="0"/>
        <v>EuriborSwapIsdaFixA6Y</v>
      </c>
      <c r="G9" s="445" t="e">
        <f ca="1">_xll.qlEuriborSwapIsdaFixA(F9,C9,D9,E9,Permanent,Trigger,ObjectOverwrite)</f>
        <v>#NAME?</v>
      </c>
      <c r="H9" s="445" t="str">
        <f ca="1">_xll.ohRangeRetrieveError(G9)</f>
        <v/>
      </c>
      <c r="I9" s="452"/>
    </row>
    <row r="10" spans="2:9" x14ac:dyDescent="0.2">
      <c r="B10" s="450"/>
      <c r="C10" s="451" t="s">
        <v>56</v>
      </c>
      <c r="D10" s="451" t="e">
        <f ca="1">Euribor!$E$11</f>
        <v>#NAME?</v>
      </c>
      <c r="E10" s="457" t="e">
        <f ca="1">Euribor!$E$8</f>
        <v>#NAME?</v>
      </c>
      <c r="F10" s="451" t="str">
        <f t="shared" si="0"/>
        <v>EuriborSwapIsdaFixA7Y</v>
      </c>
      <c r="G10" s="445" t="e">
        <f ca="1">_xll.qlEuriborSwapIsdaFixA(F10,C10,D10,E10,Permanent,Trigger,ObjectOverwrite)</f>
        <v>#NAME?</v>
      </c>
      <c r="H10" s="445" t="str">
        <f ca="1">_xll.ohRangeRetrieveError(G10)</f>
        <v/>
      </c>
      <c r="I10" s="452"/>
    </row>
    <row r="11" spans="2:9" x14ac:dyDescent="0.2">
      <c r="B11" s="450"/>
      <c r="C11" s="451" t="s">
        <v>55</v>
      </c>
      <c r="D11" s="451" t="e">
        <f ca="1">Euribor!$E$11</f>
        <v>#NAME?</v>
      </c>
      <c r="E11" s="457" t="e">
        <f ca="1">Euribor!$E$8</f>
        <v>#NAME?</v>
      </c>
      <c r="F11" s="451" t="str">
        <f t="shared" si="0"/>
        <v>EuriborSwapIsdaFixA8Y</v>
      </c>
      <c r="G11" s="445" t="e">
        <f ca="1">_xll.qlEuriborSwapIsdaFixA(F11,C11,D11,E11,Permanent,Trigger,ObjectOverwrite)</f>
        <v>#NAME?</v>
      </c>
      <c r="H11" s="445" t="str">
        <f ca="1">_xll.ohRangeRetrieveError(G11)</f>
        <v/>
      </c>
      <c r="I11" s="452"/>
    </row>
    <row r="12" spans="2:9" x14ac:dyDescent="0.2">
      <c r="B12" s="450"/>
      <c r="C12" s="451" t="s">
        <v>54</v>
      </c>
      <c r="D12" s="451" t="e">
        <f ca="1">Euribor!$E$11</f>
        <v>#NAME?</v>
      </c>
      <c r="E12" s="457" t="e">
        <f ca="1">Euribor!$E$8</f>
        <v>#NAME?</v>
      </c>
      <c r="F12" s="451" t="str">
        <f t="shared" si="0"/>
        <v>EuriborSwapIsdaFixA9Y</v>
      </c>
      <c r="G12" s="445" t="e">
        <f ca="1">_xll.qlEuriborSwapIsdaFixA(F12,C12,D12,E12,Permanent,Trigger,ObjectOverwrite)</f>
        <v>#NAME?</v>
      </c>
      <c r="H12" s="445" t="str">
        <f ca="1">_xll.ohRangeRetrieveError(G12)</f>
        <v/>
      </c>
      <c r="I12" s="452"/>
    </row>
    <row r="13" spans="2:9" x14ac:dyDescent="0.2">
      <c r="B13" s="450"/>
      <c r="C13" s="451" t="s">
        <v>53</v>
      </c>
      <c r="D13" s="451" t="e">
        <f ca="1">Euribor!$E$11</f>
        <v>#NAME?</v>
      </c>
      <c r="E13" s="457" t="e">
        <f ca="1">Euribor!$E$8</f>
        <v>#NAME?</v>
      </c>
      <c r="F13" s="451" t="str">
        <f t="shared" si="0"/>
        <v>EuriborSwapIsdaFixA10Y</v>
      </c>
      <c r="G13" s="445" t="e">
        <f ca="1">_xll.qlEuriborSwapIsdaFixA(F13,C13,D13,E13,Permanent,Trigger,ObjectOverwrite)</f>
        <v>#NAME?</v>
      </c>
      <c r="H13" s="445" t="str">
        <f ca="1">_xll.ohRangeRetrieveError(G13)</f>
        <v/>
      </c>
      <c r="I13" s="452"/>
    </row>
    <row r="14" spans="2:9" x14ac:dyDescent="0.2">
      <c r="B14" s="450"/>
      <c r="C14" s="451" t="s">
        <v>51</v>
      </c>
      <c r="D14" s="451" t="e">
        <f ca="1">Euribor!$E$11</f>
        <v>#NAME?</v>
      </c>
      <c r="E14" s="457" t="e">
        <f ca="1">Euribor!$E$8</f>
        <v>#NAME?</v>
      </c>
      <c r="F14" s="451" t="str">
        <f t="shared" si="0"/>
        <v>EuriborSwapIsdaFixA12Y</v>
      </c>
      <c r="G14" s="445" t="e">
        <f ca="1">_xll.qlEuriborSwapIsdaFixA(F14,C14,D14,E14,Permanent,Trigger,ObjectOverwrite)</f>
        <v>#NAME?</v>
      </c>
      <c r="H14" s="445" t="str">
        <f ca="1">_xll.ohRangeRetrieveError(G14)</f>
        <v/>
      </c>
      <c r="I14" s="452"/>
    </row>
    <row r="15" spans="2:9" x14ac:dyDescent="0.2">
      <c r="B15" s="450"/>
      <c r="C15" s="451" t="s">
        <v>43</v>
      </c>
      <c r="D15" s="451" t="e">
        <f ca="1">Euribor!$E$11</f>
        <v>#NAME?</v>
      </c>
      <c r="E15" s="457" t="e">
        <f ca="1">Euribor!$E$8</f>
        <v>#NAME?</v>
      </c>
      <c r="F15" s="451" t="str">
        <f t="shared" si="0"/>
        <v>EuriborSwapIsdaFixA20Y</v>
      </c>
      <c r="G15" s="445" t="e">
        <f ca="1">_xll.qlEuriborSwapIsdaFixA(F15,C15,D15,E15,Permanent,Trigger,ObjectOverwrite)</f>
        <v>#NAME?</v>
      </c>
      <c r="H15" s="445" t="str">
        <f ca="1">_xll.ohRangeRetrieveError(G15)</f>
        <v/>
      </c>
      <c r="I15" s="452"/>
    </row>
    <row r="16" spans="2:9" x14ac:dyDescent="0.2">
      <c r="B16" s="450"/>
      <c r="C16" s="451" t="s">
        <v>38</v>
      </c>
      <c r="D16" s="451" t="e">
        <f ca="1">Euribor!$E$11</f>
        <v>#NAME?</v>
      </c>
      <c r="E16" s="457" t="e">
        <f ca="1">Euribor!$E$8</f>
        <v>#NAME?</v>
      </c>
      <c r="F16" s="451" t="str">
        <f t="shared" si="0"/>
        <v>EuriborSwapIsdaFixA25Y</v>
      </c>
      <c r="G16" s="445" t="e">
        <f ca="1">_xll.qlEuriborSwapIsdaFixA(F16,C16,D16,E16,Permanent,Trigger,ObjectOverwrite)</f>
        <v>#NAME?</v>
      </c>
      <c r="H16" s="445" t="str">
        <f ca="1">_xll.ohRangeRetrieveError(G16)</f>
        <v/>
      </c>
      <c r="I16" s="452"/>
    </row>
    <row r="17" spans="2:9" x14ac:dyDescent="0.2">
      <c r="B17" s="450"/>
      <c r="C17" s="451" t="s">
        <v>33</v>
      </c>
      <c r="D17" s="451" t="e">
        <f ca="1">Euribor!$E$11</f>
        <v>#NAME?</v>
      </c>
      <c r="E17" s="457" t="e">
        <f ca="1">Euribor!$E$8</f>
        <v>#NAME?</v>
      </c>
      <c r="F17" s="451" t="str">
        <f t="shared" si="0"/>
        <v>EuriborSwapIsdaFixA30Y</v>
      </c>
      <c r="G17" s="445" t="e">
        <f ca="1">_xll.qlEuriborSwapIsdaFixA(F17,C17,D17,E17,Permanent,Trigger,ObjectOverwrite)</f>
        <v>#NAME?</v>
      </c>
      <c r="H17" s="445" t="str">
        <f ca="1">_xll.ohRangeRetrieveError(G17)</f>
        <v/>
      </c>
      <c r="I17" s="452"/>
    </row>
    <row r="18" spans="2:9" ht="12" thickBot="1" x14ac:dyDescent="0.25">
      <c r="B18" s="453"/>
      <c r="C18" s="454"/>
      <c r="D18" s="454"/>
      <c r="E18" s="454"/>
      <c r="F18" s="454"/>
      <c r="G18" s="454"/>
      <c r="H18" s="454"/>
      <c r="I18" s="45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 ca="1">_xll.ohTrigger(AA5:AA42)</f>
        <v>3</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e">
        <f>_xll.qlSimpleQuote(E5,,RateTickValue,Permanent,Trigger,ObjectOverwrite)</f>
        <v>#VALUE!</v>
      </c>
      <c r="G5" s="51" t="str">
        <f ca="1">_xll.ohRangeRetrieveError(F5)</f>
        <v/>
      </c>
      <c r="H5" s="50"/>
      <c r="I5" s="44"/>
      <c r="J5" s="44"/>
      <c r="K5" s="44"/>
      <c r="L5" s="44"/>
      <c r="N5" s="313">
        <v>0.5</v>
      </c>
      <c r="O5" s="243" t="s">
        <v>15</v>
      </c>
      <c r="P5" s="242" t="str">
        <f t="array" ref="P5:P42">VLOOKUP(Currency,Conventions,2)</f>
        <v>1E</v>
      </c>
      <c r="Q5" s="242" t="str">
        <f t="array" ref="Q5:Q42">VLOOKUP(Currency,Conventions,3)</f>
        <v>6E</v>
      </c>
      <c r="R5" s="240" t="str">
        <f t="shared" ref="R5:R42" si="1">Currency&amp;$P5&amp;$Q5&amp;$O5</f>
        <v>EUR1E6E6M</v>
      </c>
      <c r="S5" s="211" t="str">
        <f t="array" ref="S5:S42">Instruments&amp;"="&amp;VLOOKUP(Contributor,ContributorTable,2,FALSE)</f>
        <v>EUR1E6E6M=ICAP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e">
        <f>_xll.qlSimpleQuote(E6,,RateTickValue,Permanent,Trigger,ObjectOverwrite)</f>
        <v>#VALUE!</v>
      </c>
      <c r="G6" s="51" t="str">
        <f ca="1">_xll.ohRangeRetrieveError(F6)</f>
        <v/>
      </c>
      <c r="H6" s="50"/>
      <c r="I6" s="44"/>
      <c r="J6" s="44"/>
      <c r="K6" s="44"/>
      <c r="L6" s="44"/>
      <c r="N6" s="313">
        <v>1</v>
      </c>
      <c r="O6" s="243" t="s">
        <v>9</v>
      </c>
      <c r="P6" s="242" t="str">
        <v>1E</v>
      </c>
      <c r="Q6" s="242" t="str">
        <v>6E</v>
      </c>
      <c r="R6" s="240" t="str">
        <f t="shared" si="1"/>
        <v>EUR1E6E1Y</v>
      </c>
      <c r="S6" s="211" t="str">
        <v>EUR1E6E1Y=ICAP</v>
      </c>
      <c r="T6" s="312">
        <v>13.4</v>
      </c>
      <c r="U6" s="312">
        <v>0</v>
      </c>
      <c r="V6" s="312" t="e">
        <f ca="1">_xll.qlMidEquivalent(T6,U6)</f>
        <v>#NAME?</v>
      </c>
      <c r="W6" s="405"/>
      <c r="X6" s="311">
        <v>13.3</v>
      </c>
      <c r="Y6" s="201"/>
      <c r="Z6" s="393" t="e">
        <f ca="1"/>
        <v>#NAME?</v>
      </c>
      <c r="AA6" s="206" t="e">
        <f ca="1">_xll.qlSimpleQuoteSetValue(F6,ROUND(Z6/10000,6),Trigger)</f>
        <v>#NAME?</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e">
        <f>_xll.qlSimpleQuote(E7,,RateTickValue,Permanent,Trigger,ObjectOverwrite)</f>
        <v>#VALUE!</v>
      </c>
      <c r="G7" s="51" t="str">
        <f ca="1">_xll.ohRangeRetrieveError(F7)</f>
        <v/>
      </c>
      <c r="H7" s="50"/>
      <c r="N7" s="313">
        <v>1.25</v>
      </c>
      <c r="O7" s="243" t="s">
        <v>79</v>
      </c>
      <c r="P7" s="242" t="str">
        <v>1E</v>
      </c>
      <c r="Q7" s="242" t="str">
        <v>6E</v>
      </c>
      <c r="R7" s="240" t="str">
        <f t="shared" si="1"/>
        <v>EUR1E6E15M</v>
      </c>
      <c r="S7" s="211" t="str">
        <v>EUR1E6E15M=ICAP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e">
        <f>_xll.qlSimpleQuote(E8,,RateTickValue,Permanent,Trigger,ObjectOverwrite)</f>
        <v>#VALUE!</v>
      </c>
      <c r="G8" s="51" t="str">
        <f ca="1">_xll.ohRangeRetrieveError(F8)</f>
        <v/>
      </c>
      <c r="H8" s="50"/>
      <c r="I8" s="16"/>
      <c r="J8" s="16"/>
      <c r="K8" s="16"/>
      <c r="L8" s="16"/>
      <c r="N8" s="313">
        <v>1.5</v>
      </c>
      <c r="O8" s="243" t="s">
        <v>78</v>
      </c>
      <c r="P8" s="242" t="str">
        <v>1E</v>
      </c>
      <c r="Q8" s="242" t="str">
        <v>6E</v>
      </c>
      <c r="R8" s="240" t="str">
        <f t="shared" si="1"/>
        <v>EUR1E6E18M</v>
      </c>
      <c r="S8" s="211" t="str">
        <v>EUR1E6E18M=ICAP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e">
        <f>_xll.qlSimpleQuote(E9,,RateTickValue,Permanent,Trigger,ObjectOverwrite)</f>
        <v>#VALUE!</v>
      </c>
      <c r="G9" s="51" t="str">
        <f ca="1">_xll.ohRangeRetrieveError(F9)</f>
        <v/>
      </c>
      <c r="H9" s="50"/>
      <c r="I9" s="16"/>
      <c r="J9" s="16"/>
      <c r="K9" s="16"/>
      <c r="L9" s="16"/>
      <c r="N9" s="313">
        <v>1.75</v>
      </c>
      <c r="O9" s="243" t="s">
        <v>77</v>
      </c>
      <c r="P9" s="242" t="str">
        <v>1E</v>
      </c>
      <c r="Q9" s="242" t="str">
        <v>6E</v>
      </c>
      <c r="R9" s="240" t="str">
        <f t="shared" si="1"/>
        <v>EUR1E6E21M</v>
      </c>
      <c r="S9" s="211" t="str">
        <v>EUR1E6E21M=ICAP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e">
        <f>_xll.qlSimpleQuote(E10,,RateTickValue,Permanent,Trigger,ObjectOverwrite)</f>
        <v>#VALUE!</v>
      </c>
      <c r="G10" s="51" t="str">
        <f ca="1">_xll.ohRangeRetrieveError(F10)</f>
        <v/>
      </c>
      <c r="H10" s="50"/>
      <c r="J10" s="65" t="s">
        <v>76</v>
      </c>
      <c r="K10" s="64" t="s">
        <v>68</v>
      </c>
      <c r="L10" s="63" t="s">
        <v>71</v>
      </c>
      <c r="N10" s="95">
        <v>2</v>
      </c>
      <c r="O10" s="243" t="s">
        <v>61</v>
      </c>
      <c r="P10" s="242" t="str">
        <v>1E</v>
      </c>
      <c r="Q10" s="242" t="str">
        <v>6E</v>
      </c>
      <c r="R10" s="240" t="str">
        <f t="shared" si="1"/>
        <v>EUR1E6E2Y</v>
      </c>
      <c r="S10" s="211" t="str">
        <v>EUR1E6E2Y=ICAP</v>
      </c>
      <c r="T10" s="312">
        <v>14.4</v>
      </c>
      <c r="U10" s="312">
        <v>0</v>
      </c>
      <c r="V10" s="312" t="e">
        <f ca="1">_xll.qlMidEquivalent(T10,U10)</f>
        <v>#NAME?</v>
      </c>
      <c r="W10" s="405"/>
      <c r="X10" s="311">
        <v>14.3</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1E</v>
      </c>
      <c r="D11" s="53" t="str">
        <f t="shared" si="3"/>
        <v>6E</v>
      </c>
      <c r="E11" s="52" t="str">
        <f t="shared" si="0"/>
        <v>EUR1E6E3Y_Quote</v>
      </c>
      <c r="F11" s="52" t="e">
        <f>_xll.qlSimpleQuote(E11,,RateTickValue,Permanent,Trigger,ObjectOverwrite)</f>
        <v>#VALUE!</v>
      </c>
      <c r="G11" s="51" t="str">
        <f ca="1">_xll.ohRangeRetrieveError(F11)</f>
        <v/>
      </c>
      <c r="H11" s="50"/>
      <c r="J11" s="62" t="s">
        <v>64</v>
      </c>
      <c r="K11" s="61" t="s">
        <v>75</v>
      </c>
      <c r="L11" s="60" t="s">
        <v>74</v>
      </c>
      <c r="N11" s="95">
        <v>3</v>
      </c>
      <c r="O11" s="243" t="s">
        <v>60</v>
      </c>
      <c r="P11" s="242" t="str">
        <v>1E</v>
      </c>
      <c r="Q11" s="242" t="str">
        <v>6E</v>
      </c>
      <c r="R11" s="240" t="str">
        <f t="shared" si="1"/>
        <v>EUR1E6E3Y</v>
      </c>
      <c r="S11" s="211" t="str">
        <v>EUR1E6E3Y=ICAP</v>
      </c>
      <c r="T11" s="312">
        <v>15.2</v>
      </c>
      <c r="U11" s="312">
        <v>0</v>
      </c>
      <c r="V11" s="312" t="e">
        <f ca="1">_xll.qlMidEquivalent(T11,U11)</f>
        <v>#NAME?</v>
      </c>
      <c r="W11" s="405"/>
      <c r="X11" s="311">
        <v>15.4</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1E</v>
      </c>
      <c r="D12" s="53" t="str">
        <f t="shared" si="3"/>
        <v>6E</v>
      </c>
      <c r="E12" s="52" t="str">
        <f t="shared" si="0"/>
        <v>EUR1E6E4Y_Quote</v>
      </c>
      <c r="F12" s="52" t="e">
        <f>_xll.qlSimpleQuote(E12,,RateTickValue,Permanent,Trigger,ObjectOverwrite)</f>
        <v>#VALUE!</v>
      </c>
      <c r="G12" s="51" t="str">
        <f ca="1">_xll.ohRangeRetrieveError(F12)</f>
        <v/>
      </c>
      <c r="H12" s="50"/>
      <c r="J12" s="62" t="s">
        <v>73</v>
      </c>
      <c r="K12" s="61" t="s">
        <v>68</v>
      </c>
      <c r="L12" s="60" t="s">
        <v>71</v>
      </c>
      <c r="N12" s="95">
        <v>4</v>
      </c>
      <c r="O12" s="243" t="s">
        <v>59</v>
      </c>
      <c r="P12" s="242" t="str">
        <v>1E</v>
      </c>
      <c r="Q12" s="242" t="str">
        <v>6E</v>
      </c>
      <c r="R12" s="240" t="str">
        <f t="shared" si="1"/>
        <v>EUR1E6E4Y</v>
      </c>
      <c r="S12" s="211" t="str">
        <v>EUR1E6E4Y=ICAP</v>
      </c>
      <c r="T12" s="312">
        <v>16.2</v>
      </c>
      <c r="U12" s="312">
        <v>0</v>
      </c>
      <c r="V12" s="312" t="e">
        <f ca="1">_xll.qlMidEquivalent(T12,U12)</f>
        <v>#NAME?</v>
      </c>
      <c r="W12" s="405"/>
      <c r="X12" s="311">
        <v>16.399999999999999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1E</v>
      </c>
      <c r="D13" s="53" t="str">
        <f t="shared" si="3"/>
        <v>6E</v>
      </c>
      <c r="E13" s="52" t="str">
        <f t="shared" si="0"/>
        <v>EUR1E6E5Y_Quote</v>
      </c>
      <c r="F13" s="52" t="e">
        <f>_xll.qlSimpleQuote(E13,,RateTickValue,Permanent,Trigger,ObjectOverwrite)</f>
        <v>#VALUE!</v>
      </c>
      <c r="G13" s="51" t="str">
        <f ca="1">_xll.ohRangeRetrieveError(F13)</f>
        <v/>
      </c>
      <c r="H13" s="50"/>
      <c r="J13" s="62" t="s">
        <v>72</v>
      </c>
      <c r="K13" s="61" t="s">
        <v>68</v>
      </c>
      <c r="L13" s="60" t="s">
        <v>71</v>
      </c>
      <c r="N13" s="95">
        <v>5</v>
      </c>
      <c r="O13" s="243" t="s">
        <v>58</v>
      </c>
      <c r="P13" s="242" t="str">
        <v>1E</v>
      </c>
      <c r="Q13" s="242" t="str">
        <v>6E</v>
      </c>
      <c r="R13" s="240" t="str">
        <f t="shared" si="1"/>
        <v>EUR1E6E5Y</v>
      </c>
      <c r="S13" s="211" t="str">
        <v>EUR1E6E5Y=ICAP</v>
      </c>
      <c r="T13" s="312">
        <v>17</v>
      </c>
      <c r="U13" s="312">
        <v>0</v>
      </c>
      <c r="V13" s="312" t="e">
        <f ca="1">_xll.qlMidEquivalent(T13,U13)</f>
        <v>#NAME?</v>
      </c>
      <c r="W13" s="405"/>
      <c r="X13" s="311">
        <v>17.100000000000001</v>
      </c>
      <c r="Y13" s="201"/>
      <c r="Z13" s="393" t="e">
        <f ca="1"/>
        <v>#NAME?</v>
      </c>
      <c r="AA13" s="206" t="e">
        <f ca="1">_xll.qlSimpleQuoteSetValue(F13,ROUND(Z13/10000,6),Trigger)</f>
        <v>#NAME?</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e">
        <f>_xll.qlSimpleQuote(E14,,RateTickValue,Permanent,Trigger,ObjectOverwrite)</f>
        <v>#VALUE!</v>
      </c>
      <c r="G14" s="51" t="str">
        <f ca="1">_xll.ohRangeRetrieveError(F14)</f>
        <v/>
      </c>
      <c r="H14" s="50"/>
      <c r="J14" s="59" t="s">
        <v>70</v>
      </c>
      <c r="K14" s="58" t="s">
        <v>69</v>
      </c>
      <c r="L14" s="57" t="s">
        <v>68</v>
      </c>
      <c r="N14" s="95">
        <v>6</v>
      </c>
      <c r="O14" s="243" t="s">
        <v>57</v>
      </c>
      <c r="P14" s="242" t="str">
        <v>1E</v>
      </c>
      <c r="Q14" s="242" t="str">
        <v>6E</v>
      </c>
      <c r="R14" s="240" t="str">
        <f t="shared" si="1"/>
        <v>EUR1E6E6Y</v>
      </c>
      <c r="S14" s="211" t="str">
        <v>EUR1E6E6Y=ICAP</v>
      </c>
      <c r="T14" s="312">
        <v>17.399999999999999</v>
      </c>
      <c r="U14" s="312">
        <v>0</v>
      </c>
      <c r="V14" s="312" t="e">
        <f ca="1">_xll.qlMidEquivalent(T14,U14)</f>
        <v>#NAME?</v>
      </c>
      <c r="W14" s="405"/>
      <c r="X14" s="311">
        <v>17.5</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1E</v>
      </c>
      <c r="D15" s="53" t="str">
        <f t="shared" si="3"/>
        <v>6E</v>
      </c>
      <c r="E15" s="52" t="str">
        <f t="shared" si="0"/>
        <v>EUR1E6E7Y_Quote</v>
      </c>
      <c r="F15" s="52" t="e">
        <f>_xll.qlSimpleQuote(E15,,RateTickValue,Permanent,Trigger,ObjectOverwrite)</f>
        <v>#VALUE!</v>
      </c>
      <c r="G15" s="51" t="str">
        <f ca="1">_xll.ohRangeRetrieveError(F15)</f>
        <v/>
      </c>
      <c r="H15" s="50"/>
      <c r="N15" s="95">
        <v>7</v>
      </c>
      <c r="O15" s="243" t="s">
        <v>56</v>
      </c>
      <c r="P15" s="242" t="str">
        <v>1E</v>
      </c>
      <c r="Q15" s="242" t="str">
        <v>6E</v>
      </c>
      <c r="R15" s="240" t="str">
        <f t="shared" si="1"/>
        <v>EUR1E6E7Y</v>
      </c>
      <c r="S15" s="211" t="str">
        <v>EUR1E6E7Y=ICAP</v>
      </c>
      <c r="T15" s="312">
        <v>17.600000000000001</v>
      </c>
      <c r="U15" s="312">
        <v>0</v>
      </c>
      <c r="V15" s="312" t="e">
        <f ca="1">_xll.qlMidEquivalent(T15,U15)</f>
        <v>#NAME?</v>
      </c>
      <c r="W15" s="405"/>
      <c r="X15" s="311">
        <v>17.600000000000001</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1E</v>
      </c>
      <c r="D16" s="53" t="str">
        <f t="shared" si="3"/>
        <v>6E</v>
      </c>
      <c r="E16" s="52" t="str">
        <f t="shared" si="0"/>
        <v>EUR1E6E8Y_Quote</v>
      </c>
      <c r="F16" s="52" t="e">
        <f>_xll.qlSimpleQuote(E16,,RateTickValue,Permanent,Trigger,ObjectOverwrite)</f>
        <v>#VALUE!</v>
      </c>
      <c r="G16" s="51" t="str">
        <f ca="1">_xll.ohRangeRetrieveError(F16)</f>
        <v/>
      </c>
      <c r="H16" s="50"/>
      <c r="N16" s="95">
        <v>8</v>
      </c>
      <c r="O16" s="243" t="s">
        <v>55</v>
      </c>
      <c r="P16" s="242" t="str">
        <v>1E</v>
      </c>
      <c r="Q16" s="242" t="str">
        <v>6E</v>
      </c>
      <c r="R16" s="240" t="str">
        <f t="shared" si="1"/>
        <v>EUR1E6E8Y</v>
      </c>
      <c r="S16" s="211" t="str">
        <v>EUR1E6E8Y=ICAP</v>
      </c>
      <c r="T16" s="312">
        <v>17.600000000000001</v>
      </c>
      <c r="U16" s="312">
        <v>0</v>
      </c>
      <c r="V16" s="312" t="e">
        <f ca="1">_xll.qlMidEquivalent(T16,U16)</f>
        <v>#NAME?</v>
      </c>
      <c r="W16" s="405"/>
      <c r="X16" s="311">
        <v>17.600000000000001</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1E</v>
      </c>
      <c r="D17" s="53" t="str">
        <f t="shared" si="3"/>
        <v>6E</v>
      </c>
      <c r="E17" s="52" t="str">
        <f t="shared" si="0"/>
        <v>EUR1E6E9Y_Quote</v>
      </c>
      <c r="F17" s="52" t="e">
        <f>_xll.qlSimpleQuote(E17,,RateTickValue,Permanent,Trigger,ObjectOverwrite)</f>
        <v>#VALUE!</v>
      </c>
      <c r="G17" s="51" t="str">
        <f ca="1">_xll.ohRangeRetrieveError(F17)</f>
        <v/>
      </c>
      <c r="H17" s="50"/>
      <c r="N17" s="95">
        <v>9</v>
      </c>
      <c r="O17" s="243" t="s">
        <v>54</v>
      </c>
      <c r="P17" s="242" t="str">
        <v>1E</v>
      </c>
      <c r="Q17" s="242" t="str">
        <v>6E</v>
      </c>
      <c r="R17" s="240" t="str">
        <f t="shared" si="1"/>
        <v>EUR1E6E9Y</v>
      </c>
      <c r="S17" s="211" t="str">
        <v>EUR1E6E9Y=ICAP</v>
      </c>
      <c r="T17" s="312">
        <v>17.5</v>
      </c>
      <c r="U17" s="312">
        <v>0</v>
      </c>
      <c r="V17" s="312" t="e">
        <f ca="1">_xll.qlMidEquivalent(T17,U17)</f>
        <v>#NAME?</v>
      </c>
      <c r="W17" s="405"/>
      <c r="X17" s="311">
        <v>17.5</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1E</v>
      </c>
      <c r="D18" s="53" t="str">
        <f t="shared" si="3"/>
        <v>6E</v>
      </c>
      <c r="E18" s="52" t="str">
        <f t="shared" si="0"/>
        <v>EUR1E6E10Y_Quote</v>
      </c>
      <c r="F18" s="52" t="e">
        <f>_xll.qlSimpleQuote(E18,,RateTickValue,Permanent,Trigger,ObjectOverwrite)</f>
        <v>#VALUE!</v>
      </c>
      <c r="G18" s="51" t="str">
        <f ca="1">_xll.ohRangeRetrieveError(F18)</f>
        <v/>
      </c>
      <c r="H18" s="50"/>
      <c r="N18" s="95">
        <v>10</v>
      </c>
      <c r="O18" s="243" t="s">
        <v>53</v>
      </c>
      <c r="P18" s="242" t="str">
        <v>1E</v>
      </c>
      <c r="Q18" s="242" t="str">
        <v>6E</v>
      </c>
      <c r="R18" s="240" t="str">
        <f t="shared" si="1"/>
        <v>EUR1E6E10Y</v>
      </c>
      <c r="S18" s="211" t="str">
        <v>EUR1E6E10Y=ICAP</v>
      </c>
      <c r="T18" s="312">
        <v>17.399999999999999</v>
      </c>
      <c r="U18" s="312">
        <v>0</v>
      </c>
      <c r="V18" s="312" t="e">
        <f ca="1">_xll.qlMidEquivalent(T18,U18)</f>
        <v>#NAME?</v>
      </c>
      <c r="W18" s="405"/>
      <c r="X18" s="311">
        <v>17.3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1E</v>
      </c>
      <c r="D19" s="53" t="str">
        <f t="shared" si="3"/>
        <v>6E</v>
      </c>
      <c r="E19" s="52" t="str">
        <f t="shared" si="0"/>
        <v>EUR1E6E11Y_Quote</v>
      </c>
      <c r="F19" s="52" t="e">
        <f>_xll.qlSimpleQuote(E19,,RateTickValue,Permanent,Trigger,ObjectOverwrite)</f>
        <v>#VALUE!</v>
      </c>
      <c r="G19" s="51" t="str">
        <f ca="1">_xll.ohRangeRetrieveError(F19)</f>
        <v/>
      </c>
      <c r="H19" s="50"/>
      <c r="N19" s="95">
        <v>11</v>
      </c>
      <c r="O19" s="243" t="s">
        <v>52</v>
      </c>
      <c r="P19" s="242" t="str">
        <v>1E</v>
      </c>
      <c r="Q19" s="242" t="str">
        <v>6E</v>
      </c>
      <c r="R19" s="240" t="str">
        <f t="shared" si="1"/>
        <v>EUR1E6E11Y</v>
      </c>
      <c r="S19" s="211" t="str">
        <v>EUR1E6E11Y=ICAP</v>
      </c>
      <c r="T19" s="312">
        <v>17.2</v>
      </c>
      <c r="U19" s="312">
        <v>0</v>
      </c>
      <c r="V19" s="312" t="e">
        <f ca="1">_xll.qlMidEquivalent(T19,U19)</f>
        <v>#NAME?</v>
      </c>
      <c r="W19" s="405"/>
      <c r="X19" s="311">
        <v>17.100000000000001</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1E</v>
      </c>
      <c r="D20" s="53" t="str">
        <f t="shared" si="3"/>
        <v>6E</v>
      </c>
      <c r="E20" s="52" t="str">
        <f t="shared" si="0"/>
        <v>EUR1E6E12Y_Quote</v>
      </c>
      <c r="F20" s="52" t="e">
        <f>_xll.qlSimpleQuote(E20,,RateTickValue,Permanent,Trigger,ObjectOverwrite)</f>
        <v>#VALUE!</v>
      </c>
      <c r="G20" s="51" t="str">
        <f ca="1">_xll.ohRangeRetrieveError(F20)</f>
        <v/>
      </c>
      <c r="H20" s="50"/>
      <c r="N20" s="95">
        <v>12</v>
      </c>
      <c r="O20" s="243" t="s">
        <v>51</v>
      </c>
      <c r="P20" s="242" t="str">
        <v>1E</v>
      </c>
      <c r="Q20" s="242" t="str">
        <v>6E</v>
      </c>
      <c r="R20" s="240" t="str">
        <f t="shared" si="1"/>
        <v>EUR1E6E12Y</v>
      </c>
      <c r="S20" s="211" t="str">
        <v>EUR1E6E12Y=ICAP</v>
      </c>
      <c r="T20" s="312">
        <v>16.8</v>
      </c>
      <c r="U20" s="312">
        <v>0</v>
      </c>
      <c r="V20" s="312" t="e">
        <f ca="1">_xll.qlMidEquivalent(T20,U20)</f>
        <v>#NAME?</v>
      </c>
      <c r="W20" s="405"/>
      <c r="X20" s="311">
        <v>16.7</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1E</v>
      </c>
      <c r="D21" s="53" t="str">
        <f t="shared" si="3"/>
        <v>6E</v>
      </c>
      <c r="E21" s="52" t="str">
        <f t="shared" si="0"/>
        <v>EUR1E6E13Y_Quote</v>
      </c>
      <c r="F21" s="52" t="e">
        <f>_xll.qlSimpleQuote(E21,,RateTickValue,Permanent,Trigger,ObjectOverwrite)</f>
        <v>#VALUE!</v>
      </c>
      <c r="G21" s="51" t="str">
        <f ca="1">_xll.ohRangeRetrieveError(F21)</f>
        <v/>
      </c>
      <c r="H21" s="50"/>
      <c r="N21" s="95">
        <v>13</v>
      </c>
      <c r="O21" s="243" t="s">
        <v>50</v>
      </c>
      <c r="P21" s="242" t="str">
        <v>1E</v>
      </c>
      <c r="Q21" s="242" t="str">
        <v>6E</v>
      </c>
      <c r="R21" s="240" t="str">
        <f t="shared" si="1"/>
        <v>EUR1E6E13Y</v>
      </c>
      <c r="S21" s="211" t="str">
        <v>EUR1E6E13Y=ICAP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1E</v>
      </c>
      <c r="D22" s="53" t="str">
        <f t="shared" si="3"/>
        <v>6E</v>
      </c>
      <c r="E22" s="52" t="str">
        <f t="shared" si="0"/>
        <v>EUR1E6E14Y_Quote</v>
      </c>
      <c r="F22" s="52" t="e">
        <f>_xll.qlSimpleQuote(E22,,RateTickValue,Permanent,Trigger,ObjectOverwrite)</f>
        <v>#VALUE!</v>
      </c>
      <c r="G22" s="51" t="str">
        <f ca="1">_xll.ohRangeRetrieveError(F22)</f>
        <v/>
      </c>
      <c r="H22" s="50"/>
      <c r="N22" s="95">
        <v>14</v>
      </c>
      <c r="O22" s="243" t="s">
        <v>49</v>
      </c>
      <c r="P22" s="242" t="str">
        <v>1E</v>
      </c>
      <c r="Q22" s="242" t="str">
        <v>6E</v>
      </c>
      <c r="R22" s="240" t="str">
        <f t="shared" si="1"/>
        <v>EUR1E6E14Y</v>
      </c>
      <c r="S22" s="211" t="str">
        <v>EUR1E6E14Y=ICAP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1E</v>
      </c>
      <c r="D23" s="53" t="str">
        <f t="shared" si="3"/>
        <v>6E</v>
      </c>
      <c r="E23" s="52" t="str">
        <f t="shared" si="0"/>
        <v>EUR1E6E15Y_Quote</v>
      </c>
      <c r="F23" s="52" t="e">
        <f>_xll.qlSimpleQuote(E23,,RateTickValue,Permanent,Trigger,ObjectOverwrite)</f>
        <v>#VALUE!</v>
      </c>
      <c r="G23" s="51" t="str">
        <f ca="1">_xll.ohRangeRetrieveError(F23)</f>
        <v/>
      </c>
      <c r="H23" s="50"/>
      <c r="N23" s="95">
        <v>15</v>
      </c>
      <c r="O23" s="243" t="s">
        <v>48</v>
      </c>
      <c r="P23" s="242" t="str">
        <v>1E</v>
      </c>
      <c r="Q23" s="242" t="str">
        <v>6E</v>
      </c>
      <c r="R23" s="240" t="str">
        <f t="shared" si="1"/>
        <v>EUR1E6E15Y</v>
      </c>
      <c r="S23" s="211" t="str">
        <v>EUR1E6E15Y=ICAP</v>
      </c>
      <c r="T23" s="312">
        <v>15.5</v>
      </c>
      <c r="U23" s="312">
        <v>0</v>
      </c>
      <c r="V23" s="312" t="e">
        <f ca="1">_xll.qlMidEquivalent(T23,U23)</f>
        <v>#NAME?</v>
      </c>
      <c r="W23" s="405"/>
      <c r="X23" s="311">
        <v>15.4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1E</v>
      </c>
      <c r="D24" s="53" t="str">
        <f t="shared" si="3"/>
        <v>6E</v>
      </c>
      <c r="E24" s="52" t="str">
        <f t="shared" si="0"/>
        <v>EUR1E6E16Y_Quote</v>
      </c>
      <c r="F24" s="52" t="e">
        <f>_xll.qlSimpleQuote(E24,,RateTickValue,Permanent,Trigger,ObjectOverwrite)</f>
        <v>#VALUE!</v>
      </c>
      <c r="G24" s="51" t="str">
        <f ca="1">_xll.ohRangeRetrieveError(F24)</f>
        <v/>
      </c>
      <c r="H24" s="50"/>
      <c r="N24" s="95">
        <v>16</v>
      </c>
      <c r="O24" s="243" t="s">
        <v>47</v>
      </c>
      <c r="P24" s="242" t="str">
        <v>1E</v>
      </c>
      <c r="Q24" s="242" t="str">
        <v>6E</v>
      </c>
      <c r="R24" s="240" t="str">
        <f t="shared" si="1"/>
        <v>EUR1E6E16Y</v>
      </c>
      <c r="S24" s="211" t="str">
        <v>EUR1E6E16Y=ICAP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1E</v>
      </c>
      <c r="D25" s="53" t="str">
        <f t="shared" si="3"/>
        <v>6E</v>
      </c>
      <c r="E25" s="52" t="str">
        <f t="shared" si="0"/>
        <v>EUR1E6E17Y_Quote</v>
      </c>
      <c r="F25" s="52" t="e">
        <f>_xll.qlSimpleQuote(E25,,RateTickValue,Permanent,Trigger,ObjectOverwrite)</f>
        <v>#VALUE!</v>
      </c>
      <c r="G25" s="51" t="str">
        <f ca="1">_xll.ohRangeRetrieveError(F25)</f>
        <v/>
      </c>
      <c r="H25" s="50"/>
      <c r="N25" s="95">
        <v>17</v>
      </c>
      <c r="O25" s="243" t="s">
        <v>46</v>
      </c>
      <c r="P25" s="242" t="str">
        <v>1E</v>
      </c>
      <c r="Q25" s="242" t="str">
        <v>6E</v>
      </c>
      <c r="R25" s="240" t="str">
        <f t="shared" si="1"/>
        <v>EUR1E6E17Y</v>
      </c>
      <c r="S25" s="211" t="str">
        <v>EUR1E6E17Y=ICAP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1E</v>
      </c>
      <c r="D26" s="53" t="str">
        <f t="shared" si="3"/>
        <v>6E</v>
      </c>
      <c r="E26" s="52" t="str">
        <f t="shared" si="0"/>
        <v>EUR1E6E18Y_Quote</v>
      </c>
      <c r="F26" s="52" t="e">
        <f>_xll.qlSimpleQuote(E26,,RateTickValue,Permanent,Trigger,ObjectOverwrite)</f>
        <v>#VALUE!</v>
      </c>
      <c r="G26" s="51" t="str">
        <f ca="1">_xll.ohRangeRetrieveError(F26)</f>
        <v/>
      </c>
      <c r="H26" s="50"/>
      <c r="N26" s="95">
        <v>18</v>
      </c>
      <c r="O26" s="243" t="s">
        <v>45</v>
      </c>
      <c r="P26" s="242" t="str">
        <v>1E</v>
      </c>
      <c r="Q26" s="242" t="str">
        <v>6E</v>
      </c>
      <c r="R26" s="240" t="str">
        <f t="shared" si="1"/>
        <v>EUR1E6E18Y</v>
      </c>
      <c r="S26" s="211" t="str">
        <v>EUR1E6E18Y=ICAP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1E</v>
      </c>
      <c r="D27" s="53" t="str">
        <f t="shared" si="3"/>
        <v>6E</v>
      </c>
      <c r="E27" s="52" t="str">
        <f t="shared" si="0"/>
        <v>EUR1E6E19Y_Quote</v>
      </c>
      <c r="F27" s="52" t="e">
        <f>_xll.qlSimpleQuote(E27,,RateTickValue,Permanent,Trigger,ObjectOverwrite)</f>
        <v>#VALUE!</v>
      </c>
      <c r="G27" s="51" t="str">
        <f ca="1">_xll.ohRangeRetrieveError(F27)</f>
        <v/>
      </c>
      <c r="H27" s="50"/>
      <c r="N27" s="95">
        <v>19</v>
      </c>
      <c r="O27" s="243" t="s">
        <v>44</v>
      </c>
      <c r="P27" s="242" t="str">
        <v>1E</v>
      </c>
      <c r="Q27" s="242" t="str">
        <v>6E</v>
      </c>
      <c r="R27" s="240" t="str">
        <f t="shared" si="1"/>
        <v>EUR1E6E19Y</v>
      </c>
      <c r="S27" s="211" t="str">
        <v>EUR1E6E19Y=ICAP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1E</v>
      </c>
      <c r="D28" s="53" t="str">
        <f t="shared" si="3"/>
        <v>6E</v>
      </c>
      <c r="E28" s="52" t="str">
        <f t="shared" si="0"/>
        <v>EUR1E6E20Y_Quote</v>
      </c>
      <c r="F28" s="52" t="e">
        <f>_xll.qlSimpleQuote(E28,,RateTickValue,Permanent,Trigger,ObjectOverwrite)</f>
        <v>#VALUE!</v>
      </c>
      <c r="G28" s="51" t="str">
        <f ca="1">_xll.ohRangeRetrieveError(F28)</f>
        <v/>
      </c>
      <c r="H28" s="50"/>
      <c r="N28" s="95">
        <v>20</v>
      </c>
      <c r="O28" s="243" t="s">
        <v>43</v>
      </c>
      <c r="P28" s="242" t="str">
        <v>1E</v>
      </c>
      <c r="Q28" s="242" t="str">
        <v>6E</v>
      </c>
      <c r="R28" s="240" t="str">
        <f t="shared" si="1"/>
        <v>EUR1E6E20Y</v>
      </c>
      <c r="S28" s="211" t="str">
        <v>EUR1E6E20Y=ICAP</v>
      </c>
      <c r="T28" s="312">
        <v>13.5</v>
      </c>
      <c r="U28" s="312">
        <v>0</v>
      </c>
      <c r="V28" s="312" t="e">
        <f ca="1">_xll.qlMidEquivalent(T28,U28)</f>
        <v>#NAME?</v>
      </c>
      <c r="W28" s="405"/>
      <c r="X28" s="311">
        <v>13.4</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1E</v>
      </c>
      <c r="D29" s="53" t="str">
        <f t="shared" si="3"/>
        <v>6E</v>
      </c>
      <c r="E29" s="52" t="str">
        <f t="shared" si="0"/>
        <v>EUR1E6E21Y_Quote</v>
      </c>
      <c r="F29" s="52" t="e">
        <f>_xll.qlSimpleQuote(E29,,RateTickValue,Permanent,Trigger,ObjectOverwrite)</f>
        <v>#VALUE!</v>
      </c>
      <c r="G29" s="51" t="str">
        <f ca="1">_xll.ohRangeRetrieveError(F29)</f>
        <v/>
      </c>
      <c r="H29" s="50"/>
      <c r="N29" s="95">
        <v>21</v>
      </c>
      <c r="O29" s="243" t="s">
        <v>42</v>
      </c>
      <c r="P29" s="242" t="str">
        <v>1E</v>
      </c>
      <c r="Q29" s="242" t="str">
        <v>6E</v>
      </c>
      <c r="R29" s="240" t="str">
        <f t="shared" si="1"/>
        <v>EUR1E6E21Y</v>
      </c>
      <c r="S29" s="211" t="str">
        <v>EUR1E6E21Y=ICAP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1E</v>
      </c>
      <c r="D30" s="53" t="str">
        <f t="shared" si="3"/>
        <v>6E</v>
      </c>
      <c r="E30" s="52" t="str">
        <f t="shared" si="0"/>
        <v>EUR1E6E22Y_Quote</v>
      </c>
      <c r="F30" s="52" t="e">
        <f>_xll.qlSimpleQuote(E30,,RateTickValue,Permanent,Trigger,ObjectOverwrite)</f>
        <v>#VALUE!</v>
      </c>
      <c r="G30" s="51" t="str">
        <f ca="1">_xll.ohRangeRetrieveError(F30)</f>
        <v/>
      </c>
      <c r="H30" s="50"/>
      <c r="N30" s="95">
        <v>22</v>
      </c>
      <c r="O30" s="243" t="s">
        <v>41</v>
      </c>
      <c r="P30" s="242" t="str">
        <v>1E</v>
      </c>
      <c r="Q30" s="242" t="str">
        <v>6E</v>
      </c>
      <c r="R30" s="240" t="str">
        <f t="shared" si="1"/>
        <v>EUR1E6E22Y</v>
      </c>
      <c r="S30" s="211" t="str">
        <v>EUR1E6E22Y=ICAP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1E</v>
      </c>
      <c r="D31" s="53" t="str">
        <f t="shared" si="3"/>
        <v>6E</v>
      </c>
      <c r="E31" s="52" t="str">
        <f t="shared" si="0"/>
        <v>EUR1E6E23Y_Quote</v>
      </c>
      <c r="F31" s="52" t="e">
        <f>_xll.qlSimpleQuote(E31,,RateTickValue,Permanent,Trigger,ObjectOverwrite)</f>
        <v>#VALUE!</v>
      </c>
      <c r="G31" s="51" t="str">
        <f ca="1">_xll.ohRangeRetrieveError(F31)</f>
        <v/>
      </c>
      <c r="H31" s="50"/>
      <c r="N31" s="95">
        <v>23</v>
      </c>
      <c r="O31" s="243" t="s">
        <v>40</v>
      </c>
      <c r="P31" s="242" t="str">
        <v>1E</v>
      </c>
      <c r="Q31" s="242" t="str">
        <v>6E</v>
      </c>
      <c r="R31" s="240" t="str">
        <f t="shared" si="1"/>
        <v>EUR1E6E23Y</v>
      </c>
      <c r="S31" s="211" t="str">
        <v>EUR1E6E23Y=ICAP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1E</v>
      </c>
      <c r="D32" s="53" t="str">
        <f t="shared" si="3"/>
        <v>6E</v>
      </c>
      <c r="E32" s="52" t="str">
        <f t="shared" si="0"/>
        <v>EUR1E6E24Y_Quote</v>
      </c>
      <c r="F32" s="52" t="e">
        <f>_xll.qlSimpleQuote(E32,,RateTickValue,Permanent,Trigger,ObjectOverwrite)</f>
        <v>#VALUE!</v>
      </c>
      <c r="G32" s="51" t="str">
        <f ca="1">_xll.ohRangeRetrieveError(F32)</f>
        <v/>
      </c>
      <c r="H32" s="50"/>
      <c r="N32" s="95">
        <v>24</v>
      </c>
      <c r="O32" s="243" t="s">
        <v>39</v>
      </c>
      <c r="P32" s="242" t="str">
        <v>1E</v>
      </c>
      <c r="Q32" s="242" t="str">
        <v>6E</v>
      </c>
      <c r="R32" s="240" t="str">
        <f t="shared" si="1"/>
        <v>EUR1E6E24Y</v>
      </c>
      <c r="S32" s="211" t="str">
        <v>EUR1E6E24Y=ICAP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1E</v>
      </c>
      <c r="D33" s="53" t="str">
        <f t="shared" si="3"/>
        <v>6E</v>
      </c>
      <c r="E33" s="52" t="str">
        <f t="shared" si="0"/>
        <v>EUR1E6E25Y_Quote</v>
      </c>
      <c r="F33" s="52" t="e">
        <f>_xll.qlSimpleQuote(E33,,RateTickValue,Permanent,Trigger,ObjectOverwrite)</f>
        <v>#VALUE!</v>
      </c>
      <c r="G33" s="51" t="str">
        <f ca="1">_xll.ohRangeRetrieveError(F33)</f>
        <v/>
      </c>
      <c r="H33" s="50"/>
      <c r="N33" s="95">
        <v>25</v>
      </c>
      <c r="O33" s="243" t="s">
        <v>38</v>
      </c>
      <c r="P33" s="242" t="str">
        <v>1E</v>
      </c>
      <c r="Q33" s="242" t="str">
        <v>6E</v>
      </c>
      <c r="R33" s="240" t="str">
        <f t="shared" si="1"/>
        <v>EUR1E6E25Y</v>
      </c>
      <c r="S33" s="211" t="str">
        <v>EUR1E6E25Y=ICAP</v>
      </c>
      <c r="T33" s="312">
        <v>12</v>
      </c>
      <c r="U33" s="312">
        <v>0</v>
      </c>
      <c r="V33" s="312" t="e">
        <f ca="1">_xll.qlMidEquivalent(T33,U33)</f>
        <v>#NAME?</v>
      </c>
      <c r="W33" s="405"/>
      <c r="X33" s="311">
        <v>11.9</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1E</v>
      </c>
      <c r="D34" s="53" t="str">
        <f t="shared" si="3"/>
        <v>6E</v>
      </c>
      <c r="E34" s="52" t="str">
        <f t="shared" si="0"/>
        <v>EUR1E6E26Y_Quote</v>
      </c>
      <c r="F34" s="52" t="e">
        <f>_xll.qlSimpleQuote(E34,,RateTickValue,Permanent,Trigger,ObjectOverwrite)</f>
        <v>#VALUE!</v>
      </c>
      <c r="G34" s="51" t="str">
        <f ca="1">_xll.ohRangeRetrieveError(F34)</f>
        <v/>
      </c>
      <c r="H34" s="50"/>
      <c r="N34" s="95">
        <v>26</v>
      </c>
      <c r="O34" s="243" t="s">
        <v>37</v>
      </c>
      <c r="P34" s="242" t="str">
        <v>1E</v>
      </c>
      <c r="Q34" s="242" t="str">
        <v>6E</v>
      </c>
      <c r="R34" s="240" t="str">
        <f t="shared" si="1"/>
        <v>EUR1E6E26Y</v>
      </c>
      <c r="S34" s="211" t="str">
        <v>EUR1E6E26Y=ICAP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1E</v>
      </c>
      <c r="D35" s="53" t="str">
        <f t="shared" si="3"/>
        <v>6E</v>
      </c>
      <c r="E35" s="52" t="str">
        <f t="shared" si="0"/>
        <v>EUR1E6E27Y_Quote</v>
      </c>
      <c r="F35" s="52" t="e">
        <f>_xll.qlSimpleQuote(E35,,RateTickValue,Permanent,Trigger,ObjectOverwrite)</f>
        <v>#VALUE!</v>
      </c>
      <c r="G35" s="51" t="str">
        <f ca="1">_xll.ohRangeRetrieveError(F35)</f>
        <v/>
      </c>
      <c r="H35" s="50"/>
      <c r="N35" s="95">
        <v>27</v>
      </c>
      <c r="O35" s="243" t="s">
        <v>36</v>
      </c>
      <c r="P35" s="242" t="str">
        <v>1E</v>
      </c>
      <c r="Q35" s="242" t="str">
        <v>6E</v>
      </c>
      <c r="R35" s="240" t="str">
        <f t="shared" si="1"/>
        <v>EUR1E6E27Y</v>
      </c>
      <c r="S35" s="211" t="str">
        <v>EUR1E6E27Y=ICAP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1E</v>
      </c>
      <c r="D36" s="53" t="str">
        <f t="shared" si="3"/>
        <v>6E</v>
      </c>
      <c r="E36" s="52" t="str">
        <f t="shared" si="0"/>
        <v>EUR1E6E28Y_Quote</v>
      </c>
      <c r="F36" s="52" t="e">
        <f>_xll.qlSimpleQuote(E36,,RateTickValue,Permanent,Trigger,ObjectOverwrite)</f>
        <v>#VALUE!</v>
      </c>
      <c r="G36" s="51" t="str">
        <f ca="1">_xll.ohRangeRetrieveError(F36)</f>
        <v/>
      </c>
      <c r="H36" s="50"/>
      <c r="N36" s="95">
        <v>28</v>
      </c>
      <c r="O36" s="243" t="s">
        <v>35</v>
      </c>
      <c r="P36" s="242" t="str">
        <v>1E</v>
      </c>
      <c r="Q36" s="242" t="str">
        <v>6E</v>
      </c>
      <c r="R36" s="240" t="str">
        <f t="shared" si="1"/>
        <v>EUR1E6E28Y</v>
      </c>
      <c r="S36" s="211" t="str">
        <v>EUR1E6E28Y=ICAP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1E</v>
      </c>
      <c r="D37" s="53" t="str">
        <f t="shared" si="3"/>
        <v>6E</v>
      </c>
      <c r="E37" s="52" t="str">
        <f t="shared" si="0"/>
        <v>EUR1E6E29Y_Quote</v>
      </c>
      <c r="F37" s="52" t="e">
        <f>_xll.qlSimpleQuote(E37,,RateTickValue,Permanent,Trigger,ObjectOverwrite)</f>
        <v>#VALUE!</v>
      </c>
      <c r="G37" s="51" t="str">
        <f ca="1">_xll.ohRangeRetrieveError(F37)</f>
        <v/>
      </c>
      <c r="H37" s="50"/>
      <c r="N37" s="95">
        <v>29</v>
      </c>
      <c r="O37" s="243" t="s">
        <v>34</v>
      </c>
      <c r="P37" s="242" t="str">
        <v>1E</v>
      </c>
      <c r="Q37" s="242" t="str">
        <v>6E</v>
      </c>
      <c r="R37" s="240" t="str">
        <f t="shared" si="1"/>
        <v>EUR1E6E29Y</v>
      </c>
      <c r="S37" s="211" t="str">
        <v>EUR1E6E29Y=ICAP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1E</v>
      </c>
      <c r="D38" s="53" t="str">
        <f t="shared" si="3"/>
        <v>6E</v>
      </c>
      <c r="E38" s="52" t="str">
        <f t="shared" si="0"/>
        <v>EUR1E6E30Y_Quote</v>
      </c>
      <c r="F38" s="52" t="e">
        <f>_xll.qlSimpleQuote(E38,,RateTickValue,Permanent,Trigger,ObjectOverwrite)</f>
        <v>#VALUE!</v>
      </c>
      <c r="G38" s="51" t="str">
        <f ca="1">_xll.ohRangeRetrieveError(F38)</f>
        <v/>
      </c>
      <c r="H38" s="50"/>
      <c r="N38" s="95">
        <v>30</v>
      </c>
      <c r="O38" s="243" t="s">
        <v>33</v>
      </c>
      <c r="P38" s="242" t="str">
        <v>1E</v>
      </c>
      <c r="Q38" s="242" t="str">
        <v>6E</v>
      </c>
      <c r="R38" s="240" t="str">
        <f t="shared" si="1"/>
        <v>EUR1E6E30Y</v>
      </c>
      <c r="S38" s="211" t="str">
        <v>EUR1E6E30Y=ICAP</v>
      </c>
      <c r="T38" s="312">
        <v>10.9</v>
      </c>
      <c r="U38" s="312">
        <v>0</v>
      </c>
      <c r="V38" s="312" t="e">
        <f ca="1">_xll.qlMidEquivalent(T38,U38)</f>
        <v>#NAME?</v>
      </c>
      <c r="W38" s="405"/>
      <c r="X38" s="311">
        <v>10.8</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1E</v>
      </c>
      <c r="D39" s="53" t="str">
        <f t="shared" si="3"/>
        <v>6E</v>
      </c>
      <c r="E39" s="52" t="str">
        <f t="shared" si="0"/>
        <v>EUR1E6E35Y_Quote</v>
      </c>
      <c r="F39" s="52" t="e">
        <f>_xll.qlSimpleQuote(E39,,RateTickValue,Permanent,Trigger,ObjectOverwrite)</f>
        <v>#VALUE!</v>
      </c>
      <c r="G39" s="51" t="str">
        <f ca="1">_xll.ohRangeRetrieveError(F39)</f>
        <v/>
      </c>
      <c r="H39" s="50"/>
      <c r="N39" s="95">
        <v>35</v>
      </c>
      <c r="O39" s="243" t="s">
        <v>32</v>
      </c>
      <c r="P39" s="242" t="str">
        <v>1E</v>
      </c>
      <c r="Q39" s="242" t="str">
        <v>6E</v>
      </c>
      <c r="R39" s="240" t="str">
        <f t="shared" si="1"/>
        <v>EUR1E6E35Y</v>
      </c>
      <c r="S39" s="211" t="str">
        <v>EUR1E6E35Y=ICAP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1E</v>
      </c>
      <c r="D40" s="53" t="str">
        <f t="shared" si="3"/>
        <v>6E</v>
      </c>
      <c r="E40" s="52" t="str">
        <f t="shared" si="0"/>
        <v>EUR1E6E40Y_Quote</v>
      </c>
      <c r="F40" s="52" t="e">
        <f>_xll.qlSimpleQuote(E40,,RateTickValue,Permanent,Trigger,ObjectOverwrite)</f>
        <v>#VALUE!</v>
      </c>
      <c r="G40" s="51" t="str">
        <f ca="1">_xll.ohRangeRetrieveError(F40)</f>
        <v/>
      </c>
      <c r="H40" s="50"/>
      <c r="N40" s="95">
        <v>40</v>
      </c>
      <c r="O40" s="243" t="s">
        <v>31</v>
      </c>
      <c r="P40" s="242" t="str">
        <v>1E</v>
      </c>
      <c r="Q40" s="242" t="str">
        <v>6E</v>
      </c>
      <c r="R40" s="240" t="str">
        <f t="shared" si="1"/>
        <v>EUR1E6E40Y</v>
      </c>
      <c r="S40" s="211" t="str">
        <v>EUR1E6E40Y=ICAP</v>
      </c>
      <c r="T40" s="312">
        <v>9.4</v>
      </c>
      <c r="U40" s="312">
        <v>0</v>
      </c>
      <c r="V40" s="312" t="e">
        <f ca="1">_xll.qlMidEquivalent(T40,U40)</f>
        <v>#NAME?</v>
      </c>
      <c r="W40" s="405"/>
      <c r="X40" s="311">
        <v>9.4</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1E</v>
      </c>
      <c r="D41" s="53" t="str">
        <f t="shared" si="3"/>
        <v>6E</v>
      </c>
      <c r="E41" s="52" t="str">
        <f t="shared" si="0"/>
        <v>EUR1E6E50Y_Quote</v>
      </c>
      <c r="F41" s="52" t="e">
        <f>_xll.qlSimpleQuote(E41,,RateTickValue,Permanent,Trigger,ObjectOverwrite)</f>
        <v>#VALUE!</v>
      </c>
      <c r="G41" s="51" t="str">
        <f ca="1">_xll.ohRangeRetrieveError(F41)</f>
        <v/>
      </c>
      <c r="H41" s="50"/>
      <c r="N41" s="95">
        <v>50</v>
      </c>
      <c r="O41" s="243" t="s">
        <v>30</v>
      </c>
      <c r="P41" s="242" t="str">
        <v>1E</v>
      </c>
      <c r="Q41" s="242" t="str">
        <v>6E</v>
      </c>
      <c r="R41" s="240" t="str">
        <f t="shared" si="1"/>
        <v>EUR1E6E50Y</v>
      </c>
      <c r="S41" s="211" t="str">
        <v>EUR1E6E50Y=ICAP</v>
      </c>
      <c r="T41" s="312">
        <v>8.6</v>
      </c>
      <c r="U41" s="312">
        <v>0</v>
      </c>
      <c r="V41" s="312" t="e">
        <f ca="1">_xll.qlMidEquivalent(T41,U41)</f>
        <v>#NAME?</v>
      </c>
      <c r="W41" s="405"/>
      <c r="X41" s="311">
        <v>8.5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1E</v>
      </c>
      <c r="D42" s="53" t="str">
        <f t="shared" si="3"/>
        <v>6E</v>
      </c>
      <c r="E42" s="52" t="str">
        <f t="shared" si="0"/>
        <v>EUR1E6E60Y_Quote</v>
      </c>
      <c r="F42" s="52" t="e">
        <f>_xll.qlSimpleQuote(E42,,RateTickValue,Permanent,Trigger,ObjectOverwrite)</f>
        <v>#VALUE!</v>
      </c>
      <c r="G42" s="51" t="str">
        <f ca="1">_xll.ohRangeRetrieveError(F42)</f>
        <v/>
      </c>
      <c r="H42" s="50"/>
      <c r="N42" s="95">
        <v>60</v>
      </c>
      <c r="O42" s="243" t="s">
        <v>29</v>
      </c>
      <c r="P42" s="242" t="str">
        <v>1E</v>
      </c>
      <c r="Q42" s="242" t="str">
        <v>6E</v>
      </c>
      <c r="R42" s="240" t="str">
        <f t="shared" si="1"/>
        <v>EUR1E6E60Y</v>
      </c>
      <c r="S42" s="211" t="str">
        <v>EUR1E6E60Y=ICAP</v>
      </c>
      <c r="T42" s="312">
        <v>7.9</v>
      </c>
      <c r="U42" s="312">
        <v>0</v>
      </c>
      <c r="V42" s="312" t="e">
        <f ca="1">_xll.qlMidEquivalent(T42,U42)</f>
        <v>#NAME?</v>
      </c>
      <c r="W42" s="405"/>
      <c r="X42" s="311">
        <v>7.9</v>
      </c>
      <c r="Y42" s="201"/>
      <c r="Z42" s="394" t="e">
        <f ca="1"/>
        <v>#NAME?</v>
      </c>
      <c r="AA42" s="198" t="e">
        <f ca="1">_xll.qlSimpleQuoteSetValue(F42,ROUND(Z42/10000,6),Trigger)</f>
        <v>#NAME?</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1"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3</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172</v>
      </c>
      <c r="W4" s="405"/>
      <c r="X4" s="229" t="s">
        <v>170</v>
      </c>
      <c r="Y4" s="201"/>
      <c r="Z4" s="331"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e">
        <f>_xll.qlSimpleQuote(E5,,RateTickValue,Permanent,Trigger,ObjectOverwrite)</f>
        <v>#VALUE!</v>
      </c>
      <c r="G5" s="51" t="str">
        <f ca="1">_xll.ohRangeRetrieveError(F5)</f>
        <v/>
      </c>
      <c r="H5" s="50"/>
      <c r="N5" s="313">
        <v>0.5</v>
      </c>
      <c r="O5" s="243" t="s">
        <v>15</v>
      </c>
      <c r="P5" s="242" t="str">
        <f t="array" ref="P5:P42">VLOOKUP(Currency,Conventions,2)</f>
        <v>3E</v>
      </c>
      <c r="Q5" s="242" t="str">
        <f t="array" ref="Q5:Q42">VLOOKUP(Currency,Conventions,3)</f>
        <v>6E</v>
      </c>
      <c r="R5" s="240" t="str">
        <f t="shared" ref="R5:R42" si="1">Currency&amp;$P5&amp;$Q5&amp;$O5</f>
        <v>EUR3E6E6M</v>
      </c>
      <c r="S5" s="211" t="str">
        <f t="array" ref="S5:S42">Instruments&amp;"="&amp;VLOOKUP(Contributor,ContributorTable,2,FALSE)</f>
        <v>EUR3E6E6M=ICAP</v>
      </c>
      <c r="T5" s="312" t="s">
        <v>227</v>
      </c>
      <c r="U5" s="312" t="s">
        <v>227</v>
      </c>
      <c r="V5" s="312" t="e">
        <f ca="1">_xll.qlMidSafe(T5,U5)</f>
        <v>#NAME?</v>
      </c>
      <c r="W5" s="405"/>
      <c r="X5" s="311" t="e">
        <v>#NUM!</v>
      </c>
      <c r="Y5" s="201"/>
      <c r="Z5" s="393" t="e">
        <f t="array" aca="1" ref="Z5:Z42" ca="1">QuoteLive</f>
        <v>#NAME?</v>
      </c>
      <c r="AA5" s="206" t="e">
        <f ca="1">_xll.qlSimpleQuoteSetValue(F5,ROUND(Z5/10000,6),Trigger)</f>
        <v>#NAME?</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e">
        <f>_xll.qlSimpleQuote(E6,,RateTickValue,Permanent,Trigger,ObjectOverwrite)</f>
        <v>#VALUE!</v>
      </c>
      <c r="G6" s="51" t="str">
        <f ca="1">_xll.ohRangeRetrieveError(F6)</f>
        <v/>
      </c>
      <c r="H6" s="50"/>
      <c r="N6" s="313">
        <v>1</v>
      </c>
      <c r="O6" s="243" t="s">
        <v>9</v>
      </c>
      <c r="P6" s="242" t="str">
        <v>3E</v>
      </c>
      <c r="Q6" s="242" t="str">
        <v>6E</v>
      </c>
      <c r="R6" s="240" t="str">
        <f t="shared" si="1"/>
        <v>EUR3E6E1Y</v>
      </c>
      <c r="S6" s="211" t="str">
        <v>EUR3E6E1Y=ICAP</v>
      </c>
      <c r="T6" s="312">
        <v>6.55</v>
      </c>
      <c r="U6" s="312">
        <v>7.55</v>
      </c>
      <c r="V6" s="312" t="e">
        <f ca="1">_xll.qlMidSafe(T6,U6)</f>
        <v>#NAME?</v>
      </c>
      <c r="W6" s="405"/>
      <c r="X6" s="311">
        <v>7.15</v>
      </c>
      <c r="Y6" s="201"/>
      <c r="Z6" s="393" t="e">
        <f ca="1"/>
        <v>#NAME?</v>
      </c>
      <c r="AA6" s="206" t="e">
        <f ca="1">_xll.qlSimpleQuoteSetValue(F6,ROUND(Z6/10000,6),Trigger)</f>
        <v>#NAME?</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e">
        <f>_xll.qlSimpleQuote(E7,,RateTickValue,Permanent,Trigger,ObjectOverwrite)</f>
        <v>#VALUE!</v>
      </c>
      <c r="G7" s="51" t="str">
        <f ca="1">_xll.ohRangeRetrieveError(F7)</f>
        <v/>
      </c>
      <c r="H7" s="50"/>
      <c r="N7" s="313">
        <v>1.25</v>
      </c>
      <c r="O7" s="243" t="s">
        <v>79</v>
      </c>
      <c r="P7" s="242" t="str">
        <v>3E</v>
      </c>
      <c r="Q7" s="242" t="str">
        <v>6E</v>
      </c>
      <c r="R7" s="240" t="str">
        <f t="shared" si="1"/>
        <v>EUR3E6E15M</v>
      </c>
      <c r="S7" s="211" t="str">
        <v>EUR3E6E15M=ICAP</v>
      </c>
      <c r="T7" s="312" t="s">
        <v>227</v>
      </c>
      <c r="U7" s="312" t="s">
        <v>227</v>
      </c>
      <c r="V7" s="312" t="e">
        <f ca="1">_xll.qlMidSafe(T7,U7)</f>
        <v>#NAME?</v>
      </c>
      <c r="W7" s="405"/>
      <c r="X7" s="311" t="e">
        <v>#NUM!</v>
      </c>
      <c r="Y7" s="201"/>
      <c r="Z7" s="393" t="e">
        <f ca="1"/>
        <v>#NAME?</v>
      </c>
      <c r="AA7" s="206" t="e">
        <f ca="1">_xll.qlSimpleQuoteSetValue(F7,ROUND(Z7/10000,6),Trigger)</f>
        <v>#NAME?</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e">
        <f>_xll.qlSimpleQuote(E8,,RateTickValue,Permanent,Trigger,ObjectOverwrite)</f>
        <v>#VALUE!</v>
      </c>
      <c r="G8" s="51" t="str">
        <f ca="1">_xll.ohRangeRetrieveError(F8)</f>
        <v/>
      </c>
      <c r="H8" s="50"/>
      <c r="N8" s="313">
        <v>1.5</v>
      </c>
      <c r="O8" s="243" t="s">
        <v>78</v>
      </c>
      <c r="P8" s="242" t="str">
        <v>3E</v>
      </c>
      <c r="Q8" s="242" t="str">
        <v>6E</v>
      </c>
      <c r="R8" s="240" t="str">
        <f t="shared" si="1"/>
        <v>EUR3E6E18M</v>
      </c>
      <c r="S8" s="211" t="str">
        <v>EUR3E6E18M=ICAP</v>
      </c>
      <c r="T8" s="312">
        <v>6.7</v>
      </c>
      <c r="U8" s="312">
        <v>7.7</v>
      </c>
      <c r="V8" s="312" t="e">
        <f ca="1">_xll.qlMidSafe(T8,U8)</f>
        <v>#NAME?</v>
      </c>
      <c r="W8" s="405"/>
      <c r="X8" s="311">
        <v>7.3</v>
      </c>
      <c r="Y8" s="201"/>
      <c r="Z8" s="393" t="e">
        <f ca="1"/>
        <v>#NAME?</v>
      </c>
      <c r="AA8" s="206" t="e">
        <f ca="1">_xll.qlSimpleQuoteSetValue(F8,ROUND(Z8/10000,6),Trigger)</f>
        <v>#NAME?</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e">
        <f>_xll.qlSimpleQuote(E9,,RateTickValue,Permanent,Trigger,ObjectOverwrite)</f>
        <v>#VALUE!</v>
      </c>
      <c r="G9" s="51" t="str">
        <f ca="1">_xll.ohRangeRetrieveError(F9)</f>
        <v/>
      </c>
      <c r="H9" s="50"/>
      <c r="N9" s="313">
        <v>1.75</v>
      </c>
      <c r="O9" s="243" t="s">
        <v>77</v>
      </c>
      <c r="P9" s="242" t="str">
        <v>3E</v>
      </c>
      <c r="Q9" s="242" t="str">
        <v>6E</v>
      </c>
      <c r="R9" s="240" t="str">
        <f t="shared" si="1"/>
        <v>EUR3E6E21M</v>
      </c>
      <c r="S9" s="211" t="str">
        <v>EUR3E6E21M=ICAP</v>
      </c>
      <c r="T9" s="312" t="s">
        <v>227</v>
      </c>
      <c r="U9" s="312" t="s">
        <v>227</v>
      </c>
      <c r="V9" s="312" t="e">
        <f ca="1">_xll.qlMidSafe(T9,U9)</f>
        <v>#NAME?</v>
      </c>
      <c r="W9" s="405"/>
      <c r="X9" s="311" t="e">
        <v>#NUM!</v>
      </c>
      <c r="Y9" s="201"/>
      <c r="Z9" s="393" t="e">
        <f ca="1"/>
        <v>#NAME?</v>
      </c>
      <c r="AA9" s="206" t="e">
        <f ca="1">_xll.qlSimpleQuoteSetValue(F9,ROUND(Z9/10000,6),Trigger)</f>
        <v>#NAME?</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e">
        <f>_xll.qlSimpleQuote(E10,,RateTickValue,Permanent,Trigger,ObjectOverwrite)</f>
        <v>#VALUE!</v>
      </c>
      <c r="G10" s="51" t="str">
        <f ca="1">_xll.ohRangeRetrieveError(F10)</f>
        <v/>
      </c>
      <c r="H10" s="50"/>
      <c r="J10" s="65" t="s">
        <v>76</v>
      </c>
      <c r="K10" s="64" t="s">
        <v>69</v>
      </c>
      <c r="L10" s="63" t="s">
        <v>71</v>
      </c>
      <c r="N10" s="95">
        <v>2</v>
      </c>
      <c r="O10" s="243" t="s">
        <v>61</v>
      </c>
      <c r="P10" s="242" t="str">
        <v>3E</v>
      </c>
      <c r="Q10" s="242" t="str">
        <v>6E</v>
      </c>
      <c r="R10" s="240" t="str">
        <f t="shared" si="1"/>
        <v>EUR3E6E2Y</v>
      </c>
      <c r="S10" s="211" t="str">
        <v>EUR3E6E2Y=ICAP</v>
      </c>
      <c r="T10" s="312">
        <v>6.8</v>
      </c>
      <c r="U10" s="312">
        <v>7.8</v>
      </c>
      <c r="V10" s="312" t="e">
        <f ca="1">_xll.qlMidSafe(T10,U10)</f>
        <v>#NAME?</v>
      </c>
      <c r="W10" s="405"/>
      <c r="X10" s="311">
        <v>7.4</v>
      </c>
      <c r="Y10" s="201"/>
      <c r="Z10" s="393" t="e">
        <f ca="1"/>
        <v>#NAME?</v>
      </c>
      <c r="AA10" s="206" t="e">
        <f ca="1">_xll.qlSimpleQuoteSetValue(F10,ROUND(Z10/10000,6),Trigger)</f>
        <v>#NAME?</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e">
        <f>_xll.qlSimpleQuote(E11,,RateTickValue,Permanent,Trigger,ObjectOverwrite)</f>
        <v>#VALUE!</v>
      </c>
      <c r="G11" s="51" t="str">
        <f ca="1">_xll.ohRangeRetrieveError(F11)</f>
        <v/>
      </c>
      <c r="H11" s="50"/>
      <c r="J11" s="62" t="s">
        <v>64</v>
      </c>
      <c r="K11" s="61" t="s">
        <v>81</v>
      </c>
      <c r="L11" s="60" t="s">
        <v>74</v>
      </c>
      <c r="N11" s="95">
        <v>3</v>
      </c>
      <c r="O11" s="243" t="s">
        <v>60</v>
      </c>
      <c r="P11" s="242" t="str">
        <v>3E</v>
      </c>
      <c r="Q11" s="242" t="str">
        <v>6E</v>
      </c>
      <c r="R11" s="240" t="str">
        <f t="shared" si="1"/>
        <v>EUR3E6E3Y</v>
      </c>
      <c r="S11" s="211" t="str">
        <v>EUR3E6E3Y=ICAP</v>
      </c>
      <c r="T11" s="312">
        <v>7.15</v>
      </c>
      <c r="U11" s="312">
        <v>8.15</v>
      </c>
      <c r="V11" s="312" t="e">
        <f ca="1">_xll.qlMidSafe(T11,U11)</f>
        <v>#NAME?</v>
      </c>
      <c r="W11" s="405"/>
      <c r="X11" s="311">
        <v>7.8000000000000007</v>
      </c>
      <c r="Y11" s="201"/>
      <c r="Z11" s="393" t="e">
        <f ca="1"/>
        <v>#NAME?</v>
      </c>
      <c r="AA11" s="206" t="e">
        <f ca="1">_xll.qlSimpleQuoteSetValue(F11,ROUND(Z11/10000,6),Trigger)</f>
        <v>#NAME?</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e">
        <f>_xll.qlSimpleQuote(E12,,RateTickValue,Permanent,Trigger,ObjectOverwrite)</f>
        <v>#VALUE!</v>
      </c>
      <c r="G12" s="51" t="str">
        <f ca="1">_xll.ohRangeRetrieveError(F12)</f>
        <v/>
      </c>
      <c r="H12" s="50"/>
      <c r="J12" s="62" t="s">
        <v>73</v>
      </c>
      <c r="K12" s="61" t="s">
        <v>69</v>
      </c>
      <c r="L12" s="60" t="s">
        <v>71</v>
      </c>
      <c r="N12" s="95">
        <v>4</v>
      </c>
      <c r="O12" s="243" t="s">
        <v>59</v>
      </c>
      <c r="P12" s="242" t="str">
        <v>3E</v>
      </c>
      <c r="Q12" s="242" t="str">
        <v>6E</v>
      </c>
      <c r="R12" s="240" t="str">
        <f t="shared" si="1"/>
        <v>EUR3E6E4Y</v>
      </c>
      <c r="S12" s="211" t="str">
        <v>EUR3E6E4Y=ICAP</v>
      </c>
      <c r="T12" s="312">
        <v>7.45</v>
      </c>
      <c r="U12" s="312">
        <v>8.4499999999999993</v>
      </c>
      <c r="V12" s="312" t="e">
        <f ca="1">_xll.qlMidSafe(T12,U12)</f>
        <v>#NAME?</v>
      </c>
      <c r="W12" s="405"/>
      <c r="X12" s="311">
        <v>8.1</v>
      </c>
      <c r="Y12" s="201"/>
      <c r="Z12" s="393" t="e">
        <f ca="1"/>
        <v>#NAME?</v>
      </c>
      <c r="AA12" s="206" t="e">
        <f ca="1">_xll.qlSimpleQuoteSetValue(F12,ROUND(Z12/10000,6),Trigger)</f>
        <v>#NAME?</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e">
        <f>_xll.qlSimpleQuote(E13,,RateTickValue,Permanent,Trigger,ObjectOverwrite)</f>
        <v>#VALUE!</v>
      </c>
      <c r="G13" s="51" t="str">
        <f ca="1">_xll.ohRangeRetrieveError(F13)</f>
        <v/>
      </c>
      <c r="H13" s="50"/>
      <c r="J13" s="62" t="s">
        <v>72</v>
      </c>
      <c r="K13" s="61" t="s">
        <v>69</v>
      </c>
      <c r="L13" s="60" t="s">
        <v>71</v>
      </c>
      <c r="N13" s="95">
        <v>5</v>
      </c>
      <c r="O13" s="243" t="s">
        <v>58</v>
      </c>
      <c r="P13" s="242" t="str">
        <v>3E</v>
      </c>
      <c r="Q13" s="242" t="str">
        <v>6E</v>
      </c>
      <c r="R13" s="240" t="str">
        <f t="shared" si="1"/>
        <v>EUR3E6E5Y</v>
      </c>
      <c r="S13" s="211" t="str">
        <v>EUR3E6E5Y=ICAP</v>
      </c>
      <c r="T13" s="312">
        <v>7.75</v>
      </c>
      <c r="U13" s="312">
        <v>8.75</v>
      </c>
      <c r="V13" s="312" t="e">
        <f ca="1">_xll.qlMidSafe(T13,U13)</f>
        <v>#NAME?</v>
      </c>
      <c r="W13" s="405"/>
      <c r="X13" s="311">
        <v>8.3000000000000007</v>
      </c>
      <c r="Y13" s="201"/>
      <c r="Z13" s="393" t="e">
        <f ca="1"/>
        <v>#NAME?</v>
      </c>
      <c r="AA13" s="206" t="e">
        <f ca="1">_xll.qlSimpleQuoteSetValue(F13,ROUND(Z13/10000,6),Trigger)</f>
        <v>#NAME?</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e">
        <f>_xll.qlSimpleQuote(E14,,RateTickValue,Permanent,Trigger,ObjectOverwrite)</f>
        <v>#VALUE!</v>
      </c>
      <c r="G14" s="51" t="str">
        <f ca="1">_xll.ohRangeRetrieveError(F14)</f>
        <v/>
      </c>
      <c r="H14" s="50"/>
      <c r="J14" s="59" t="s">
        <v>70</v>
      </c>
      <c r="K14" s="58" t="s">
        <v>71</v>
      </c>
      <c r="L14" s="57" t="s">
        <v>69</v>
      </c>
      <c r="N14" s="95">
        <v>6</v>
      </c>
      <c r="O14" s="243" t="s">
        <v>57</v>
      </c>
      <c r="P14" s="242" t="str">
        <v>3E</v>
      </c>
      <c r="Q14" s="242" t="str">
        <v>6E</v>
      </c>
      <c r="R14" s="240" t="str">
        <f t="shared" si="1"/>
        <v>EUR3E6E6Y</v>
      </c>
      <c r="S14" s="211" t="str">
        <v>EUR3E6E6Y=ICAP</v>
      </c>
      <c r="T14" s="312">
        <v>7.85</v>
      </c>
      <c r="U14" s="312">
        <v>8.85</v>
      </c>
      <c r="V14" s="312" t="e">
        <f ca="1">_xll.qlMidSafe(T14,U14)</f>
        <v>#NAME?</v>
      </c>
      <c r="W14" s="405"/>
      <c r="X14" s="311">
        <v>8.35</v>
      </c>
      <c r="Y14" s="201"/>
      <c r="Z14" s="393" t="e">
        <f ca="1"/>
        <v>#NAME?</v>
      </c>
      <c r="AA14" s="206" t="e">
        <f ca="1">_xll.qlSimpleQuoteSetValue(F14,ROUND(Z14/10000,6),Trigger)</f>
        <v>#NAME?</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e">
        <f>_xll.qlSimpleQuote(E15,,RateTickValue,Permanent,Trigger,ObjectOverwrite)</f>
        <v>#VALUE!</v>
      </c>
      <c r="G15" s="51" t="str">
        <f ca="1">_xll.ohRangeRetrieveError(F15)</f>
        <v/>
      </c>
      <c r="H15" s="50"/>
      <c r="N15" s="95">
        <v>7</v>
      </c>
      <c r="O15" s="243" t="s">
        <v>56</v>
      </c>
      <c r="P15" s="242" t="str">
        <v>3E</v>
      </c>
      <c r="Q15" s="242" t="str">
        <v>6E</v>
      </c>
      <c r="R15" s="240" t="str">
        <f t="shared" si="1"/>
        <v>EUR3E6E7Y</v>
      </c>
      <c r="S15" s="211" t="str">
        <v>EUR3E6E7Y=ICAP</v>
      </c>
      <c r="T15" s="312">
        <v>7.85</v>
      </c>
      <c r="U15" s="312">
        <v>8.85</v>
      </c>
      <c r="V15" s="312" t="e">
        <f ca="1">_xll.qlMidSafe(T15,U15)</f>
        <v>#NAME?</v>
      </c>
      <c r="W15" s="405"/>
      <c r="X15" s="311">
        <v>8.3000000000000007</v>
      </c>
      <c r="Y15" s="201"/>
      <c r="Z15" s="393" t="e">
        <f ca="1"/>
        <v>#NAME?</v>
      </c>
      <c r="AA15" s="206" t="e">
        <f ca="1">_xll.qlSimpleQuoteSetValue(F15,ROUND(Z15/10000,6),Trigger)</f>
        <v>#NAME?</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e">
        <f>_xll.qlSimpleQuote(E16,,RateTickValue,Permanent,Trigger,ObjectOverwrite)</f>
        <v>#VALUE!</v>
      </c>
      <c r="G16" s="51" t="str">
        <f ca="1">_xll.ohRangeRetrieveError(F16)</f>
        <v/>
      </c>
      <c r="H16" s="50"/>
      <c r="N16" s="95">
        <v>8</v>
      </c>
      <c r="O16" s="243" t="s">
        <v>55</v>
      </c>
      <c r="P16" s="242" t="str">
        <v>3E</v>
      </c>
      <c r="Q16" s="242" t="str">
        <v>6E</v>
      </c>
      <c r="R16" s="240" t="str">
        <f t="shared" si="1"/>
        <v>EUR3E6E8Y</v>
      </c>
      <c r="S16" s="211" t="str">
        <v>EUR3E6E8Y=ICAP</v>
      </c>
      <c r="T16" s="312">
        <v>7.75</v>
      </c>
      <c r="U16" s="312">
        <v>8.75</v>
      </c>
      <c r="V16" s="312" t="e">
        <f ca="1">_xll.qlMidSafe(T16,U16)</f>
        <v>#NAME?</v>
      </c>
      <c r="W16" s="405"/>
      <c r="X16" s="311">
        <v>8.1999999999999993</v>
      </c>
      <c r="Y16" s="201"/>
      <c r="Z16" s="393" t="e">
        <f ca="1"/>
        <v>#NAME?</v>
      </c>
      <c r="AA16" s="206" t="e">
        <f ca="1">_xll.qlSimpleQuoteSetValue(F16,ROUND(Z16/10000,6),Trigger)</f>
        <v>#NAME?</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e">
        <f>_xll.qlSimpleQuote(E17,,RateTickValue,Permanent,Trigger,ObjectOverwrite)</f>
        <v>#VALUE!</v>
      </c>
      <c r="G17" s="51" t="str">
        <f ca="1">_xll.ohRangeRetrieveError(F17)</f>
        <v/>
      </c>
      <c r="H17" s="50"/>
      <c r="N17" s="95">
        <v>9</v>
      </c>
      <c r="O17" s="243" t="s">
        <v>54</v>
      </c>
      <c r="P17" s="242" t="str">
        <v>3E</v>
      </c>
      <c r="Q17" s="242" t="str">
        <v>6E</v>
      </c>
      <c r="R17" s="240" t="str">
        <f t="shared" si="1"/>
        <v>EUR3E6E9Y</v>
      </c>
      <c r="S17" s="211" t="str">
        <v>EUR3E6E9Y=ICAP</v>
      </c>
      <c r="T17" s="312">
        <v>7.6</v>
      </c>
      <c r="U17" s="312">
        <v>8.6</v>
      </c>
      <c r="V17" s="312" t="e">
        <f ca="1">_xll.qlMidSafe(T17,U17)</f>
        <v>#NAME?</v>
      </c>
      <c r="W17" s="405"/>
      <c r="X17" s="311">
        <v>8</v>
      </c>
      <c r="Y17" s="201"/>
      <c r="Z17" s="393" t="e">
        <f ca="1"/>
        <v>#NAME?</v>
      </c>
      <c r="AA17" s="206" t="e">
        <f ca="1">_xll.qlSimpleQuoteSetValue(F17,ROUND(Z17/10000,6),Trigger)</f>
        <v>#NAME?</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e">
        <f>_xll.qlSimpleQuote(E18,,RateTickValue,Permanent,Trigger,ObjectOverwrite)</f>
        <v>#VALUE!</v>
      </c>
      <c r="G18" s="51" t="str">
        <f ca="1">_xll.ohRangeRetrieveError(F18)</f>
        <v/>
      </c>
      <c r="H18" s="50"/>
      <c r="N18" s="95">
        <v>10</v>
      </c>
      <c r="O18" s="243" t="s">
        <v>53</v>
      </c>
      <c r="P18" s="242" t="str">
        <v>3E</v>
      </c>
      <c r="Q18" s="242" t="str">
        <v>6E</v>
      </c>
      <c r="R18" s="240" t="str">
        <f t="shared" si="1"/>
        <v>EUR3E6E10Y</v>
      </c>
      <c r="S18" s="211" t="str">
        <v>EUR3E6E10Y=ICAP</v>
      </c>
      <c r="T18" s="312">
        <v>7.45</v>
      </c>
      <c r="U18" s="312">
        <v>8.4499999999999993</v>
      </c>
      <c r="V18" s="312" t="e">
        <f ca="1">_xll.qlMidSafe(T18,U18)</f>
        <v>#NAME?</v>
      </c>
      <c r="W18" s="405"/>
      <c r="X18" s="311">
        <v>7.85</v>
      </c>
      <c r="Y18" s="201"/>
      <c r="Z18" s="393" t="e">
        <f ca="1"/>
        <v>#NAME?</v>
      </c>
      <c r="AA18" s="206" t="e">
        <f ca="1">_xll.qlSimpleQuoteSetValue(F18,ROUND(Z18/10000,6),Trigger)</f>
        <v>#NAME?</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e">
        <f>_xll.qlSimpleQuote(E19,,RateTickValue,Permanent,Trigger,ObjectOverwrite)</f>
        <v>#VALUE!</v>
      </c>
      <c r="G19" s="51" t="str">
        <f ca="1">_xll.ohRangeRetrieveError(F19)</f>
        <v/>
      </c>
      <c r="H19" s="50"/>
      <c r="N19" s="95">
        <v>11</v>
      </c>
      <c r="O19" s="243" t="s">
        <v>52</v>
      </c>
      <c r="P19" s="242" t="str">
        <v>3E</v>
      </c>
      <c r="Q19" s="242" t="str">
        <v>6E</v>
      </c>
      <c r="R19" s="240" t="str">
        <f t="shared" si="1"/>
        <v>EUR3E6E11Y</v>
      </c>
      <c r="S19" s="211" t="str">
        <v>EUR3E6E11Y=ICAP</v>
      </c>
      <c r="T19" s="312">
        <v>7.25</v>
      </c>
      <c r="U19" s="312">
        <v>8.25</v>
      </c>
      <c r="V19" s="312" t="e">
        <f ca="1">_xll.qlMidSafe(T19,U19)</f>
        <v>#NAME?</v>
      </c>
      <c r="W19" s="405"/>
      <c r="X19" s="311">
        <v>7.65</v>
      </c>
      <c r="Y19" s="201"/>
      <c r="Z19" s="393" t="e">
        <f ca="1"/>
        <v>#NAME?</v>
      </c>
      <c r="AA19" s="206" t="e">
        <f ca="1">_xll.qlSimpleQuoteSetValue(F19,ROUND(Z19/10000,6),Trigger)</f>
        <v>#NAME?</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e">
        <f>_xll.qlSimpleQuote(E20,,RateTickValue,Permanent,Trigger,ObjectOverwrite)</f>
        <v>#VALUE!</v>
      </c>
      <c r="G20" s="51" t="str">
        <f ca="1">_xll.ohRangeRetrieveError(F20)</f>
        <v/>
      </c>
      <c r="H20" s="50"/>
      <c r="N20" s="95">
        <v>12</v>
      </c>
      <c r="O20" s="243" t="s">
        <v>51</v>
      </c>
      <c r="P20" s="242" t="str">
        <v>3E</v>
      </c>
      <c r="Q20" s="242" t="str">
        <v>6E</v>
      </c>
      <c r="R20" s="240" t="str">
        <f t="shared" si="1"/>
        <v>EUR3E6E12Y</v>
      </c>
      <c r="S20" s="211" t="str">
        <v>EUR3E6E12Y=ICAP</v>
      </c>
      <c r="T20" s="312">
        <v>6.95</v>
      </c>
      <c r="U20" s="312">
        <v>7.95</v>
      </c>
      <c r="V20" s="312" t="e">
        <f ca="1">_xll.qlMidSafe(T20,U20)</f>
        <v>#NAME?</v>
      </c>
      <c r="W20" s="405"/>
      <c r="X20" s="311">
        <v>7.35</v>
      </c>
      <c r="Y20" s="201"/>
      <c r="Z20" s="393" t="e">
        <f ca="1"/>
        <v>#NAME?</v>
      </c>
      <c r="AA20" s="206" t="e">
        <f ca="1">_xll.qlSimpleQuoteSetValue(F20,ROUND(Z20/10000,6),Trigger)</f>
        <v>#NAME?</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e">
        <f>_xll.qlSimpleQuote(E21,,RateTickValue,Permanent,Trigger,ObjectOverwrite)</f>
        <v>#VALUE!</v>
      </c>
      <c r="G21" s="51" t="str">
        <f ca="1">_xll.ohRangeRetrieveError(F21)</f>
        <v/>
      </c>
      <c r="H21" s="50"/>
      <c r="N21" s="95">
        <v>13</v>
      </c>
      <c r="O21" s="243" t="s">
        <v>50</v>
      </c>
      <c r="P21" s="242" t="str">
        <v>3E</v>
      </c>
      <c r="Q21" s="242" t="str">
        <v>6E</v>
      </c>
      <c r="R21" s="240" t="str">
        <f t="shared" si="1"/>
        <v>EUR3E6E13Y</v>
      </c>
      <c r="S21" s="211" t="str">
        <v>EUR3E6E13Y=ICAP</v>
      </c>
      <c r="T21" s="312" t="s">
        <v>227</v>
      </c>
      <c r="U21" s="312" t="s">
        <v>227</v>
      </c>
      <c r="V21" s="312" t="e">
        <f ca="1">_xll.qlMidSafe(T21,U21)</f>
        <v>#NAME?</v>
      </c>
      <c r="W21" s="405"/>
      <c r="X21" s="311" t="e">
        <v>#NUM!</v>
      </c>
      <c r="Y21" s="201"/>
      <c r="Z21" s="393" t="e">
        <f ca="1"/>
        <v>#NAME?</v>
      </c>
      <c r="AA21" s="206" t="e">
        <f ca="1">_xll.qlSimpleQuoteSetValue(F21,ROUND(Z21/10000,6),Trigger)</f>
        <v>#NAME?</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e">
        <f>_xll.qlSimpleQuote(E22,,RateTickValue,Permanent,Trigger,ObjectOverwrite)</f>
        <v>#VALUE!</v>
      </c>
      <c r="G22" s="51" t="str">
        <f ca="1">_xll.ohRangeRetrieveError(F22)</f>
        <v/>
      </c>
      <c r="H22" s="50"/>
      <c r="N22" s="95">
        <v>14</v>
      </c>
      <c r="O22" s="243" t="s">
        <v>49</v>
      </c>
      <c r="P22" s="242" t="str">
        <v>3E</v>
      </c>
      <c r="Q22" s="242" t="str">
        <v>6E</v>
      </c>
      <c r="R22" s="240" t="str">
        <f t="shared" si="1"/>
        <v>EUR3E6E14Y</v>
      </c>
      <c r="S22" s="211" t="str">
        <v>EUR3E6E14Y=ICAP</v>
      </c>
      <c r="T22" s="312" t="s">
        <v>227</v>
      </c>
      <c r="U22" s="312" t="s">
        <v>227</v>
      </c>
      <c r="V22" s="312" t="e">
        <f ca="1">_xll.qlMidSafe(T22,U22)</f>
        <v>#NAME?</v>
      </c>
      <c r="W22" s="405"/>
      <c r="X22" s="311" t="e">
        <v>#NUM!</v>
      </c>
      <c r="Y22" s="201"/>
      <c r="Z22" s="393" t="e">
        <f ca="1"/>
        <v>#NAME?</v>
      </c>
      <c r="AA22" s="206" t="e">
        <f ca="1">_xll.qlSimpleQuoteSetValue(F22,ROUND(Z22/10000,6),Trigger)</f>
        <v>#NAME?</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e">
        <f>_xll.qlSimpleQuote(E23,,RateTickValue,Permanent,Trigger,ObjectOverwrite)</f>
        <v>#VALUE!</v>
      </c>
      <c r="G23" s="51" t="str">
        <f ca="1">_xll.ohRangeRetrieveError(F23)</f>
        <v/>
      </c>
      <c r="H23" s="50"/>
      <c r="N23" s="95">
        <v>15</v>
      </c>
      <c r="O23" s="243" t="s">
        <v>48</v>
      </c>
      <c r="P23" s="242" t="str">
        <v>3E</v>
      </c>
      <c r="Q23" s="242" t="str">
        <v>6E</v>
      </c>
      <c r="R23" s="240" t="str">
        <f t="shared" si="1"/>
        <v>EUR3E6E15Y</v>
      </c>
      <c r="S23" s="211" t="str">
        <v>EUR3E6E15Y=ICAP</v>
      </c>
      <c r="T23" s="312">
        <v>6</v>
      </c>
      <c r="U23" s="312">
        <v>7</v>
      </c>
      <c r="V23" s="312" t="e">
        <f ca="1">_xll.qlMidSafe(T23,U23)</f>
        <v>#NAME?</v>
      </c>
      <c r="W23" s="405"/>
      <c r="X23" s="311">
        <v>6.4</v>
      </c>
      <c r="Y23" s="201"/>
      <c r="Z23" s="393" t="e">
        <f ca="1"/>
        <v>#NAME?</v>
      </c>
      <c r="AA23" s="206" t="e">
        <f ca="1">_xll.qlSimpleQuoteSetValue(F23,ROUND(Z23/10000,6),Trigger)</f>
        <v>#NAME?</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e">
        <f>_xll.qlSimpleQuote(E24,,RateTickValue,Permanent,Trigger,ObjectOverwrite)</f>
        <v>#VALUE!</v>
      </c>
      <c r="G24" s="51" t="str">
        <f ca="1">_xll.ohRangeRetrieveError(F24)</f>
        <v/>
      </c>
      <c r="H24" s="50"/>
      <c r="N24" s="95">
        <v>16</v>
      </c>
      <c r="O24" s="243" t="s">
        <v>47</v>
      </c>
      <c r="P24" s="242" t="str">
        <v>3E</v>
      </c>
      <c r="Q24" s="242" t="str">
        <v>6E</v>
      </c>
      <c r="R24" s="240" t="str">
        <f t="shared" si="1"/>
        <v>EUR3E6E16Y</v>
      </c>
      <c r="S24" s="211" t="str">
        <v>EUR3E6E16Y=ICAP</v>
      </c>
      <c r="T24" s="312" t="s">
        <v>227</v>
      </c>
      <c r="U24" s="312" t="s">
        <v>227</v>
      </c>
      <c r="V24" s="312" t="e">
        <f ca="1">_xll.qlMidSafe(T24,U24)</f>
        <v>#NAME?</v>
      </c>
      <c r="W24" s="405"/>
      <c r="X24" s="311" t="e">
        <v>#NUM!</v>
      </c>
      <c r="Y24" s="201"/>
      <c r="Z24" s="393" t="e">
        <f ca="1"/>
        <v>#NAME?</v>
      </c>
      <c r="AA24" s="206" t="e">
        <f ca="1">_xll.qlSimpleQuoteSetValue(F24,ROUND(Z24/10000,6),Trigger)</f>
        <v>#NAME?</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e">
        <f>_xll.qlSimpleQuote(E25,,RateTickValue,Permanent,Trigger,ObjectOverwrite)</f>
        <v>#VALUE!</v>
      </c>
      <c r="G25" s="51" t="str">
        <f ca="1">_xll.ohRangeRetrieveError(F25)</f>
        <v/>
      </c>
      <c r="H25" s="50"/>
      <c r="N25" s="95">
        <v>17</v>
      </c>
      <c r="O25" s="243" t="s">
        <v>46</v>
      </c>
      <c r="P25" s="242" t="str">
        <v>3E</v>
      </c>
      <c r="Q25" s="242" t="str">
        <v>6E</v>
      </c>
      <c r="R25" s="240" t="str">
        <f t="shared" si="1"/>
        <v>EUR3E6E17Y</v>
      </c>
      <c r="S25" s="211" t="str">
        <v>EUR3E6E17Y=ICAP</v>
      </c>
      <c r="T25" s="312" t="s">
        <v>227</v>
      </c>
      <c r="U25" s="312" t="s">
        <v>227</v>
      </c>
      <c r="V25" s="312" t="e">
        <f ca="1">_xll.qlMidSafe(T25,U25)</f>
        <v>#NAME?</v>
      </c>
      <c r="W25" s="405"/>
      <c r="X25" s="311" t="e">
        <v>#NUM!</v>
      </c>
      <c r="Y25" s="201"/>
      <c r="Z25" s="393" t="e">
        <f ca="1"/>
        <v>#NAME?</v>
      </c>
      <c r="AA25" s="206" t="e">
        <f ca="1">_xll.qlSimpleQuoteSetValue(F25,ROUND(Z25/10000,6),Trigger)</f>
        <v>#NAME?</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e">
        <f>_xll.qlSimpleQuote(E26,,RateTickValue,Permanent,Trigger,ObjectOverwrite)</f>
        <v>#VALUE!</v>
      </c>
      <c r="G26" s="51" t="str">
        <f ca="1">_xll.ohRangeRetrieveError(F26)</f>
        <v/>
      </c>
      <c r="H26" s="50"/>
      <c r="N26" s="95">
        <v>18</v>
      </c>
      <c r="O26" s="243" t="s">
        <v>45</v>
      </c>
      <c r="P26" s="242" t="str">
        <v>3E</v>
      </c>
      <c r="Q26" s="242" t="str">
        <v>6E</v>
      </c>
      <c r="R26" s="240" t="str">
        <f t="shared" si="1"/>
        <v>EUR3E6E18Y</v>
      </c>
      <c r="S26" s="211" t="str">
        <v>EUR3E6E18Y=ICAP</v>
      </c>
      <c r="T26" s="312" t="s">
        <v>227</v>
      </c>
      <c r="U26" s="312" t="s">
        <v>227</v>
      </c>
      <c r="V26" s="312" t="e">
        <f ca="1">_xll.qlMidSafe(T26,U26)</f>
        <v>#NAME?</v>
      </c>
      <c r="W26" s="405"/>
      <c r="X26" s="311" t="e">
        <v>#NUM!</v>
      </c>
      <c r="Y26" s="201"/>
      <c r="Z26" s="393" t="e">
        <f ca="1"/>
        <v>#NAME?</v>
      </c>
      <c r="AA26" s="206" t="e">
        <f ca="1">_xll.qlSimpleQuoteSetValue(F26,ROUND(Z26/10000,6),Trigger)</f>
        <v>#NAME?</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e">
        <f>_xll.qlSimpleQuote(E27,,RateTickValue,Permanent,Trigger,ObjectOverwrite)</f>
        <v>#VALUE!</v>
      </c>
      <c r="G27" s="51" t="str">
        <f ca="1">_xll.ohRangeRetrieveError(F27)</f>
        <v/>
      </c>
      <c r="H27" s="50"/>
      <c r="N27" s="95">
        <v>19</v>
      </c>
      <c r="O27" s="243" t="s">
        <v>44</v>
      </c>
      <c r="P27" s="242" t="str">
        <v>3E</v>
      </c>
      <c r="Q27" s="242" t="str">
        <v>6E</v>
      </c>
      <c r="R27" s="240" t="str">
        <f t="shared" si="1"/>
        <v>EUR3E6E19Y</v>
      </c>
      <c r="S27" s="211" t="str">
        <v>EUR3E6E19Y=ICAP</v>
      </c>
      <c r="T27" s="312" t="s">
        <v>227</v>
      </c>
      <c r="U27" s="312" t="s">
        <v>227</v>
      </c>
      <c r="V27" s="312" t="e">
        <f ca="1">_xll.qlMidSafe(T27,U27)</f>
        <v>#NAME?</v>
      </c>
      <c r="W27" s="405"/>
      <c r="X27" s="311" t="e">
        <v>#NUM!</v>
      </c>
      <c r="Y27" s="201"/>
      <c r="Z27" s="393" t="e">
        <f ca="1"/>
        <v>#NAME?</v>
      </c>
      <c r="AA27" s="206" t="e">
        <f ca="1">_xll.qlSimpleQuoteSetValue(F27,ROUND(Z27/10000,6),Trigger)</f>
        <v>#NAME?</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e">
        <f>_xll.qlSimpleQuote(E28,,RateTickValue,Permanent,Trigger,ObjectOverwrite)</f>
        <v>#VALUE!</v>
      </c>
      <c r="G28" s="51" t="str">
        <f ca="1">_xll.ohRangeRetrieveError(F28)</f>
        <v/>
      </c>
      <c r="H28" s="50"/>
      <c r="N28" s="95">
        <v>20</v>
      </c>
      <c r="O28" s="243" t="s">
        <v>43</v>
      </c>
      <c r="P28" s="242" t="str">
        <v>3E</v>
      </c>
      <c r="Q28" s="242" t="str">
        <v>6E</v>
      </c>
      <c r="R28" s="240" t="str">
        <f t="shared" si="1"/>
        <v>EUR3E6E20Y</v>
      </c>
      <c r="S28" s="211" t="str">
        <v>EUR3E6E20Y=ICAP</v>
      </c>
      <c r="T28" s="312">
        <v>4.8499999999999996</v>
      </c>
      <c r="U28" s="312">
        <v>5.85</v>
      </c>
      <c r="V28" s="312" t="e">
        <f ca="1">_xll.qlMidSafe(T28,U28)</f>
        <v>#NAME?</v>
      </c>
      <c r="W28" s="405"/>
      <c r="X28" s="311">
        <v>5.15</v>
      </c>
      <c r="Y28" s="201"/>
      <c r="Z28" s="393" t="e">
        <f ca="1"/>
        <v>#NAME?</v>
      </c>
      <c r="AA28" s="206" t="e">
        <f ca="1">_xll.qlSimpleQuoteSetValue(F28,ROUND(Z28/10000,6),Trigger)</f>
        <v>#NAME?</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e">
        <f>_xll.qlSimpleQuote(E29,,RateTickValue,Permanent,Trigger,ObjectOverwrite)</f>
        <v>#VALUE!</v>
      </c>
      <c r="G29" s="51" t="str">
        <f ca="1">_xll.ohRangeRetrieveError(F29)</f>
        <v/>
      </c>
      <c r="H29" s="50"/>
      <c r="N29" s="95">
        <v>21</v>
      </c>
      <c r="O29" s="243" t="s">
        <v>42</v>
      </c>
      <c r="P29" s="242" t="str">
        <v>3E</v>
      </c>
      <c r="Q29" s="242" t="str">
        <v>6E</v>
      </c>
      <c r="R29" s="240" t="str">
        <f t="shared" si="1"/>
        <v>EUR3E6E21Y</v>
      </c>
      <c r="S29" s="211" t="str">
        <v>EUR3E6E21Y=ICAP</v>
      </c>
      <c r="T29" s="312" t="s">
        <v>227</v>
      </c>
      <c r="U29" s="312" t="s">
        <v>227</v>
      </c>
      <c r="V29" s="312" t="e">
        <f ca="1">_xll.qlMidSafe(T29,U29)</f>
        <v>#NAME?</v>
      </c>
      <c r="W29" s="405"/>
      <c r="X29" s="311" t="e">
        <v>#NUM!</v>
      </c>
      <c r="Y29" s="201"/>
      <c r="Z29" s="393" t="e">
        <f ca="1"/>
        <v>#NAME?</v>
      </c>
      <c r="AA29" s="206" t="e">
        <f ca="1">_xll.qlSimpleQuoteSetValue(F29,ROUND(Z29/10000,6),Trigger)</f>
        <v>#NAME?</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e">
        <f>_xll.qlSimpleQuote(E30,,RateTickValue,Permanent,Trigger,ObjectOverwrite)</f>
        <v>#VALUE!</v>
      </c>
      <c r="G30" s="51" t="str">
        <f ca="1">_xll.ohRangeRetrieveError(F30)</f>
        <v/>
      </c>
      <c r="H30" s="50"/>
      <c r="N30" s="95">
        <v>22</v>
      </c>
      <c r="O30" s="243" t="s">
        <v>41</v>
      </c>
      <c r="P30" s="242" t="str">
        <v>3E</v>
      </c>
      <c r="Q30" s="242" t="str">
        <v>6E</v>
      </c>
      <c r="R30" s="240" t="str">
        <f t="shared" si="1"/>
        <v>EUR3E6E22Y</v>
      </c>
      <c r="S30" s="211" t="str">
        <v>EUR3E6E22Y=ICAP</v>
      </c>
      <c r="T30" s="312" t="s">
        <v>227</v>
      </c>
      <c r="U30" s="312" t="s">
        <v>227</v>
      </c>
      <c r="V30" s="312" t="e">
        <f ca="1">_xll.qlMidSafe(T30,U30)</f>
        <v>#NAME?</v>
      </c>
      <c r="W30" s="405"/>
      <c r="X30" s="311" t="e">
        <v>#NUM!</v>
      </c>
      <c r="Y30" s="201"/>
      <c r="Z30" s="393" t="e">
        <f ca="1"/>
        <v>#NAME?</v>
      </c>
      <c r="AA30" s="206" t="e">
        <f ca="1">_xll.qlSimpleQuoteSetValue(F30,ROUND(Z30/10000,6),Trigger)</f>
        <v>#NAME?</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e">
        <f>_xll.qlSimpleQuote(E31,,RateTickValue,Permanent,Trigger,ObjectOverwrite)</f>
        <v>#VALUE!</v>
      </c>
      <c r="G31" s="51" t="str">
        <f ca="1">_xll.ohRangeRetrieveError(F31)</f>
        <v/>
      </c>
      <c r="H31" s="50"/>
      <c r="N31" s="95">
        <v>23</v>
      </c>
      <c r="O31" s="243" t="s">
        <v>40</v>
      </c>
      <c r="P31" s="242" t="str">
        <v>3E</v>
      </c>
      <c r="Q31" s="242" t="str">
        <v>6E</v>
      </c>
      <c r="R31" s="240" t="str">
        <f t="shared" si="1"/>
        <v>EUR3E6E23Y</v>
      </c>
      <c r="S31" s="211" t="str">
        <v>EUR3E6E23Y=ICAP</v>
      </c>
      <c r="T31" s="312" t="s">
        <v>227</v>
      </c>
      <c r="U31" s="312" t="s">
        <v>227</v>
      </c>
      <c r="V31" s="312" t="e">
        <f ca="1">_xll.qlMidSafe(T31,U31)</f>
        <v>#NAME?</v>
      </c>
      <c r="W31" s="405"/>
      <c r="X31" s="311" t="e">
        <v>#NUM!</v>
      </c>
      <c r="Y31" s="201"/>
      <c r="Z31" s="393" t="e">
        <f ca="1"/>
        <v>#NAME?</v>
      </c>
      <c r="AA31" s="206" t="e">
        <f ca="1">_xll.qlSimpleQuoteSetValue(F31,ROUND(Z31/10000,6),Trigger)</f>
        <v>#NAME?</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e">
        <f>_xll.qlSimpleQuote(E32,,RateTickValue,Permanent,Trigger,ObjectOverwrite)</f>
        <v>#VALUE!</v>
      </c>
      <c r="G32" s="51" t="str">
        <f ca="1">_xll.ohRangeRetrieveError(F32)</f>
        <v/>
      </c>
      <c r="H32" s="50"/>
      <c r="N32" s="95">
        <v>24</v>
      </c>
      <c r="O32" s="243" t="s">
        <v>39</v>
      </c>
      <c r="P32" s="242" t="str">
        <v>3E</v>
      </c>
      <c r="Q32" s="242" t="str">
        <v>6E</v>
      </c>
      <c r="R32" s="240" t="str">
        <f t="shared" si="1"/>
        <v>EUR3E6E24Y</v>
      </c>
      <c r="S32" s="211" t="str">
        <v>EUR3E6E24Y=ICAP</v>
      </c>
      <c r="T32" s="312" t="s">
        <v>227</v>
      </c>
      <c r="U32" s="312" t="s">
        <v>227</v>
      </c>
      <c r="V32" s="312" t="e">
        <f ca="1">_xll.qlMidSafe(T32,U32)</f>
        <v>#NAME?</v>
      </c>
      <c r="W32" s="405"/>
      <c r="X32" s="311" t="e">
        <v>#NUM!</v>
      </c>
      <c r="Y32" s="201"/>
      <c r="Z32" s="393" t="e">
        <f ca="1"/>
        <v>#NAME?</v>
      </c>
      <c r="AA32" s="206" t="e">
        <f ca="1">_xll.qlSimpleQuoteSetValue(F32,ROUND(Z32/10000,6),Trigger)</f>
        <v>#NAME?</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e">
        <f>_xll.qlSimpleQuote(E33,,RateTickValue,Permanent,Trigger,ObjectOverwrite)</f>
        <v>#VALUE!</v>
      </c>
      <c r="G33" s="51" t="str">
        <f ca="1">_xll.ohRangeRetrieveError(F33)</f>
        <v/>
      </c>
      <c r="H33" s="50"/>
      <c r="N33" s="95">
        <v>25</v>
      </c>
      <c r="O33" s="243" t="s">
        <v>38</v>
      </c>
      <c r="P33" s="242" t="str">
        <v>3E</v>
      </c>
      <c r="Q33" s="242" t="str">
        <v>6E</v>
      </c>
      <c r="R33" s="240" t="str">
        <f t="shared" si="1"/>
        <v>EUR3E6E25Y</v>
      </c>
      <c r="S33" s="211" t="str">
        <v>EUR3E6E25Y=ICAP</v>
      </c>
      <c r="T33" s="312">
        <v>4</v>
      </c>
      <c r="U33" s="312">
        <v>5</v>
      </c>
      <c r="V33" s="312" t="e">
        <f ca="1">_xll.qlMidSafe(T33,U33)</f>
        <v>#NAME?</v>
      </c>
      <c r="W33" s="405"/>
      <c r="X33" s="311">
        <v>4.4000000000000004</v>
      </c>
      <c r="Y33" s="201"/>
      <c r="Z33" s="393" t="e">
        <f ca="1"/>
        <v>#NAME?</v>
      </c>
      <c r="AA33" s="206" t="e">
        <f ca="1">_xll.qlSimpleQuoteSetValue(F33,ROUND(Z33/10000,6),Trigger)</f>
        <v>#NAME?</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e">
        <f>_xll.qlSimpleQuote(E34,,RateTickValue,Permanent,Trigger,ObjectOverwrite)</f>
        <v>#VALUE!</v>
      </c>
      <c r="G34" s="51" t="str">
        <f ca="1">_xll.ohRangeRetrieveError(F34)</f>
        <v/>
      </c>
      <c r="H34" s="50"/>
      <c r="N34" s="95">
        <v>26</v>
      </c>
      <c r="O34" s="243" t="s">
        <v>37</v>
      </c>
      <c r="P34" s="242" t="str">
        <v>3E</v>
      </c>
      <c r="Q34" s="242" t="str">
        <v>6E</v>
      </c>
      <c r="R34" s="240" t="str">
        <f t="shared" si="1"/>
        <v>EUR3E6E26Y</v>
      </c>
      <c r="S34" s="211" t="str">
        <v>EUR3E6E26Y=ICAP</v>
      </c>
      <c r="T34" s="312" t="s">
        <v>227</v>
      </c>
      <c r="U34" s="312" t="s">
        <v>227</v>
      </c>
      <c r="V34" s="312" t="e">
        <f ca="1">_xll.qlMidSafe(T34,U34)</f>
        <v>#NAME?</v>
      </c>
      <c r="W34" s="405"/>
      <c r="X34" s="311" t="e">
        <v>#NUM!</v>
      </c>
      <c r="Y34" s="201"/>
      <c r="Z34" s="393" t="e">
        <f ca="1"/>
        <v>#NAME?</v>
      </c>
      <c r="AA34" s="206" t="e">
        <f ca="1">_xll.qlSimpleQuoteSetValue(F34,ROUND(Z34/10000,6),Trigger)</f>
        <v>#NAME?</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e">
        <f>_xll.qlSimpleQuote(E35,,RateTickValue,Permanent,Trigger,ObjectOverwrite)</f>
        <v>#VALUE!</v>
      </c>
      <c r="G35" s="51" t="str">
        <f ca="1">_xll.ohRangeRetrieveError(F35)</f>
        <v/>
      </c>
      <c r="H35" s="50"/>
      <c r="N35" s="95">
        <v>27</v>
      </c>
      <c r="O35" s="243" t="s">
        <v>36</v>
      </c>
      <c r="P35" s="242" t="str">
        <v>3E</v>
      </c>
      <c r="Q35" s="242" t="str">
        <v>6E</v>
      </c>
      <c r="R35" s="240" t="str">
        <f t="shared" si="1"/>
        <v>EUR3E6E27Y</v>
      </c>
      <c r="S35" s="211" t="str">
        <v>EUR3E6E27Y=ICAP</v>
      </c>
      <c r="T35" s="312" t="s">
        <v>227</v>
      </c>
      <c r="U35" s="312" t="s">
        <v>227</v>
      </c>
      <c r="V35" s="312" t="e">
        <f ca="1">_xll.qlMidSafe(T35,U35)</f>
        <v>#NAME?</v>
      </c>
      <c r="W35" s="405"/>
      <c r="X35" s="311" t="e">
        <v>#NUM!</v>
      </c>
      <c r="Y35" s="201"/>
      <c r="Z35" s="393" t="e">
        <f ca="1"/>
        <v>#NAME?</v>
      </c>
      <c r="AA35" s="206" t="e">
        <f ca="1">_xll.qlSimpleQuoteSetValue(F35,ROUND(Z35/10000,6),Trigger)</f>
        <v>#NAME?</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e">
        <f>_xll.qlSimpleQuote(E36,,RateTickValue,Permanent,Trigger,ObjectOverwrite)</f>
        <v>#VALUE!</v>
      </c>
      <c r="G36" s="51" t="str">
        <f ca="1">_xll.ohRangeRetrieveError(F36)</f>
        <v/>
      </c>
      <c r="H36" s="50"/>
      <c r="N36" s="95">
        <v>28</v>
      </c>
      <c r="O36" s="243" t="s">
        <v>35</v>
      </c>
      <c r="P36" s="242" t="str">
        <v>3E</v>
      </c>
      <c r="Q36" s="242" t="str">
        <v>6E</v>
      </c>
      <c r="R36" s="240" t="str">
        <f t="shared" si="1"/>
        <v>EUR3E6E28Y</v>
      </c>
      <c r="S36" s="211" t="str">
        <v>EUR3E6E28Y=ICAP</v>
      </c>
      <c r="T36" s="312" t="s">
        <v>227</v>
      </c>
      <c r="U36" s="312" t="s">
        <v>227</v>
      </c>
      <c r="V36" s="312" t="e">
        <f ca="1">_xll.qlMidSafe(T36,U36)</f>
        <v>#NAME?</v>
      </c>
      <c r="W36" s="405"/>
      <c r="X36" s="311" t="e">
        <v>#NUM!</v>
      </c>
      <c r="Y36" s="201"/>
      <c r="Z36" s="393" t="e">
        <f ca="1"/>
        <v>#NAME?</v>
      </c>
      <c r="AA36" s="206" t="e">
        <f ca="1">_xll.qlSimpleQuoteSetValue(F36,ROUND(Z36/10000,6),Trigger)</f>
        <v>#NAME?</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e">
        <f>_xll.qlSimpleQuote(E37,,RateTickValue,Permanent,Trigger,ObjectOverwrite)</f>
        <v>#VALUE!</v>
      </c>
      <c r="G37" s="51" t="str">
        <f ca="1">_xll.ohRangeRetrieveError(F37)</f>
        <v/>
      </c>
      <c r="H37" s="50"/>
      <c r="N37" s="95">
        <v>29</v>
      </c>
      <c r="O37" s="243" t="s">
        <v>34</v>
      </c>
      <c r="P37" s="242" t="str">
        <v>3E</v>
      </c>
      <c r="Q37" s="242" t="str">
        <v>6E</v>
      </c>
      <c r="R37" s="240" t="str">
        <f t="shared" si="1"/>
        <v>EUR3E6E29Y</v>
      </c>
      <c r="S37" s="211" t="str">
        <v>EUR3E6E29Y=ICAP</v>
      </c>
      <c r="T37" s="312" t="s">
        <v>227</v>
      </c>
      <c r="U37" s="312" t="s">
        <v>227</v>
      </c>
      <c r="V37" s="312" t="e">
        <f ca="1">_xll.qlMidSafe(T37,U37)</f>
        <v>#NAME?</v>
      </c>
      <c r="W37" s="405"/>
      <c r="X37" s="311" t="e">
        <v>#NUM!</v>
      </c>
      <c r="Y37" s="201"/>
      <c r="Z37" s="393" t="e">
        <f ca="1"/>
        <v>#NAME?</v>
      </c>
      <c r="AA37" s="206" t="e">
        <f ca="1">_xll.qlSimpleQuoteSetValue(F37,ROUND(Z37/10000,6),Trigger)</f>
        <v>#NAME?</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e">
        <f>_xll.qlSimpleQuote(E38,,RateTickValue,Permanent,Trigger,ObjectOverwrite)</f>
        <v>#VALUE!</v>
      </c>
      <c r="G38" s="51" t="str">
        <f ca="1">_xll.ohRangeRetrieveError(F38)</f>
        <v/>
      </c>
      <c r="H38" s="50"/>
      <c r="N38" s="95">
        <v>30</v>
      </c>
      <c r="O38" s="243" t="s">
        <v>33</v>
      </c>
      <c r="P38" s="242" t="str">
        <v>3E</v>
      </c>
      <c r="Q38" s="242" t="str">
        <v>6E</v>
      </c>
      <c r="R38" s="240" t="str">
        <f t="shared" si="1"/>
        <v>EUR3E6E30Y</v>
      </c>
      <c r="S38" s="211" t="str">
        <v>EUR3E6E30Y=ICAP</v>
      </c>
      <c r="T38" s="312">
        <v>3.45</v>
      </c>
      <c r="U38" s="312">
        <v>4.45</v>
      </c>
      <c r="V38" s="312" t="e">
        <f ca="1">_xll.qlMidSafe(T38,U38)</f>
        <v>#NAME?</v>
      </c>
      <c r="W38" s="405"/>
      <c r="X38" s="311">
        <v>3.9000000000000004</v>
      </c>
      <c r="Y38" s="201"/>
      <c r="Z38" s="393" t="e">
        <f ca="1"/>
        <v>#NAME?</v>
      </c>
      <c r="AA38" s="206" t="e">
        <f ca="1">_xll.qlSimpleQuoteSetValue(F38,ROUND(Z38/10000,6),Trigger)</f>
        <v>#NAME?</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e">
        <f>_xll.qlSimpleQuote(E39,,RateTickValue,Permanent,Trigger,ObjectOverwrite)</f>
        <v>#VALUE!</v>
      </c>
      <c r="G39" s="51" t="str">
        <f ca="1">_xll.ohRangeRetrieveError(F39)</f>
        <v/>
      </c>
      <c r="H39" s="50"/>
      <c r="N39" s="95">
        <v>35</v>
      </c>
      <c r="O39" s="243" t="s">
        <v>32</v>
      </c>
      <c r="P39" s="242" t="str">
        <v>3E</v>
      </c>
      <c r="Q39" s="242" t="str">
        <v>6E</v>
      </c>
      <c r="R39" s="240" t="str">
        <f t="shared" si="1"/>
        <v>EUR3E6E35Y</v>
      </c>
      <c r="S39" s="211" t="str">
        <v>EUR3E6E35Y=ICAP</v>
      </c>
      <c r="T39" s="312" t="s">
        <v>227</v>
      </c>
      <c r="U39" s="312" t="s">
        <v>227</v>
      </c>
      <c r="V39" s="312" t="e">
        <f ca="1">_xll.qlMidSafe(T39,U39)</f>
        <v>#NAME?</v>
      </c>
      <c r="W39" s="405"/>
      <c r="X39" s="311" t="e">
        <v>#NUM!</v>
      </c>
      <c r="Y39" s="201"/>
      <c r="Z39" s="393" t="e">
        <f ca="1"/>
        <v>#NAME?</v>
      </c>
      <c r="AA39" s="206" t="e">
        <f ca="1">_xll.qlSimpleQuoteSetValue(F39,ROUND(Z39/10000,6),Trigger)</f>
        <v>#NAME?</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e">
        <f>_xll.qlSimpleQuote(E40,,RateTickValue,Permanent,Trigger,ObjectOverwrite)</f>
        <v>#VALUE!</v>
      </c>
      <c r="G40" s="51" t="str">
        <f ca="1">_xll.ohRangeRetrieveError(F40)</f>
        <v/>
      </c>
      <c r="H40" s="50"/>
      <c r="N40" s="95">
        <v>40</v>
      </c>
      <c r="O40" s="243" t="s">
        <v>31</v>
      </c>
      <c r="P40" s="242" t="str">
        <v>3E</v>
      </c>
      <c r="Q40" s="242" t="str">
        <v>6E</v>
      </c>
      <c r="R40" s="240" t="str">
        <f t="shared" si="1"/>
        <v>EUR3E6E40Y</v>
      </c>
      <c r="S40" s="211" t="str">
        <v>EUR3E6E40Y=ICAP</v>
      </c>
      <c r="T40" s="312">
        <v>2.8</v>
      </c>
      <c r="U40" s="312">
        <v>3.8</v>
      </c>
      <c r="V40" s="312" t="e">
        <f ca="1">_xll.qlMidSafe(T40,U40)</f>
        <v>#NAME?</v>
      </c>
      <c r="W40" s="406"/>
      <c r="X40" s="311">
        <v>3.25</v>
      </c>
      <c r="Y40" s="201"/>
      <c r="Z40" s="393" t="e">
        <f ca="1"/>
        <v>#NAME?</v>
      </c>
      <c r="AA40" s="206" t="e">
        <f ca="1">_xll.qlSimpleQuoteSetValue(F40,ROUND(Z40/10000,6),Trigger)</f>
        <v>#NAME?</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e">
        <f>_xll.qlSimpleQuote(E41,,RateTickValue,Permanent,Trigger,ObjectOverwrite)</f>
        <v>#VALUE!</v>
      </c>
      <c r="G41" s="51" t="str">
        <f ca="1">_xll.ohRangeRetrieveError(F41)</f>
        <v/>
      </c>
      <c r="H41" s="50"/>
      <c r="N41" s="95">
        <v>50</v>
      </c>
      <c r="O41" s="243" t="s">
        <v>30</v>
      </c>
      <c r="P41" s="242" t="str">
        <v>3E</v>
      </c>
      <c r="Q41" s="242" t="str">
        <v>6E</v>
      </c>
      <c r="R41" s="240" t="str">
        <f t="shared" si="1"/>
        <v>EUR3E6E50Y</v>
      </c>
      <c r="S41" s="211" t="str">
        <v>EUR3E6E50Y=ICAP</v>
      </c>
      <c r="T41" s="312">
        <v>2.4</v>
      </c>
      <c r="U41" s="312">
        <v>3.4</v>
      </c>
      <c r="V41" s="312" t="e">
        <f ca="1">_xll.qlMidSafe(T41,U41)</f>
        <v>#NAME?</v>
      </c>
      <c r="W41" s="406"/>
      <c r="X41" s="311">
        <v>2.85</v>
      </c>
      <c r="Y41" s="201"/>
      <c r="Z41" s="393" t="e">
        <f ca="1"/>
        <v>#NAME?</v>
      </c>
      <c r="AA41" s="206" t="e">
        <f ca="1">_xll.qlSimpleQuoteSetValue(F41,ROUND(Z41/10000,6),Trigger)</f>
        <v>#NAME?</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e">
        <f>_xll.qlSimpleQuote(E42,,RateTickValue,Permanent,Trigger,ObjectOverwrite)</f>
        <v>#VALUE!</v>
      </c>
      <c r="G42" s="51" t="str">
        <f ca="1">_xll.ohRangeRetrieveError(F42)</f>
        <v/>
      </c>
      <c r="H42" s="50"/>
      <c r="N42" s="95">
        <v>60</v>
      </c>
      <c r="O42" s="243" t="s">
        <v>29</v>
      </c>
      <c r="P42" s="242" t="str">
        <v>3E</v>
      </c>
      <c r="Q42" s="242" t="str">
        <v>6E</v>
      </c>
      <c r="R42" s="240" t="str">
        <f t="shared" si="1"/>
        <v>EUR3E6E60Y</v>
      </c>
      <c r="S42" s="211" t="str">
        <v>EUR3E6E60Y=ICAP</v>
      </c>
      <c r="T42" s="312">
        <v>2.1</v>
      </c>
      <c r="U42" s="312">
        <v>3.1</v>
      </c>
      <c r="V42" s="312" t="e">
        <f ca="1">_xll.qlMidSafe(T42,U42)</f>
        <v>#NAME?</v>
      </c>
      <c r="W42" s="406"/>
      <c r="X42" s="311">
        <v>2.5499999999999998</v>
      </c>
      <c r="Y42" s="201"/>
      <c r="Z42" s="394" t="e">
        <f ca="1"/>
        <v>#NAME?</v>
      </c>
      <c r="AA42" s="198" t="e">
        <f ca="1">_xll.qlSimpleQuoteSetValue(F42,ROUND(Z42/10000,6),Trigger)</f>
        <v>#NAME?</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1"/>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 ca="1">_xll.ohTrigger(W5:W42)</f>
        <v>3</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5"/>
      <c r="L4" s="155"/>
      <c r="M4" s="155"/>
      <c r="N4" s="155"/>
      <c r="O4" s="231" t="e">
        <f ca="1">_xll.RData(O5:O42,P4:Q4,,ReutersRtMode,,P5)</f>
        <v>#NAME?</v>
      </c>
      <c r="P4" s="249" t="s">
        <v>174</v>
      </c>
      <c r="Q4" s="249" t="s">
        <v>143</v>
      </c>
      <c r="R4" s="249" t="s">
        <v>172</v>
      </c>
      <c r="S4" s="405"/>
      <c r="T4" s="229" t="s">
        <v>170</v>
      </c>
      <c r="U4" s="201"/>
      <c r="V4" s="331"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e">
        <f>_xll.qlSimpleQuote(E5,,RateTickValue,Permanent,Trigger,ObjectOverwrite)</f>
        <v>#VALUE!</v>
      </c>
      <c r="G5" s="51" t="str">
        <f ca="1">_xll.ohRangeRetrieveError(F5)</f>
        <v/>
      </c>
      <c r="H5" s="50"/>
      <c r="J5" s="313"/>
      <c r="K5" s="243" t="s">
        <v>15</v>
      </c>
      <c r="L5" s="242" t="s">
        <v>116</v>
      </c>
      <c r="M5" s="242" t="s">
        <v>81</v>
      </c>
      <c r="N5" s="240" t="str">
        <f t="shared" ref="N5:N42" si="1">SUBSTITUTE(Currency,"R","")&amp;$L5&amp;SUBSTITUTE(Currency,"R","")&amp;$M5&amp;$K5</f>
        <v>EUEONEU3E6M</v>
      </c>
      <c r="O5" s="211" t="str">
        <f t="array" ref="O5:O42">Instruments&amp;"="&amp;VLOOKUP(Contributor,ContributorTable,2,FALSE)</f>
        <v>EUEONEU3E6M=ICAP</v>
      </c>
      <c r="P5" s="312" t="s">
        <v>227</v>
      </c>
      <c r="Q5" s="312" t="s">
        <v>227</v>
      </c>
      <c r="R5" s="312" t="e">
        <f ca="1">_xll.qlMidSafe(P5,Q5)</f>
        <v>#NAME?</v>
      </c>
      <c r="S5" s="405"/>
      <c r="T5" s="311" t="e">
        <v>#NUM!</v>
      </c>
      <c r="U5" s="201"/>
      <c r="V5" s="393" t="e">
        <f t="array" aca="1" ref="V5:V42" ca="1">QuoteLive</f>
        <v>#NAME?</v>
      </c>
      <c r="W5" s="206" t="e">
        <f ca="1">_xll.qlSimpleQuoteSetValue(F5,ROUND(V5/10000,6),Trigger)</f>
        <v>#NAME?</v>
      </c>
      <c r="X5" s="178"/>
      <c r="Y5" s="17"/>
    </row>
    <row r="6" spans="1:25" x14ac:dyDescent="0.2">
      <c r="A6" s="56"/>
      <c r="B6" s="66" t="s">
        <v>9</v>
      </c>
      <c r="C6" s="54" t="s">
        <v>116</v>
      </c>
      <c r="D6" s="53" t="s">
        <v>81</v>
      </c>
      <c r="E6" s="52" t="str">
        <f t="shared" si="0"/>
        <v>EUREON3E1Y_Quote</v>
      </c>
      <c r="F6" s="52" t="e">
        <f>_xll.qlSimpleQuote(E6,,RateTickValue,Permanent,Trigger,ObjectOverwrite)</f>
        <v>#VALUE!</v>
      </c>
      <c r="G6" s="51" t="str">
        <f ca="1">_xll.ohRangeRetrieveError(F6)</f>
        <v/>
      </c>
      <c r="H6" s="50"/>
      <c r="J6" s="313"/>
      <c r="K6" s="243" t="s">
        <v>9</v>
      </c>
      <c r="L6" s="242" t="s">
        <v>116</v>
      </c>
      <c r="M6" s="242" t="s">
        <v>81</v>
      </c>
      <c r="N6" s="240" t="str">
        <f t="shared" si="1"/>
        <v>EUEONEU3E1Y</v>
      </c>
      <c r="O6" s="211" t="str">
        <v>EUEONEU3E1Y=ICAP</v>
      </c>
      <c r="P6" s="312">
        <v>9.1999999999999993</v>
      </c>
      <c r="Q6" s="312">
        <v>14.2</v>
      </c>
      <c r="R6" s="312" t="e">
        <f ca="1">_xll.qlMidSafe(P6,Q6)</f>
        <v>#NAME?</v>
      </c>
      <c r="S6" s="405"/>
      <c r="T6" s="311">
        <v>11.8</v>
      </c>
      <c r="U6" s="201"/>
      <c r="V6" s="393" t="e">
        <f ca="1"/>
        <v>#NAME?</v>
      </c>
      <c r="W6" s="206" t="e">
        <f ca="1">_xll.qlSimpleQuoteSetValue(F6,ROUND(V6/10000,6),Trigger)</f>
        <v>#NAME?</v>
      </c>
      <c r="X6" s="178"/>
      <c r="Y6" s="17"/>
    </row>
    <row r="7" spans="1:25" x14ac:dyDescent="0.2">
      <c r="A7" s="56"/>
      <c r="B7" s="66" t="s">
        <v>79</v>
      </c>
      <c r="C7" s="54" t="s">
        <v>116</v>
      </c>
      <c r="D7" s="53" t="s">
        <v>81</v>
      </c>
      <c r="E7" s="52" t="str">
        <f t="shared" si="0"/>
        <v>EUREON3E15M_Quote</v>
      </c>
      <c r="F7" s="52" t="e">
        <f>_xll.qlSimpleQuote(E7,,RateTickValue,Permanent,Trigger,ObjectOverwrite)</f>
        <v>#VALUE!</v>
      </c>
      <c r="G7" s="51" t="str">
        <f ca="1">_xll.ohRangeRetrieveError(F7)</f>
        <v/>
      </c>
      <c r="H7" s="50"/>
      <c r="J7" s="313"/>
      <c r="K7" s="243" t="s">
        <v>79</v>
      </c>
      <c r="L7" s="242" t="s">
        <v>116</v>
      </c>
      <c r="M7" s="242" t="s">
        <v>81</v>
      </c>
      <c r="N7" s="240" t="str">
        <f t="shared" si="1"/>
        <v>EUEONEU3E15M</v>
      </c>
      <c r="O7" s="211" t="str">
        <v>EUEONEU3E15M=ICAP</v>
      </c>
      <c r="P7" s="312" t="s">
        <v>227</v>
      </c>
      <c r="Q7" s="312" t="s">
        <v>227</v>
      </c>
      <c r="R7" s="312" t="e">
        <f ca="1">_xll.qlMidSafe(P7,Q7)</f>
        <v>#NAME?</v>
      </c>
      <c r="S7" s="405"/>
      <c r="T7" s="311" t="e">
        <v>#NUM!</v>
      </c>
      <c r="U7" s="201"/>
      <c r="V7" s="393" t="e">
        <f ca="1"/>
        <v>#NAME?</v>
      </c>
      <c r="W7" s="206" t="e">
        <f ca="1">_xll.qlSimpleQuoteSetValue(F7,ROUND(V7/10000,6),Trigger)</f>
        <v>#NAME?</v>
      </c>
      <c r="X7" s="178"/>
      <c r="Y7" s="17"/>
    </row>
    <row r="8" spans="1:25" x14ac:dyDescent="0.2">
      <c r="A8" s="56"/>
      <c r="B8" s="66" t="s">
        <v>78</v>
      </c>
      <c r="C8" s="54" t="s">
        <v>116</v>
      </c>
      <c r="D8" s="53" t="s">
        <v>81</v>
      </c>
      <c r="E8" s="52" t="str">
        <f t="shared" si="0"/>
        <v>EUREON3E18M_Quote</v>
      </c>
      <c r="F8" s="52" t="e">
        <f>_xll.qlSimpleQuote(E8,,RateTickValue,Permanent,Trigger,ObjectOverwrite)</f>
        <v>#VALUE!</v>
      </c>
      <c r="G8" s="51" t="str">
        <f ca="1">_xll.ohRangeRetrieveError(F8)</f>
        <v/>
      </c>
      <c r="H8" s="50"/>
      <c r="J8" s="313"/>
      <c r="K8" s="243" t="s">
        <v>78</v>
      </c>
      <c r="L8" s="242" t="s">
        <v>116</v>
      </c>
      <c r="M8" s="242" t="s">
        <v>81</v>
      </c>
      <c r="N8" s="240" t="str">
        <f t="shared" si="1"/>
        <v>EUEONEU3E18M</v>
      </c>
      <c r="O8" s="211" t="str">
        <v>EUEONEU3E18M=ICAP</v>
      </c>
      <c r="P8" s="312">
        <v>9.8000000000000007</v>
      </c>
      <c r="Q8" s="312">
        <v>14.8</v>
      </c>
      <c r="R8" s="312" t="e">
        <f ca="1">_xll.qlMidSafe(P8,Q8)</f>
        <v>#NAME?</v>
      </c>
      <c r="S8" s="405"/>
      <c r="T8" s="311">
        <v>12.5</v>
      </c>
      <c r="U8" s="201"/>
      <c r="V8" s="393" t="e">
        <f ca="1"/>
        <v>#NAME?</v>
      </c>
      <c r="W8" s="206" t="e">
        <f ca="1">_xll.qlSimpleQuoteSetValue(F8,ROUND(V8/10000,6),Trigger)</f>
        <v>#NAME?</v>
      </c>
      <c r="X8" s="178"/>
      <c r="Y8" s="17"/>
    </row>
    <row r="9" spans="1:25" x14ac:dyDescent="0.2">
      <c r="A9" s="56"/>
      <c r="B9" s="66" t="s">
        <v>77</v>
      </c>
      <c r="C9" s="54" t="s">
        <v>116</v>
      </c>
      <c r="D9" s="53" t="s">
        <v>81</v>
      </c>
      <c r="E9" s="52" t="str">
        <f t="shared" si="0"/>
        <v>EUREON3E21M_Quote</v>
      </c>
      <c r="F9" s="52" t="e">
        <f>_xll.qlSimpleQuote(E9,,RateTickValue,Permanent,Trigger,ObjectOverwrite)</f>
        <v>#VALUE!</v>
      </c>
      <c r="G9" s="51" t="str">
        <f ca="1">_xll.ohRangeRetrieveError(F9)</f>
        <v/>
      </c>
      <c r="H9" s="50"/>
      <c r="J9" s="313"/>
      <c r="K9" s="243" t="s">
        <v>77</v>
      </c>
      <c r="L9" s="242" t="s">
        <v>116</v>
      </c>
      <c r="M9" s="242" t="s">
        <v>81</v>
      </c>
      <c r="N9" s="240" t="str">
        <f t="shared" si="1"/>
        <v>EUEONEU3E21M</v>
      </c>
      <c r="O9" s="211" t="str">
        <v>EUEONEU3E21M=ICAP</v>
      </c>
      <c r="P9" s="312" t="s">
        <v>227</v>
      </c>
      <c r="Q9" s="312" t="s">
        <v>227</v>
      </c>
      <c r="R9" s="312" t="e">
        <f ca="1">_xll.qlMidSafe(P9,Q9)</f>
        <v>#NAME?</v>
      </c>
      <c r="S9" s="405"/>
      <c r="T9" s="311" t="e">
        <v>#NUM!</v>
      </c>
      <c r="U9" s="201"/>
      <c r="V9" s="393" t="e">
        <f ca="1"/>
        <v>#NAME?</v>
      </c>
      <c r="W9" s="206" t="e">
        <f ca="1">_xll.qlSimpleQuoteSetValue(F9,ROUND(V9/10000,6),Trigger)</f>
        <v>#NAME?</v>
      </c>
      <c r="X9" s="178"/>
      <c r="Y9" s="17"/>
    </row>
    <row r="10" spans="1:25" x14ac:dyDescent="0.2">
      <c r="A10" s="56"/>
      <c r="B10" s="55" t="s">
        <v>61</v>
      </c>
      <c r="C10" s="54" t="s">
        <v>116</v>
      </c>
      <c r="D10" s="53" t="s">
        <v>81</v>
      </c>
      <c r="E10" s="52" t="str">
        <f t="shared" si="0"/>
        <v>EUREON3E2Y_Quote</v>
      </c>
      <c r="F10" s="52" t="e">
        <f>_xll.qlSimpleQuote(E10,,RateTickValue,Permanent,Trigger,ObjectOverwrite)</f>
        <v>#VALUE!</v>
      </c>
      <c r="G10" s="51" t="str">
        <f ca="1">_xll.ohRangeRetrieveError(F10)</f>
        <v/>
      </c>
      <c r="H10" s="50"/>
      <c r="J10" s="95"/>
      <c r="K10" s="243" t="s">
        <v>61</v>
      </c>
      <c r="L10" s="242" t="s">
        <v>116</v>
      </c>
      <c r="M10" s="242" t="s">
        <v>81</v>
      </c>
      <c r="N10" s="240" t="str">
        <f t="shared" si="1"/>
        <v>EUEONEU3E2Y</v>
      </c>
      <c r="O10" s="211" t="str">
        <v>EUEONEU3E2Y=ICAP</v>
      </c>
      <c r="P10" s="312">
        <v>10.3</v>
      </c>
      <c r="Q10" s="312">
        <v>15.3</v>
      </c>
      <c r="R10" s="312" t="e">
        <f ca="1">_xll.qlMidSafe(P10,Q10)</f>
        <v>#NAME?</v>
      </c>
      <c r="S10" s="405"/>
      <c r="T10" s="311">
        <v>13.1</v>
      </c>
      <c r="U10" s="201"/>
      <c r="V10" s="393" t="e">
        <f ca="1"/>
        <v>#NAME?</v>
      </c>
      <c r="W10" s="206" t="e">
        <f ca="1">_xll.qlSimpleQuoteSetValue(F10,ROUND(V10/10000,6),Trigger)</f>
        <v>#NAME?</v>
      </c>
      <c r="X10" s="178"/>
      <c r="Y10" s="17"/>
    </row>
    <row r="11" spans="1:25" x14ac:dyDescent="0.2">
      <c r="A11" s="56"/>
      <c r="B11" s="55" t="s">
        <v>60</v>
      </c>
      <c r="C11" s="54" t="s">
        <v>116</v>
      </c>
      <c r="D11" s="53" t="s">
        <v>81</v>
      </c>
      <c r="E11" s="52" t="str">
        <f t="shared" si="0"/>
        <v>EUREON3E3Y_Quote</v>
      </c>
      <c r="F11" s="52" t="e">
        <f>_xll.qlSimpleQuote(E11,,RateTickValue,Permanent,Trigger,ObjectOverwrite)</f>
        <v>#VALUE!</v>
      </c>
      <c r="G11" s="51" t="str">
        <f ca="1">_xll.ohRangeRetrieveError(F11)</f>
        <v/>
      </c>
      <c r="H11" s="50"/>
      <c r="J11" s="95"/>
      <c r="K11" s="243" t="s">
        <v>60</v>
      </c>
      <c r="L11" s="242" t="s">
        <v>116</v>
      </c>
      <c r="M11" s="242" t="s">
        <v>81</v>
      </c>
      <c r="N11" s="240" t="str">
        <f t="shared" si="1"/>
        <v>EUEONEU3E3Y</v>
      </c>
      <c r="O11" s="211" t="str">
        <v>EUEONEU3E3Y=ICAP</v>
      </c>
      <c r="P11" s="312">
        <v>11</v>
      </c>
      <c r="Q11" s="312">
        <v>16</v>
      </c>
      <c r="R11" s="312" t="e">
        <f ca="1">_xll.qlMidSafe(P11,Q11)</f>
        <v>#NAME?</v>
      </c>
      <c r="S11" s="405"/>
      <c r="T11" s="311">
        <v>13.8</v>
      </c>
      <c r="U11" s="201"/>
      <c r="V11" s="393" t="e">
        <f ca="1"/>
        <v>#NAME?</v>
      </c>
      <c r="W11" s="206" t="e">
        <f ca="1">_xll.qlSimpleQuoteSetValue(F11,ROUND(V11/10000,6),Trigger)</f>
        <v>#NAME?</v>
      </c>
      <c r="X11" s="178"/>
      <c r="Y11" s="17"/>
    </row>
    <row r="12" spans="1:25" x14ac:dyDescent="0.2">
      <c r="A12" s="56"/>
      <c r="B12" s="55" t="s">
        <v>59</v>
      </c>
      <c r="C12" s="54" t="s">
        <v>116</v>
      </c>
      <c r="D12" s="53" t="s">
        <v>81</v>
      </c>
      <c r="E12" s="52" t="str">
        <f t="shared" si="0"/>
        <v>EUREON3E4Y_Quote</v>
      </c>
      <c r="F12" s="52" t="e">
        <f>_xll.qlSimpleQuote(E12,,RateTickValue,Permanent,Trigger,ObjectOverwrite)</f>
        <v>#VALUE!</v>
      </c>
      <c r="G12" s="51" t="str">
        <f ca="1">_xll.ohRangeRetrieveError(F12)</f>
        <v/>
      </c>
      <c r="H12" s="50"/>
      <c r="J12" s="95"/>
      <c r="K12" s="243" t="s">
        <v>59</v>
      </c>
      <c r="L12" s="242" t="s">
        <v>116</v>
      </c>
      <c r="M12" s="242" t="s">
        <v>81</v>
      </c>
      <c r="N12" s="240" t="str">
        <f t="shared" si="1"/>
        <v>EUEONEU3E4Y</v>
      </c>
      <c r="O12" s="211" t="str">
        <v>EUEONEU3E4Y=ICAP</v>
      </c>
      <c r="P12" s="312">
        <v>11.4</v>
      </c>
      <c r="Q12" s="312">
        <v>16.399999999999999</v>
      </c>
      <c r="R12" s="312" t="e">
        <f ca="1">_xll.qlMidSafe(P12,Q12)</f>
        <v>#NAME?</v>
      </c>
      <c r="S12" s="405"/>
      <c r="T12" s="311">
        <v>14.100000000000001</v>
      </c>
      <c r="U12" s="201"/>
      <c r="V12" s="393" t="e">
        <f ca="1"/>
        <v>#NAME?</v>
      </c>
      <c r="W12" s="206" t="e">
        <f ca="1">_xll.qlSimpleQuoteSetValue(F12,ROUND(V12/10000,6),Trigger)</f>
        <v>#NAME?</v>
      </c>
      <c r="X12" s="178"/>
      <c r="Y12" s="17"/>
    </row>
    <row r="13" spans="1:25" x14ac:dyDescent="0.2">
      <c r="A13" s="56"/>
      <c r="B13" s="55" t="s">
        <v>58</v>
      </c>
      <c r="C13" s="54" t="s">
        <v>116</v>
      </c>
      <c r="D13" s="53" t="s">
        <v>81</v>
      </c>
      <c r="E13" s="52" t="str">
        <f t="shared" si="0"/>
        <v>EUREON3E5Y_Quote</v>
      </c>
      <c r="F13" s="52" t="e">
        <f>_xll.qlSimpleQuote(E13,,RateTickValue,Permanent,Trigger,ObjectOverwrite)</f>
        <v>#VALUE!</v>
      </c>
      <c r="G13" s="51" t="str">
        <f ca="1">_xll.ohRangeRetrieveError(F13)</f>
        <v/>
      </c>
      <c r="H13" s="50"/>
      <c r="J13" s="95"/>
      <c r="K13" s="243" t="s">
        <v>58</v>
      </c>
      <c r="L13" s="242" t="s">
        <v>116</v>
      </c>
      <c r="M13" s="242" t="s">
        <v>81</v>
      </c>
      <c r="N13" s="240" t="str">
        <f t="shared" si="1"/>
        <v>EUEONEU3E5Y</v>
      </c>
      <c r="O13" s="211" t="str">
        <v>EUEONEU3E5Y=ICAP</v>
      </c>
      <c r="P13" s="312">
        <v>11.8</v>
      </c>
      <c r="Q13" s="312">
        <v>16.8</v>
      </c>
      <c r="R13" s="312" t="e">
        <f ca="1">_xll.qlMidSafe(P13,Q13)</f>
        <v>#NAME?</v>
      </c>
      <c r="S13" s="405"/>
      <c r="T13" s="311">
        <v>14.5</v>
      </c>
      <c r="U13" s="201"/>
      <c r="V13" s="393" t="e">
        <f ca="1"/>
        <v>#NAME?</v>
      </c>
      <c r="W13" s="206" t="e">
        <f ca="1">_xll.qlSimpleQuoteSetValue(F13,ROUND(V13/10000,6),Trigger)</f>
        <v>#NAME?</v>
      </c>
      <c r="X13" s="178"/>
      <c r="Y13" s="17"/>
    </row>
    <row r="14" spans="1:25" x14ac:dyDescent="0.2">
      <c r="A14" s="56"/>
      <c r="B14" s="55" t="s">
        <v>57</v>
      </c>
      <c r="C14" s="54" t="s">
        <v>116</v>
      </c>
      <c r="D14" s="53" t="s">
        <v>81</v>
      </c>
      <c r="E14" s="52" t="str">
        <f t="shared" si="0"/>
        <v>EUREON3E6Y_Quote</v>
      </c>
      <c r="F14" s="52" t="e">
        <f>_xll.qlSimpleQuote(E14,,RateTickValue,Permanent,Trigger,ObjectOverwrite)</f>
        <v>#VALUE!</v>
      </c>
      <c r="G14" s="51" t="str">
        <f ca="1">_xll.ohRangeRetrieveError(F14)</f>
        <v/>
      </c>
      <c r="H14" s="50"/>
      <c r="J14" s="95"/>
      <c r="K14" s="243" t="s">
        <v>57</v>
      </c>
      <c r="L14" s="242" t="s">
        <v>116</v>
      </c>
      <c r="M14" s="242" t="s">
        <v>81</v>
      </c>
      <c r="N14" s="240" t="str">
        <f t="shared" si="1"/>
        <v>EUEONEU3E6Y</v>
      </c>
      <c r="O14" s="211" t="str">
        <v>EUEONEU3E6Y=ICAP</v>
      </c>
      <c r="P14" s="312">
        <v>11.7</v>
      </c>
      <c r="Q14" s="312">
        <v>16.7</v>
      </c>
      <c r="R14" s="312" t="e">
        <f ca="1">_xll.qlMidSafe(P14,Q14)</f>
        <v>#NAME?</v>
      </c>
      <c r="S14" s="405"/>
      <c r="T14" s="311">
        <v>14.3</v>
      </c>
      <c r="U14" s="201"/>
      <c r="V14" s="393" t="e">
        <f ca="1"/>
        <v>#NAME?</v>
      </c>
      <c r="W14" s="206" t="e">
        <f ca="1">_xll.qlSimpleQuoteSetValue(F14,ROUND(V14/10000,6),Trigger)</f>
        <v>#NAME?</v>
      </c>
      <c r="X14" s="178"/>
      <c r="Y14" s="17"/>
    </row>
    <row r="15" spans="1:25" x14ac:dyDescent="0.2">
      <c r="A15" s="56"/>
      <c r="B15" s="55" t="s">
        <v>56</v>
      </c>
      <c r="C15" s="54" t="s">
        <v>116</v>
      </c>
      <c r="D15" s="53" t="s">
        <v>81</v>
      </c>
      <c r="E15" s="52" t="str">
        <f t="shared" si="0"/>
        <v>EUREON3E7Y_Quote</v>
      </c>
      <c r="F15" s="52" t="e">
        <f>_xll.qlSimpleQuote(E15,,RateTickValue,Permanent,Trigger,ObjectOverwrite)</f>
        <v>#VALUE!</v>
      </c>
      <c r="G15" s="51" t="str">
        <f ca="1">_xll.ohRangeRetrieveError(F15)</f>
        <v/>
      </c>
      <c r="H15" s="50"/>
      <c r="J15" s="95"/>
      <c r="K15" s="243" t="s">
        <v>56</v>
      </c>
      <c r="L15" s="242" t="s">
        <v>116</v>
      </c>
      <c r="M15" s="242" t="s">
        <v>81</v>
      </c>
      <c r="N15" s="240" t="str">
        <f t="shared" si="1"/>
        <v>EUEONEU3E7Y</v>
      </c>
      <c r="O15" s="211" t="str">
        <v>EUEONEU3E7Y=ICAP</v>
      </c>
      <c r="P15" s="312">
        <v>11.4</v>
      </c>
      <c r="Q15" s="312">
        <v>16.399999999999999</v>
      </c>
      <c r="R15" s="312" t="e">
        <f ca="1">_xll.qlMidSafe(P15,Q15)</f>
        <v>#NAME?</v>
      </c>
      <c r="S15" s="405"/>
      <c r="T15" s="311">
        <v>14.2</v>
      </c>
      <c r="U15" s="201"/>
      <c r="V15" s="393" t="e">
        <f ca="1"/>
        <v>#NAME?</v>
      </c>
      <c r="W15" s="206" t="e">
        <f ca="1">_xll.qlSimpleQuoteSetValue(F15,ROUND(V15/10000,6),Trigger)</f>
        <v>#NAME?</v>
      </c>
      <c r="X15" s="178"/>
      <c r="Y15" s="17"/>
    </row>
    <row r="16" spans="1:25" x14ac:dyDescent="0.2">
      <c r="A16" s="56"/>
      <c r="B16" s="55" t="s">
        <v>55</v>
      </c>
      <c r="C16" s="54" t="s">
        <v>116</v>
      </c>
      <c r="D16" s="53" t="s">
        <v>81</v>
      </c>
      <c r="E16" s="52" t="str">
        <f t="shared" si="0"/>
        <v>EUREON3E8Y_Quote</v>
      </c>
      <c r="F16" s="52" t="e">
        <f>_xll.qlSimpleQuote(E16,,RateTickValue,Permanent,Trigger,ObjectOverwrite)</f>
        <v>#VALUE!</v>
      </c>
      <c r="G16" s="51" t="str">
        <f ca="1">_xll.ohRangeRetrieveError(F16)</f>
        <v/>
      </c>
      <c r="H16" s="50"/>
      <c r="J16" s="95"/>
      <c r="K16" s="243" t="s">
        <v>55</v>
      </c>
      <c r="L16" s="242" t="s">
        <v>116</v>
      </c>
      <c r="M16" s="242" t="s">
        <v>81</v>
      </c>
      <c r="N16" s="240" t="str">
        <f t="shared" si="1"/>
        <v>EUEONEU3E8Y</v>
      </c>
      <c r="O16" s="211" t="str">
        <v>EUEONEU3E8Y=ICAP</v>
      </c>
      <c r="P16" s="312">
        <v>11.2</v>
      </c>
      <c r="Q16" s="312">
        <v>16.2</v>
      </c>
      <c r="R16" s="312" t="e">
        <f ca="1">_xll.qlMidSafe(P16,Q16)</f>
        <v>#NAME?</v>
      </c>
      <c r="S16" s="405"/>
      <c r="T16" s="311">
        <v>14</v>
      </c>
      <c r="U16" s="201"/>
      <c r="V16" s="393" t="e">
        <f ca="1"/>
        <v>#NAME?</v>
      </c>
      <c r="W16" s="206" t="e">
        <f ca="1">_xll.qlSimpleQuoteSetValue(F16,ROUND(V16/10000,6),Trigger)</f>
        <v>#NAME?</v>
      </c>
      <c r="X16" s="178"/>
      <c r="Y16" s="17"/>
    </row>
    <row r="17" spans="1:25" x14ac:dyDescent="0.2">
      <c r="A17" s="56"/>
      <c r="B17" s="55" t="s">
        <v>54</v>
      </c>
      <c r="C17" s="54" t="s">
        <v>116</v>
      </c>
      <c r="D17" s="53" t="s">
        <v>81</v>
      </c>
      <c r="E17" s="52" t="str">
        <f t="shared" si="0"/>
        <v>EUREON3E9Y_Quote</v>
      </c>
      <c r="F17" s="52" t="e">
        <f>_xll.qlSimpleQuote(E17,,RateTickValue,Permanent,Trigger,ObjectOverwrite)</f>
        <v>#VALUE!</v>
      </c>
      <c r="G17" s="51" t="str">
        <f ca="1">_xll.ohRangeRetrieveError(F17)</f>
        <v/>
      </c>
      <c r="H17" s="50"/>
      <c r="J17" s="95"/>
      <c r="K17" s="243" t="s">
        <v>54</v>
      </c>
      <c r="L17" s="242" t="s">
        <v>116</v>
      </c>
      <c r="M17" s="242" t="s">
        <v>81</v>
      </c>
      <c r="N17" s="240" t="str">
        <f t="shared" si="1"/>
        <v>EUEONEU3E9Y</v>
      </c>
      <c r="O17" s="211" t="str">
        <v>EUEONEU3E9Y=ICAP</v>
      </c>
      <c r="P17" s="312">
        <v>11.1</v>
      </c>
      <c r="Q17" s="312">
        <v>16.100000000000001</v>
      </c>
      <c r="R17" s="312" t="e">
        <f ca="1">_xll.qlMidSafe(P17,Q17)</f>
        <v>#NAME?</v>
      </c>
      <c r="S17" s="405"/>
      <c r="T17" s="311">
        <v>14</v>
      </c>
      <c r="U17" s="201"/>
      <c r="V17" s="393" t="e">
        <f ca="1"/>
        <v>#NAME?</v>
      </c>
      <c r="W17" s="206" t="e">
        <f ca="1">_xll.qlSimpleQuoteSetValue(F17,ROUND(V17/10000,6),Trigger)</f>
        <v>#NAME?</v>
      </c>
      <c r="X17" s="178"/>
      <c r="Y17" s="17"/>
    </row>
    <row r="18" spans="1:25" x14ac:dyDescent="0.2">
      <c r="A18" s="56"/>
      <c r="B18" s="55" t="s">
        <v>53</v>
      </c>
      <c r="C18" s="54" t="s">
        <v>116</v>
      </c>
      <c r="D18" s="53" t="s">
        <v>81</v>
      </c>
      <c r="E18" s="52" t="str">
        <f t="shared" si="0"/>
        <v>EUREON3E10Y_Quote</v>
      </c>
      <c r="F18" s="52" t="e">
        <f>_xll.qlSimpleQuote(E18,,RateTickValue,Permanent,Trigger,ObjectOverwrite)</f>
        <v>#VALUE!</v>
      </c>
      <c r="G18" s="51" t="str">
        <f ca="1">_xll.ohRangeRetrieveError(F18)</f>
        <v/>
      </c>
      <c r="H18" s="50"/>
      <c r="J18" s="95"/>
      <c r="K18" s="243" t="s">
        <v>53</v>
      </c>
      <c r="L18" s="242" t="s">
        <v>116</v>
      </c>
      <c r="M18" s="242" t="s">
        <v>81</v>
      </c>
      <c r="N18" s="240" t="str">
        <f t="shared" si="1"/>
        <v>EUEONEU3E10Y</v>
      </c>
      <c r="O18" s="211" t="str">
        <v>EUEONEU3E10Y=ICAP</v>
      </c>
      <c r="P18" s="312">
        <v>11</v>
      </c>
      <c r="Q18" s="312">
        <v>16</v>
      </c>
      <c r="R18" s="312" t="e">
        <f ca="1">_xll.qlMidSafe(P18,Q18)</f>
        <v>#NAME?</v>
      </c>
      <c r="S18" s="405"/>
      <c r="T18" s="311">
        <v>14</v>
      </c>
      <c r="U18" s="201"/>
      <c r="V18" s="393" t="e">
        <f ca="1"/>
        <v>#NAME?</v>
      </c>
      <c r="W18" s="206" t="e">
        <f ca="1">_xll.qlSimpleQuoteSetValue(F18,ROUND(V18/10000,6),Trigger)</f>
        <v>#NAME?</v>
      </c>
      <c r="X18" s="178"/>
      <c r="Y18" s="17"/>
    </row>
    <row r="19" spans="1:25" x14ac:dyDescent="0.2">
      <c r="A19" s="56"/>
      <c r="B19" s="55" t="s">
        <v>52</v>
      </c>
      <c r="C19" s="54" t="s">
        <v>116</v>
      </c>
      <c r="D19" s="53" t="s">
        <v>81</v>
      </c>
      <c r="E19" s="52" t="str">
        <f t="shared" si="0"/>
        <v>EUREON3E11Y_Quote</v>
      </c>
      <c r="F19" s="52" t="e">
        <f>_xll.qlSimpleQuote(E19,,RateTickValue,Permanent,Trigger,ObjectOverwrite)</f>
        <v>#VALUE!</v>
      </c>
      <c r="G19" s="51" t="str">
        <f ca="1">_xll.ohRangeRetrieveError(F19)</f>
        <v/>
      </c>
      <c r="H19" s="50"/>
      <c r="J19" s="95"/>
      <c r="K19" s="243" t="s">
        <v>52</v>
      </c>
      <c r="L19" s="242" t="s">
        <v>116</v>
      </c>
      <c r="M19" s="242" t="s">
        <v>81</v>
      </c>
      <c r="N19" s="240" t="str">
        <f t="shared" si="1"/>
        <v>EUEONEU3E11Y</v>
      </c>
      <c r="O19" s="211" t="str">
        <v>EUEONEU3E11Y=ICAP</v>
      </c>
      <c r="P19" s="312">
        <v>10.8</v>
      </c>
      <c r="Q19" s="312">
        <v>15.8</v>
      </c>
      <c r="R19" s="312" t="e">
        <f ca="1">_xll.qlMidSafe(P19,Q19)</f>
        <v>#NAME?</v>
      </c>
      <c r="S19" s="405"/>
      <c r="T19" s="311">
        <v>13.8</v>
      </c>
      <c r="U19" s="201"/>
      <c r="V19" s="393" t="e">
        <f ca="1"/>
        <v>#NAME?</v>
      </c>
      <c r="W19" s="206" t="e">
        <f ca="1">_xll.qlSimpleQuoteSetValue(F19,ROUND(V19/10000,6),Trigger)</f>
        <v>#NAME?</v>
      </c>
      <c r="X19" s="178"/>
      <c r="Y19" s="17"/>
    </row>
    <row r="20" spans="1:25" x14ac:dyDescent="0.2">
      <c r="A20" s="56"/>
      <c r="B20" s="55" t="s">
        <v>51</v>
      </c>
      <c r="C20" s="54" t="s">
        <v>116</v>
      </c>
      <c r="D20" s="53" t="s">
        <v>81</v>
      </c>
      <c r="E20" s="52" t="str">
        <f t="shared" si="0"/>
        <v>EUREON3E12Y_Quote</v>
      </c>
      <c r="F20" s="52" t="e">
        <f>_xll.qlSimpleQuote(E20,,RateTickValue,Permanent,Trigger,ObjectOverwrite)</f>
        <v>#VALUE!</v>
      </c>
      <c r="G20" s="51" t="str">
        <f ca="1">_xll.ohRangeRetrieveError(F20)</f>
        <v/>
      </c>
      <c r="H20" s="50"/>
      <c r="J20" s="95"/>
      <c r="K20" s="243" t="s">
        <v>51</v>
      </c>
      <c r="L20" s="242" t="s">
        <v>116</v>
      </c>
      <c r="M20" s="242" t="s">
        <v>81</v>
      </c>
      <c r="N20" s="240" t="str">
        <f t="shared" si="1"/>
        <v>EUEONEU3E12Y</v>
      </c>
      <c r="O20" s="211" t="str">
        <v>EUEONEU3E12Y=ICAP</v>
      </c>
      <c r="P20" s="312">
        <v>10.7</v>
      </c>
      <c r="Q20" s="312">
        <v>15.7</v>
      </c>
      <c r="R20" s="312" t="e">
        <f ca="1">_xll.qlMidSafe(P20,Q20)</f>
        <v>#NAME?</v>
      </c>
      <c r="S20" s="405"/>
      <c r="T20" s="311">
        <v>13.7</v>
      </c>
      <c r="U20" s="201"/>
      <c r="V20" s="393" t="e">
        <f ca="1"/>
        <v>#NAME?</v>
      </c>
      <c r="W20" s="206" t="e">
        <f ca="1">_xll.qlSimpleQuoteSetValue(F20,ROUND(V20/10000,6),Trigger)</f>
        <v>#NAME?</v>
      </c>
      <c r="X20" s="178"/>
      <c r="Y20" s="17"/>
    </row>
    <row r="21" spans="1:25" x14ac:dyDescent="0.2">
      <c r="A21" s="56"/>
      <c r="B21" s="55" t="s">
        <v>50</v>
      </c>
      <c r="C21" s="54" t="s">
        <v>116</v>
      </c>
      <c r="D21" s="53" t="s">
        <v>81</v>
      </c>
      <c r="E21" s="52" t="str">
        <f t="shared" si="0"/>
        <v>EUREON3E13Y_Quote</v>
      </c>
      <c r="F21" s="52" t="e">
        <f>_xll.qlSimpleQuote(E21,,RateTickValue,Permanent,Trigger,ObjectOverwrite)</f>
        <v>#VALUE!</v>
      </c>
      <c r="G21" s="51" t="str">
        <f ca="1">_xll.ohRangeRetrieveError(F21)</f>
        <v/>
      </c>
      <c r="H21" s="50"/>
      <c r="J21" s="95"/>
      <c r="K21" s="243" t="s">
        <v>50</v>
      </c>
      <c r="L21" s="242" t="s">
        <v>116</v>
      </c>
      <c r="M21" s="242" t="s">
        <v>81</v>
      </c>
      <c r="N21" s="240" t="str">
        <f t="shared" si="1"/>
        <v>EUEONEU3E13Y</v>
      </c>
      <c r="O21" s="211" t="str">
        <v>EUEONEU3E13Y=ICAP</v>
      </c>
      <c r="P21" s="312" t="s">
        <v>227</v>
      </c>
      <c r="Q21" s="312" t="s">
        <v>227</v>
      </c>
      <c r="R21" s="312" t="e">
        <f ca="1">_xll.qlMidSafe(P21,Q21)</f>
        <v>#NAME?</v>
      </c>
      <c r="S21" s="405"/>
      <c r="T21" s="311" t="e">
        <v>#NUM!</v>
      </c>
      <c r="U21" s="201"/>
      <c r="V21" s="393" t="e">
        <f ca="1"/>
        <v>#NAME?</v>
      </c>
      <c r="W21" s="206" t="e">
        <f ca="1">_xll.qlSimpleQuoteSetValue(F21,ROUND(V21/10000,6),Trigger)</f>
        <v>#NAME?</v>
      </c>
      <c r="X21" s="178"/>
      <c r="Y21" s="17"/>
    </row>
    <row r="22" spans="1:25" x14ac:dyDescent="0.2">
      <c r="A22" s="56"/>
      <c r="B22" s="55" t="s">
        <v>49</v>
      </c>
      <c r="C22" s="54" t="s">
        <v>116</v>
      </c>
      <c r="D22" s="53" t="s">
        <v>81</v>
      </c>
      <c r="E22" s="52" t="str">
        <f t="shared" si="0"/>
        <v>EUREON3E14Y_Quote</v>
      </c>
      <c r="F22" s="52" t="e">
        <f>_xll.qlSimpleQuote(E22,,RateTickValue,Permanent,Trigger,ObjectOverwrite)</f>
        <v>#VALUE!</v>
      </c>
      <c r="G22" s="51" t="str">
        <f ca="1">_xll.ohRangeRetrieveError(F22)</f>
        <v/>
      </c>
      <c r="H22" s="50"/>
      <c r="J22" s="95"/>
      <c r="K22" s="243" t="s">
        <v>49</v>
      </c>
      <c r="L22" s="242" t="s">
        <v>116</v>
      </c>
      <c r="M22" s="242" t="s">
        <v>81</v>
      </c>
      <c r="N22" s="240" t="str">
        <f t="shared" si="1"/>
        <v>EUEONEU3E14Y</v>
      </c>
      <c r="O22" s="211" t="str">
        <v>EUEONEU3E14Y=ICAP</v>
      </c>
      <c r="P22" s="312" t="s">
        <v>227</v>
      </c>
      <c r="Q22" s="312" t="s">
        <v>227</v>
      </c>
      <c r="R22" s="312" t="e">
        <f ca="1">_xll.qlMidSafe(P22,Q22)</f>
        <v>#NAME?</v>
      </c>
      <c r="S22" s="405"/>
      <c r="T22" s="311" t="e">
        <v>#NUM!</v>
      </c>
      <c r="U22" s="201"/>
      <c r="V22" s="393" t="e">
        <f ca="1"/>
        <v>#NAME?</v>
      </c>
      <c r="W22" s="206" t="e">
        <f ca="1">_xll.qlSimpleQuoteSetValue(F22,ROUND(V22/10000,6),Trigger)</f>
        <v>#NAME?</v>
      </c>
      <c r="X22" s="178"/>
      <c r="Y22" s="17"/>
    </row>
    <row r="23" spans="1:25" x14ac:dyDescent="0.2">
      <c r="A23" s="56"/>
      <c r="B23" s="55" t="s">
        <v>48</v>
      </c>
      <c r="C23" s="54" t="s">
        <v>116</v>
      </c>
      <c r="D23" s="53" t="s">
        <v>81</v>
      </c>
      <c r="E23" s="52" t="str">
        <f t="shared" si="0"/>
        <v>EUREON3E15Y_Quote</v>
      </c>
      <c r="F23" s="52" t="e">
        <f>_xll.qlSimpleQuote(E23,,RateTickValue,Permanent,Trigger,ObjectOverwrite)</f>
        <v>#VALUE!</v>
      </c>
      <c r="G23" s="51" t="str">
        <f ca="1">_xll.ohRangeRetrieveError(F23)</f>
        <v/>
      </c>
      <c r="H23" s="50"/>
      <c r="J23" s="95"/>
      <c r="K23" s="243" t="s">
        <v>48</v>
      </c>
      <c r="L23" s="242" t="s">
        <v>116</v>
      </c>
      <c r="M23" s="242" t="s">
        <v>81</v>
      </c>
      <c r="N23" s="240" t="str">
        <f t="shared" si="1"/>
        <v>EUEONEU3E15Y</v>
      </c>
      <c r="O23" s="211" t="str">
        <v>EUEONEU3E15Y=ICAP</v>
      </c>
      <c r="P23" s="312">
        <v>10.4</v>
      </c>
      <c r="Q23" s="312">
        <v>15.4</v>
      </c>
      <c r="R23" s="312" t="e">
        <f ca="1">_xll.qlMidSafe(P23,Q23)</f>
        <v>#NAME?</v>
      </c>
      <c r="S23" s="405"/>
      <c r="T23" s="311">
        <v>13.3</v>
      </c>
      <c r="U23" s="201"/>
      <c r="V23" s="393" t="e">
        <f ca="1"/>
        <v>#NAME?</v>
      </c>
      <c r="W23" s="206" t="e">
        <f ca="1">_xll.qlSimpleQuoteSetValue(F23,ROUND(V23/10000,6),Trigger)</f>
        <v>#NAME?</v>
      </c>
      <c r="X23" s="178"/>
      <c r="Y23" s="17"/>
    </row>
    <row r="24" spans="1:25" x14ac:dyDescent="0.2">
      <c r="A24" s="56"/>
      <c r="B24" s="55" t="s">
        <v>47</v>
      </c>
      <c r="C24" s="54" t="s">
        <v>116</v>
      </c>
      <c r="D24" s="53" t="s">
        <v>81</v>
      </c>
      <c r="E24" s="52" t="str">
        <f t="shared" si="0"/>
        <v>EUREON3E16Y_Quote</v>
      </c>
      <c r="F24" s="52" t="e">
        <f>_xll.qlSimpleQuote(E24,,RateTickValue,Permanent,Trigger,ObjectOverwrite)</f>
        <v>#VALUE!</v>
      </c>
      <c r="G24" s="51" t="str">
        <f ca="1">_xll.ohRangeRetrieveError(F24)</f>
        <v/>
      </c>
      <c r="H24" s="50"/>
      <c r="J24" s="95"/>
      <c r="K24" s="243" t="s">
        <v>47</v>
      </c>
      <c r="L24" s="242" t="s">
        <v>116</v>
      </c>
      <c r="M24" s="242" t="s">
        <v>81</v>
      </c>
      <c r="N24" s="240" t="str">
        <f t="shared" si="1"/>
        <v>EUEONEU3E16Y</v>
      </c>
      <c r="O24" s="211" t="str">
        <v>EUEONEU3E16Y=ICAP</v>
      </c>
      <c r="P24" s="312" t="s">
        <v>227</v>
      </c>
      <c r="Q24" s="312" t="s">
        <v>227</v>
      </c>
      <c r="R24" s="312" t="e">
        <f ca="1">_xll.qlMidSafe(P24,Q24)</f>
        <v>#NAME?</v>
      </c>
      <c r="S24" s="405"/>
      <c r="T24" s="311" t="e">
        <v>#NUM!</v>
      </c>
      <c r="U24" s="201"/>
      <c r="V24" s="393" t="e">
        <f ca="1"/>
        <v>#NAME?</v>
      </c>
      <c r="W24" s="206" t="e">
        <f ca="1">_xll.qlSimpleQuoteSetValue(F24,ROUND(V24/10000,6),Trigger)</f>
        <v>#NAME?</v>
      </c>
      <c r="X24" s="178"/>
      <c r="Y24" s="17"/>
    </row>
    <row r="25" spans="1:25" x14ac:dyDescent="0.2">
      <c r="A25" s="56"/>
      <c r="B25" s="55" t="s">
        <v>46</v>
      </c>
      <c r="C25" s="54" t="s">
        <v>116</v>
      </c>
      <c r="D25" s="53" t="s">
        <v>81</v>
      </c>
      <c r="E25" s="52" t="str">
        <f t="shared" si="0"/>
        <v>EUREON3E17Y_Quote</v>
      </c>
      <c r="F25" s="52" t="e">
        <f>_xll.qlSimpleQuote(E25,,RateTickValue,Permanent,Trigger,ObjectOverwrite)</f>
        <v>#VALUE!</v>
      </c>
      <c r="G25" s="51" t="str">
        <f ca="1">_xll.ohRangeRetrieveError(F25)</f>
        <v/>
      </c>
      <c r="H25" s="50"/>
      <c r="J25" s="95"/>
      <c r="K25" s="243" t="s">
        <v>46</v>
      </c>
      <c r="L25" s="242" t="s">
        <v>116</v>
      </c>
      <c r="M25" s="242" t="s">
        <v>81</v>
      </c>
      <c r="N25" s="240" t="str">
        <f t="shared" si="1"/>
        <v>EUEONEU3E17Y</v>
      </c>
      <c r="O25" s="211" t="str">
        <v>EUEONEU3E17Y=ICAP</v>
      </c>
      <c r="P25" s="312" t="s">
        <v>227</v>
      </c>
      <c r="Q25" s="312" t="s">
        <v>227</v>
      </c>
      <c r="R25" s="312" t="e">
        <f ca="1">_xll.qlMidSafe(P25,Q25)</f>
        <v>#NAME?</v>
      </c>
      <c r="S25" s="405"/>
      <c r="T25" s="311" t="e">
        <v>#NUM!</v>
      </c>
      <c r="U25" s="201"/>
      <c r="V25" s="393" t="e">
        <f ca="1"/>
        <v>#NAME?</v>
      </c>
      <c r="W25" s="206" t="e">
        <f ca="1">_xll.qlSimpleQuoteSetValue(F25,ROUND(V25/10000,6),Trigger)</f>
        <v>#NAME?</v>
      </c>
      <c r="X25" s="178"/>
      <c r="Y25" s="17"/>
    </row>
    <row r="26" spans="1:25" x14ac:dyDescent="0.2">
      <c r="A26" s="56"/>
      <c r="B26" s="55" t="s">
        <v>45</v>
      </c>
      <c r="C26" s="54" t="s">
        <v>116</v>
      </c>
      <c r="D26" s="53" t="s">
        <v>81</v>
      </c>
      <c r="E26" s="52" t="str">
        <f t="shared" si="0"/>
        <v>EUREON3E18Y_Quote</v>
      </c>
      <c r="F26" s="52" t="e">
        <f>_xll.qlSimpleQuote(E26,,RateTickValue,Permanent,Trigger,ObjectOverwrite)</f>
        <v>#VALUE!</v>
      </c>
      <c r="G26" s="51" t="str">
        <f ca="1">_xll.ohRangeRetrieveError(F26)</f>
        <v/>
      </c>
      <c r="H26" s="50"/>
      <c r="J26" s="95"/>
      <c r="K26" s="243" t="s">
        <v>45</v>
      </c>
      <c r="L26" s="242" t="s">
        <v>116</v>
      </c>
      <c r="M26" s="242" t="s">
        <v>81</v>
      </c>
      <c r="N26" s="240" t="str">
        <f t="shared" si="1"/>
        <v>EUEONEU3E18Y</v>
      </c>
      <c r="O26" s="211" t="str">
        <v>EUEONEU3E18Y=ICAP</v>
      </c>
      <c r="P26" s="312" t="s">
        <v>227</v>
      </c>
      <c r="Q26" s="312" t="s">
        <v>227</v>
      </c>
      <c r="R26" s="312" t="e">
        <f ca="1">_xll.qlMidSafe(P26,Q26)</f>
        <v>#NAME?</v>
      </c>
      <c r="S26" s="405"/>
      <c r="T26" s="311" t="e">
        <v>#NUM!</v>
      </c>
      <c r="U26" s="201"/>
      <c r="V26" s="393" t="e">
        <f ca="1"/>
        <v>#NAME?</v>
      </c>
      <c r="W26" s="206" t="e">
        <f ca="1">_xll.qlSimpleQuoteSetValue(F26,ROUND(V26/10000,6),Trigger)</f>
        <v>#NAME?</v>
      </c>
      <c r="X26" s="178"/>
      <c r="Y26" s="17"/>
    </row>
    <row r="27" spans="1:25" x14ac:dyDescent="0.2">
      <c r="A27" s="56"/>
      <c r="B27" s="55" t="s">
        <v>44</v>
      </c>
      <c r="C27" s="54" t="s">
        <v>116</v>
      </c>
      <c r="D27" s="53" t="s">
        <v>81</v>
      </c>
      <c r="E27" s="52" t="str">
        <f t="shared" si="0"/>
        <v>EUREON3E19Y_Quote</v>
      </c>
      <c r="F27" s="52" t="e">
        <f>_xll.qlSimpleQuote(E27,,RateTickValue,Permanent,Trigger,ObjectOverwrite)</f>
        <v>#VALUE!</v>
      </c>
      <c r="G27" s="51" t="str">
        <f ca="1">_xll.ohRangeRetrieveError(F27)</f>
        <v/>
      </c>
      <c r="H27" s="50"/>
      <c r="J27" s="95"/>
      <c r="K27" s="243" t="s">
        <v>44</v>
      </c>
      <c r="L27" s="242" t="s">
        <v>116</v>
      </c>
      <c r="M27" s="242" t="s">
        <v>81</v>
      </c>
      <c r="N27" s="240" t="str">
        <f t="shared" si="1"/>
        <v>EUEONEU3E19Y</v>
      </c>
      <c r="O27" s="211" t="str">
        <v>EUEONEU3E19Y=ICAP</v>
      </c>
      <c r="P27" s="312" t="s">
        <v>227</v>
      </c>
      <c r="Q27" s="312" t="s">
        <v>227</v>
      </c>
      <c r="R27" s="312" t="e">
        <f ca="1">_xll.qlMidSafe(P27,Q27)</f>
        <v>#NAME?</v>
      </c>
      <c r="S27" s="405"/>
      <c r="T27" s="311" t="e">
        <v>#NUM!</v>
      </c>
      <c r="U27" s="201"/>
      <c r="V27" s="393" t="e">
        <f ca="1"/>
        <v>#NAME?</v>
      </c>
      <c r="W27" s="206" t="e">
        <f ca="1">_xll.qlSimpleQuoteSetValue(F27,ROUND(V27/10000,6),Trigger)</f>
        <v>#NAME?</v>
      </c>
      <c r="X27" s="178"/>
      <c r="Y27" s="17"/>
    </row>
    <row r="28" spans="1:25" x14ac:dyDescent="0.2">
      <c r="A28" s="56"/>
      <c r="B28" s="55" t="s">
        <v>43</v>
      </c>
      <c r="C28" s="54" t="s">
        <v>116</v>
      </c>
      <c r="D28" s="53" t="s">
        <v>81</v>
      </c>
      <c r="E28" s="52" t="str">
        <f t="shared" si="0"/>
        <v>EUREON3E20Y_Quote</v>
      </c>
      <c r="F28" s="52" t="e">
        <f>_xll.qlSimpleQuote(E28,,RateTickValue,Permanent,Trigger,ObjectOverwrite)</f>
        <v>#VALUE!</v>
      </c>
      <c r="G28" s="51" t="str">
        <f ca="1">_xll.ohRangeRetrieveError(F28)</f>
        <v/>
      </c>
      <c r="H28" s="50"/>
      <c r="J28" s="95"/>
      <c r="K28" s="243" t="s">
        <v>43</v>
      </c>
      <c r="L28" s="242" t="s">
        <v>116</v>
      </c>
      <c r="M28" s="242" t="s">
        <v>81</v>
      </c>
      <c r="N28" s="240" t="str">
        <f t="shared" si="1"/>
        <v>EUEONEU3E20Y</v>
      </c>
      <c r="O28" s="211" t="str">
        <v>EUEONEU3E20Y=ICAP</v>
      </c>
      <c r="P28" s="312">
        <v>8.9</v>
      </c>
      <c r="Q28" s="312">
        <v>13.9</v>
      </c>
      <c r="R28" s="312" t="e">
        <f ca="1">_xll.qlMidSafe(P28,Q28)</f>
        <v>#NAME?</v>
      </c>
      <c r="S28" s="405"/>
      <c r="T28" s="311">
        <v>12.1</v>
      </c>
      <c r="U28" s="201"/>
      <c r="V28" s="393" t="e">
        <f ca="1"/>
        <v>#NAME?</v>
      </c>
      <c r="W28" s="206" t="e">
        <f ca="1">_xll.qlSimpleQuoteSetValue(F28,ROUND(V28/10000,6),Trigger)</f>
        <v>#NAME?</v>
      </c>
      <c r="X28" s="178"/>
      <c r="Y28" s="17"/>
    </row>
    <row r="29" spans="1:25" x14ac:dyDescent="0.2">
      <c r="A29" s="56"/>
      <c r="B29" s="55" t="s">
        <v>42</v>
      </c>
      <c r="C29" s="54" t="s">
        <v>116</v>
      </c>
      <c r="D29" s="53" t="s">
        <v>81</v>
      </c>
      <c r="E29" s="52" t="str">
        <f t="shared" si="0"/>
        <v>EUREON3E21Y_Quote</v>
      </c>
      <c r="F29" s="52" t="e">
        <f>_xll.qlSimpleQuote(E29,,RateTickValue,Permanent,Trigger,ObjectOverwrite)</f>
        <v>#VALUE!</v>
      </c>
      <c r="G29" s="51" t="str">
        <f ca="1">_xll.ohRangeRetrieveError(F29)</f>
        <v/>
      </c>
      <c r="H29" s="50"/>
      <c r="J29" s="95"/>
      <c r="K29" s="243" t="s">
        <v>42</v>
      </c>
      <c r="L29" s="242" t="s">
        <v>116</v>
      </c>
      <c r="M29" s="242" t="s">
        <v>81</v>
      </c>
      <c r="N29" s="240" t="str">
        <f t="shared" si="1"/>
        <v>EUEONEU3E21Y</v>
      </c>
      <c r="O29" s="211" t="str">
        <v>EUEONEU3E21Y=ICAP</v>
      </c>
      <c r="P29" s="312" t="s">
        <v>227</v>
      </c>
      <c r="Q29" s="312" t="s">
        <v>227</v>
      </c>
      <c r="R29" s="312" t="e">
        <f ca="1">_xll.qlMidSafe(P29,Q29)</f>
        <v>#NAME?</v>
      </c>
      <c r="S29" s="405"/>
      <c r="T29" s="311" t="e">
        <v>#NUM!</v>
      </c>
      <c r="U29" s="201"/>
      <c r="V29" s="393" t="e">
        <f ca="1"/>
        <v>#NAME?</v>
      </c>
      <c r="W29" s="206" t="e">
        <f ca="1">_xll.qlSimpleQuoteSetValue(F29,ROUND(V29/10000,6),Trigger)</f>
        <v>#NAME?</v>
      </c>
      <c r="X29" s="178"/>
      <c r="Y29" s="17"/>
    </row>
    <row r="30" spans="1:25" x14ac:dyDescent="0.2">
      <c r="A30" s="56"/>
      <c r="B30" s="55" t="s">
        <v>41</v>
      </c>
      <c r="C30" s="54" t="s">
        <v>116</v>
      </c>
      <c r="D30" s="53" t="s">
        <v>81</v>
      </c>
      <c r="E30" s="52" t="str">
        <f t="shared" si="0"/>
        <v>EUREON3E22Y_Quote</v>
      </c>
      <c r="F30" s="52" t="e">
        <f>_xll.qlSimpleQuote(E30,,RateTickValue,Permanent,Trigger,ObjectOverwrite)</f>
        <v>#VALUE!</v>
      </c>
      <c r="G30" s="51" t="str">
        <f ca="1">_xll.ohRangeRetrieveError(F30)</f>
        <v/>
      </c>
      <c r="H30" s="50"/>
      <c r="J30" s="95"/>
      <c r="K30" s="243" t="s">
        <v>41</v>
      </c>
      <c r="L30" s="242" t="s">
        <v>116</v>
      </c>
      <c r="M30" s="242" t="s">
        <v>81</v>
      </c>
      <c r="N30" s="240" t="str">
        <f t="shared" si="1"/>
        <v>EUEONEU3E22Y</v>
      </c>
      <c r="O30" s="211" t="str">
        <v>EUEONEU3E22Y=ICAP</v>
      </c>
      <c r="P30" s="312" t="s">
        <v>227</v>
      </c>
      <c r="Q30" s="312" t="s">
        <v>227</v>
      </c>
      <c r="R30" s="312" t="e">
        <f ca="1">_xll.qlMidSafe(P30,Q30)</f>
        <v>#NAME?</v>
      </c>
      <c r="S30" s="405"/>
      <c r="T30" s="311" t="e">
        <v>#NUM!</v>
      </c>
      <c r="U30" s="201"/>
      <c r="V30" s="393" t="e">
        <f ca="1"/>
        <v>#NAME?</v>
      </c>
      <c r="W30" s="206" t="e">
        <f ca="1">_xll.qlSimpleQuoteSetValue(F30,ROUND(V30/10000,6),Trigger)</f>
        <v>#NAME?</v>
      </c>
      <c r="X30" s="178"/>
      <c r="Y30" s="17"/>
    </row>
    <row r="31" spans="1:25" x14ac:dyDescent="0.2">
      <c r="A31" s="56"/>
      <c r="B31" s="55" t="s">
        <v>40</v>
      </c>
      <c r="C31" s="54" t="s">
        <v>116</v>
      </c>
      <c r="D31" s="53" t="s">
        <v>81</v>
      </c>
      <c r="E31" s="52" t="str">
        <f t="shared" si="0"/>
        <v>EUREON3E23Y_Quote</v>
      </c>
      <c r="F31" s="52" t="e">
        <f>_xll.qlSimpleQuote(E31,,RateTickValue,Permanent,Trigger,ObjectOverwrite)</f>
        <v>#VALUE!</v>
      </c>
      <c r="G31" s="51" t="str">
        <f ca="1">_xll.ohRangeRetrieveError(F31)</f>
        <v/>
      </c>
      <c r="H31" s="50"/>
      <c r="J31" s="95"/>
      <c r="K31" s="243" t="s">
        <v>40</v>
      </c>
      <c r="L31" s="242" t="s">
        <v>116</v>
      </c>
      <c r="M31" s="242" t="s">
        <v>81</v>
      </c>
      <c r="N31" s="240" t="str">
        <f t="shared" si="1"/>
        <v>EUEONEU3E23Y</v>
      </c>
      <c r="O31" s="211" t="str">
        <v>EUEONEU3E23Y=ICAP</v>
      </c>
      <c r="P31" s="312" t="s">
        <v>227</v>
      </c>
      <c r="Q31" s="312" t="s">
        <v>227</v>
      </c>
      <c r="R31" s="312" t="e">
        <f ca="1">_xll.qlMidSafe(P31,Q31)</f>
        <v>#NAME?</v>
      </c>
      <c r="S31" s="405"/>
      <c r="T31" s="311" t="e">
        <v>#NUM!</v>
      </c>
      <c r="U31" s="201"/>
      <c r="V31" s="393" t="e">
        <f ca="1"/>
        <v>#NAME?</v>
      </c>
      <c r="W31" s="206" t="e">
        <f ca="1">_xll.qlSimpleQuoteSetValue(F31,ROUND(V31/10000,6),Trigger)</f>
        <v>#NAME?</v>
      </c>
      <c r="X31" s="178"/>
      <c r="Y31" s="17"/>
    </row>
    <row r="32" spans="1:25" x14ac:dyDescent="0.2">
      <c r="A32" s="56"/>
      <c r="B32" s="55" t="s">
        <v>39</v>
      </c>
      <c r="C32" s="54" t="s">
        <v>116</v>
      </c>
      <c r="D32" s="53" t="s">
        <v>81</v>
      </c>
      <c r="E32" s="52" t="str">
        <f t="shared" si="0"/>
        <v>EUREON3E24Y_Quote</v>
      </c>
      <c r="F32" s="52" t="e">
        <f>_xll.qlSimpleQuote(E32,,RateTickValue,Permanent,Trigger,ObjectOverwrite)</f>
        <v>#VALUE!</v>
      </c>
      <c r="G32" s="51" t="str">
        <f ca="1">_xll.ohRangeRetrieveError(F32)</f>
        <v/>
      </c>
      <c r="H32" s="50"/>
      <c r="J32" s="95"/>
      <c r="K32" s="243" t="s">
        <v>39</v>
      </c>
      <c r="L32" s="242" t="s">
        <v>116</v>
      </c>
      <c r="M32" s="242" t="s">
        <v>81</v>
      </c>
      <c r="N32" s="240" t="str">
        <f t="shared" si="1"/>
        <v>EUEONEU3E24Y</v>
      </c>
      <c r="O32" s="211" t="str">
        <v>EUEONEU3E24Y=ICAP</v>
      </c>
      <c r="P32" s="312" t="s">
        <v>227</v>
      </c>
      <c r="Q32" s="312" t="s">
        <v>227</v>
      </c>
      <c r="R32" s="312" t="e">
        <f ca="1">_xll.qlMidSafe(P32,Q32)</f>
        <v>#NAME?</v>
      </c>
      <c r="S32" s="405"/>
      <c r="T32" s="311" t="e">
        <v>#NUM!</v>
      </c>
      <c r="U32" s="201"/>
      <c r="V32" s="393" t="e">
        <f ca="1"/>
        <v>#NAME?</v>
      </c>
      <c r="W32" s="206" t="e">
        <f ca="1">_xll.qlSimpleQuoteSetValue(F32,ROUND(V32/10000,6),Trigger)</f>
        <v>#NAME?</v>
      </c>
      <c r="X32" s="178"/>
      <c r="Y32" s="17"/>
    </row>
    <row r="33" spans="1:25" x14ac:dyDescent="0.2">
      <c r="A33" s="56"/>
      <c r="B33" s="55" t="s">
        <v>38</v>
      </c>
      <c r="C33" s="54" t="s">
        <v>116</v>
      </c>
      <c r="D33" s="53" t="s">
        <v>81</v>
      </c>
      <c r="E33" s="52" t="str">
        <f t="shared" si="0"/>
        <v>EUREON3E25Y_Quote</v>
      </c>
      <c r="F33" s="52" t="e">
        <f>_xll.qlSimpleQuote(E33,,RateTickValue,Permanent,Trigger,ObjectOverwrite)</f>
        <v>#VALUE!</v>
      </c>
      <c r="G33" s="51" t="str">
        <f ca="1">_xll.ohRangeRetrieveError(F33)</f>
        <v/>
      </c>
      <c r="H33" s="50"/>
      <c r="J33" s="95"/>
      <c r="K33" s="243" t="s">
        <v>38</v>
      </c>
      <c r="L33" s="242" t="s">
        <v>116</v>
      </c>
      <c r="M33" s="242" t="s">
        <v>81</v>
      </c>
      <c r="N33" s="240" t="str">
        <f t="shared" si="1"/>
        <v>EUEONEU3E25Y</v>
      </c>
      <c r="O33" s="211" t="str">
        <v>EUEONEU3E25Y=ICAP</v>
      </c>
      <c r="P33" s="312">
        <v>7.9</v>
      </c>
      <c r="Q33" s="312">
        <v>12.9</v>
      </c>
      <c r="R33" s="312" t="e">
        <f ca="1">_xll.qlMidSafe(P33,Q33)</f>
        <v>#NAME?</v>
      </c>
      <c r="S33" s="405"/>
      <c r="T33" s="311">
        <v>10.7</v>
      </c>
      <c r="U33" s="201"/>
      <c r="V33" s="393" t="e">
        <f ca="1"/>
        <v>#NAME?</v>
      </c>
      <c r="W33" s="206" t="e">
        <f ca="1">_xll.qlSimpleQuoteSetValue(F33,ROUND(V33/10000,6),Trigger)</f>
        <v>#NAME?</v>
      </c>
      <c r="X33" s="178"/>
      <c r="Y33" s="17"/>
    </row>
    <row r="34" spans="1:25" x14ac:dyDescent="0.2">
      <c r="A34" s="56"/>
      <c r="B34" s="55" t="s">
        <v>37</v>
      </c>
      <c r="C34" s="54" t="s">
        <v>116</v>
      </c>
      <c r="D34" s="53" t="s">
        <v>81</v>
      </c>
      <c r="E34" s="52" t="str">
        <f t="shared" si="0"/>
        <v>EUREON3E26Y_Quote</v>
      </c>
      <c r="F34" s="52" t="e">
        <f>_xll.qlSimpleQuote(E34,,RateTickValue,Permanent,Trigger,ObjectOverwrite)</f>
        <v>#VALUE!</v>
      </c>
      <c r="G34" s="51" t="str">
        <f ca="1">_xll.ohRangeRetrieveError(F34)</f>
        <v/>
      </c>
      <c r="H34" s="50"/>
      <c r="J34" s="95"/>
      <c r="K34" s="243" t="s">
        <v>37</v>
      </c>
      <c r="L34" s="242" t="s">
        <v>116</v>
      </c>
      <c r="M34" s="242" t="s">
        <v>81</v>
      </c>
      <c r="N34" s="240" t="str">
        <f t="shared" si="1"/>
        <v>EUEONEU3E26Y</v>
      </c>
      <c r="O34" s="211" t="str">
        <v>EUEONEU3E26Y=ICAP</v>
      </c>
      <c r="P34" s="312" t="s">
        <v>227</v>
      </c>
      <c r="Q34" s="312" t="s">
        <v>227</v>
      </c>
      <c r="R34" s="312" t="e">
        <f ca="1">_xll.qlMidSafe(P34,Q34)</f>
        <v>#NAME?</v>
      </c>
      <c r="S34" s="405"/>
      <c r="T34" s="311" t="e">
        <v>#NUM!</v>
      </c>
      <c r="U34" s="201"/>
      <c r="V34" s="393" t="e">
        <f ca="1"/>
        <v>#NAME?</v>
      </c>
      <c r="W34" s="206" t="e">
        <f ca="1">_xll.qlSimpleQuoteSetValue(F34,ROUND(V34/10000,6),Trigger)</f>
        <v>#NAME?</v>
      </c>
      <c r="X34" s="178"/>
      <c r="Y34" s="17"/>
    </row>
    <row r="35" spans="1:25" x14ac:dyDescent="0.2">
      <c r="A35" s="56"/>
      <c r="B35" s="55" t="s">
        <v>36</v>
      </c>
      <c r="C35" s="54" t="s">
        <v>116</v>
      </c>
      <c r="D35" s="53" t="s">
        <v>81</v>
      </c>
      <c r="E35" s="52" t="str">
        <f t="shared" si="0"/>
        <v>EUREON3E27Y_Quote</v>
      </c>
      <c r="F35" s="52" t="e">
        <f>_xll.qlSimpleQuote(E35,,RateTickValue,Permanent,Trigger,ObjectOverwrite)</f>
        <v>#VALUE!</v>
      </c>
      <c r="G35" s="51" t="str">
        <f ca="1">_xll.ohRangeRetrieveError(F35)</f>
        <v/>
      </c>
      <c r="H35" s="50"/>
      <c r="J35" s="95"/>
      <c r="K35" s="243" t="s">
        <v>36</v>
      </c>
      <c r="L35" s="242" t="s">
        <v>116</v>
      </c>
      <c r="M35" s="242" t="s">
        <v>81</v>
      </c>
      <c r="N35" s="240" t="str">
        <f t="shared" si="1"/>
        <v>EUEONEU3E27Y</v>
      </c>
      <c r="O35" s="211" t="str">
        <v>EUEONEU3E27Y=ICAP</v>
      </c>
      <c r="P35" s="312" t="s">
        <v>227</v>
      </c>
      <c r="Q35" s="312" t="s">
        <v>227</v>
      </c>
      <c r="R35" s="312" t="e">
        <f ca="1">_xll.qlMidSafe(P35,Q35)</f>
        <v>#NAME?</v>
      </c>
      <c r="S35" s="405"/>
      <c r="T35" s="311" t="e">
        <v>#NUM!</v>
      </c>
      <c r="U35" s="201"/>
      <c r="V35" s="393" t="e">
        <f ca="1"/>
        <v>#NAME?</v>
      </c>
      <c r="W35" s="206" t="e">
        <f ca="1">_xll.qlSimpleQuoteSetValue(F35,ROUND(V35/10000,6),Trigger)</f>
        <v>#NAME?</v>
      </c>
      <c r="X35" s="178"/>
      <c r="Y35" s="17"/>
    </row>
    <row r="36" spans="1:25" x14ac:dyDescent="0.2">
      <c r="A36" s="56"/>
      <c r="B36" s="55" t="s">
        <v>35</v>
      </c>
      <c r="C36" s="54" t="s">
        <v>116</v>
      </c>
      <c r="D36" s="53" t="s">
        <v>81</v>
      </c>
      <c r="E36" s="52" t="str">
        <f t="shared" si="0"/>
        <v>EUREON3E28Y_Quote</v>
      </c>
      <c r="F36" s="52" t="e">
        <f>_xll.qlSimpleQuote(E36,,RateTickValue,Permanent,Trigger,ObjectOverwrite)</f>
        <v>#VALUE!</v>
      </c>
      <c r="G36" s="51" t="str">
        <f ca="1">_xll.ohRangeRetrieveError(F36)</f>
        <v/>
      </c>
      <c r="H36" s="50"/>
      <c r="J36" s="95"/>
      <c r="K36" s="243" t="s">
        <v>35</v>
      </c>
      <c r="L36" s="242" t="s">
        <v>116</v>
      </c>
      <c r="M36" s="242" t="s">
        <v>81</v>
      </c>
      <c r="N36" s="240" t="str">
        <f t="shared" si="1"/>
        <v>EUEONEU3E28Y</v>
      </c>
      <c r="O36" s="211" t="str">
        <v>EUEONEU3E28Y=ICAP</v>
      </c>
      <c r="P36" s="312" t="s">
        <v>227</v>
      </c>
      <c r="Q36" s="312" t="s">
        <v>227</v>
      </c>
      <c r="R36" s="312" t="e">
        <f ca="1">_xll.qlMidSafe(P36,Q36)</f>
        <v>#NAME?</v>
      </c>
      <c r="S36" s="405"/>
      <c r="T36" s="311" t="e">
        <v>#NUM!</v>
      </c>
      <c r="U36" s="201"/>
      <c r="V36" s="393" t="e">
        <f ca="1"/>
        <v>#NAME?</v>
      </c>
      <c r="W36" s="206" t="e">
        <f ca="1">_xll.qlSimpleQuoteSetValue(F36,ROUND(V36/10000,6),Trigger)</f>
        <v>#NAME?</v>
      </c>
      <c r="X36" s="178"/>
      <c r="Y36" s="17"/>
    </row>
    <row r="37" spans="1:25" x14ac:dyDescent="0.2">
      <c r="A37" s="56"/>
      <c r="B37" s="55" t="s">
        <v>34</v>
      </c>
      <c r="C37" s="54" t="s">
        <v>116</v>
      </c>
      <c r="D37" s="53" t="s">
        <v>81</v>
      </c>
      <c r="E37" s="52" t="str">
        <f t="shared" si="0"/>
        <v>EUREON3E29Y_Quote</v>
      </c>
      <c r="F37" s="52" t="e">
        <f>_xll.qlSimpleQuote(E37,,RateTickValue,Permanent,Trigger,ObjectOverwrite)</f>
        <v>#VALUE!</v>
      </c>
      <c r="G37" s="51" t="str">
        <f ca="1">_xll.ohRangeRetrieveError(F37)</f>
        <v/>
      </c>
      <c r="H37" s="50"/>
      <c r="J37" s="95"/>
      <c r="K37" s="243" t="s">
        <v>34</v>
      </c>
      <c r="L37" s="242" t="s">
        <v>116</v>
      </c>
      <c r="M37" s="242" t="s">
        <v>81</v>
      </c>
      <c r="N37" s="240" t="str">
        <f t="shared" si="1"/>
        <v>EUEONEU3E29Y</v>
      </c>
      <c r="O37" s="211" t="str">
        <v>EUEONEU3E29Y=ICAP</v>
      </c>
      <c r="P37" s="312" t="s">
        <v>227</v>
      </c>
      <c r="Q37" s="312" t="s">
        <v>227</v>
      </c>
      <c r="R37" s="312" t="e">
        <f ca="1">_xll.qlMidSafe(P37,Q37)</f>
        <v>#NAME?</v>
      </c>
      <c r="S37" s="405"/>
      <c r="T37" s="311" t="e">
        <v>#NUM!</v>
      </c>
      <c r="U37" s="201"/>
      <c r="V37" s="393" t="e">
        <f ca="1"/>
        <v>#NAME?</v>
      </c>
      <c r="W37" s="206" t="e">
        <f ca="1">_xll.qlSimpleQuoteSetValue(F37,ROUND(V37/10000,6),Trigger)</f>
        <v>#NAME?</v>
      </c>
      <c r="X37" s="178"/>
      <c r="Y37" s="17"/>
    </row>
    <row r="38" spans="1:25" x14ac:dyDescent="0.2">
      <c r="A38" s="56"/>
      <c r="B38" s="55" t="s">
        <v>33</v>
      </c>
      <c r="C38" s="54" t="s">
        <v>116</v>
      </c>
      <c r="D38" s="53" t="s">
        <v>81</v>
      </c>
      <c r="E38" s="52" t="str">
        <f t="shared" si="0"/>
        <v>EUREON3E30Y_Quote</v>
      </c>
      <c r="F38" s="52" t="e">
        <f>_xll.qlSimpleQuote(E38,,RateTickValue,Permanent,Trigger,ObjectOverwrite)</f>
        <v>#VALUE!</v>
      </c>
      <c r="G38" s="51" t="str">
        <f ca="1">_xll.ohRangeRetrieveError(F38)</f>
        <v/>
      </c>
      <c r="H38" s="50"/>
      <c r="J38" s="95"/>
      <c r="K38" s="243" t="s">
        <v>33</v>
      </c>
      <c r="L38" s="242" t="s">
        <v>116</v>
      </c>
      <c r="M38" s="242" t="s">
        <v>81</v>
      </c>
      <c r="N38" s="240" t="str">
        <f t="shared" si="1"/>
        <v>EUEONEU3E30Y</v>
      </c>
      <c r="O38" s="211" t="str">
        <v>EUEONEU3E30Y=ICAP</v>
      </c>
      <c r="P38" s="312">
        <v>6.8</v>
      </c>
      <c r="Q38" s="312">
        <v>11.8</v>
      </c>
      <c r="R38" s="312" t="e">
        <f ca="1">_xll.qlMidSafe(P38,Q38)</f>
        <v>#NAME?</v>
      </c>
      <c r="S38" s="405"/>
      <c r="T38" s="311">
        <v>9.6999999999999993</v>
      </c>
      <c r="U38" s="201"/>
      <c r="V38" s="393" t="e">
        <f ca="1"/>
        <v>#NAME?</v>
      </c>
      <c r="W38" s="206" t="e">
        <f ca="1">_xll.qlSimpleQuoteSetValue(F38,ROUND(V38/10000,6),Trigger)</f>
        <v>#NAME?</v>
      </c>
      <c r="X38" s="178"/>
      <c r="Y38" s="17"/>
    </row>
    <row r="39" spans="1:25" x14ac:dyDescent="0.2">
      <c r="A39" s="56"/>
      <c r="B39" s="55" t="s">
        <v>32</v>
      </c>
      <c r="C39" s="54" t="s">
        <v>116</v>
      </c>
      <c r="D39" s="53" t="s">
        <v>81</v>
      </c>
      <c r="E39" s="52" t="str">
        <f t="shared" si="0"/>
        <v>EUREON3E35Y_Quote</v>
      </c>
      <c r="F39" s="52" t="e">
        <f>_xll.qlSimpleQuote(E39,,RateTickValue,Permanent,Trigger,ObjectOverwrite)</f>
        <v>#VALUE!</v>
      </c>
      <c r="G39" s="51" t="str">
        <f ca="1">_xll.ohRangeRetrieveError(F39)</f>
        <v/>
      </c>
      <c r="H39" s="50"/>
      <c r="J39" s="95"/>
      <c r="K39" s="243" t="s">
        <v>32</v>
      </c>
      <c r="L39" s="242" t="s">
        <v>116</v>
      </c>
      <c r="M39" s="242" t="s">
        <v>81</v>
      </c>
      <c r="N39" s="240" t="str">
        <f t="shared" si="1"/>
        <v>EUEONEU3E35Y</v>
      </c>
      <c r="O39" s="211" t="str">
        <v>EUEONEU3E35Y=ICAP</v>
      </c>
      <c r="P39" s="312" t="s">
        <v>227</v>
      </c>
      <c r="Q39" s="312" t="s">
        <v>227</v>
      </c>
      <c r="R39" s="312" t="e">
        <f ca="1">_xll.qlMidSafe(P39,Q39)</f>
        <v>#NAME?</v>
      </c>
      <c r="S39" s="405"/>
      <c r="T39" s="311" t="e">
        <v>#NUM!</v>
      </c>
      <c r="U39" s="201"/>
      <c r="V39" s="393" t="e">
        <f ca="1"/>
        <v>#NAME?</v>
      </c>
      <c r="W39" s="206" t="e">
        <f ca="1">_xll.qlSimpleQuoteSetValue(F39,ROUND(V39/10000,6),Trigger)</f>
        <v>#NAME?</v>
      </c>
      <c r="X39" s="178"/>
      <c r="Y39" s="17"/>
    </row>
    <row r="40" spans="1:25" x14ac:dyDescent="0.2">
      <c r="A40" s="56"/>
      <c r="B40" s="55" t="s">
        <v>31</v>
      </c>
      <c r="C40" s="54" t="s">
        <v>116</v>
      </c>
      <c r="D40" s="53" t="s">
        <v>81</v>
      </c>
      <c r="E40" s="52" t="str">
        <f t="shared" si="0"/>
        <v>EUREON3E40Y_Quote</v>
      </c>
      <c r="F40" s="52" t="e">
        <f>_xll.qlSimpleQuote(E40,,RateTickValue,Permanent,Trigger,ObjectOverwrite)</f>
        <v>#VALUE!</v>
      </c>
      <c r="G40" s="51" t="str">
        <f ca="1">_xll.ohRangeRetrieveError(F40)</f>
        <v/>
      </c>
      <c r="H40" s="50"/>
      <c r="J40" s="95"/>
      <c r="K40" s="243" t="s">
        <v>31</v>
      </c>
      <c r="L40" s="242" t="s">
        <v>116</v>
      </c>
      <c r="M40" s="242" t="s">
        <v>81</v>
      </c>
      <c r="N40" s="240" t="str">
        <f t="shared" si="1"/>
        <v>EUEONEU3E40Y</v>
      </c>
      <c r="O40" s="211" t="str">
        <v>EUEONEU3E40Y=ICAP</v>
      </c>
      <c r="P40" s="312">
        <v>5.4</v>
      </c>
      <c r="Q40" s="312">
        <v>10.4</v>
      </c>
      <c r="R40" s="312" t="e">
        <f ca="1">_xll.qlMidSafe(P40,Q40)</f>
        <v>#NAME?</v>
      </c>
      <c r="S40" s="406"/>
      <c r="T40" s="311">
        <v>8.3000000000000007</v>
      </c>
      <c r="U40" s="201"/>
      <c r="V40" s="393" t="e">
        <f ca="1"/>
        <v>#NAME?</v>
      </c>
      <c r="W40" s="206" t="e">
        <f ca="1">_xll.qlSimpleQuoteSetValue(F40,ROUND(V40/10000,6),Trigger)</f>
        <v>#NAME?</v>
      </c>
      <c r="X40" s="178"/>
      <c r="Y40" s="17"/>
    </row>
    <row r="41" spans="1:25" x14ac:dyDescent="0.2">
      <c r="A41" s="56"/>
      <c r="B41" s="55" t="s">
        <v>30</v>
      </c>
      <c r="C41" s="54" t="s">
        <v>116</v>
      </c>
      <c r="D41" s="53" t="s">
        <v>81</v>
      </c>
      <c r="E41" s="52" t="str">
        <f t="shared" ref="E41" si="2">IF(ISBLANK(C41),"#",Currency&amp;$C41&amp;$D41&amp;$B41&amp;QuoteSuffix)</f>
        <v>EUREON3E50Y_Quote</v>
      </c>
      <c r="F41" s="52" t="e">
        <f>_xll.qlSimpleQuote(E41,,RateTickValue,Permanent,Trigger,ObjectOverwrite)</f>
        <v>#VALUE!</v>
      </c>
      <c r="G41" s="51" t="str">
        <f ca="1">_xll.ohRangeRetrieveError(F41)</f>
        <v/>
      </c>
      <c r="H41" s="50"/>
      <c r="J41" s="95"/>
      <c r="K41" s="243" t="s">
        <v>30</v>
      </c>
      <c r="L41" s="242" t="s">
        <v>116</v>
      </c>
      <c r="M41" s="242" t="s">
        <v>81</v>
      </c>
      <c r="N41" s="240" t="str">
        <f t="shared" si="1"/>
        <v>EUEONEU3E50Y</v>
      </c>
      <c r="O41" s="211" t="str">
        <v>EUEONEU3E50Y=ICAP</v>
      </c>
      <c r="P41" s="312">
        <v>4.5</v>
      </c>
      <c r="Q41" s="312">
        <v>9.5</v>
      </c>
      <c r="R41" s="312" t="e">
        <f ca="1">_xll.qlMidSafe(P41,Q41)</f>
        <v>#NAME?</v>
      </c>
      <c r="S41" s="406"/>
      <c r="T41" s="311">
        <v>7.3000000000000007</v>
      </c>
      <c r="U41" s="201"/>
      <c r="V41" s="393" t="e">
        <f ca="1"/>
        <v>#NAME?</v>
      </c>
      <c r="W41" s="206" t="e">
        <f ca="1">_xll.qlSimpleQuoteSetValue(F41,ROUND(V41/10000,6),Trigger)</f>
        <v>#NAME?</v>
      </c>
      <c r="X41" s="178"/>
      <c r="Y41" s="17"/>
    </row>
    <row r="42" spans="1:25" x14ac:dyDescent="0.2">
      <c r="A42" s="56"/>
      <c r="B42" s="55" t="s">
        <v>29</v>
      </c>
      <c r="C42" s="54" t="s">
        <v>116</v>
      </c>
      <c r="D42" s="53" t="s">
        <v>81</v>
      </c>
      <c r="E42" s="52" t="str">
        <f t="shared" si="0"/>
        <v>EUREON3E60Y_Quote</v>
      </c>
      <c r="F42" s="52" t="e">
        <f>_xll.qlSimpleQuote(E42,,RateTickValue,Permanent,Trigger,ObjectOverwrite)</f>
        <v>#VALUE!</v>
      </c>
      <c r="G42" s="51" t="str">
        <f ca="1">_xll.ohRangeRetrieveError(F42)</f>
        <v/>
      </c>
      <c r="H42" s="50"/>
      <c r="J42" s="95"/>
      <c r="K42" s="243" t="s">
        <v>29</v>
      </c>
      <c r="L42" s="242" t="s">
        <v>116</v>
      </c>
      <c r="M42" s="242" t="s">
        <v>81</v>
      </c>
      <c r="N42" s="240" t="str">
        <f t="shared" si="1"/>
        <v>EUEONEU3E60Y</v>
      </c>
      <c r="O42" s="211" t="str">
        <v>EUEONEU3E60Y=ICAP</v>
      </c>
      <c r="P42" s="312">
        <v>3.8</v>
      </c>
      <c r="Q42" s="312">
        <v>8.8000000000000007</v>
      </c>
      <c r="R42" s="312" t="e">
        <f ca="1">_xll.qlMidSafe(P42,Q42)</f>
        <v>#NAME?</v>
      </c>
      <c r="S42" s="406"/>
      <c r="T42" s="311">
        <v>6.6</v>
      </c>
      <c r="U42" s="201"/>
      <c r="V42" s="394" t="e">
        <f ca="1"/>
        <v>#NAME?</v>
      </c>
      <c r="W42" s="206" t="e">
        <f ca="1">_xll.qlSimpleQuoteSetValue(F42,ROUND(V42/10000,6),Trigger)</f>
        <v>#NAME?</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2"/>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1"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 ca="1">_xll.ohTrigger(AA5:AA42)</f>
        <v>3</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5"/>
      <c r="P4" s="155"/>
      <c r="Q4" s="155"/>
      <c r="R4" s="155"/>
      <c r="S4" s="231" t="e">
        <f ca="1">_xll.RData(S5:S42,T4:U4,,ReutersRtMode,,T5)</f>
        <v>#NAME?</v>
      </c>
      <c r="T4" s="249" t="s">
        <v>174</v>
      </c>
      <c r="U4" s="249" t="s">
        <v>143</v>
      </c>
      <c r="V4" s="249" t="s">
        <v>196</v>
      </c>
      <c r="W4" s="405"/>
      <c r="X4" s="229" t="s">
        <v>170</v>
      </c>
      <c r="Y4" s="201"/>
      <c r="Z4" s="331"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e">
        <f>_xll.qlSimpleQuote(E5,,RateTickValue,Permanent,Trigger,ObjectOverwrite)</f>
        <v>#VALUE!</v>
      </c>
      <c r="G5" s="51" t="str">
        <f ca="1">_xll.ohRangeRetrieveError(F5)</f>
        <v/>
      </c>
      <c r="H5" s="50"/>
      <c r="N5" s="313">
        <v>0.5</v>
      </c>
      <c r="O5" s="243" t="s">
        <v>15</v>
      </c>
      <c r="P5" s="242" t="str">
        <f t="array" ref="P5:P42">VLOOKUP(Currency,Conventions,2)</f>
        <v>6E</v>
      </c>
      <c r="Q5" s="242" t="str">
        <f t="array" ref="Q5:Q42">VLOOKUP(Currency,Conventions,3)</f>
        <v>12E</v>
      </c>
      <c r="R5" s="240" t="str">
        <f t="shared" ref="R5:R42" si="1">Currency&amp;$P5&amp;$Q5&amp;$O5</f>
        <v>EUR6E12E6M</v>
      </c>
      <c r="S5" s="211" t="str">
        <f t="array" ref="S5:S42">Instruments&amp;"="&amp;VLOOKUP(Contributor,ContributorTable,2,FALSE)</f>
        <v>EUR6E12E6M=ICAP</v>
      </c>
      <c r="T5" s="312" t="s">
        <v>227</v>
      </c>
      <c r="U5" s="312" t="s">
        <v>227</v>
      </c>
      <c r="V5" s="312" t="e">
        <f ca="1">_xll.qlMidEquivalent(T5,U5)</f>
        <v>#NAME?</v>
      </c>
      <c r="W5" s="405"/>
      <c r="X5" s="311" t="e">
        <v>#NUM!</v>
      </c>
      <c r="Y5" s="201"/>
      <c r="Z5" s="393" t="e">
        <f t="array" aca="1" ref="Z5:Z42" ca="1">QuoteLive</f>
        <v>#NAME?</v>
      </c>
      <c r="AA5" s="206" t="e">
        <f ca="1">_xll.qlSimpleQuoteSetValue(F5,ROUND(Z5/10000,6),Trigger)</f>
        <v>#NAME?</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e">
        <f>_xll.qlSimpleQuote(E6,,RateTickValue,Permanent,Trigger,ObjectOverwrite)</f>
        <v>#VALUE!</v>
      </c>
      <c r="G6" s="51" t="str">
        <f ca="1">_xll.ohRangeRetrieveError(F6)</f>
        <v/>
      </c>
      <c r="H6" s="50"/>
      <c r="N6" s="313">
        <v>1</v>
      </c>
      <c r="O6" s="243" t="s">
        <v>9</v>
      </c>
      <c r="P6" s="242" t="str">
        <v>6E</v>
      </c>
      <c r="Q6" s="242" t="str">
        <v>12E</v>
      </c>
      <c r="R6" s="240" t="str">
        <f t="shared" si="1"/>
        <v>EUR6E12E1Y</v>
      </c>
      <c r="S6" s="211" t="str">
        <v>EUR6E12E1Y=ICAP</v>
      </c>
      <c r="T6" s="312">
        <v>10</v>
      </c>
      <c r="U6" s="312">
        <v>0</v>
      </c>
      <c r="V6" s="312" t="e">
        <f ca="1">_xll.qlMidEquivalent(T6,U6)</f>
        <v>#NAME?</v>
      </c>
      <c r="W6" s="405"/>
      <c r="X6" s="311">
        <v>10.4</v>
      </c>
      <c r="Y6" s="201"/>
      <c r="Z6" s="393" t="e">
        <f ca="1"/>
        <v>#NAME?</v>
      </c>
      <c r="AA6" s="206" t="e">
        <f ca="1">_xll.qlSimpleQuoteSetValue(F6,ROUND(Z6/10000,6),Trigger)</f>
        <v>#NAME?</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e">
        <f>_xll.qlSimpleQuote(E7,,RateTickValue,Permanent,Trigger,ObjectOverwrite)</f>
        <v>#VALUE!</v>
      </c>
      <c r="G7" s="51" t="str">
        <f ca="1">_xll.ohRangeRetrieveError(F7)</f>
        <v/>
      </c>
      <c r="H7" s="50"/>
      <c r="N7" s="313">
        <v>1.25</v>
      </c>
      <c r="O7" s="243" t="s">
        <v>79</v>
      </c>
      <c r="P7" s="242" t="str">
        <v>6E</v>
      </c>
      <c r="Q7" s="242" t="str">
        <v>12E</v>
      </c>
      <c r="R7" s="240" t="str">
        <f t="shared" si="1"/>
        <v>EUR6E12E15M</v>
      </c>
      <c r="S7" s="211" t="str">
        <v>EUR6E12E15M=ICAP</v>
      </c>
      <c r="T7" s="312" t="s">
        <v>227</v>
      </c>
      <c r="U7" s="312" t="s">
        <v>227</v>
      </c>
      <c r="V7" s="312" t="e">
        <f ca="1">_xll.qlMidEquivalent(T7,U7)</f>
        <v>#NAME?</v>
      </c>
      <c r="W7" s="405"/>
      <c r="X7" s="311" t="e">
        <v>#NUM!</v>
      </c>
      <c r="Y7" s="201"/>
      <c r="Z7" s="393" t="e">
        <f ca="1"/>
        <v>#NAME?</v>
      </c>
      <c r="AA7" s="206" t="e">
        <f ca="1">_xll.qlSimpleQuoteSetValue(F7,ROUND(Z7/10000,6),Trigger)</f>
        <v>#NAME?</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e">
        <f>_xll.qlSimpleQuote(E8,,RateTickValue,Permanent,Trigger,ObjectOverwrite)</f>
        <v>#VALUE!</v>
      </c>
      <c r="G8" s="51" t="str">
        <f ca="1">_xll.ohRangeRetrieveError(F8)</f>
        <v/>
      </c>
      <c r="H8" s="50"/>
      <c r="N8" s="313">
        <v>1.5</v>
      </c>
      <c r="O8" s="243" t="s">
        <v>78</v>
      </c>
      <c r="P8" s="242" t="str">
        <v>6E</v>
      </c>
      <c r="Q8" s="242" t="str">
        <v>12E</v>
      </c>
      <c r="R8" s="240" t="str">
        <f t="shared" si="1"/>
        <v>EUR6E12E18M</v>
      </c>
      <c r="S8" s="211" t="str">
        <v>EUR6E12E18M=ICAP</v>
      </c>
      <c r="T8" s="312" t="s">
        <v>227</v>
      </c>
      <c r="U8" s="312" t="s">
        <v>227</v>
      </c>
      <c r="V8" s="312" t="e">
        <f ca="1">_xll.qlMidEquivalent(T8,U8)</f>
        <v>#NAME?</v>
      </c>
      <c r="W8" s="405"/>
      <c r="X8" s="311" t="e">
        <v>#NUM!</v>
      </c>
      <c r="Y8" s="201"/>
      <c r="Z8" s="393" t="e">
        <f ca="1"/>
        <v>#NAME?</v>
      </c>
      <c r="AA8" s="206" t="e">
        <f ca="1">_xll.qlSimpleQuoteSetValue(F8,ROUND(Z8/10000,6),Trigger)</f>
        <v>#NAME?</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e">
        <f>_xll.qlSimpleQuote(E9,,RateTickValue,Permanent,Trigger,ObjectOverwrite)</f>
        <v>#VALUE!</v>
      </c>
      <c r="G9" s="51" t="str">
        <f ca="1">_xll.ohRangeRetrieveError(F9)</f>
        <v/>
      </c>
      <c r="H9" s="50"/>
      <c r="N9" s="313">
        <v>1.75</v>
      </c>
      <c r="O9" s="243" t="s">
        <v>77</v>
      </c>
      <c r="P9" s="242" t="str">
        <v>6E</v>
      </c>
      <c r="Q9" s="242" t="str">
        <v>12E</v>
      </c>
      <c r="R9" s="240" t="str">
        <f t="shared" si="1"/>
        <v>EUR6E12E21M</v>
      </c>
      <c r="S9" s="211" t="str">
        <v>EUR6E12E21M=ICAP</v>
      </c>
      <c r="T9" s="312" t="s">
        <v>227</v>
      </c>
      <c r="U9" s="312" t="s">
        <v>227</v>
      </c>
      <c r="V9" s="312" t="e">
        <f ca="1">_xll.qlMidEquivalent(T9,U9)</f>
        <v>#NAME?</v>
      </c>
      <c r="W9" s="405"/>
      <c r="X9" s="311" t="e">
        <v>#NUM!</v>
      </c>
      <c r="Y9" s="201"/>
      <c r="Z9" s="393" t="e">
        <f ca="1"/>
        <v>#NAME?</v>
      </c>
      <c r="AA9" s="206" t="e">
        <f ca="1">_xll.qlSimpleQuoteSetValue(F9,ROUND(Z9/10000,6),Trigger)</f>
        <v>#NAME?</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e">
        <f>_xll.qlSimpleQuote(E10,,RateTickValue,Permanent,Trigger,ObjectOverwrite)</f>
        <v>#VALUE!</v>
      </c>
      <c r="G10" s="51" t="str">
        <f ca="1">_xll.ohRangeRetrieveError(F10)</f>
        <v/>
      </c>
      <c r="H10" s="50"/>
      <c r="J10" s="65" t="s">
        <v>76</v>
      </c>
      <c r="K10" s="64" t="s">
        <v>71</v>
      </c>
      <c r="L10" s="63" t="s">
        <v>82</v>
      </c>
      <c r="N10" s="95">
        <v>2</v>
      </c>
      <c r="O10" s="243" t="s">
        <v>61</v>
      </c>
      <c r="P10" s="242" t="str">
        <v>6E</v>
      </c>
      <c r="Q10" s="242" t="str">
        <v>12E</v>
      </c>
      <c r="R10" s="240" t="str">
        <f t="shared" si="1"/>
        <v>EUR6E12E2Y</v>
      </c>
      <c r="S10" s="211" t="str">
        <v>EUR6E12E2Y=ICAP</v>
      </c>
      <c r="T10" s="312">
        <v>9.5</v>
      </c>
      <c r="U10" s="312">
        <v>0</v>
      </c>
      <c r="V10" s="312" t="e">
        <f ca="1">_xll.qlMidEquivalent(T10,U10)</f>
        <v>#NAME?</v>
      </c>
      <c r="W10" s="405"/>
      <c r="X10" s="311">
        <v>9.9</v>
      </c>
      <c r="Y10" s="201"/>
      <c r="Z10" s="393" t="e">
        <f ca="1"/>
        <v>#NAME?</v>
      </c>
      <c r="AA10" s="206" t="e">
        <f ca="1">_xll.qlSimpleQuoteSetValue(F10,ROUND(Z10/10000,6),Trigger)</f>
        <v>#NAME?</v>
      </c>
      <c r="AB10" s="178"/>
      <c r="AC10" s="17"/>
      <c r="AD10" s="17"/>
      <c r="AE10" s="17"/>
      <c r="AF10" s="17"/>
    </row>
    <row r="11" spans="1:32" x14ac:dyDescent="0.2">
      <c r="A11" s="56"/>
      <c r="B11" s="55" t="s">
        <v>60</v>
      </c>
      <c r="C11" s="54" t="str">
        <f t="shared" si="2"/>
        <v>6E</v>
      </c>
      <c r="D11" s="53" t="str">
        <f t="shared" si="3"/>
        <v>12E</v>
      </c>
      <c r="E11" s="52" t="str">
        <f t="shared" si="0"/>
        <v>EUR6E12E3Y_Quote</v>
      </c>
      <c r="F11" s="52" t="e">
        <f>_xll.qlSimpleQuote(E11,,RateTickValue,Permanent,Trigger,ObjectOverwrite)</f>
        <v>#VALUE!</v>
      </c>
      <c r="G11" s="51" t="str">
        <f ca="1">_xll.ohRangeRetrieveError(F11)</f>
        <v/>
      </c>
      <c r="H11" s="50"/>
      <c r="J11" s="62" t="s">
        <v>64</v>
      </c>
      <c r="K11" s="61" t="s">
        <v>74</v>
      </c>
      <c r="L11" s="60" t="s">
        <v>83</v>
      </c>
      <c r="N11" s="95">
        <v>3</v>
      </c>
      <c r="O11" s="243" t="s">
        <v>60</v>
      </c>
      <c r="P11" s="242" t="str">
        <v>6E</v>
      </c>
      <c r="Q11" s="242" t="str">
        <v>12E</v>
      </c>
      <c r="R11" s="240" t="str">
        <f t="shared" si="1"/>
        <v>EUR6E12E3Y</v>
      </c>
      <c r="S11" s="211" t="str">
        <v>EUR6E12E3Y=ICAP</v>
      </c>
      <c r="T11" s="312">
        <v>9.6</v>
      </c>
      <c r="U11" s="312">
        <v>0</v>
      </c>
      <c r="V11" s="312" t="e">
        <f ca="1">_xll.qlMidEquivalent(T11,U11)</f>
        <v>#NAME?</v>
      </c>
      <c r="W11" s="405"/>
      <c r="X11" s="311">
        <v>9.9</v>
      </c>
      <c r="Y11" s="201"/>
      <c r="Z11" s="393" t="e">
        <f ca="1"/>
        <v>#NAME?</v>
      </c>
      <c r="AA11" s="206" t="e">
        <f ca="1">_xll.qlSimpleQuoteSetValue(F11,ROUND(Z11/10000,6),Trigger)</f>
        <v>#NAME?</v>
      </c>
      <c r="AB11" s="178"/>
      <c r="AC11" s="17"/>
      <c r="AD11" s="17"/>
      <c r="AE11" s="17"/>
      <c r="AF11" s="17"/>
    </row>
    <row r="12" spans="1:32" x14ac:dyDescent="0.2">
      <c r="A12" s="56"/>
      <c r="B12" s="55" t="s">
        <v>59</v>
      </c>
      <c r="C12" s="54" t="str">
        <f t="shared" si="2"/>
        <v>6E</v>
      </c>
      <c r="D12" s="53" t="str">
        <f t="shared" si="3"/>
        <v>12E</v>
      </c>
      <c r="E12" s="52" t="str">
        <f t="shared" si="0"/>
        <v>EUR6E12E4Y_Quote</v>
      </c>
      <c r="F12" s="52" t="e">
        <f>_xll.qlSimpleQuote(E12,,RateTickValue,Permanent,Trigger,ObjectOverwrite)</f>
        <v>#VALUE!</v>
      </c>
      <c r="G12" s="51" t="str">
        <f ca="1">_xll.ohRangeRetrieveError(F12)</f>
        <v/>
      </c>
      <c r="H12" s="50"/>
      <c r="J12" s="62" t="s">
        <v>73</v>
      </c>
      <c r="K12" s="61" t="s">
        <v>71</v>
      </c>
      <c r="L12" s="60" t="s">
        <v>82</v>
      </c>
      <c r="N12" s="95">
        <v>4</v>
      </c>
      <c r="O12" s="243" t="s">
        <v>59</v>
      </c>
      <c r="P12" s="242" t="str">
        <v>6E</v>
      </c>
      <c r="Q12" s="242" t="str">
        <v>12E</v>
      </c>
      <c r="R12" s="240" t="str">
        <f t="shared" si="1"/>
        <v>EUR6E12E4Y</v>
      </c>
      <c r="S12" s="211" t="str">
        <v>EUR6E12E4Y=ICAP</v>
      </c>
      <c r="T12" s="312">
        <v>9.6999999999999993</v>
      </c>
      <c r="U12" s="312">
        <v>0</v>
      </c>
      <c r="V12" s="312" t="e">
        <f ca="1">_xll.qlMidEquivalent(T12,U12)</f>
        <v>#NAME?</v>
      </c>
      <c r="W12" s="405"/>
      <c r="X12" s="311">
        <v>9.9</v>
      </c>
      <c r="Y12" s="201"/>
      <c r="Z12" s="393" t="e">
        <f ca="1"/>
        <v>#NAME?</v>
      </c>
      <c r="AA12" s="206" t="e">
        <f ca="1">_xll.qlSimpleQuoteSetValue(F12,ROUND(Z12/10000,6),Trigger)</f>
        <v>#NAME?</v>
      </c>
      <c r="AB12" s="178"/>
      <c r="AC12" s="17"/>
      <c r="AD12" s="17"/>
      <c r="AE12" s="17"/>
      <c r="AF12" s="17"/>
    </row>
    <row r="13" spans="1:32" x14ac:dyDescent="0.2">
      <c r="A13" s="56"/>
      <c r="B13" s="55" t="s">
        <v>58</v>
      </c>
      <c r="C13" s="54" t="str">
        <f t="shared" si="2"/>
        <v>6E</v>
      </c>
      <c r="D13" s="53" t="str">
        <f t="shared" si="3"/>
        <v>12E</v>
      </c>
      <c r="E13" s="52" t="str">
        <f t="shared" si="0"/>
        <v>EUR6E12E5Y_Quote</v>
      </c>
      <c r="F13" s="52" t="e">
        <f>_xll.qlSimpleQuote(E13,,RateTickValue,Permanent,Trigger,ObjectOverwrite)</f>
        <v>#VALUE!</v>
      </c>
      <c r="G13" s="51" t="str">
        <f ca="1">_xll.ohRangeRetrieveError(F13)</f>
        <v/>
      </c>
      <c r="H13" s="50"/>
      <c r="J13" s="62" t="s">
        <v>72</v>
      </c>
      <c r="K13" s="61" t="s">
        <v>71</v>
      </c>
      <c r="L13" s="60" t="s">
        <v>82</v>
      </c>
      <c r="N13" s="95">
        <v>5</v>
      </c>
      <c r="O13" s="243" t="s">
        <v>58</v>
      </c>
      <c r="P13" s="242" t="str">
        <v>6E</v>
      </c>
      <c r="Q13" s="242" t="str">
        <v>12E</v>
      </c>
      <c r="R13" s="240" t="str">
        <f t="shared" si="1"/>
        <v>EUR6E12E5Y</v>
      </c>
      <c r="S13" s="211" t="str">
        <v>EUR6E12E5Y=ICAP</v>
      </c>
      <c r="T13" s="312">
        <v>9.8000000000000007</v>
      </c>
      <c r="U13" s="312">
        <v>0</v>
      </c>
      <c r="V13" s="312" t="e">
        <f ca="1">_xll.qlMidEquivalent(T13,U13)</f>
        <v>#NAME?</v>
      </c>
      <c r="W13" s="405"/>
      <c r="X13" s="311">
        <v>9.9</v>
      </c>
      <c r="Y13" s="201"/>
      <c r="Z13" s="393" t="e">
        <f ca="1"/>
        <v>#NAME?</v>
      </c>
      <c r="AA13" s="206" t="e">
        <f ca="1">_xll.qlSimpleQuoteSetValue(F13,ROUND(Z13/10000,6),Trigger)</f>
        <v>#NAME?</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e">
        <f>_xll.qlSimpleQuote(E14,,RateTickValue,Permanent,Trigger,ObjectOverwrite)</f>
        <v>#VALUE!</v>
      </c>
      <c r="G14" s="51" t="str">
        <f ca="1">_xll.ohRangeRetrieveError(F14)</f>
        <v/>
      </c>
      <c r="H14" s="50"/>
      <c r="J14" s="59" t="s">
        <v>70</v>
      </c>
      <c r="K14" s="58" t="s">
        <v>82</v>
      </c>
      <c r="L14" s="57" t="s">
        <v>69</v>
      </c>
      <c r="N14" s="95">
        <v>6</v>
      </c>
      <c r="O14" s="243" t="s">
        <v>57</v>
      </c>
      <c r="P14" s="242" t="str">
        <v>6E</v>
      </c>
      <c r="Q14" s="242" t="str">
        <v>12E</v>
      </c>
      <c r="R14" s="240" t="str">
        <f t="shared" si="1"/>
        <v>EUR6E12E6Y</v>
      </c>
      <c r="S14" s="211" t="str">
        <v>EUR6E12E6Y=ICAP</v>
      </c>
      <c r="T14" s="312">
        <v>9.8000000000000007</v>
      </c>
      <c r="U14" s="312">
        <v>0</v>
      </c>
      <c r="V14" s="312" t="e">
        <f ca="1">_xll.qlMidEquivalent(T14,U14)</f>
        <v>#NAME?</v>
      </c>
      <c r="W14" s="405"/>
      <c r="X14" s="311">
        <v>9.9</v>
      </c>
      <c r="Y14" s="201"/>
      <c r="Z14" s="393" t="e">
        <f ca="1"/>
        <v>#NAME?</v>
      </c>
      <c r="AA14" s="206" t="e">
        <f ca="1">_xll.qlSimpleQuoteSetValue(F14,ROUND(Z14/10000,6),Trigger)</f>
        <v>#NAME?</v>
      </c>
      <c r="AB14" s="178"/>
      <c r="AC14" s="17"/>
      <c r="AD14" s="17"/>
      <c r="AE14" s="17"/>
      <c r="AF14" s="17"/>
    </row>
    <row r="15" spans="1:32" x14ac:dyDescent="0.2">
      <c r="A15" s="56"/>
      <c r="B15" s="55" t="s">
        <v>56</v>
      </c>
      <c r="C15" s="54" t="str">
        <f t="shared" si="2"/>
        <v>6E</v>
      </c>
      <c r="D15" s="53" t="str">
        <f t="shared" si="3"/>
        <v>12E</v>
      </c>
      <c r="E15" s="52" t="str">
        <f t="shared" si="0"/>
        <v>EUR6E12E7Y_Quote</v>
      </c>
      <c r="F15" s="52" t="e">
        <f>_xll.qlSimpleQuote(E15,,RateTickValue,Permanent,Trigger,ObjectOverwrite)</f>
        <v>#VALUE!</v>
      </c>
      <c r="G15" s="51" t="str">
        <f ca="1">_xll.ohRangeRetrieveError(F15)</f>
        <v/>
      </c>
      <c r="H15" s="50"/>
      <c r="N15" s="95">
        <v>7</v>
      </c>
      <c r="O15" s="243" t="s">
        <v>56</v>
      </c>
      <c r="P15" s="242" t="str">
        <v>6E</v>
      </c>
      <c r="Q15" s="242" t="str">
        <v>12E</v>
      </c>
      <c r="R15" s="240" t="str">
        <f t="shared" si="1"/>
        <v>EUR6E12E7Y</v>
      </c>
      <c r="S15" s="211" t="str">
        <v>EUR6E12E7Y=ICAP</v>
      </c>
      <c r="T15" s="312">
        <v>9.8000000000000007</v>
      </c>
      <c r="U15" s="312">
        <v>0</v>
      </c>
      <c r="V15" s="312" t="e">
        <f ca="1">_xll.qlMidEquivalent(T15,U15)</f>
        <v>#NAME?</v>
      </c>
      <c r="W15" s="405"/>
      <c r="X15" s="311">
        <v>9.9</v>
      </c>
      <c r="Y15" s="201"/>
      <c r="Z15" s="393" t="e">
        <f ca="1"/>
        <v>#NAME?</v>
      </c>
      <c r="AA15" s="206" t="e">
        <f ca="1">_xll.qlSimpleQuoteSetValue(F15,ROUND(Z15/10000,6),Trigger)</f>
        <v>#NAME?</v>
      </c>
      <c r="AB15" s="178"/>
      <c r="AC15" s="17"/>
      <c r="AD15" s="17"/>
      <c r="AE15" s="17"/>
      <c r="AF15" s="17"/>
    </row>
    <row r="16" spans="1:32" x14ac:dyDescent="0.2">
      <c r="A16" s="56"/>
      <c r="B16" s="55" t="s">
        <v>55</v>
      </c>
      <c r="C16" s="54" t="str">
        <f t="shared" si="2"/>
        <v>6E</v>
      </c>
      <c r="D16" s="53" t="str">
        <f t="shared" si="3"/>
        <v>12E</v>
      </c>
      <c r="E16" s="52" t="str">
        <f t="shared" si="0"/>
        <v>EUR6E12E8Y_Quote</v>
      </c>
      <c r="F16" s="52" t="e">
        <f>_xll.qlSimpleQuote(E16,,RateTickValue,Permanent,Trigger,ObjectOverwrite)</f>
        <v>#VALUE!</v>
      </c>
      <c r="G16" s="51" t="str">
        <f ca="1">_xll.ohRangeRetrieveError(F16)</f>
        <v/>
      </c>
      <c r="H16" s="50"/>
      <c r="N16" s="95">
        <v>8</v>
      </c>
      <c r="O16" s="243" t="s">
        <v>55</v>
      </c>
      <c r="P16" s="242" t="str">
        <v>6E</v>
      </c>
      <c r="Q16" s="242" t="str">
        <v>12E</v>
      </c>
      <c r="R16" s="240" t="str">
        <f t="shared" si="1"/>
        <v>EUR6E12E8Y</v>
      </c>
      <c r="S16" s="211" t="str">
        <v>EUR6E12E8Y=ICAP</v>
      </c>
      <c r="T16" s="312">
        <v>9.8000000000000007</v>
      </c>
      <c r="U16" s="312">
        <v>0</v>
      </c>
      <c r="V16" s="312" t="e">
        <f ca="1">_xll.qlMidEquivalent(T16,U16)</f>
        <v>#NAME?</v>
      </c>
      <c r="W16" s="405"/>
      <c r="X16" s="311">
        <v>9.9</v>
      </c>
      <c r="Y16" s="201"/>
      <c r="Z16" s="393" t="e">
        <f ca="1"/>
        <v>#NAME?</v>
      </c>
      <c r="AA16" s="206" t="e">
        <f ca="1">_xll.qlSimpleQuoteSetValue(F16,ROUND(Z16/10000,6),Trigger)</f>
        <v>#NAME?</v>
      </c>
      <c r="AB16" s="178"/>
      <c r="AC16" s="17"/>
      <c r="AD16" s="17"/>
      <c r="AE16" s="17"/>
      <c r="AF16" s="17"/>
    </row>
    <row r="17" spans="1:32" x14ac:dyDescent="0.2">
      <c r="A17" s="56"/>
      <c r="B17" s="55" t="s">
        <v>54</v>
      </c>
      <c r="C17" s="54" t="str">
        <f t="shared" si="2"/>
        <v>6E</v>
      </c>
      <c r="D17" s="53" t="str">
        <f t="shared" si="3"/>
        <v>12E</v>
      </c>
      <c r="E17" s="52" t="str">
        <f t="shared" si="0"/>
        <v>EUR6E12E9Y_Quote</v>
      </c>
      <c r="F17" s="52" t="e">
        <f>_xll.qlSimpleQuote(E17,,RateTickValue,Permanent,Trigger,ObjectOverwrite)</f>
        <v>#VALUE!</v>
      </c>
      <c r="G17" s="51" t="str">
        <f ca="1">_xll.ohRangeRetrieveError(F17)</f>
        <v/>
      </c>
      <c r="H17" s="50"/>
      <c r="N17" s="95">
        <v>9</v>
      </c>
      <c r="O17" s="243" t="s">
        <v>54</v>
      </c>
      <c r="P17" s="242" t="str">
        <v>6E</v>
      </c>
      <c r="Q17" s="242" t="str">
        <v>12E</v>
      </c>
      <c r="R17" s="240" t="str">
        <f t="shared" si="1"/>
        <v>EUR6E12E9Y</v>
      </c>
      <c r="S17" s="211" t="str">
        <v>EUR6E12E9Y=ICAP</v>
      </c>
      <c r="T17" s="312">
        <v>9.6999999999999993</v>
      </c>
      <c r="U17" s="312">
        <v>0</v>
      </c>
      <c r="V17" s="312" t="e">
        <f ca="1">_xll.qlMidEquivalent(T17,U17)</f>
        <v>#NAME?</v>
      </c>
      <c r="W17" s="405"/>
      <c r="X17" s="311">
        <v>9.9</v>
      </c>
      <c r="Y17" s="201"/>
      <c r="Z17" s="393" t="e">
        <f ca="1"/>
        <v>#NAME?</v>
      </c>
      <c r="AA17" s="206" t="e">
        <f ca="1">_xll.qlSimpleQuoteSetValue(F17,ROUND(Z17/10000,6),Trigger)</f>
        <v>#NAME?</v>
      </c>
      <c r="AB17" s="178"/>
      <c r="AC17" s="17"/>
      <c r="AD17" s="17"/>
      <c r="AE17" s="17"/>
      <c r="AF17" s="17"/>
    </row>
    <row r="18" spans="1:32" x14ac:dyDescent="0.2">
      <c r="A18" s="56"/>
      <c r="B18" s="55" t="s">
        <v>53</v>
      </c>
      <c r="C18" s="54" t="str">
        <f t="shared" si="2"/>
        <v>6E</v>
      </c>
      <c r="D18" s="53" t="str">
        <f t="shared" si="3"/>
        <v>12E</v>
      </c>
      <c r="E18" s="52" t="str">
        <f t="shared" si="0"/>
        <v>EUR6E12E10Y_Quote</v>
      </c>
      <c r="F18" s="52" t="e">
        <f>_xll.qlSimpleQuote(E18,,RateTickValue,Permanent,Trigger,ObjectOverwrite)</f>
        <v>#VALUE!</v>
      </c>
      <c r="G18" s="51" t="str">
        <f ca="1">_xll.ohRangeRetrieveError(F18)</f>
        <v/>
      </c>
      <c r="H18" s="50"/>
      <c r="N18" s="95">
        <v>10</v>
      </c>
      <c r="O18" s="243" t="s">
        <v>53</v>
      </c>
      <c r="P18" s="242" t="str">
        <v>6E</v>
      </c>
      <c r="Q18" s="242" t="str">
        <v>12E</v>
      </c>
      <c r="R18" s="240" t="str">
        <f t="shared" si="1"/>
        <v>EUR6E12E10Y</v>
      </c>
      <c r="S18" s="211" t="str">
        <v>EUR6E12E10Y=ICAP</v>
      </c>
      <c r="T18" s="312">
        <v>9.5</v>
      </c>
      <c r="U18" s="312">
        <v>0</v>
      </c>
      <c r="V18" s="312" t="e">
        <f ca="1">_xll.qlMidEquivalent(T18,U18)</f>
        <v>#NAME?</v>
      </c>
      <c r="W18" s="405"/>
      <c r="X18" s="311">
        <v>9.6999999999999993</v>
      </c>
      <c r="Y18" s="201"/>
      <c r="Z18" s="393" t="e">
        <f ca="1"/>
        <v>#NAME?</v>
      </c>
      <c r="AA18" s="206" t="e">
        <f ca="1">_xll.qlSimpleQuoteSetValue(F18,ROUND(Z18/10000,6),Trigger)</f>
        <v>#NAME?</v>
      </c>
      <c r="AB18" s="178"/>
      <c r="AC18" s="17"/>
      <c r="AD18" s="17"/>
      <c r="AE18" s="17"/>
      <c r="AF18" s="17"/>
    </row>
    <row r="19" spans="1:32" x14ac:dyDescent="0.2">
      <c r="A19" s="56"/>
      <c r="B19" s="55" t="s">
        <v>52</v>
      </c>
      <c r="C19" s="54" t="str">
        <f t="shared" si="2"/>
        <v>6E</v>
      </c>
      <c r="D19" s="53" t="str">
        <f t="shared" si="3"/>
        <v>12E</v>
      </c>
      <c r="E19" s="52" t="str">
        <f t="shared" si="0"/>
        <v>EUR6E12E11Y_Quote</v>
      </c>
      <c r="F19" s="52" t="e">
        <f>_xll.qlSimpleQuote(E19,,RateTickValue,Permanent,Trigger,ObjectOverwrite)</f>
        <v>#VALUE!</v>
      </c>
      <c r="G19" s="51" t="str">
        <f ca="1">_xll.ohRangeRetrieveError(F19)</f>
        <v/>
      </c>
      <c r="H19" s="50"/>
      <c r="N19" s="95">
        <v>11</v>
      </c>
      <c r="O19" s="243" t="s">
        <v>52</v>
      </c>
      <c r="P19" s="242" t="str">
        <v>6E</v>
      </c>
      <c r="Q19" s="242" t="str">
        <v>12E</v>
      </c>
      <c r="R19" s="240" t="str">
        <f t="shared" si="1"/>
        <v>EUR6E12E11Y</v>
      </c>
      <c r="S19" s="211" t="str">
        <v>EUR6E12E11Y=ICAP</v>
      </c>
      <c r="T19" s="312">
        <v>9.3000000000000007</v>
      </c>
      <c r="U19" s="312">
        <v>0</v>
      </c>
      <c r="V19" s="312" t="e">
        <f ca="1">_xll.qlMidEquivalent(T19,U19)</f>
        <v>#NAME?</v>
      </c>
      <c r="W19" s="405"/>
      <c r="X19" s="311">
        <v>9.5</v>
      </c>
      <c r="Y19" s="201"/>
      <c r="Z19" s="393" t="e">
        <f ca="1"/>
        <v>#NAME?</v>
      </c>
      <c r="AA19" s="206" t="e">
        <f ca="1">_xll.qlSimpleQuoteSetValue(F19,ROUND(Z19/10000,6),Trigger)</f>
        <v>#NAME?</v>
      </c>
      <c r="AB19" s="178"/>
      <c r="AC19" s="17"/>
      <c r="AD19" s="17"/>
      <c r="AE19" s="17"/>
      <c r="AF19" s="17"/>
    </row>
    <row r="20" spans="1:32" x14ac:dyDescent="0.2">
      <c r="A20" s="56"/>
      <c r="B20" s="55" t="s">
        <v>51</v>
      </c>
      <c r="C20" s="54" t="str">
        <f t="shared" si="2"/>
        <v>6E</v>
      </c>
      <c r="D20" s="53" t="str">
        <f t="shared" si="3"/>
        <v>12E</v>
      </c>
      <c r="E20" s="52" t="str">
        <f t="shared" si="0"/>
        <v>EUR6E12E12Y_Quote</v>
      </c>
      <c r="F20" s="52" t="e">
        <f>_xll.qlSimpleQuote(E20,,RateTickValue,Permanent,Trigger,ObjectOverwrite)</f>
        <v>#VALUE!</v>
      </c>
      <c r="G20" s="51" t="str">
        <f ca="1">_xll.ohRangeRetrieveError(F20)</f>
        <v/>
      </c>
      <c r="H20" s="50"/>
      <c r="N20" s="95">
        <v>12</v>
      </c>
      <c r="O20" s="243" t="s">
        <v>51</v>
      </c>
      <c r="P20" s="242" t="str">
        <v>6E</v>
      </c>
      <c r="Q20" s="242" t="str">
        <v>12E</v>
      </c>
      <c r="R20" s="240" t="str">
        <f t="shared" si="1"/>
        <v>EUR6E12E12Y</v>
      </c>
      <c r="S20" s="211" t="str">
        <v>EUR6E12E12Y=ICAP</v>
      </c>
      <c r="T20" s="312">
        <v>9</v>
      </c>
      <c r="U20" s="312">
        <v>0</v>
      </c>
      <c r="V20" s="312" t="e">
        <f ca="1">_xll.qlMidEquivalent(T20,U20)</f>
        <v>#NAME?</v>
      </c>
      <c r="W20" s="405"/>
      <c r="X20" s="311">
        <v>9.1999999999999993</v>
      </c>
      <c r="Y20" s="201"/>
      <c r="Z20" s="393" t="e">
        <f ca="1"/>
        <v>#NAME?</v>
      </c>
      <c r="AA20" s="206" t="e">
        <f ca="1">_xll.qlSimpleQuoteSetValue(F20,ROUND(Z20/10000,6),Trigger)</f>
        <v>#NAME?</v>
      </c>
      <c r="AB20" s="178"/>
      <c r="AC20" s="17"/>
      <c r="AD20" s="17"/>
      <c r="AE20" s="17"/>
      <c r="AF20" s="17"/>
    </row>
    <row r="21" spans="1:32" x14ac:dyDescent="0.2">
      <c r="A21" s="56"/>
      <c r="B21" s="55" t="s">
        <v>50</v>
      </c>
      <c r="C21" s="54" t="str">
        <f t="shared" si="2"/>
        <v>6E</v>
      </c>
      <c r="D21" s="53" t="str">
        <f t="shared" si="3"/>
        <v>12E</v>
      </c>
      <c r="E21" s="52" t="str">
        <f t="shared" si="0"/>
        <v>EUR6E12E13Y_Quote</v>
      </c>
      <c r="F21" s="52" t="e">
        <f>_xll.qlSimpleQuote(E21,,RateTickValue,Permanent,Trigger,ObjectOverwrite)</f>
        <v>#VALUE!</v>
      </c>
      <c r="G21" s="51" t="str">
        <f ca="1">_xll.ohRangeRetrieveError(F21)</f>
        <v/>
      </c>
      <c r="H21" s="50"/>
      <c r="N21" s="95">
        <v>13</v>
      </c>
      <c r="O21" s="243" t="s">
        <v>50</v>
      </c>
      <c r="P21" s="242" t="str">
        <v>6E</v>
      </c>
      <c r="Q21" s="242" t="str">
        <v>12E</v>
      </c>
      <c r="R21" s="240" t="str">
        <f t="shared" si="1"/>
        <v>EUR6E12E13Y</v>
      </c>
      <c r="S21" s="211" t="str">
        <v>EUR6E12E13Y=ICAP</v>
      </c>
      <c r="T21" s="312" t="s">
        <v>227</v>
      </c>
      <c r="U21" s="312" t="s">
        <v>227</v>
      </c>
      <c r="V21" s="312" t="e">
        <f ca="1">_xll.qlMidEquivalent(T21,U21)</f>
        <v>#NAME?</v>
      </c>
      <c r="W21" s="405"/>
      <c r="X21" s="311" t="e">
        <v>#NUM!</v>
      </c>
      <c r="Y21" s="201"/>
      <c r="Z21" s="393" t="e">
        <f ca="1"/>
        <v>#NAME?</v>
      </c>
      <c r="AA21" s="206" t="e">
        <f ca="1">_xll.qlSimpleQuoteSetValue(F21,ROUND(Z21/10000,6),Trigger)</f>
        <v>#NAME?</v>
      </c>
      <c r="AB21" s="178"/>
      <c r="AC21" s="17"/>
      <c r="AD21" s="17"/>
      <c r="AE21" s="17"/>
      <c r="AF21" s="17"/>
    </row>
    <row r="22" spans="1:32" x14ac:dyDescent="0.2">
      <c r="A22" s="56"/>
      <c r="B22" s="55" t="s">
        <v>49</v>
      </c>
      <c r="C22" s="54" t="str">
        <f t="shared" si="2"/>
        <v>6E</v>
      </c>
      <c r="D22" s="53" t="str">
        <f t="shared" si="3"/>
        <v>12E</v>
      </c>
      <c r="E22" s="52" t="str">
        <f t="shared" si="0"/>
        <v>EUR6E12E14Y_Quote</v>
      </c>
      <c r="F22" s="52" t="e">
        <f>_xll.qlSimpleQuote(E22,,RateTickValue,Permanent,Trigger,ObjectOverwrite)</f>
        <v>#VALUE!</v>
      </c>
      <c r="G22" s="51" t="str">
        <f ca="1">_xll.ohRangeRetrieveError(F22)</f>
        <v/>
      </c>
      <c r="H22" s="50"/>
      <c r="N22" s="95">
        <v>14</v>
      </c>
      <c r="O22" s="243" t="s">
        <v>49</v>
      </c>
      <c r="P22" s="242" t="str">
        <v>6E</v>
      </c>
      <c r="Q22" s="242" t="str">
        <v>12E</v>
      </c>
      <c r="R22" s="240" t="str">
        <f t="shared" si="1"/>
        <v>EUR6E12E14Y</v>
      </c>
      <c r="S22" s="211" t="str">
        <v>EUR6E12E14Y=ICAP</v>
      </c>
      <c r="T22" s="312" t="s">
        <v>227</v>
      </c>
      <c r="U22" s="312" t="s">
        <v>227</v>
      </c>
      <c r="V22" s="312" t="e">
        <f ca="1">_xll.qlMidEquivalent(T22,U22)</f>
        <v>#NAME?</v>
      </c>
      <c r="W22" s="405"/>
      <c r="X22" s="311" t="e">
        <v>#NUM!</v>
      </c>
      <c r="Y22" s="201"/>
      <c r="Z22" s="393" t="e">
        <f ca="1"/>
        <v>#NAME?</v>
      </c>
      <c r="AA22" s="206" t="e">
        <f ca="1">_xll.qlSimpleQuoteSetValue(F22,ROUND(Z22/10000,6),Trigger)</f>
        <v>#NAME?</v>
      </c>
      <c r="AB22" s="178"/>
      <c r="AC22" s="17"/>
      <c r="AD22" s="17"/>
      <c r="AE22" s="17"/>
      <c r="AF22" s="17"/>
    </row>
    <row r="23" spans="1:32" x14ac:dyDescent="0.2">
      <c r="A23" s="56"/>
      <c r="B23" s="55" t="s">
        <v>48</v>
      </c>
      <c r="C23" s="54" t="str">
        <f t="shared" si="2"/>
        <v>6E</v>
      </c>
      <c r="D23" s="53" t="str">
        <f t="shared" si="3"/>
        <v>12E</v>
      </c>
      <c r="E23" s="52" t="str">
        <f t="shared" si="0"/>
        <v>EUR6E12E15Y_Quote</v>
      </c>
      <c r="F23" s="52" t="e">
        <f>_xll.qlSimpleQuote(E23,,RateTickValue,Permanent,Trigger,ObjectOverwrite)</f>
        <v>#VALUE!</v>
      </c>
      <c r="G23" s="51" t="str">
        <f ca="1">_xll.ohRangeRetrieveError(F23)</f>
        <v/>
      </c>
      <c r="H23" s="50"/>
      <c r="N23" s="95">
        <v>15</v>
      </c>
      <c r="O23" s="243" t="s">
        <v>48</v>
      </c>
      <c r="P23" s="242" t="str">
        <v>6E</v>
      </c>
      <c r="Q23" s="242" t="str">
        <v>12E</v>
      </c>
      <c r="R23" s="240" t="str">
        <f t="shared" si="1"/>
        <v>EUR6E12E15Y</v>
      </c>
      <c r="S23" s="211" t="str">
        <v>EUR6E12E15Y=ICAP</v>
      </c>
      <c r="T23" s="312">
        <v>8.1</v>
      </c>
      <c r="U23" s="312">
        <v>0</v>
      </c>
      <c r="V23" s="312" t="e">
        <f ca="1">_xll.qlMidEquivalent(T23,U23)</f>
        <v>#NAME?</v>
      </c>
      <c r="W23" s="405"/>
      <c r="X23" s="311">
        <v>8.4</v>
      </c>
      <c r="Y23" s="201"/>
      <c r="Z23" s="393" t="e">
        <f ca="1"/>
        <v>#NAME?</v>
      </c>
      <c r="AA23" s="206" t="e">
        <f ca="1">_xll.qlSimpleQuoteSetValue(F23,ROUND(Z23/10000,6),Trigger)</f>
        <v>#NAME?</v>
      </c>
      <c r="AB23" s="178"/>
      <c r="AC23" s="17"/>
      <c r="AD23" s="17"/>
      <c r="AE23" s="17"/>
      <c r="AF23" s="17"/>
    </row>
    <row r="24" spans="1:32" x14ac:dyDescent="0.2">
      <c r="A24" s="56"/>
      <c r="B24" s="55" t="s">
        <v>47</v>
      </c>
      <c r="C24" s="54" t="str">
        <f t="shared" si="2"/>
        <v>6E</v>
      </c>
      <c r="D24" s="53" t="str">
        <f t="shared" si="3"/>
        <v>12E</v>
      </c>
      <c r="E24" s="52" t="str">
        <f t="shared" si="0"/>
        <v>EUR6E12E16Y_Quote</v>
      </c>
      <c r="F24" s="52" t="e">
        <f>_xll.qlSimpleQuote(E24,,RateTickValue,Permanent,Trigger,ObjectOverwrite)</f>
        <v>#VALUE!</v>
      </c>
      <c r="G24" s="51" t="str">
        <f ca="1">_xll.ohRangeRetrieveError(F24)</f>
        <v/>
      </c>
      <c r="H24" s="50"/>
      <c r="N24" s="95">
        <v>16</v>
      </c>
      <c r="O24" s="243" t="s">
        <v>47</v>
      </c>
      <c r="P24" s="242" t="str">
        <v>6E</v>
      </c>
      <c r="Q24" s="242" t="str">
        <v>12E</v>
      </c>
      <c r="R24" s="240" t="str">
        <f t="shared" si="1"/>
        <v>EUR6E12E16Y</v>
      </c>
      <c r="S24" s="211" t="str">
        <v>EUR6E12E16Y=ICAP</v>
      </c>
      <c r="T24" s="312" t="s">
        <v>227</v>
      </c>
      <c r="U24" s="312" t="s">
        <v>227</v>
      </c>
      <c r="V24" s="312" t="e">
        <f ca="1">_xll.qlMidEquivalent(T24,U24)</f>
        <v>#NAME?</v>
      </c>
      <c r="W24" s="405"/>
      <c r="X24" s="311" t="e">
        <v>#NUM!</v>
      </c>
      <c r="Y24" s="201"/>
      <c r="Z24" s="393" t="e">
        <f ca="1"/>
        <v>#NAME?</v>
      </c>
      <c r="AA24" s="206" t="e">
        <f ca="1">_xll.qlSimpleQuoteSetValue(F24,ROUND(Z24/10000,6),Trigger)</f>
        <v>#NAME?</v>
      </c>
      <c r="AB24" s="178"/>
      <c r="AC24" s="17"/>
      <c r="AD24" s="17"/>
      <c r="AE24" s="17"/>
      <c r="AF24" s="17"/>
    </row>
    <row r="25" spans="1:32" x14ac:dyDescent="0.2">
      <c r="A25" s="56"/>
      <c r="B25" s="55" t="s">
        <v>46</v>
      </c>
      <c r="C25" s="54" t="str">
        <f t="shared" si="2"/>
        <v>6E</v>
      </c>
      <c r="D25" s="53" t="str">
        <f t="shared" si="3"/>
        <v>12E</v>
      </c>
      <c r="E25" s="52" t="str">
        <f t="shared" si="0"/>
        <v>EUR6E12E17Y_Quote</v>
      </c>
      <c r="F25" s="52" t="e">
        <f>_xll.qlSimpleQuote(E25,,RateTickValue,Permanent,Trigger,ObjectOverwrite)</f>
        <v>#VALUE!</v>
      </c>
      <c r="G25" s="51" t="str">
        <f ca="1">_xll.ohRangeRetrieveError(F25)</f>
        <v/>
      </c>
      <c r="H25" s="50"/>
      <c r="N25" s="95">
        <v>17</v>
      </c>
      <c r="O25" s="243" t="s">
        <v>46</v>
      </c>
      <c r="P25" s="242" t="str">
        <v>6E</v>
      </c>
      <c r="Q25" s="242" t="str">
        <v>12E</v>
      </c>
      <c r="R25" s="240" t="str">
        <f t="shared" si="1"/>
        <v>EUR6E12E17Y</v>
      </c>
      <c r="S25" s="211" t="str">
        <v>EUR6E12E17Y=ICAP</v>
      </c>
      <c r="T25" s="312" t="s">
        <v>227</v>
      </c>
      <c r="U25" s="312" t="s">
        <v>227</v>
      </c>
      <c r="V25" s="312" t="e">
        <f ca="1">_xll.qlMidEquivalent(T25,U25)</f>
        <v>#NAME?</v>
      </c>
      <c r="W25" s="405"/>
      <c r="X25" s="311" t="e">
        <v>#NUM!</v>
      </c>
      <c r="Y25" s="201"/>
      <c r="Z25" s="393" t="e">
        <f ca="1"/>
        <v>#NAME?</v>
      </c>
      <c r="AA25" s="206" t="e">
        <f ca="1">_xll.qlSimpleQuoteSetValue(F25,ROUND(Z25/10000,6),Trigger)</f>
        <v>#NAME?</v>
      </c>
      <c r="AB25" s="178"/>
      <c r="AC25" s="17"/>
      <c r="AD25" s="17"/>
      <c r="AE25" s="17"/>
      <c r="AF25" s="17"/>
    </row>
    <row r="26" spans="1:32" x14ac:dyDescent="0.2">
      <c r="A26" s="56"/>
      <c r="B26" s="55" t="s">
        <v>45</v>
      </c>
      <c r="C26" s="54" t="str">
        <f t="shared" si="2"/>
        <v>6E</v>
      </c>
      <c r="D26" s="53" t="str">
        <f t="shared" si="3"/>
        <v>12E</v>
      </c>
      <c r="E26" s="52" t="str">
        <f t="shared" si="0"/>
        <v>EUR6E12E18Y_Quote</v>
      </c>
      <c r="F26" s="52" t="e">
        <f>_xll.qlSimpleQuote(E26,,RateTickValue,Permanent,Trigger,ObjectOverwrite)</f>
        <v>#VALUE!</v>
      </c>
      <c r="G26" s="51" t="str">
        <f ca="1">_xll.ohRangeRetrieveError(F26)</f>
        <v/>
      </c>
      <c r="H26" s="50"/>
      <c r="N26" s="95">
        <v>18</v>
      </c>
      <c r="O26" s="243" t="s">
        <v>45</v>
      </c>
      <c r="P26" s="242" t="str">
        <v>6E</v>
      </c>
      <c r="Q26" s="242" t="str">
        <v>12E</v>
      </c>
      <c r="R26" s="240" t="str">
        <f t="shared" si="1"/>
        <v>EUR6E12E18Y</v>
      </c>
      <c r="S26" s="211" t="str">
        <v>EUR6E12E18Y=ICAP</v>
      </c>
      <c r="T26" s="312" t="s">
        <v>227</v>
      </c>
      <c r="U26" s="312" t="s">
        <v>227</v>
      </c>
      <c r="V26" s="312" t="e">
        <f ca="1">_xll.qlMidEquivalent(T26,U26)</f>
        <v>#NAME?</v>
      </c>
      <c r="W26" s="405"/>
      <c r="X26" s="311" t="e">
        <v>#NUM!</v>
      </c>
      <c r="Y26" s="201"/>
      <c r="Z26" s="393" t="e">
        <f ca="1"/>
        <v>#NAME?</v>
      </c>
      <c r="AA26" s="206" t="e">
        <f ca="1">_xll.qlSimpleQuoteSetValue(F26,ROUND(Z26/10000,6),Trigger)</f>
        <v>#NAME?</v>
      </c>
      <c r="AB26" s="178"/>
      <c r="AC26" s="17"/>
      <c r="AD26" s="17"/>
      <c r="AE26" s="17"/>
      <c r="AF26" s="17"/>
    </row>
    <row r="27" spans="1:32" x14ac:dyDescent="0.2">
      <c r="A27" s="56"/>
      <c r="B27" s="55" t="s">
        <v>44</v>
      </c>
      <c r="C27" s="54" t="str">
        <f t="shared" si="2"/>
        <v>6E</v>
      </c>
      <c r="D27" s="53" t="str">
        <f t="shared" si="3"/>
        <v>12E</v>
      </c>
      <c r="E27" s="52" t="str">
        <f t="shared" si="0"/>
        <v>EUR6E12E19Y_Quote</v>
      </c>
      <c r="F27" s="52" t="e">
        <f>_xll.qlSimpleQuote(E27,,RateTickValue,Permanent,Trigger,ObjectOverwrite)</f>
        <v>#VALUE!</v>
      </c>
      <c r="G27" s="51" t="str">
        <f ca="1">_xll.ohRangeRetrieveError(F27)</f>
        <v/>
      </c>
      <c r="H27" s="50"/>
      <c r="N27" s="95">
        <v>19</v>
      </c>
      <c r="O27" s="243" t="s">
        <v>44</v>
      </c>
      <c r="P27" s="242" t="str">
        <v>6E</v>
      </c>
      <c r="Q27" s="242" t="str">
        <v>12E</v>
      </c>
      <c r="R27" s="240" t="str">
        <f t="shared" si="1"/>
        <v>EUR6E12E19Y</v>
      </c>
      <c r="S27" s="211" t="str">
        <v>EUR6E12E19Y=ICAP</v>
      </c>
      <c r="T27" s="312" t="s">
        <v>227</v>
      </c>
      <c r="U27" s="312" t="s">
        <v>227</v>
      </c>
      <c r="V27" s="312" t="e">
        <f ca="1">_xll.qlMidEquivalent(T27,U27)</f>
        <v>#NAME?</v>
      </c>
      <c r="W27" s="405"/>
      <c r="X27" s="311" t="e">
        <v>#NUM!</v>
      </c>
      <c r="Y27" s="201"/>
      <c r="Z27" s="393" t="e">
        <f ca="1"/>
        <v>#NAME?</v>
      </c>
      <c r="AA27" s="206" t="e">
        <f ca="1">_xll.qlSimpleQuoteSetValue(F27,ROUND(Z27/10000,6),Trigger)</f>
        <v>#NAME?</v>
      </c>
      <c r="AB27" s="178"/>
      <c r="AC27" s="17"/>
      <c r="AD27" s="17"/>
      <c r="AE27" s="17"/>
      <c r="AF27" s="17"/>
    </row>
    <row r="28" spans="1:32" x14ac:dyDescent="0.2">
      <c r="A28" s="56"/>
      <c r="B28" s="55" t="s">
        <v>43</v>
      </c>
      <c r="C28" s="54" t="str">
        <f t="shared" si="2"/>
        <v>6E</v>
      </c>
      <c r="D28" s="53" t="str">
        <f t="shared" si="3"/>
        <v>12E</v>
      </c>
      <c r="E28" s="52" t="str">
        <f t="shared" si="0"/>
        <v>EUR6E12E20Y_Quote</v>
      </c>
      <c r="F28" s="52" t="e">
        <f>_xll.qlSimpleQuote(E28,,RateTickValue,Permanent,Trigger,ObjectOverwrite)</f>
        <v>#VALUE!</v>
      </c>
      <c r="G28" s="51" t="str">
        <f ca="1">_xll.ohRangeRetrieveError(F28)</f>
        <v/>
      </c>
      <c r="H28" s="50"/>
      <c r="N28" s="95">
        <v>20</v>
      </c>
      <c r="O28" s="243" t="s">
        <v>43</v>
      </c>
      <c r="P28" s="242" t="str">
        <v>6E</v>
      </c>
      <c r="Q28" s="242" t="str">
        <v>12E</v>
      </c>
      <c r="R28" s="240" t="str">
        <f t="shared" si="1"/>
        <v>EUR6E12E20Y</v>
      </c>
      <c r="S28" s="211" t="str">
        <v>EUR6E12E20Y=ICAP</v>
      </c>
      <c r="T28" s="312">
        <v>7.3</v>
      </c>
      <c r="U28" s="312">
        <v>0</v>
      </c>
      <c r="V28" s="312" t="e">
        <f ca="1">_xll.qlMidEquivalent(T28,U28)</f>
        <v>#NAME?</v>
      </c>
      <c r="W28" s="405"/>
      <c r="X28" s="311">
        <v>7.5</v>
      </c>
      <c r="Y28" s="201"/>
      <c r="Z28" s="393" t="e">
        <f ca="1"/>
        <v>#NAME?</v>
      </c>
      <c r="AA28" s="206" t="e">
        <f ca="1">_xll.qlSimpleQuoteSetValue(F28,ROUND(Z28/10000,6),Trigger)</f>
        <v>#NAME?</v>
      </c>
      <c r="AB28" s="178"/>
      <c r="AC28" s="17"/>
      <c r="AD28" s="17"/>
      <c r="AE28" s="17"/>
      <c r="AF28" s="17"/>
    </row>
    <row r="29" spans="1:32" x14ac:dyDescent="0.2">
      <c r="A29" s="56"/>
      <c r="B29" s="55" t="s">
        <v>42</v>
      </c>
      <c r="C29" s="54" t="str">
        <f t="shared" si="2"/>
        <v>6E</v>
      </c>
      <c r="D29" s="53" t="str">
        <f t="shared" si="3"/>
        <v>12E</v>
      </c>
      <c r="E29" s="52" t="str">
        <f t="shared" si="0"/>
        <v>EUR6E12E21Y_Quote</v>
      </c>
      <c r="F29" s="52" t="e">
        <f>_xll.qlSimpleQuote(E29,,RateTickValue,Permanent,Trigger,ObjectOverwrite)</f>
        <v>#VALUE!</v>
      </c>
      <c r="G29" s="51" t="str">
        <f ca="1">_xll.ohRangeRetrieveError(F29)</f>
        <v/>
      </c>
      <c r="H29" s="50"/>
      <c r="N29" s="95">
        <v>21</v>
      </c>
      <c r="O29" s="243" t="s">
        <v>42</v>
      </c>
      <c r="P29" s="242" t="str">
        <v>6E</v>
      </c>
      <c r="Q29" s="242" t="str">
        <v>12E</v>
      </c>
      <c r="R29" s="240" t="str">
        <f t="shared" si="1"/>
        <v>EUR6E12E21Y</v>
      </c>
      <c r="S29" s="211" t="str">
        <v>EUR6E12E21Y=ICAP</v>
      </c>
      <c r="T29" s="312" t="s">
        <v>227</v>
      </c>
      <c r="U29" s="312" t="s">
        <v>227</v>
      </c>
      <c r="V29" s="312" t="e">
        <f ca="1">_xll.qlMidEquivalent(T29,U29)</f>
        <v>#NAME?</v>
      </c>
      <c r="W29" s="405"/>
      <c r="X29" s="311" t="e">
        <v>#NUM!</v>
      </c>
      <c r="Y29" s="201"/>
      <c r="Z29" s="393" t="e">
        <f ca="1"/>
        <v>#NAME?</v>
      </c>
      <c r="AA29" s="206" t="e">
        <f ca="1">_xll.qlSimpleQuoteSetValue(F29,ROUND(Z29/10000,6),Trigger)</f>
        <v>#NAME?</v>
      </c>
      <c r="AB29" s="178"/>
      <c r="AC29" s="17"/>
      <c r="AD29" s="17"/>
      <c r="AE29" s="17"/>
      <c r="AF29" s="17"/>
    </row>
    <row r="30" spans="1:32" x14ac:dyDescent="0.2">
      <c r="A30" s="56"/>
      <c r="B30" s="55" t="s">
        <v>41</v>
      </c>
      <c r="C30" s="54" t="str">
        <f t="shared" si="2"/>
        <v>6E</v>
      </c>
      <c r="D30" s="53" t="str">
        <f t="shared" si="3"/>
        <v>12E</v>
      </c>
      <c r="E30" s="52" t="str">
        <f t="shared" si="0"/>
        <v>EUR6E12E22Y_Quote</v>
      </c>
      <c r="F30" s="52" t="e">
        <f>_xll.qlSimpleQuote(E30,,RateTickValue,Permanent,Trigger,ObjectOverwrite)</f>
        <v>#VALUE!</v>
      </c>
      <c r="G30" s="51" t="str">
        <f ca="1">_xll.ohRangeRetrieveError(F30)</f>
        <v/>
      </c>
      <c r="H30" s="50"/>
      <c r="N30" s="95">
        <v>22</v>
      </c>
      <c r="O30" s="243" t="s">
        <v>41</v>
      </c>
      <c r="P30" s="242" t="str">
        <v>6E</v>
      </c>
      <c r="Q30" s="242" t="str">
        <v>12E</v>
      </c>
      <c r="R30" s="240" t="str">
        <f t="shared" si="1"/>
        <v>EUR6E12E22Y</v>
      </c>
      <c r="S30" s="211" t="str">
        <v>EUR6E12E22Y=ICAP</v>
      </c>
      <c r="T30" s="312" t="s">
        <v>227</v>
      </c>
      <c r="U30" s="312" t="s">
        <v>227</v>
      </c>
      <c r="V30" s="312" t="e">
        <f ca="1">_xll.qlMidEquivalent(T30,U30)</f>
        <v>#NAME?</v>
      </c>
      <c r="W30" s="405"/>
      <c r="X30" s="311" t="e">
        <v>#NUM!</v>
      </c>
      <c r="Y30" s="201"/>
      <c r="Z30" s="393" t="e">
        <f ca="1"/>
        <v>#NAME?</v>
      </c>
      <c r="AA30" s="206" t="e">
        <f ca="1">_xll.qlSimpleQuoteSetValue(F30,ROUND(Z30/10000,6),Trigger)</f>
        <v>#NAME?</v>
      </c>
      <c r="AB30" s="178"/>
      <c r="AC30" s="17"/>
      <c r="AD30" s="17"/>
      <c r="AE30" s="17"/>
      <c r="AF30" s="17"/>
    </row>
    <row r="31" spans="1:32" x14ac:dyDescent="0.2">
      <c r="A31" s="56"/>
      <c r="B31" s="55" t="s">
        <v>40</v>
      </c>
      <c r="C31" s="54" t="str">
        <f t="shared" si="2"/>
        <v>6E</v>
      </c>
      <c r="D31" s="53" t="str">
        <f t="shared" si="3"/>
        <v>12E</v>
      </c>
      <c r="E31" s="52" t="str">
        <f t="shared" si="0"/>
        <v>EUR6E12E23Y_Quote</v>
      </c>
      <c r="F31" s="52" t="e">
        <f>_xll.qlSimpleQuote(E31,,RateTickValue,Permanent,Trigger,ObjectOverwrite)</f>
        <v>#VALUE!</v>
      </c>
      <c r="G31" s="51" t="str">
        <f ca="1">_xll.ohRangeRetrieveError(F31)</f>
        <v/>
      </c>
      <c r="H31" s="50"/>
      <c r="N31" s="95">
        <v>23</v>
      </c>
      <c r="O31" s="243" t="s">
        <v>40</v>
      </c>
      <c r="P31" s="242" t="str">
        <v>6E</v>
      </c>
      <c r="Q31" s="242" t="str">
        <v>12E</v>
      </c>
      <c r="R31" s="240" t="str">
        <f t="shared" si="1"/>
        <v>EUR6E12E23Y</v>
      </c>
      <c r="S31" s="211" t="str">
        <v>EUR6E12E23Y=ICAP</v>
      </c>
      <c r="T31" s="312" t="s">
        <v>227</v>
      </c>
      <c r="U31" s="312" t="s">
        <v>227</v>
      </c>
      <c r="V31" s="312" t="e">
        <f ca="1">_xll.qlMidEquivalent(T31,U31)</f>
        <v>#NAME?</v>
      </c>
      <c r="W31" s="405"/>
      <c r="X31" s="311" t="e">
        <v>#NUM!</v>
      </c>
      <c r="Y31" s="201"/>
      <c r="Z31" s="393" t="e">
        <f ca="1"/>
        <v>#NAME?</v>
      </c>
      <c r="AA31" s="206" t="e">
        <f ca="1">_xll.qlSimpleQuoteSetValue(F31,ROUND(Z31/10000,6),Trigger)</f>
        <v>#NAME?</v>
      </c>
      <c r="AB31" s="178"/>
      <c r="AC31" s="17"/>
      <c r="AD31" s="17"/>
      <c r="AE31" s="17"/>
      <c r="AF31" s="17"/>
    </row>
    <row r="32" spans="1:32" x14ac:dyDescent="0.2">
      <c r="A32" s="56"/>
      <c r="B32" s="55" t="s">
        <v>39</v>
      </c>
      <c r="C32" s="54" t="str">
        <f t="shared" si="2"/>
        <v>6E</v>
      </c>
      <c r="D32" s="53" t="str">
        <f t="shared" si="3"/>
        <v>12E</v>
      </c>
      <c r="E32" s="52" t="str">
        <f t="shared" si="0"/>
        <v>EUR6E12E24Y_Quote</v>
      </c>
      <c r="F32" s="52" t="e">
        <f>_xll.qlSimpleQuote(E32,,RateTickValue,Permanent,Trigger,ObjectOverwrite)</f>
        <v>#VALUE!</v>
      </c>
      <c r="G32" s="51" t="str">
        <f ca="1">_xll.ohRangeRetrieveError(F32)</f>
        <v/>
      </c>
      <c r="H32" s="50"/>
      <c r="N32" s="95">
        <v>24</v>
      </c>
      <c r="O32" s="243" t="s">
        <v>39</v>
      </c>
      <c r="P32" s="242" t="str">
        <v>6E</v>
      </c>
      <c r="Q32" s="242" t="str">
        <v>12E</v>
      </c>
      <c r="R32" s="240" t="str">
        <f t="shared" si="1"/>
        <v>EUR6E12E24Y</v>
      </c>
      <c r="S32" s="211" t="str">
        <v>EUR6E12E24Y=ICAP</v>
      </c>
      <c r="T32" s="312" t="s">
        <v>227</v>
      </c>
      <c r="U32" s="312" t="s">
        <v>227</v>
      </c>
      <c r="V32" s="312" t="e">
        <f ca="1">_xll.qlMidEquivalent(T32,U32)</f>
        <v>#NAME?</v>
      </c>
      <c r="W32" s="405"/>
      <c r="X32" s="311" t="e">
        <v>#NUM!</v>
      </c>
      <c r="Y32" s="201"/>
      <c r="Z32" s="393" t="e">
        <f ca="1"/>
        <v>#NAME?</v>
      </c>
      <c r="AA32" s="206" t="e">
        <f ca="1">_xll.qlSimpleQuoteSetValue(F32,ROUND(Z32/10000,6),Trigger)</f>
        <v>#NAME?</v>
      </c>
      <c r="AB32" s="178"/>
      <c r="AC32" s="17"/>
      <c r="AD32" s="17"/>
      <c r="AE32" s="17"/>
      <c r="AF32" s="17"/>
    </row>
    <row r="33" spans="1:32" x14ac:dyDescent="0.2">
      <c r="A33" s="56"/>
      <c r="B33" s="55" t="s">
        <v>38</v>
      </c>
      <c r="C33" s="54" t="str">
        <f t="shared" si="2"/>
        <v>6E</v>
      </c>
      <c r="D33" s="53" t="str">
        <f t="shared" si="3"/>
        <v>12E</v>
      </c>
      <c r="E33" s="52" t="str">
        <f t="shared" si="0"/>
        <v>EUR6E12E25Y_Quote</v>
      </c>
      <c r="F33" s="52" t="e">
        <f>_xll.qlSimpleQuote(E33,,RateTickValue,Permanent,Trigger,ObjectOverwrite)</f>
        <v>#VALUE!</v>
      </c>
      <c r="G33" s="51" t="str">
        <f ca="1">_xll.ohRangeRetrieveError(F33)</f>
        <v/>
      </c>
      <c r="H33" s="50"/>
      <c r="N33" s="95">
        <v>25</v>
      </c>
      <c r="O33" s="243" t="s">
        <v>38</v>
      </c>
      <c r="P33" s="242" t="str">
        <v>6E</v>
      </c>
      <c r="Q33" s="242" t="str">
        <v>12E</v>
      </c>
      <c r="R33" s="240" t="str">
        <f t="shared" si="1"/>
        <v>EUR6E12E25Y</v>
      </c>
      <c r="S33" s="211" t="str">
        <v>EUR6E12E25Y=ICAP</v>
      </c>
      <c r="T33" s="312">
        <v>6.8</v>
      </c>
      <c r="U33" s="312">
        <v>0</v>
      </c>
      <c r="V33" s="312" t="e">
        <f ca="1">_xll.qlMidEquivalent(T33,U33)</f>
        <v>#NAME?</v>
      </c>
      <c r="W33" s="405"/>
      <c r="X33" s="311">
        <v>7</v>
      </c>
      <c r="Y33" s="201"/>
      <c r="Z33" s="393" t="e">
        <f ca="1"/>
        <v>#NAME?</v>
      </c>
      <c r="AA33" s="206" t="e">
        <f ca="1">_xll.qlSimpleQuoteSetValue(F33,ROUND(Z33/10000,6),Trigger)</f>
        <v>#NAME?</v>
      </c>
      <c r="AB33" s="178"/>
      <c r="AC33" s="17"/>
      <c r="AD33" s="17"/>
      <c r="AE33" s="17"/>
      <c r="AF33" s="17"/>
    </row>
    <row r="34" spans="1:32" x14ac:dyDescent="0.2">
      <c r="A34" s="56"/>
      <c r="B34" s="55" t="s">
        <v>37</v>
      </c>
      <c r="C34" s="54" t="str">
        <f t="shared" si="2"/>
        <v>6E</v>
      </c>
      <c r="D34" s="53" t="str">
        <f t="shared" si="3"/>
        <v>12E</v>
      </c>
      <c r="E34" s="52" t="str">
        <f t="shared" si="0"/>
        <v>EUR6E12E26Y_Quote</v>
      </c>
      <c r="F34" s="52" t="e">
        <f>_xll.qlSimpleQuote(E34,,RateTickValue,Permanent,Trigger,ObjectOverwrite)</f>
        <v>#VALUE!</v>
      </c>
      <c r="G34" s="51" t="str">
        <f ca="1">_xll.ohRangeRetrieveError(F34)</f>
        <v/>
      </c>
      <c r="H34" s="50"/>
      <c r="N34" s="95">
        <v>26</v>
      </c>
      <c r="O34" s="243" t="s">
        <v>37</v>
      </c>
      <c r="P34" s="242" t="str">
        <v>6E</v>
      </c>
      <c r="Q34" s="242" t="str">
        <v>12E</v>
      </c>
      <c r="R34" s="240" t="str">
        <f t="shared" si="1"/>
        <v>EUR6E12E26Y</v>
      </c>
      <c r="S34" s="211" t="str">
        <v>EUR6E12E26Y=ICAP</v>
      </c>
      <c r="T34" s="312" t="s">
        <v>227</v>
      </c>
      <c r="U34" s="312" t="s">
        <v>227</v>
      </c>
      <c r="V34" s="312" t="e">
        <f ca="1">_xll.qlMidEquivalent(T34,U34)</f>
        <v>#NAME?</v>
      </c>
      <c r="W34" s="405"/>
      <c r="X34" s="311" t="e">
        <v>#NUM!</v>
      </c>
      <c r="Y34" s="201"/>
      <c r="Z34" s="393" t="e">
        <f ca="1"/>
        <v>#NAME?</v>
      </c>
      <c r="AA34" s="206" t="e">
        <f ca="1">_xll.qlSimpleQuoteSetValue(F34,ROUND(Z34/10000,6),Trigger)</f>
        <v>#NAME?</v>
      </c>
      <c r="AB34" s="178"/>
      <c r="AC34" s="17"/>
      <c r="AD34" s="17"/>
      <c r="AE34" s="17"/>
      <c r="AF34" s="17"/>
    </row>
    <row r="35" spans="1:32" x14ac:dyDescent="0.2">
      <c r="A35" s="56"/>
      <c r="B35" s="55" t="s">
        <v>36</v>
      </c>
      <c r="C35" s="54" t="str">
        <f t="shared" si="2"/>
        <v>6E</v>
      </c>
      <c r="D35" s="53" t="str">
        <f t="shared" si="3"/>
        <v>12E</v>
      </c>
      <c r="E35" s="52" t="str">
        <f t="shared" si="0"/>
        <v>EUR6E12E27Y_Quote</v>
      </c>
      <c r="F35" s="52" t="e">
        <f>_xll.qlSimpleQuote(E35,,RateTickValue,Permanent,Trigger,ObjectOverwrite)</f>
        <v>#VALUE!</v>
      </c>
      <c r="G35" s="51" t="str">
        <f ca="1">_xll.ohRangeRetrieveError(F35)</f>
        <v/>
      </c>
      <c r="H35" s="50"/>
      <c r="N35" s="95">
        <v>27</v>
      </c>
      <c r="O35" s="243" t="s">
        <v>36</v>
      </c>
      <c r="P35" s="242" t="str">
        <v>6E</v>
      </c>
      <c r="Q35" s="242" t="str">
        <v>12E</v>
      </c>
      <c r="R35" s="240" t="str">
        <f t="shared" si="1"/>
        <v>EUR6E12E27Y</v>
      </c>
      <c r="S35" s="211" t="str">
        <v>EUR6E12E27Y=ICAP</v>
      </c>
      <c r="T35" s="312" t="s">
        <v>227</v>
      </c>
      <c r="U35" s="312" t="s">
        <v>227</v>
      </c>
      <c r="V35" s="312" t="e">
        <f ca="1">_xll.qlMidEquivalent(T35,U35)</f>
        <v>#NAME?</v>
      </c>
      <c r="W35" s="405"/>
      <c r="X35" s="311" t="e">
        <v>#NUM!</v>
      </c>
      <c r="Y35" s="201"/>
      <c r="Z35" s="393" t="e">
        <f ca="1"/>
        <v>#NAME?</v>
      </c>
      <c r="AA35" s="206" t="e">
        <f ca="1">_xll.qlSimpleQuoteSetValue(F35,ROUND(Z35/10000,6),Trigger)</f>
        <v>#NAME?</v>
      </c>
      <c r="AB35" s="178"/>
      <c r="AC35" s="17"/>
      <c r="AD35" s="17"/>
      <c r="AE35" s="17"/>
      <c r="AF35" s="17"/>
    </row>
    <row r="36" spans="1:32" x14ac:dyDescent="0.2">
      <c r="A36" s="56"/>
      <c r="B36" s="55" t="s">
        <v>35</v>
      </c>
      <c r="C36" s="54" t="str">
        <f t="shared" si="2"/>
        <v>6E</v>
      </c>
      <c r="D36" s="53" t="str">
        <f t="shared" si="3"/>
        <v>12E</v>
      </c>
      <c r="E36" s="52" t="str">
        <f t="shared" si="0"/>
        <v>EUR6E12E28Y_Quote</v>
      </c>
      <c r="F36" s="52" t="e">
        <f>_xll.qlSimpleQuote(E36,,RateTickValue,Permanent,Trigger,ObjectOverwrite)</f>
        <v>#VALUE!</v>
      </c>
      <c r="G36" s="51" t="str">
        <f ca="1">_xll.ohRangeRetrieveError(F36)</f>
        <v/>
      </c>
      <c r="H36" s="50"/>
      <c r="N36" s="95">
        <v>28</v>
      </c>
      <c r="O36" s="243" t="s">
        <v>35</v>
      </c>
      <c r="P36" s="242" t="str">
        <v>6E</v>
      </c>
      <c r="Q36" s="242" t="str">
        <v>12E</v>
      </c>
      <c r="R36" s="240" t="str">
        <f t="shared" si="1"/>
        <v>EUR6E12E28Y</v>
      </c>
      <c r="S36" s="211" t="str">
        <v>EUR6E12E28Y=ICAP</v>
      </c>
      <c r="T36" s="312" t="s">
        <v>227</v>
      </c>
      <c r="U36" s="312" t="s">
        <v>227</v>
      </c>
      <c r="V36" s="312" t="e">
        <f ca="1">_xll.qlMidEquivalent(T36,U36)</f>
        <v>#NAME?</v>
      </c>
      <c r="W36" s="405"/>
      <c r="X36" s="311" t="e">
        <v>#NUM!</v>
      </c>
      <c r="Y36" s="201"/>
      <c r="Z36" s="393" t="e">
        <f ca="1"/>
        <v>#NAME?</v>
      </c>
      <c r="AA36" s="206" t="e">
        <f ca="1">_xll.qlSimpleQuoteSetValue(F36,ROUND(Z36/10000,6),Trigger)</f>
        <v>#NAME?</v>
      </c>
      <c r="AB36" s="178"/>
      <c r="AC36" s="17"/>
      <c r="AD36" s="17"/>
      <c r="AE36" s="17"/>
      <c r="AF36" s="17"/>
    </row>
    <row r="37" spans="1:32" x14ac:dyDescent="0.2">
      <c r="A37" s="56"/>
      <c r="B37" s="55" t="s">
        <v>34</v>
      </c>
      <c r="C37" s="54" t="str">
        <f t="shared" si="2"/>
        <v>6E</v>
      </c>
      <c r="D37" s="53" t="str">
        <f t="shared" si="3"/>
        <v>12E</v>
      </c>
      <c r="E37" s="52" t="str">
        <f t="shared" si="0"/>
        <v>EUR6E12E29Y_Quote</v>
      </c>
      <c r="F37" s="52" t="e">
        <f>_xll.qlSimpleQuote(E37,,RateTickValue,Permanent,Trigger,ObjectOverwrite)</f>
        <v>#VALUE!</v>
      </c>
      <c r="G37" s="51" t="str">
        <f ca="1">_xll.ohRangeRetrieveError(F37)</f>
        <v/>
      </c>
      <c r="H37" s="50"/>
      <c r="N37" s="95">
        <v>29</v>
      </c>
      <c r="O37" s="243" t="s">
        <v>34</v>
      </c>
      <c r="P37" s="242" t="str">
        <v>6E</v>
      </c>
      <c r="Q37" s="242" t="str">
        <v>12E</v>
      </c>
      <c r="R37" s="240" t="str">
        <f t="shared" si="1"/>
        <v>EUR6E12E29Y</v>
      </c>
      <c r="S37" s="211" t="str">
        <v>EUR6E12E29Y=ICAP</v>
      </c>
      <c r="T37" s="312" t="s">
        <v>227</v>
      </c>
      <c r="U37" s="312" t="s">
        <v>227</v>
      </c>
      <c r="V37" s="312" t="e">
        <f ca="1">_xll.qlMidEquivalent(T37,U37)</f>
        <v>#NAME?</v>
      </c>
      <c r="W37" s="405"/>
      <c r="X37" s="311" t="e">
        <v>#NUM!</v>
      </c>
      <c r="Y37" s="201"/>
      <c r="Z37" s="393" t="e">
        <f ca="1"/>
        <v>#NAME?</v>
      </c>
      <c r="AA37" s="206" t="e">
        <f ca="1">_xll.qlSimpleQuoteSetValue(F37,ROUND(Z37/10000,6),Trigger)</f>
        <v>#NAME?</v>
      </c>
      <c r="AB37" s="178"/>
      <c r="AC37" s="17"/>
      <c r="AD37" s="17"/>
      <c r="AE37" s="17"/>
      <c r="AF37" s="17"/>
    </row>
    <row r="38" spans="1:32" x14ac:dyDescent="0.2">
      <c r="A38" s="56"/>
      <c r="B38" s="55" t="s">
        <v>33</v>
      </c>
      <c r="C38" s="54" t="str">
        <f t="shared" si="2"/>
        <v>6E</v>
      </c>
      <c r="D38" s="53" t="str">
        <f t="shared" si="3"/>
        <v>12E</v>
      </c>
      <c r="E38" s="52" t="str">
        <f t="shared" si="0"/>
        <v>EUR6E12E30Y_Quote</v>
      </c>
      <c r="F38" s="52" t="e">
        <f>_xll.qlSimpleQuote(E38,,RateTickValue,Permanent,Trigger,ObjectOverwrite)</f>
        <v>#VALUE!</v>
      </c>
      <c r="G38" s="51" t="str">
        <f ca="1">_xll.ohRangeRetrieveError(F38)</f>
        <v/>
      </c>
      <c r="H38" s="50"/>
      <c r="N38" s="95">
        <v>30</v>
      </c>
      <c r="O38" s="243" t="s">
        <v>33</v>
      </c>
      <c r="P38" s="242" t="str">
        <v>6E</v>
      </c>
      <c r="Q38" s="242" t="str">
        <v>12E</v>
      </c>
      <c r="R38" s="240" t="str">
        <f t="shared" si="1"/>
        <v>EUR6E12E30Y</v>
      </c>
      <c r="S38" s="211" t="str">
        <v>EUR6E12E30Y=ICAP</v>
      </c>
      <c r="T38" s="312">
        <v>6.4</v>
      </c>
      <c r="U38" s="312">
        <v>0</v>
      </c>
      <c r="V38" s="312" t="e">
        <f ca="1">_xll.qlMidEquivalent(T38,U38)</f>
        <v>#NAME?</v>
      </c>
      <c r="W38" s="406"/>
      <c r="X38" s="311">
        <v>6.5</v>
      </c>
      <c r="Y38" s="201"/>
      <c r="Z38" s="393" t="e">
        <f ca="1"/>
        <v>#NAME?</v>
      </c>
      <c r="AA38" s="206" t="e">
        <f ca="1">_xll.qlSimpleQuoteSetValue(F38,ROUND(Z38/10000,6),Trigger)</f>
        <v>#NAME?</v>
      </c>
      <c r="AB38" s="178"/>
      <c r="AC38" s="17"/>
      <c r="AD38" s="17"/>
      <c r="AE38" s="17"/>
      <c r="AF38" s="17"/>
    </row>
    <row r="39" spans="1:32" x14ac:dyDescent="0.2">
      <c r="A39" s="56"/>
      <c r="B39" s="55" t="s">
        <v>32</v>
      </c>
      <c r="C39" s="54" t="str">
        <f t="shared" si="2"/>
        <v>6E</v>
      </c>
      <c r="D39" s="53" t="str">
        <f t="shared" si="3"/>
        <v>12E</v>
      </c>
      <c r="E39" s="52" t="str">
        <f t="shared" si="0"/>
        <v>EUR6E12E35Y_Quote</v>
      </c>
      <c r="F39" s="52" t="e">
        <f>_xll.qlSimpleQuote(E39,,RateTickValue,Permanent,Trigger,ObjectOverwrite)</f>
        <v>#VALUE!</v>
      </c>
      <c r="G39" s="51" t="str">
        <f ca="1">_xll.ohRangeRetrieveError(F39)</f>
        <v/>
      </c>
      <c r="H39" s="50"/>
      <c r="N39" s="95">
        <v>35</v>
      </c>
      <c r="O39" s="243" t="s">
        <v>32</v>
      </c>
      <c r="P39" s="242" t="str">
        <v>6E</v>
      </c>
      <c r="Q39" s="242" t="str">
        <v>12E</v>
      </c>
      <c r="R39" s="240" t="str">
        <f t="shared" si="1"/>
        <v>EUR6E12E35Y</v>
      </c>
      <c r="S39" s="211" t="str">
        <v>EUR6E12E35Y=ICAP</v>
      </c>
      <c r="T39" s="312" t="s">
        <v>227</v>
      </c>
      <c r="U39" s="312" t="s">
        <v>227</v>
      </c>
      <c r="V39" s="312" t="e">
        <f ca="1">_xll.qlMidEquivalent(T39,U39)</f>
        <v>#NAME?</v>
      </c>
      <c r="W39" s="405"/>
      <c r="X39" s="311" t="e">
        <v>#NUM!</v>
      </c>
      <c r="Y39" s="201"/>
      <c r="Z39" s="393" t="e">
        <f ca="1"/>
        <v>#NAME?</v>
      </c>
      <c r="AA39" s="206" t="e">
        <f ca="1">_xll.qlSimpleQuoteSetValue(F39,ROUND(Z39/10000,6),Trigger)</f>
        <v>#NAME?</v>
      </c>
      <c r="AB39" s="178"/>
      <c r="AC39" s="17"/>
      <c r="AD39" s="17"/>
      <c r="AE39" s="17"/>
      <c r="AF39" s="17"/>
    </row>
    <row r="40" spans="1:32" x14ac:dyDescent="0.2">
      <c r="A40" s="56"/>
      <c r="B40" s="55" t="s">
        <v>31</v>
      </c>
      <c r="C40" s="54" t="str">
        <f t="shared" si="2"/>
        <v>6E</v>
      </c>
      <c r="D40" s="53" t="str">
        <f t="shared" si="3"/>
        <v>12E</v>
      </c>
      <c r="E40" s="52" t="str">
        <f t="shared" si="0"/>
        <v>EUR6E12E40Y_Quote</v>
      </c>
      <c r="F40" s="52" t="e">
        <f>_xll.qlSimpleQuote(E40,,RateTickValue,Permanent,Trigger,ObjectOverwrite)</f>
        <v>#VALUE!</v>
      </c>
      <c r="G40" s="51" t="str">
        <f ca="1">_xll.ohRangeRetrieveError(F40)</f>
        <v/>
      </c>
      <c r="H40" s="50"/>
      <c r="N40" s="95">
        <v>40</v>
      </c>
      <c r="O40" s="243" t="s">
        <v>31</v>
      </c>
      <c r="P40" s="242" t="str">
        <v>6E</v>
      </c>
      <c r="Q40" s="242" t="str">
        <v>12E</v>
      </c>
      <c r="R40" s="240" t="str">
        <f t="shared" si="1"/>
        <v>EUR6E12E40Y</v>
      </c>
      <c r="S40" s="211" t="str">
        <v>EUR6E12E40Y=ICAP</v>
      </c>
      <c r="T40" s="312">
        <v>5.8</v>
      </c>
      <c r="U40" s="312">
        <v>0</v>
      </c>
      <c r="V40" s="312" t="e">
        <f ca="1">_xll.qlMidEquivalent(T40,U40)</f>
        <v>#NAME?</v>
      </c>
      <c r="W40" s="405"/>
      <c r="X40" s="311">
        <v>5.9</v>
      </c>
      <c r="Y40" s="201"/>
      <c r="Z40" s="393" t="e">
        <f ca="1"/>
        <v>#NAME?</v>
      </c>
      <c r="AA40" s="206" t="e">
        <f ca="1">_xll.qlSimpleQuoteSetValue(F40,ROUND(Z40/10000,6),Trigger)</f>
        <v>#NAME?</v>
      </c>
      <c r="AB40" s="178"/>
      <c r="AC40" s="17"/>
      <c r="AD40" s="17"/>
      <c r="AE40" s="17"/>
      <c r="AF40" s="17"/>
    </row>
    <row r="41" spans="1:32" x14ac:dyDescent="0.2">
      <c r="A41" s="56"/>
      <c r="B41" s="55" t="s">
        <v>30</v>
      </c>
      <c r="C41" s="54" t="str">
        <f t="shared" si="2"/>
        <v>6E</v>
      </c>
      <c r="D41" s="53" t="str">
        <f t="shared" si="3"/>
        <v>12E</v>
      </c>
      <c r="E41" s="52" t="str">
        <f t="shared" si="0"/>
        <v>EUR6E12E50Y_Quote</v>
      </c>
      <c r="F41" s="52" t="e">
        <f>_xll.qlSimpleQuote(E41,,RateTickValue,Permanent,Trigger,ObjectOverwrite)</f>
        <v>#VALUE!</v>
      </c>
      <c r="G41" s="51" t="str">
        <f ca="1">_xll.ohRangeRetrieveError(F41)</f>
        <v/>
      </c>
      <c r="H41" s="50"/>
      <c r="N41" s="95">
        <v>50</v>
      </c>
      <c r="O41" s="243" t="s">
        <v>30</v>
      </c>
      <c r="P41" s="242" t="str">
        <v>6E</v>
      </c>
      <c r="Q41" s="242" t="str">
        <v>12E</v>
      </c>
      <c r="R41" s="240" t="str">
        <f t="shared" si="1"/>
        <v>EUR6E12E50Y</v>
      </c>
      <c r="S41" s="211" t="str">
        <v>EUR6E12E50Y=ICAP</v>
      </c>
      <c r="T41" s="312">
        <v>5.4</v>
      </c>
      <c r="U41" s="312">
        <v>0</v>
      </c>
      <c r="V41" s="312" t="e">
        <f ca="1">_xll.qlMidEquivalent(T41,U41)</f>
        <v>#NAME?</v>
      </c>
      <c r="W41" s="405"/>
      <c r="X41" s="311">
        <v>5.5</v>
      </c>
      <c r="Y41" s="201"/>
      <c r="Z41" s="393" t="e">
        <f ca="1"/>
        <v>#NAME?</v>
      </c>
      <c r="AA41" s="206" t="e">
        <f ca="1">_xll.qlSimpleQuoteSetValue(F41,ROUND(Z41/10000,6),Trigger)</f>
        <v>#NAME?</v>
      </c>
      <c r="AB41" s="178"/>
      <c r="AC41" s="17"/>
      <c r="AD41" s="17"/>
      <c r="AE41" s="17"/>
      <c r="AF41" s="17"/>
    </row>
    <row r="42" spans="1:32" x14ac:dyDescent="0.2">
      <c r="A42" s="56"/>
      <c r="B42" s="55" t="s">
        <v>29</v>
      </c>
      <c r="C42" s="54" t="str">
        <f t="shared" si="2"/>
        <v>6E</v>
      </c>
      <c r="D42" s="53" t="str">
        <f t="shared" si="3"/>
        <v>12E</v>
      </c>
      <c r="E42" s="52" t="str">
        <f t="shared" si="0"/>
        <v>EUR6E12E60Y_Quote</v>
      </c>
      <c r="F42" s="52" t="e">
        <f>_xll.qlSimpleQuote(E42,,RateTickValue,Permanent,Trigger,ObjectOverwrite)</f>
        <v>#VALUE!</v>
      </c>
      <c r="G42" s="51" t="str">
        <f ca="1">_xll.ohRangeRetrieveError(F42)</f>
        <v/>
      </c>
      <c r="H42" s="50"/>
      <c r="N42" s="95">
        <v>60</v>
      </c>
      <c r="O42" s="243" t="s">
        <v>29</v>
      </c>
      <c r="P42" s="242" t="str">
        <v>6E</v>
      </c>
      <c r="Q42" s="242" t="str">
        <v>12E</v>
      </c>
      <c r="R42" s="240" t="str">
        <f t="shared" si="1"/>
        <v>EUR6E12E60Y</v>
      </c>
      <c r="S42" s="211" t="str">
        <v>EUR6E12E60Y=ICAP</v>
      </c>
      <c r="T42" s="312">
        <v>5.0999999999999996</v>
      </c>
      <c r="U42" s="312">
        <v>0</v>
      </c>
      <c r="V42" s="312" t="e">
        <f ca="1">_xll.qlMidEquivalent(T42,U42)</f>
        <v>#NAME?</v>
      </c>
      <c r="W42" s="405"/>
      <c r="X42" s="311">
        <v>5.2</v>
      </c>
      <c r="Y42" s="201"/>
      <c r="Z42" s="394" t="e">
        <f ca="1"/>
        <v>#NAME?</v>
      </c>
      <c r="AA42" s="198" t="e">
        <f ca="1">_xll.qlSimpleQuoteSetValue(F42,ROUND(Z42/10000,6),Trigger)</f>
        <v>#NAME?</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2"/>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6"/>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1.8554687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 ca="1">_xll.ohTrigger(P5:P22)</f>
        <v>3</v>
      </c>
      <c r="Q3" s="178"/>
      <c r="R3" s="17"/>
      <c r="S3" s="17"/>
      <c r="T3" s="17"/>
      <c r="U3" s="17"/>
      <c r="V3" s="17"/>
      <c r="W3" s="17"/>
    </row>
    <row r="4" spans="1:23" ht="22.5"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e">
        <f ca="1">_xll.RData(J8:J22,K4:K4,,ReutersRtMode,,K8)</f>
        <v>#NAME?</v>
      </c>
      <c r="K4" s="230" t="s">
        <v>249</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e">
        <f>_xll.qlSimpleQuote(C5,,RateTickValue,Permanent,Trigger,ObjectOverwrite)</f>
        <v>#VALUE!</v>
      </c>
      <c r="E5" s="81" t="str">
        <f ca="1">_xll.ohRangeRetrieveError(D5)</f>
        <v/>
      </c>
      <c r="F5" s="80"/>
      <c r="H5" s="95"/>
      <c r="I5" s="223" t="s">
        <v>66</v>
      </c>
      <c r="J5" s="211" t="str">
        <f t="shared" ref="J5:J7" si="1">Currency&amp;VLOOKUP(Contributor,ContributorTable,2,FALSE)&amp;I5&amp;VLOOKUP(Contributor,ContributorTable,3,FALSE)&amp;"="&amp;VLOOKUP(Contributor,ContributorTable,4,FALSE)</f>
        <v>EUROND=CKCC</v>
      </c>
      <c r="K5" s="222">
        <f>U19</f>
        <v>-0.1</v>
      </c>
      <c r="L5" s="201"/>
      <c r="M5" s="401">
        <v>-0.1</v>
      </c>
      <c r="N5" s="201"/>
      <c r="O5" s="267">
        <f t="array" ref="O5:O22">QuoteLive</f>
        <v>-0.1</v>
      </c>
      <c r="P5" s="218" t="e">
        <f ca="1">_xll.qlSimpleQuoteSetValue(D5,O5/100,Trigger)</f>
        <v>#NAME?</v>
      </c>
      <c r="Q5" s="178"/>
      <c r="R5" s="17"/>
      <c r="S5" s="217" t="s">
        <v>27</v>
      </c>
      <c r="T5" s="61" t="s">
        <v>161</v>
      </c>
      <c r="U5" s="61" t="s">
        <v>145</v>
      </c>
      <c r="V5" s="61" t="str">
        <f>""</f>
        <v/>
      </c>
      <c r="W5" s="216" t="s">
        <v>158</v>
      </c>
    </row>
    <row r="6" spans="1:23" x14ac:dyDescent="0.2">
      <c r="A6" s="56"/>
      <c r="B6" s="83" t="s">
        <v>106</v>
      </c>
      <c r="C6" s="82" t="str">
        <f t="shared" si="0"/>
        <v>EURTND_Quote</v>
      </c>
      <c r="D6" s="82" t="e">
        <f>_xll.qlSimpleQuote(C6,,RateTickValue,Permanent,Trigger,ObjectOverwrite)</f>
        <v>#VALUE!</v>
      </c>
      <c r="E6" s="81" t="str">
        <f ca="1">_xll.ohRangeRetrieveError(D6)</f>
        <v/>
      </c>
      <c r="F6" s="80"/>
      <c r="H6" s="95"/>
      <c r="I6" s="212" t="s">
        <v>160</v>
      </c>
      <c r="J6" s="211" t="str">
        <f t="shared" si="1"/>
        <v>EURTND=CKCC</v>
      </c>
      <c r="K6" s="210">
        <f t="shared" ref="K6:K7" si="2">U20</f>
        <v>-0.1</v>
      </c>
      <c r="L6" s="201"/>
      <c r="M6" s="399">
        <v>-0.1</v>
      </c>
      <c r="N6" s="201"/>
      <c r="O6" s="260">
        <v>-0.1</v>
      </c>
      <c r="P6" s="206" t="e">
        <f ca="1">_xll.qlSimpleQuoteSetValue(D6,O6/100,Trigger)</f>
        <v>#NAME?</v>
      </c>
      <c r="Q6" s="178"/>
      <c r="R6" s="17"/>
      <c r="S6" s="217" t="s">
        <v>67</v>
      </c>
      <c r="T6" s="61"/>
      <c r="U6" s="61" t="s">
        <v>159</v>
      </c>
      <c r="V6" s="61"/>
      <c r="W6" s="216" t="s">
        <v>158</v>
      </c>
    </row>
    <row r="7" spans="1:23" x14ac:dyDescent="0.2">
      <c r="A7" s="56"/>
      <c r="B7" s="83" t="s">
        <v>105</v>
      </c>
      <c r="C7" s="82" t="str">
        <f t="shared" si="0"/>
        <v>EURSND_Quote</v>
      </c>
      <c r="D7" s="82" t="e">
        <f>_xll.qlSimpleQuote(C7,,RateTickValue,Permanent,Trigger,ObjectOverwrite)</f>
        <v>#VALUE!</v>
      </c>
      <c r="E7" s="81" t="str">
        <f ca="1">_xll.ohRangeRetrieveError(D7)</f>
        <v/>
      </c>
      <c r="F7" s="80"/>
      <c r="H7" s="95"/>
      <c r="I7" s="212" t="s">
        <v>157</v>
      </c>
      <c r="J7" s="211" t="str">
        <f t="shared" si="1"/>
        <v>EURSND=CKCC</v>
      </c>
      <c r="K7" s="210">
        <f t="shared" si="2"/>
        <v>-0.1</v>
      </c>
      <c r="L7" s="201"/>
      <c r="M7" s="399">
        <v>-0.1</v>
      </c>
      <c r="N7" s="201"/>
      <c r="O7" s="260">
        <v>-0.1</v>
      </c>
      <c r="P7" s="206" t="e">
        <f ca="1">_xll.qlSimpleQuoteSetValue(D7,O7/100,Trigger)</f>
        <v>#NAME?</v>
      </c>
      <c r="Q7" s="178"/>
      <c r="R7" s="17"/>
      <c r="S7" s="217" t="s">
        <v>156</v>
      </c>
      <c r="T7" s="61"/>
      <c r="U7" s="61" t="s">
        <v>145</v>
      </c>
      <c r="V7" s="61"/>
      <c r="W7" s="216" t="s">
        <v>143</v>
      </c>
    </row>
    <row r="8" spans="1:23" x14ac:dyDescent="0.2">
      <c r="A8" s="56"/>
      <c r="B8" s="83" t="s">
        <v>104</v>
      </c>
      <c r="C8" s="82" t="str">
        <f t="shared" si="0"/>
        <v>EURSWD_Quote</v>
      </c>
      <c r="D8" s="82" t="e">
        <f>_xll.qlSimpleQuote(C8,,RateTickValue,Permanent,Trigger,ObjectOverwrite)</f>
        <v>#VALUE!</v>
      </c>
      <c r="E8" s="81" t="str">
        <f ca="1">_xll.ohRangeRetrieveError(D8)</f>
        <v/>
      </c>
      <c r="F8" s="80"/>
      <c r="H8" s="95"/>
      <c r="I8" s="223" t="s">
        <v>23</v>
      </c>
      <c r="J8" s="529" t="str">
        <f t="shared" ref="J8:J22" si="3">Currency&amp;"IBOR"&amp;I8&amp;"="</f>
        <v>EURIBORSW=</v>
      </c>
      <c r="K8" s="222">
        <v>-0.11100000000000002</v>
      </c>
      <c r="L8" s="201"/>
      <c r="M8" s="401">
        <v>-0.09</v>
      </c>
      <c r="N8" s="201"/>
      <c r="O8" s="267">
        <v>-0.11100000000000002</v>
      </c>
      <c r="P8" s="218" t="e">
        <f ca="1">_xll.qlSimpleQuoteSetValue(D8,O8/100,Trigger)</f>
        <v>#NAME?</v>
      </c>
      <c r="Q8" s="178"/>
      <c r="R8" s="17"/>
      <c r="S8" s="217" t="s">
        <v>155</v>
      </c>
      <c r="T8" s="61"/>
      <c r="U8" s="61" t="s">
        <v>145</v>
      </c>
      <c r="V8" s="61" t="s">
        <v>154</v>
      </c>
      <c r="W8" s="216" t="s">
        <v>143</v>
      </c>
    </row>
    <row r="9" spans="1:23" x14ac:dyDescent="0.2">
      <c r="A9" s="56"/>
      <c r="B9" s="83" t="s">
        <v>103</v>
      </c>
      <c r="C9" s="82" t="str">
        <f t="shared" si="0"/>
        <v>EUR2WD_Quote</v>
      </c>
      <c r="D9" s="82" t="e">
        <f>_xll.qlSimpleQuote(C9,,RateTickValue,Permanent,Trigger,ObjectOverwrite)</f>
        <v>#VALUE!</v>
      </c>
      <c r="E9" s="81" t="str">
        <f ca="1">_xll.ohRangeRetrieveError(D9)</f>
        <v/>
      </c>
      <c r="F9" s="80"/>
      <c r="H9" s="95"/>
      <c r="I9" s="212" t="s">
        <v>22</v>
      </c>
      <c r="J9" s="211" t="str">
        <f t="shared" si="3"/>
        <v>EURIBOR2W=</v>
      </c>
      <c r="K9" s="210">
        <v>-9.7000000000000003E-2</v>
      </c>
      <c r="L9" s="201"/>
      <c r="M9" s="399">
        <v>-0.08</v>
      </c>
      <c r="N9" s="201"/>
      <c r="O9" s="260">
        <v>-9.7000000000000003E-2</v>
      </c>
      <c r="P9" s="206" t="e">
        <f ca="1">_xll.qlSimpleQuoteSetValue(D9,O9/100,Trigger)</f>
        <v>#NAME?</v>
      </c>
      <c r="Q9" s="178"/>
      <c r="R9" s="17"/>
      <c r="S9" s="217" t="s">
        <v>153</v>
      </c>
      <c r="T9" s="61"/>
      <c r="U9" s="61" t="s">
        <v>145</v>
      </c>
      <c r="V9" s="61" t="s">
        <v>153</v>
      </c>
      <c r="W9" s="216" t="s">
        <v>143</v>
      </c>
    </row>
    <row r="10" spans="1:23" x14ac:dyDescent="0.2">
      <c r="A10" s="56"/>
      <c r="B10" s="83" t="s">
        <v>102</v>
      </c>
      <c r="C10" s="82" t="str">
        <f t="shared" si="0"/>
        <v>EUR3WD_Quote</v>
      </c>
      <c r="D10" s="82" t="e">
        <f>_xll.qlSimpleQuote(C10,,RateTickValue,Permanent,Trigger,ObjectOverwrite)</f>
        <v>#VALUE!</v>
      </c>
      <c r="E10" s="81" t="str">
        <f ca="1">_xll.ohRangeRetrieveError(D10)</f>
        <v/>
      </c>
      <c r="F10" s="80"/>
      <c r="H10" s="95"/>
      <c r="I10" s="212" t="s">
        <v>21</v>
      </c>
      <c r="J10" s="211" t="str">
        <f t="shared" si="3"/>
        <v>EURIBOR3W=</v>
      </c>
      <c r="K10" s="210">
        <v>0</v>
      </c>
      <c r="L10" s="201"/>
      <c r="M10" s="399">
        <v>-0.06</v>
      </c>
      <c r="N10" s="201"/>
      <c r="O10" s="260">
        <v>0</v>
      </c>
      <c r="P10" s="206" t="e">
        <f ca="1">_xll.qlSimpleQuoteSetValue(D10,O10/100,Trigger)</f>
        <v>#NAME?</v>
      </c>
      <c r="Q10" s="178"/>
      <c r="R10" s="17"/>
      <c r="S10" s="217" t="s">
        <v>152</v>
      </c>
      <c r="T10" s="61"/>
      <c r="U10" s="61" t="s">
        <v>145</v>
      </c>
      <c r="V10" s="61" t="s">
        <v>151</v>
      </c>
      <c r="W10" s="216" t="s">
        <v>143</v>
      </c>
    </row>
    <row r="11" spans="1:23" x14ac:dyDescent="0.2">
      <c r="A11" s="56"/>
      <c r="B11" s="83" t="s">
        <v>101</v>
      </c>
      <c r="C11" s="82" t="str">
        <f t="shared" si="0"/>
        <v>EUR1MD_Quote</v>
      </c>
      <c r="D11" s="82" t="e">
        <f>_xll.qlSimpleQuote(C11,,RateTickValue,Permanent,Trigger,ObjectOverwrite)</f>
        <v>#VALUE!</v>
      </c>
      <c r="E11" s="81" t="str">
        <f ca="1">_xll.ohRangeRetrieveError(D11)</f>
        <v/>
      </c>
      <c r="F11" s="80"/>
      <c r="H11" s="95"/>
      <c r="I11" s="212" t="s">
        <v>20</v>
      </c>
      <c r="J11" s="211" t="str">
        <f t="shared" si="3"/>
        <v>EURIBOR1M=</v>
      </c>
      <c r="K11" s="210">
        <v>-4.8000000000000001E-2</v>
      </c>
      <c r="L11" s="201"/>
      <c r="M11" s="399">
        <v>-0.04</v>
      </c>
      <c r="N11" s="201"/>
      <c r="O11" s="260">
        <v>-4.8000000000000001E-2</v>
      </c>
      <c r="P11" s="206" t="e">
        <f ca="1">_xll.qlSimpleQuoteSetValue(D11,O11/100,Trigger)</f>
        <v>#NAME?</v>
      </c>
      <c r="Q11" s="178"/>
      <c r="R11" s="17"/>
      <c r="S11" s="217" t="s">
        <v>150</v>
      </c>
      <c r="T11" s="61"/>
      <c r="U11" s="61" t="s">
        <v>145</v>
      </c>
      <c r="V11" s="61" t="s">
        <v>149</v>
      </c>
      <c r="W11" s="216" t="s">
        <v>143</v>
      </c>
    </row>
    <row r="12" spans="1:23" x14ac:dyDescent="0.2">
      <c r="A12" s="56"/>
      <c r="B12" s="83" t="s">
        <v>100</v>
      </c>
      <c r="C12" s="82" t="str">
        <f t="shared" si="0"/>
        <v>EUR2MD_Quote</v>
      </c>
      <c r="D12" s="82" t="e">
        <f>_xll.qlSimpleQuote(C12,,RateTickValue,Permanent,Trigger,ObjectOverwrite)</f>
        <v>#VALUE!</v>
      </c>
      <c r="E12" s="81" t="str">
        <f ca="1">_xll.ohRangeRetrieveError(D12)</f>
        <v/>
      </c>
      <c r="F12" s="80"/>
      <c r="H12" s="95"/>
      <c r="I12" s="212" t="s">
        <v>19</v>
      </c>
      <c r="J12" s="211" t="str">
        <f t="shared" si="3"/>
        <v>EURIBOR2M=</v>
      </c>
      <c r="K12" s="210">
        <v>-2.7999999999999997E-2</v>
      </c>
      <c r="L12" s="201"/>
      <c r="M12" s="399">
        <v>-0.02</v>
      </c>
      <c r="N12" s="201"/>
      <c r="O12" s="260">
        <v>-2.7999999999999997E-2</v>
      </c>
      <c r="P12" s="206" t="e">
        <f ca="1">_xll.qlSimpleQuoteSetValue(D12,O12/100,Trigger)</f>
        <v>#NAME?</v>
      </c>
      <c r="Q12" s="178"/>
      <c r="R12" s="17"/>
      <c r="S12" s="217" t="s">
        <v>148</v>
      </c>
      <c r="T12" s="61"/>
      <c r="U12" s="61" t="s">
        <v>145</v>
      </c>
      <c r="V12" s="61" t="s">
        <v>147</v>
      </c>
      <c r="W12" s="216" t="s">
        <v>143</v>
      </c>
    </row>
    <row r="13" spans="1:23" x14ac:dyDescent="0.2">
      <c r="A13" s="56"/>
      <c r="B13" s="83" t="s">
        <v>99</v>
      </c>
      <c r="C13" s="82" t="str">
        <f t="shared" si="0"/>
        <v>EUR3MD_Quote</v>
      </c>
      <c r="D13" s="82" t="e">
        <f>_xll.qlSimpleQuote(C13,,RateTickValue,Permanent,Trigger,ObjectOverwrite)</f>
        <v>#VALUE!</v>
      </c>
      <c r="E13" s="81" t="str">
        <f ca="1">_xll.ohRangeRetrieveError(D13)</f>
        <v/>
      </c>
      <c r="F13" s="80"/>
      <c r="H13" s="95"/>
      <c r="I13" s="212" t="s">
        <v>18</v>
      </c>
      <c r="J13" s="211" t="str">
        <f t="shared" si="3"/>
        <v>EURIBOR3M=</v>
      </c>
      <c r="K13" s="210">
        <v>-8.9999999999999993E-3</v>
      </c>
      <c r="L13" s="201"/>
      <c r="M13" s="399">
        <v>0.01</v>
      </c>
      <c r="N13" s="201"/>
      <c r="O13" s="260">
        <v>-8.9999999999999993E-3</v>
      </c>
      <c r="P13" s="206" t="e">
        <f ca="1">_xll.qlSimpleQuoteSetValue(D13,O13/100,Trigger)</f>
        <v>#NAME?</v>
      </c>
      <c r="Q13" s="178"/>
      <c r="R13" s="17"/>
      <c r="S13" s="215" t="s">
        <v>146</v>
      </c>
      <c r="T13" s="214"/>
      <c r="U13" s="214" t="s">
        <v>145</v>
      </c>
      <c r="V13" s="214" t="s">
        <v>144</v>
      </c>
      <c r="W13" s="213" t="s">
        <v>143</v>
      </c>
    </row>
    <row r="14" spans="1:23" x14ac:dyDescent="0.2">
      <c r="A14" s="56"/>
      <c r="B14" s="83" t="s">
        <v>98</v>
      </c>
      <c r="C14" s="82" t="str">
        <f t="shared" si="0"/>
        <v>EUR4MD_Quote</v>
      </c>
      <c r="D14" s="82" t="e">
        <f>_xll.qlSimpleQuote(C14,,RateTickValue,Permanent,Trigger,ObjectOverwrite)</f>
        <v>#VALUE!</v>
      </c>
      <c r="E14" s="81" t="str">
        <f ca="1">_xll.ohRangeRetrieveError(D14)</f>
        <v/>
      </c>
      <c r="F14" s="80"/>
      <c r="H14" s="95"/>
      <c r="I14" s="212" t="s">
        <v>17</v>
      </c>
      <c r="J14" s="211" t="str">
        <f t="shared" si="3"/>
        <v>EURIBOR4M=</v>
      </c>
      <c r="K14" s="210">
        <v>0</v>
      </c>
      <c r="L14" s="201"/>
      <c r="M14" s="399">
        <v>0.03</v>
      </c>
      <c r="N14" s="201"/>
      <c r="O14" s="260">
        <v>0</v>
      </c>
      <c r="P14" s="206" t="e">
        <f ca="1">_xll.qlSimpleQuoteSetValue(D14,O14/100,Trigger)</f>
        <v>#NAME?</v>
      </c>
      <c r="Q14" s="178"/>
      <c r="R14" s="17"/>
      <c r="S14" s="17"/>
      <c r="T14" s="17"/>
      <c r="U14" s="17"/>
      <c r="V14" s="17"/>
      <c r="W14" s="17"/>
    </row>
    <row r="15" spans="1:23" x14ac:dyDescent="0.2">
      <c r="A15" s="56"/>
      <c r="B15" s="83" t="s">
        <v>97</v>
      </c>
      <c r="C15" s="82" t="str">
        <f t="shared" si="0"/>
        <v>EUR5MD_Quote</v>
      </c>
      <c r="D15" s="82" t="e">
        <f>_xll.qlSimpleQuote(C15,,RateTickValue,Permanent,Trigger,ObjectOverwrite)</f>
        <v>#VALUE!</v>
      </c>
      <c r="E15" s="81" t="str">
        <f ca="1">_xll.ohRangeRetrieveError(D15)</f>
        <v/>
      </c>
      <c r="F15" s="80"/>
      <c r="H15" s="95"/>
      <c r="I15" s="212" t="s">
        <v>16</v>
      </c>
      <c r="J15" s="211" t="str">
        <f t="shared" si="3"/>
        <v>EURIBOR5M=</v>
      </c>
      <c r="K15" s="210">
        <v>0</v>
      </c>
      <c r="L15" s="201"/>
      <c r="M15" s="399">
        <v>0.06</v>
      </c>
      <c r="N15" s="201"/>
      <c r="O15" s="260">
        <v>0</v>
      </c>
      <c r="P15" s="206" t="e">
        <f ca="1">_xll.qlSimpleQuoteSetValue(D15,O15/100,Trigger)</f>
        <v>#NAME?</v>
      </c>
      <c r="Q15" s="178"/>
      <c r="R15" s="17"/>
      <c r="S15" s="17"/>
      <c r="T15" s="17"/>
      <c r="U15" s="17"/>
      <c r="V15" s="17"/>
      <c r="W15" s="17"/>
    </row>
    <row r="16" spans="1:23" x14ac:dyDescent="0.2">
      <c r="A16" s="56"/>
      <c r="B16" s="83" t="s">
        <v>96</v>
      </c>
      <c r="C16" s="82" t="str">
        <f t="shared" si="0"/>
        <v>EUR6MD_Quote</v>
      </c>
      <c r="D16" s="82" t="e">
        <f>_xll.qlSimpleQuote(C16,,RateTickValue,Permanent,Trigger,ObjectOverwrite)</f>
        <v>#VALUE!</v>
      </c>
      <c r="E16" s="81" t="str">
        <f ca="1">_xll.ohRangeRetrieveError(D16)</f>
        <v/>
      </c>
      <c r="F16" s="80"/>
      <c r="H16" s="95"/>
      <c r="I16" s="212" t="s">
        <v>15</v>
      </c>
      <c r="J16" s="211" t="str">
        <f t="shared" si="3"/>
        <v>EURIBOR6M=</v>
      </c>
      <c r="K16" s="210">
        <v>0.06</v>
      </c>
      <c r="L16" s="201"/>
      <c r="M16" s="399">
        <v>0.09</v>
      </c>
      <c r="N16" s="201"/>
      <c r="O16" s="260">
        <v>0.06</v>
      </c>
      <c r="P16" s="206" t="e">
        <f ca="1">_xll.qlSimpleQuoteSetValue(D16,O16/100,Trigger)</f>
        <v>#NAME?</v>
      </c>
      <c r="Q16" s="178"/>
      <c r="R16" s="17"/>
      <c r="S16" s="17"/>
      <c r="T16" s="17"/>
      <c r="U16" s="17"/>
      <c r="V16" s="17"/>
      <c r="W16" s="17"/>
    </row>
    <row r="17" spans="1:23" x14ac:dyDescent="0.2">
      <c r="A17" s="56"/>
      <c r="B17" s="83" t="s">
        <v>95</v>
      </c>
      <c r="C17" s="82" t="str">
        <f t="shared" si="0"/>
        <v>EUR7MD_Quote</v>
      </c>
      <c r="D17" s="82" t="e">
        <f>_xll.qlSimpleQuote(C17,,RateTickValue,Permanent,Trigger,ObjectOverwrite)</f>
        <v>#VALUE!</v>
      </c>
      <c r="E17" s="81" t="str">
        <f ca="1">_xll.ohRangeRetrieveError(D17)</f>
        <v/>
      </c>
      <c r="F17" s="80"/>
      <c r="H17" s="95"/>
      <c r="I17" s="212" t="s">
        <v>14</v>
      </c>
      <c r="J17" s="211" t="str">
        <f t="shared" si="3"/>
        <v>EURIBOR7M=</v>
      </c>
      <c r="K17" s="210">
        <v>0</v>
      </c>
      <c r="L17" s="201"/>
      <c r="M17" s="399">
        <v>0.11000000000000001</v>
      </c>
      <c r="N17" s="201"/>
      <c r="O17" s="260">
        <v>0</v>
      </c>
      <c r="P17" s="206" t="e">
        <f ca="1">_xll.qlSimpleQuoteSetValue(D17,O17/100,Trigger)</f>
        <v>#NAME?</v>
      </c>
      <c r="Q17" s="178"/>
      <c r="R17" s="17"/>
      <c r="S17" s="17"/>
      <c r="T17" s="17"/>
      <c r="U17" s="17"/>
      <c r="V17" s="17"/>
      <c r="W17" s="17"/>
    </row>
    <row r="18" spans="1:23" ht="11.25" customHeight="1" x14ac:dyDescent="0.2">
      <c r="A18" s="56"/>
      <c r="B18" s="83" t="s">
        <v>94</v>
      </c>
      <c r="C18" s="82" t="str">
        <f t="shared" si="0"/>
        <v>EUR8MD_Quote</v>
      </c>
      <c r="D18" s="82" t="e">
        <f>_xll.qlSimpleQuote(C18,,RateTickValue,Permanent,Trigger,ObjectOverwrite)</f>
        <v>#VALUE!</v>
      </c>
      <c r="E18" s="81" t="str">
        <f ca="1">_xll.ohRangeRetrieveError(D18)</f>
        <v/>
      </c>
      <c r="F18" s="80"/>
      <c r="H18" s="95"/>
      <c r="I18" s="212" t="s">
        <v>13</v>
      </c>
      <c r="J18" s="211" t="str">
        <f t="shared" si="3"/>
        <v>EURIBOR8M=</v>
      </c>
      <c r="K18" s="210">
        <v>0</v>
      </c>
      <c r="L18" s="201"/>
      <c r="M18" s="399">
        <v>0.13</v>
      </c>
      <c r="N18" s="201"/>
      <c r="O18" s="260">
        <v>0</v>
      </c>
      <c r="P18" s="206" t="e">
        <f ca="1">_xll.qlSimpleQuoteSetValue(D18,O18/100,Trigger)</f>
        <v>#NAME?</v>
      </c>
      <c r="Q18" s="178"/>
      <c r="R18" s="17"/>
      <c r="S18" s="17"/>
      <c r="T18" s="530" t="e">
        <f ca="1">_xll.RData(T19:T21,U18,,ReutersRtMode,,U19)</f>
        <v>#NAME?</v>
      </c>
      <c r="U18" s="230" t="s">
        <v>143</v>
      </c>
      <c r="V18" s="17"/>
      <c r="W18" s="17"/>
    </row>
    <row r="19" spans="1:23" x14ac:dyDescent="0.2">
      <c r="A19" s="56"/>
      <c r="B19" s="83" t="s">
        <v>93</v>
      </c>
      <c r="C19" s="82" t="str">
        <f t="shared" si="0"/>
        <v>EUR9MD_Quote</v>
      </c>
      <c r="D19" s="82" t="e">
        <f>_xll.qlSimpleQuote(C19,,RateTickValue,Permanent,Trigger,ObjectOverwrite)</f>
        <v>#VALUE!</v>
      </c>
      <c r="E19" s="81" t="str">
        <f ca="1">_xll.ohRangeRetrieveError(D19)</f>
        <v/>
      </c>
      <c r="F19" s="80"/>
      <c r="H19" s="95"/>
      <c r="I19" s="212" t="s">
        <v>12</v>
      </c>
      <c r="J19" s="211" t="str">
        <f t="shared" si="3"/>
        <v>EURIBOR9M=</v>
      </c>
      <c r="K19" s="210">
        <v>0.10800000000000001</v>
      </c>
      <c r="L19" s="201"/>
      <c r="M19" s="399">
        <v>0.15</v>
      </c>
      <c r="N19" s="201"/>
      <c r="O19" s="260">
        <v>0.10800000000000001</v>
      </c>
      <c r="P19" s="206" t="e">
        <f ca="1">_xll.qlSimpleQuoteSetValue(D19,O19/100,Trigger)</f>
        <v>#NAME?</v>
      </c>
      <c r="Q19" s="178"/>
      <c r="R19" s="17"/>
      <c r="S19" s="17"/>
      <c r="T19" s="208" t="str">
        <f>J5</f>
        <v>EUROND=CKCC</v>
      </c>
      <c r="U19" s="222">
        <v>-0.1</v>
      </c>
      <c r="V19" s="17"/>
      <c r="W19" s="17"/>
    </row>
    <row r="20" spans="1:23" x14ac:dyDescent="0.2">
      <c r="A20" s="56"/>
      <c r="B20" s="83" t="s">
        <v>92</v>
      </c>
      <c r="C20" s="82" t="str">
        <f t="shared" si="0"/>
        <v>EUR10MD_Quote</v>
      </c>
      <c r="D20" s="82" t="e">
        <f>_xll.qlSimpleQuote(C20,,RateTickValue,Permanent,Trigger,ObjectOverwrite)</f>
        <v>#VALUE!</v>
      </c>
      <c r="E20" s="81" t="str">
        <f ca="1">_xll.ohRangeRetrieveError(D20)</f>
        <v/>
      </c>
      <c r="F20" s="80"/>
      <c r="H20" s="95"/>
      <c r="I20" s="212" t="s">
        <v>11</v>
      </c>
      <c r="J20" s="211" t="str">
        <f t="shared" si="3"/>
        <v>EURIBOR10M=</v>
      </c>
      <c r="K20" s="210">
        <v>0</v>
      </c>
      <c r="L20" s="201"/>
      <c r="M20" s="399">
        <v>0.16999999999999998</v>
      </c>
      <c r="N20" s="201"/>
      <c r="O20" s="260">
        <v>0</v>
      </c>
      <c r="P20" s="206" t="e">
        <f ca="1">_xll.qlSimpleQuoteSetValue(D20,O20/100,Trigger)</f>
        <v>#NAME?</v>
      </c>
      <c r="Q20" s="178"/>
      <c r="R20" s="17"/>
      <c r="S20" s="17"/>
      <c r="T20" s="208" t="str">
        <f t="shared" ref="T20:T21" si="4">J6</f>
        <v>EURTND=CKCC</v>
      </c>
      <c r="U20" s="210">
        <v>-0.1</v>
      </c>
      <c r="V20" s="17"/>
      <c r="W20" s="17"/>
    </row>
    <row r="21" spans="1:23" x14ac:dyDescent="0.2">
      <c r="A21" s="56"/>
      <c r="B21" s="83" t="s">
        <v>91</v>
      </c>
      <c r="C21" s="82" t="str">
        <f t="shared" si="0"/>
        <v>EUR11MD_Quote</v>
      </c>
      <c r="D21" s="82" t="e">
        <f>_xll.qlSimpleQuote(C21,,RateTickValue,Permanent,Trigger,ObjectOverwrite)</f>
        <v>#VALUE!</v>
      </c>
      <c r="E21" s="81" t="str">
        <f ca="1">_xll.ohRangeRetrieveError(D21)</f>
        <v/>
      </c>
      <c r="F21" s="80"/>
      <c r="H21" s="95"/>
      <c r="I21" s="212" t="s">
        <v>10</v>
      </c>
      <c r="J21" s="211" t="str">
        <f t="shared" si="3"/>
        <v>EURIBOR11M=</v>
      </c>
      <c r="K21" s="210">
        <v>0</v>
      </c>
      <c r="L21" s="201"/>
      <c r="M21" s="399">
        <v>0.19</v>
      </c>
      <c r="N21" s="201"/>
      <c r="O21" s="260">
        <v>0</v>
      </c>
      <c r="P21" s="206" t="e">
        <f ca="1">_xll.qlSimpleQuoteSetValue(D21,O21/100,Trigger)</f>
        <v>#NAME?</v>
      </c>
      <c r="Q21" s="178"/>
      <c r="R21" s="17"/>
      <c r="S21" s="17"/>
      <c r="T21" s="200" t="str">
        <f t="shared" si="4"/>
        <v>EURSND=CKCC</v>
      </c>
      <c r="U21" s="203">
        <v>-0.1</v>
      </c>
      <c r="V21" s="17"/>
      <c r="W21" s="17"/>
    </row>
    <row r="22" spans="1:23" x14ac:dyDescent="0.2">
      <c r="A22" s="56"/>
      <c r="B22" s="83" t="s">
        <v>90</v>
      </c>
      <c r="C22" s="82" t="str">
        <f t="shared" si="0"/>
        <v>EUR1YD_Quote</v>
      </c>
      <c r="D22" s="82" t="e">
        <f>_xll.qlSimpleQuote(C22,,RateTickValue,Permanent,Trigger,ObjectOverwrite)</f>
        <v>#VALUE!</v>
      </c>
      <c r="E22" s="81" t="str">
        <f ca="1">_xll.ohRangeRetrieveError(D22)</f>
        <v/>
      </c>
      <c r="F22" s="80"/>
      <c r="H22" s="95"/>
      <c r="I22" s="205" t="s">
        <v>9</v>
      </c>
      <c r="J22" s="204" t="str">
        <f t="shared" si="3"/>
        <v>EURIBOR1Y=</v>
      </c>
      <c r="K22" s="203">
        <v>0.16899999999999998</v>
      </c>
      <c r="L22" s="201"/>
      <c r="M22" s="400">
        <v>0.22000000000000003</v>
      </c>
      <c r="N22" s="201"/>
      <c r="O22" s="253">
        <v>0.16899999999999998</v>
      </c>
      <c r="P22" s="198" t="e">
        <f ca="1">_xll.qlSimpleQuoteSetValue(D22,O22/100,Trigger)</f>
        <v>#NAME?</v>
      </c>
      <c r="Q22" s="178"/>
      <c r="R22" s="17"/>
      <c r="S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row r="24" spans="1:23" x14ac:dyDescent="0.2">
      <c r="S24" s="17"/>
    </row>
    <row r="25" spans="1:23" x14ac:dyDescent="0.2">
      <c r="S25" s="17"/>
    </row>
    <row r="26" spans="1:23" x14ac:dyDescent="0.2">
      <c r="S26"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496"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484"/>
      <c r="B1" s="485"/>
      <c r="C1" s="485"/>
      <c r="D1" s="494"/>
      <c r="E1" s="495"/>
      <c r="F1" s="494"/>
      <c r="G1" s="486"/>
      <c r="I1" s="335"/>
      <c r="J1" s="480"/>
      <c r="K1" s="480"/>
      <c r="L1" s="480"/>
      <c r="M1" s="480"/>
      <c r="N1" s="480"/>
      <c r="O1" s="480"/>
      <c r="P1" s="480"/>
      <c r="Q1" s="480"/>
      <c r="R1" s="480"/>
      <c r="S1" s="480"/>
      <c r="T1" s="480"/>
      <c r="U1" s="480"/>
      <c r="V1" s="480"/>
      <c r="W1" s="480"/>
      <c r="X1" s="480"/>
      <c r="Y1" s="481"/>
      <c r="Z1" s="343"/>
    </row>
    <row r="2" spans="1:26" x14ac:dyDescent="0.2">
      <c r="A2" s="487"/>
      <c r="B2" s="494"/>
      <c r="C2" s="494"/>
      <c r="D2" s="494"/>
      <c r="E2" s="494"/>
      <c r="F2" s="495"/>
      <c r="G2" s="486"/>
      <c r="I2" s="503"/>
      <c r="J2" s="481"/>
      <c r="K2" s="481"/>
      <c r="L2" s="481"/>
      <c r="M2" s="504" t="s">
        <v>153</v>
      </c>
      <c r="N2" s="481"/>
      <c r="O2" s="481"/>
      <c r="P2" s="481"/>
      <c r="Q2" s="481"/>
      <c r="R2" s="505"/>
      <c r="S2" s="505"/>
      <c r="T2" s="505"/>
      <c r="U2" s="505"/>
      <c r="V2" s="505"/>
      <c r="W2" s="505"/>
      <c r="X2" s="481"/>
      <c r="Y2" s="481"/>
      <c r="Z2" s="343"/>
    </row>
    <row r="3" spans="1:26" x14ac:dyDescent="0.2">
      <c r="A3" s="487"/>
      <c r="B3" s="494"/>
      <c r="C3" s="494"/>
      <c r="D3" s="494"/>
      <c r="E3" s="494"/>
      <c r="F3" s="495"/>
      <c r="G3" s="486"/>
      <c r="I3" s="506"/>
      <c r="J3" s="481"/>
      <c r="K3" s="505"/>
      <c r="L3" s="481"/>
      <c r="M3" s="481"/>
      <c r="N3" s="481"/>
      <c r="O3" s="481"/>
      <c r="P3" s="481"/>
      <c r="Q3" s="481"/>
      <c r="R3" s="481"/>
      <c r="S3" s="505"/>
      <c r="T3" s="505"/>
      <c r="U3" s="505"/>
      <c r="V3" s="481"/>
      <c r="W3" s="481">
        <f ca="1">_xll.ohTrigger(W5:W25)</f>
        <v>3</v>
      </c>
      <c r="X3" s="505"/>
      <c r="Y3" s="481"/>
      <c r="Z3" s="343"/>
    </row>
    <row r="4" spans="1:26" ht="22.5" x14ac:dyDescent="0.2">
      <c r="A4" s="95"/>
      <c r="B4" s="104"/>
      <c r="C4" s="103"/>
      <c r="D4" s="488" t="str">
        <f>Currency&amp;"_010_"&amp;"FRA.xml"</f>
        <v>EUR_010_FRA.xml</v>
      </c>
      <c r="E4" s="489" t="str">
        <f>IF(Serialize,_xll.ohObjectSave(E3:E51,SerializationPath&amp;D4,FileOverwrite,Serialize),"---")</f>
        <v>---</v>
      </c>
      <c r="F4" s="490" t="str">
        <f>_xll.ohRangeRetrieveError(E4)</f>
        <v/>
      </c>
      <c r="G4" s="43"/>
      <c r="I4" s="506"/>
      <c r="J4" s="507"/>
      <c r="K4" s="508"/>
      <c r="L4" s="509"/>
      <c r="M4" s="509" t="e">
        <f ca="1">_xll.RData(M5:M58,N4:Q4,,ReutersRtMode,,N5)</f>
        <v>#NAME?</v>
      </c>
      <c r="N4" s="510" t="s">
        <v>174</v>
      </c>
      <c r="O4" s="510" t="s">
        <v>143</v>
      </c>
      <c r="P4" s="510" t="s">
        <v>158</v>
      </c>
      <c r="Q4" s="510" t="s">
        <v>173</v>
      </c>
      <c r="R4" s="511" t="s">
        <v>172</v>
      </c>
      <c r="S4" s="505"/>
      <c r="T4" s="512" t="s">
        <v>170</v>
      </c>
      <c r="U4" s="505"/>
      <c r="V4" s="507" t="s">
        <v>168</v>
      </c>
      <c r="W4" s="497" t="s">
        <v>167</v>
      </c>
      <c r="X4" s="505"/>
      <c r="Y4" s="497" t="s">
        <v>171</v>
      </c>
      <c r="Z4" s="343"/>
    </row>
    <row r="5" spans="1:26" x14ac:dyDescent="0.2">
      <c r="A5" s="95"/>
      <c r="B5" s="98">
        <v>1</v>
      </c>
      <c r="C5" s="99" t="str">
        <f>"x"&amp;B5+3&amp;"F"</f>
        <v>x4F</v>
      </c>
      <c r="D5" s="98" t="str">
        <f t="shared" ref="D5:D58" si="0">Currency&amp;$B5&amp;$C5&amp;QuoteSuffix</f>
        <v>EUR1x4F_Quote</v>
      </c>
      <c r="E5" s="97" t="e">
        <f>_xll.qlSimpleQuote(D5,,RateTickValue,Permanent,Trigger,ObjectOverwrite)</f>
        <v>#VALUE!</v>
      </c>
      <c r="F5" s="491" t="str">
        <f ca="1">_xll.ohRangeRetrieveError(E5)</f>
        <v/>
      </c>
      <c r="G5" s="43"/>
      <c r="I5" s="506"/>
      <c r="J5" s="520">
        <v>1</v>
      </c>
      <c r="K5" s="520" t="str">
        <f>"x"&amp;J5+3&amp;"F"</f>
        <v>x4F</v>
      </c>
      <c r="L5" s="521" t="str">
        <f t="shared" ref="L5:L58" si="1">Currency&amp;$J5&amp;$K5</f>
        <v>EUR1x4F</v>
      </c>
      <c r="M5" s="521" t="str">
        <f t="array" ref="M5:M58">UPPER(Instruments)&amp;"="&amp;VLOOKUP(Contributor,ContributorTable,2,FALSE)</f>
        <v>EUR1X4F=ICAP</v>
      </c>
      <c r="N5" s="522">
        <v>-3.4999999999999996E-2</v>
      </c>
      <c r="O5" s="522">
        <v>1.4999999999999999E-2</v>
      </c>
      <c r="P5" s="521">
        <v>0</v>
      </c>
      <c r="Q5" s="521">
        <v>0</v>
      </c>
      <c r="R5" s="513">
        <f t="shared" ref="R5:R58" si="2">IF(ISERROR(AVERAGE(N5,O5)),#NUM!,AVERAGE(N5,O5))</f>
        <v>-9.9999999999999985E-3</v>
      </c>
      <c r="S5" s="505"/>
      <c r="T5" s="513">
        <v>-4.9999999999999992E-3</v>
      </c>
      <c r="U5" s="505"/>
      <c r="V5" s="514">
        <f t="array" ref="V5:V58">QuoteLive</f>
        <v>-9.9999999999999985E-3</v>
      </c>
      <c r="W5" s="498" t="e">
        <f ca="1">_xll.qlSimpleQuoteSetValue(E5,V5/100,Trigger)</f>
        <v>#NAME?</v>
      </c>
      <c r="X5" s="505"/>
      <c r="Y5" s="498">
        <f t="shared" ref="Y5:Y58" si="3">(O5-R5)/50</f>
        <v>5.0000000000000001E-4</v>
      </c>
      <c r="Z5" s="343"/>
    </row>
    <row r="6" spans="1:26" x14ac:dyDescent="0.2">
      <c r="A6" s="95"/>
      <c r="B6" s="101">
        <v>2</v>
      </c>
      <c r="C6" s="102" t="str">
        <f t="shared" ref="C6:C16" si="4">"x"&amp;B6+3&amp;"F"</f>
        <v>x5F</v>
      </c>
      <c r="D6" s="101" t="str">
        <f t="shared" si="0"/>
        <v>EUR2x5F_Quote</v>
      </c>
      <c r="E6" s="100" t="e">
        <f>_xll.qlSimpleQuote(D6,,RateTickValue,Permanent,Trigger,ObjectOverwrite)</f>
        <v>#VALUE!</v>
      </c>
      <c r="F6" s="492" t="str">
        <f ca="1">_xll.ohRangeRetrieveError(E6)</f>
        <v/>
      </c>
      <c r="G6" s="43"/>
      <c r="I6" s="506"/>
      <c r="J6" s="523">
        <v>2</v>
      </c>
      <c r="K6" s="523" t="str">
        <f t="shared" ref="K6:K16" si="5">"x"&amp;J6+3&amp;"F"</f>
        <v>x5F</v>
      </c>
      <c r="L6" s="524" t="str">
        <f t="shared" si="1"/>
        <v>EUR2x5F</v>
      </c>
      <c r="M6" s="524" t="str">
        <v>EUR2X5F=ICAP</v>
      </c>
      <c r="N6" s="525">
        <v>-3.2000000000000001E-2</v>
      </c>
      <c r="O6" s="525">
        <v>1.7999999999999999E-2</v>
      </c>
      <c r="P6" s="524">
        <v>0</v>
      </c>
      <c r="Q6" s="524">
        <v>0</v>
      </c>
      <c r="R6" s="515">
        <f t="shared" si="2"/>
        <v>-7.000000000000001E-3</v>
      </c>
      <c r="S6" s="505"/>
      <c r="T6" s="515">
        <v>-4.9999999999999992E-3</v>
      </c>
      <c r="U6" s="505"/>
      <c r="V6" s="514">
        <v>-7.000000000000001E-3</v>
      </c>
      <c r="W6" s="498" t="e">
        <f ca="1">_xll.qlSimpleQuoteSetValue(E6,V6/100,Trigger)</f>
        <v>#NAME?</v>
      </c>
      <c r="X6" s="505"/>
      <c r="Y6" s="498">
        <f t="shared" si="3"/>
        <v>5.0000000000000001E-4</v>
      </c>
      <c r="Z6" s="343"/>
    </row>
    <row r="7" spans="1:26" x14ac:dyDescent="0.2">
      <c r="A7" s="95"/>
      <c r="B7" s="101">
        <v>3</v>
      </c>
      <c r="C7" s="102" t="str">
        <f t="shared" si="4"/>
        <v>x6F</v>
      </c>
      <c r="D7" s="101" t="str">
        <f t="shared" si="0"/>
        <v>EUR3x6F_Quote</v>
      </c>
      <c r="E7" s="100" t="e">
        <f>_xll.qlSimpleQuote(D7,,RateTickValue,Permanent,Trigger,ObjectOverwrite)</f>
        <v>#VALUE!</v>
      </c>
      <c r="F7" s="492" t="str">
        <f ca="1">_xll.ohRangeRetrieveError(E7)</f>
        <v/>
      </c>
      <c r="G7" s="43"/>
      <c r="I7" s="506"/>
      <c r="J7" s="523">
        <v>3</v>
      </c>
      <c r="K7" s="523" t="str">
        <f t="shared" si="5"/>
        <v>x6F</v>
      </c>
      <c r="L7" s="524" t="str">
        <f t="shared" si="1"/>
        <v>EUR3x6F</v>
      </c>
      <c r="M7" s="524" t="str">
        <v>EUR3X6F=ICAP</v>
      </c>
      <c r="N7" s="525">
        <v>-2.8999999999999998E-2</v>
      </c>
      <c r="O7" s="525">
        <v>2.1000000000000001E-2</v>
      </c>
      <c r="P7" s="524">
        <v>0</v>
      </c>
      <c r="Q7" s="524">
        <v>0</v>
      </c>
      <c r="R7" s="515">
        <f t="shared" si="2"/>
        <v>-3.9999999999999983E-3</v>
      </c>
      <c r="S7" s="505"/>
      <c r="T7" s="515">
        <v>-6.0000000000000001E-3</v>
      </c>
      <c r="U7" s="505"/>
      <c r="V7" s="514">
        <v>-3.9999999999999983E-3</v>
      </c>
      <c r="W7" s="498" t="e">
        <f ca="1">_xll.qlSimpleQuoteSetValue(E7,V7/100,Trigger)</f>
        <v>#NAME?</v>
      </c>
      <c r="X7" s="505"/>
      <c r="Y7" s="498">
        <f t="shared" si="3"/>
        <v>5.0000000000000001E-4</v>
      </c>
      <c r="Z7" s="343"/>
    </row>
    <row r="8" spans="1:26" x14ac:dyDescent="0.2">
      <c r="A8" s="95"/>
      <c r="B8" s="101">
        <v>4</v>
      </c>
      <c r="C8" s="102" t="str">
        <f t="shared" si="4"/>
        <v>x7F</v>
      </c>
      <c r="D8" s="101" t="str">
        <f t="shared" si="0"/>
        <v>EUR4x7F_Quote</v>
      </c>
      <c r="E8" s="100" t="e">
        <f>_xll.qlSimpleQuote(D8,,RateTickValue,Permanent,Trigger,ObjectOverwrite)</f>
        <v>#VALUE!</v>
      </c>
      <c r="F8" s="492" t="str">
        <f ca="1">_xll.ohRangeRetrieveError(E8)</f>
        <v/>
      </c>
      <c r="G8" s="43"/>
      <c r="I8" s="506"/>
      <c r="J8" s="523">
        <v>4</v>
      </c>
      <c r="K8" s="523" t="str">
        <f t="shared" si="5"/>
        <v>x7F</v>
      </c>
      <c r="L8" s="524" t="str">
        <f t="shared" si="1"/>
        <v>EUR4x7F</v>
      </c>
      <c r="M8" s="524" t="str">
        <v>EUR4X7F=ICAP</v>
      </c>
      <c r="N8" s="525">
        <v>-2.6000000000000002E-2</v>
      </c>
      <c r="O8" s="525">
        <v>2.4E-2</v>
      </c>
      <c r="P8" s="524">
        <v>0</v>
      </c>
      <c r="Q8" s="524">
        <v>0</v>
      </c>
      <c r="R8" s="515">
        <f t="shared" si="2"/>
        <v>-1.0000000000000009E-3</v>
      </c>
      <c r="S8" s="505"/>
      <c r="T8" s="515">
        <v>-6.0000000000000001E-3</v>
      </c>
      <c r="U8" s="505"/>
      <c r="V8" s="514">
        <v>-1.0000000000000009E-3</v>
      </c>
      <c r="W8" s="498" t="e">
        <f ca="1">_xll.qlSimpleQuoteSetValue(E8,V8/100,Trigger)</f>
        <v>#NAME?</v>
      </c>
      <c r="X8" s="505"/>
      <c r="Y8" s="498">
        <f t="shared" si="3"/>
        <v>5.0000000000000001E-4</v>
      </c>
      <c r="Z8" s="343"/>
    </row>
    <row r="9" spans="1:26" x14ac:dyDescent="0.2">
      <c r="A9" s="95"/>
      <c r="B9" s="101">
        <v>5</v>
      </c>
      <c r="C9" s="102" t="str">
        <f t="shared" si="4"/>
        <v>x8F</v>
      </c>
      <c r="D9" s="101" t="str">
        <f t="shared" si="0"/>
        <v>EUR5x8F_Quote</v>
      </c>
      <c r="E9" s="100" t="e">
        <f>_xll.qlSimpleQuote(D9,,RateTickValue,Permanent,Trigger,ObjectOverwrite)</f>
        <v>#VALUE!</v>
      </c>
      <c r="F9" s="492" t="str">
        <f ca="1">_xll.ohRangeRetrieveError(E9)</f>
        <v/>
      </c>
      <c r="G9" s="43"/>
      <c r="I9" s="506"/>
      <c r="J9" s="523">
        <v>5</v>
      </c>
      <c r="K9" s="523" t="str">
        <f t="shared" si="5"/>
        <v>x8F</v>
      </c>
      <c r="L9" s="524" t="str">
        <f t="shared" si="1"/>
        <v>EUR5x8F</v>
      </c>
      <c r="M9" s="524" t="str">
        <v>EUR5X8F=ICAP</v>
      </c>
      <c r="N9" s="525">
        <v>-2.3E-2</v>
      </c>
      <c r="O9" s="525">
        <v>2.7000000000000003E-2</v>
      </c>
      <c r="P9" s="524">
        <v>0</v>
      </c>
      <c r="Q9" s="524">
        <v>0</v>
      </c>
      <c r="R9" s="515">
        <f t="shared" si="2"/>
        <v>2.0000000000000018E-3</v>
      </c>
      <c r="S9" s="505"/>
      <c r="T9" s="515">
        <v>-4.9999999999999992E-3</v>
      </c>
      <c r="U9" s="505"/>
      <c r="V9" s="514">
        <v>2.0000000000000018E-3</v>
      </c>
      <c r="W9" s="498" t="e">
        <f ca="1">_xll.qlSimpleQuoteSetValue(E9,V9/100,Trigger)</f>
        <v>#NAME?</v>
      </c>
      <c r="X9" s="505"/>
      <c r="Y9" s="498">
        <f t="shared" si="3"/>
        <v>5.0000000000000001E-4</v>
      </c>
      <c r="Z9" s="343"/>
    </row>
    <row r="10" spans="1:26" x14ac:dyDescent="0.2">
      <c r="A10" s="95"/>
      <c r="B10" s="101">
        <v>6</v>
      </c>
      <c r="C10" s="102" t="str">
        <f t="shared" si="4"/>
        <v>x9F</v>
      </c>
      <c r="D10" s="101" t="str">
        <f t="shared" si="0"/>
        <v>EUR6x9F_Quote</v>
      </c>
      <c r="E10" s="100" t="e">
        <f>_xll.qlSimpleQuote(D10,,RateTickValue,Permanent,Trigger,ObjectOverwrite)</f>
        <v>#VALUE!</v>
      </c>
      <c r="F10" s="492" t="str">
        <f ca="1">_xll.ohRangeRetrieveError(E10)</f>
        <v/>
      </c>
      <c r="G10" s="43"/>
      <c r="I10" s="506"/>
      <c r="J10" s="523">
        <v>6</v>
      </c>
      <c r="K10" s="523" t="str">
        <f t="shared" si="5"/>
        <v>x9F</v>
      </c>
      <c r="L10" s="524" t="str">
        <f t="shared" si="1"/>
        <v>EUR6x9F</v>
      </c>
      <c r="M10" s="524" t="str">
        <v>EUR6X9F=ICAP</v>
      </c>
      <c r="N10" s="525">
        <v>-2.1000000000000001E-2</v>
      </c>
      <c r="O10" s="525">
        <v>2.8999999999999998E-2</v>
      </c>
      <c r="P10" s="524">
        <v>0</v>
      </c>
      <c r="Q10" s="524">
        <v>0</v>
      </c>
      <c r="R10" s="515">
        <f t="shared" si="2"/>
        <v>3.9999999999999983E-3</v>
      </c>
      <c r="S10" s="505"/>
      <c r="T10" s="515">
        <v>-6.0000000000000001E-3</v>
      </c>
      <c r="U10" s="505"/>
      <c r="V10" s="514">
        <v>3.9999999999999983E-3</v>
      </c>
      <c r="W10" s="498" t="e">
        <f ca="1">_xll.qlSimpleQuoteSetValue(E10,V10/100,Trigger)</f>
        <v>#NAME?</v>
      </c>
      <c r="X10" s="505"/>
      <c r="Y10" s="498">
        <f t="shared" si="3"/>
        <v>5.0000000000000001E-4</v>
      </c>
      <c r="Z10" s="343"/>
    </row>
    <row r="11" spans="1:26" x14ac:dyDescent="0.2">
      <c r="A11" s="95"/>
      <c r="B11" s="101">
        <v>7</v>
      </c>
      <c r="C11" s="102" t="str">
        <f t="shared" si="4"/>
        <v>x10F</v>
      </c>
      <c r="D11" s="101" t="str">
        <f t="shared" si="0"/>
        <v>EUR7x10F_Quote</v>
      </c>
      <c r="E11" s="100" t="e">
        <f>_xll.qlSimpleQuote(D11,,RateTickValue,Permanent,Trigger,ObjectOverwrite)</f>
        <v>#VALUE!</v>
      </c>
      <c r="F11" s="492" t="str">
        <f ca="1">_xll.ohRangeRetrieveError(E11)</f>
        <v/>
      </c>
      <c r="G11" s="43"/>
      <c r="I11" s="506"/>
      <c r="J11" s="523">
        <v>7</v>
      </c>
      <c r="K11" s="523" t="str">
        <f t="shared" si="5"/>
        <v>x10F</v>
      </c>
      <c r="L11" s="524" t="str">
        <f t="shared" si="1"/>
        <v>EUR7x10F</v>
      </c>
      <c r="M11" s="524" t="str">
        <v>EUR7X10F=ICAP</v>
      </c>
      <c r="N11" s="525">
        <v>-1.7999999999999999E-2</v>
      </c>
      <c r="O11" s="525">
        <v>3.2000000000000001E-2</v>
      </c>
      <c r="P11" s="524">
        <v>0</v>
      </c>
      <c r="Q11" s="524">
        <v>0</v>
      </c>
      <c r="R11" s="515">
        <f t="shared" si="2"/>
        <v>7.000000000000001E-3</v>
      </c>
      <c r="S11" s="505"/>
      <c r="T11" s="515">
        <v>-3.9999999999999983E-3</v>
      </c>
      <c r="U11" s="505"/>
      <c r="V11" s="514">
        <v>7.000000000000001E-3</v>
      </c>
      <c r="W11" s="498" t="e">
        <f ca="1">_xll.qlSimpleQuoteSetValue(E11,V11/100,Trigger)</f>
        <v>#NAME?</v>
      </c>
      <c r="X11" s="505"/>
      <c r="Y11" s="498">
        <f t="shared" si="3"/>
        <v>5.0000000000000001E-4</v>
      </c>
      <c r="Z11" s="343"/>
    </row>
    <row r="12" spans="1:26" x14ac:dyDescent="0.2">
      <c r="A12" s="95"/>
      <c r="B12" s="101">
        <v>8</v>
      </c>
      <c r="C12" s="102" t="str">
        <f t="shared" si="4"/>
        <v>x11F</v>
      </c>
      <c r="D12" s="101" t="str">
        <f t="shared" si="0"/>
        <v>EUR8x11F_Quote</v>
      </c>
      <c r="E12" s="100" t="e">
        <f>_xll.qlSimpleQuote(D12,,RateTickValue,Permanent,Trigger,ObjectOverwrite)</f>
        <v>#VALUE!</v>
      </c>
      <c r="F12" s="492" t="str">
        <f ca="1">_xll.ohRangeRetrieveError(E12)</f>
        <v/>
      </c>
      <c r="G12" s="43"/>
      <c r="I12" s="506"/>
      <c r="J12" s="523">
        <v>8</v>
      </c>
      <c r="K12" s="523" t="str">
        <f t="shared" si="5"/>
        <v>x11F</v>
      </c>
      <c r="L12" s="524" t="str">
        <f t="shared" si="1"/>
        <v>EUR8x11F</v>
      </c>
      <c r="M12" s="524" t="str">
        <v>EUR8X11F=ICAP</v>
      </c>
      <c r="N12" s="525">
        <v>-1.3999999999999999E-2</v>
      </c>
      <c r="O12" s="525">
        <v>3.5999999999999997E-2</v>
      </c>
      <c r="P12" s="524">
        <v>0</v>
      </c>
      <c r="Q12" s="524">
        <v>0</v>
      </c>
      <c r="R12" s="515">
        <f t="shared" si="2"/>
        <v>1.0999999999999999E-2</v>
      </c>
      <c r="S12" s="505"/>
      <c r="T12" s="515">
        <v>-2.0000000000000018E-3</v>
      </c>
      <c r="U12" s="505"/>
      <c r="V12" s="514">
        <v>1.0999999999999999E-2</v>
      </c>
      <c r="W12" s="498" t="e">
        <f ca="1">_xll.qlSimpleQuoteSetValue(E12,V12/100,Trigger)</f>
        <v>#NAME?</v>
      </c>
      <c r="X12" s="505"/>
      <c r="Y12" s="498">
        <f t="shared" si="3"/>
        <v>5.0000000000000001E-4</v>
      </c>
      <c r="Z12" s="343"/>
    </row>
    <row r="13" spans="1:26" x14ac:dyDescent="0.2">
      <c r="A13" s="95"/>
      <c r="B13" s="101">
        <v>9</v>
      </c>
      <c r="C13" s="102" t="str">
        <f t="shared" si="4"/>
        <v>x12F</v>
      </c>
      <c r="D13" s="101" t="str">
        <f t="shared" si="0"/>
        <v>EUR9x12F_Quote</v>
      </c>
      <c r="E13" s="100" t="e">
        <f>_xll.qlSimpleQuote(D13,,RateTickValue,Permanent,Trigger,ObjectOverwrite)</f>
        <v>#VALUE!</v>
      </c>
      <c r="F13" s="492" t="str">
        <f ca="1">_xll.ohRangeRetrieveError(E13)</f>
        <v/>
      </c>
      <c r="G13" s="43"/>
      <c r="I13" s="506"/>
      <c r="J13" s="523">
        <v>9</v>
      </c>
      <c r="K13" s="523" t="str">
        <f t="shared" si="5"/>
        <v>x12F</v>
      </c>
      <c r="L13" s="524" t="str">
        <f t="shared" si="1"/>
        <v>EUR9x12F</v>
      </c>
      <c r="M13" s="524" t="str">
        <v>EUR9X12F=ICAP</v>
      </c>
      <c r="N13" s="525">
        <v>-0.01</v>
      </c>
      <c r="O13" s="525">
        <v>0.04</v>
      </c>
      <c r="P13" s="524">
        <v>0</v>
      </c>
      <c r="Q13" s="524">
        <v>0</v>
      </c>
      <c r="R13" s="515">
        <f t="shared" si="2"/>
        <v>1.4999999999999999E-2</v>
      </c>
      <c r="S13" s="505"/>
      <c r="T13" s="515">
        <v>1.0000000000000009E-3</v>
      </c>
      <c r="U13" s="505"/>
      <c r="V13" s="514">
        <v>1.4999999999999999E-2</v>
      </c>
      <c r="W13" s="498" t="e">
        <f ca="1">_xll.qlSimpleQuoteSetValue(E13,V13/100,Trigger)</f>
        <v>#NAME?</v>
      </c>
      <c r="X13" s="505"/>
      <c r="Y13" s="498">
        <f t="shared" si="3"/>
        <v>5.0000000000000001E-4</v>
      </c>
      <c r="Z13" s="343"/>
    </row>
    <row r="14" spans="1:26" x14ac:dyDescent="0.2">
      <c r="A14" s="95"/>
      <c r="B14" s="101">
        <v>10</v>
      </c>
      <c r="C14" s="102" t="str">
        <f t="shared" si="4"/>
        <v>x13F</v>
      </c>
      <c r="D14" s="101" t="str">
        <f t="shared" si="0"/>
        <v>EUR10x13F_Quote</v>
      </c>
      <c r="E14" s="100" t="e">
        <f>_xll.qlSimpleQuote(D14,,RateTickValue,Permanent,Trigger,ObjectOverwrite)</f>
        <v>#VALUE!</v>
      </c>
      <c r="F14" s="492" t="str">
        <f ca="1">_xll.ohRangeRetrieveError(E14)</f>
        <v/>
      </c>
      <c r="G14" s="43"/>
      <c r="I14" s="506"/>
      <c r="J14" s="523">
        <v>10</v>
      </c>
      <c r="K14" s="523" t="str">
        <f t="shared" si="5"/>
        <v>x13F</v>
      </c>
      <c r="L14" s="524" t="str">
        <f t="shared" si="1"/>
        <v>EUR10x13F</v>
      </c>
      <c r="M14" s="524" t="str">
        <v>EUR10X13F=ICAP</v>
      </c>
      <c r="N14" s="525">
        <v>-5.0000000000000001E-3</v>
      </c>
      <c r="O14" s="525">
        <v>4.4999999999999998E-2</v>
      </c>
      <c r="P14" s="524">
        <v>0</v>
      </c>
      <c r="Q14" s="524">
        <v>0</v>
      </c>
      <c r="R14" s="515">
        <f t="shared" si="2"/>
        <v>0.02</v>
      </c>
      <c r="S14" s="505"/>
      <c r="T14" s="515">
        <v>3.9999999999999983E-3</v>
      </c>
      <c r="U14" s="505"/>
      <c r="V14" s="514">
        <v>0.02</v>
      </c>
      <c r="W14" s="498" t="e">
        <f ca="1">_xll.qlSimpleQuoteSetValue(E14,V14/100,Trigger)</f>
        <v>#NAME?</v>
      </c>
      <c r="X14" s="505"/>
      <c r="Y14" s="498">
        <f t="shared" si="3"/>
        <v>5.0000000000000001E-4</v>
      </c>
      <c r="Z14" s="343"/>
    </row>
    <row r="15" spans="1:26" x14ac:dyDescent="0.2">
      <c r="A15" s="95"/>
      <c r="B15" s="101">
        <v>11</v>
      </c>
      <c r="C15" s="102" t="str">
        <f t="shared" si="4"/>
        <v>x14F</v>
      </c>
      <c r="D15" s="101" t="str">
        <f t="shared" si="0"/>
        <v>EUR11x14F_Quote</v>
      </c>
      <c r="E15" s="100" t="e">
        <f>_xll.qlSimpleQuote(D15,,RateTickValue,Permanent,Trigger,ObjectOverwrite)</f>
        <v>#VALUE!</v>
      </c>
      <c r="F15" s="492" t="str">
        <f ca="1">_xll.ohRangeRetrieveError(E15)</f>
        <v/>
      </c>
      <c r="G15" s="43"/>
      <c r="I15" s="506"/>
      <c r="J15" s="523">
        <v>11</v>
      </c>
      <c r="K15" s="523" t="str">
        <f t="shared" si="5"/>
        <v>x14F</v>
      </c>
      <c r="L15" s="524" t="str">
        <f t="shared" si="1"/>
        <v>EUR11x14F</v>
      </c>
      <c r="M15" s="524" t="str">
        <v>EUR11X14F=ICAP</v>
      </c>
      <c r="N15" s="525">
        <v>1E-3</v>
      </c>
      <c r="O15" s="525">
        <v>5.1000000000000004E-2</v>
      </c>
      <c r="P15" s="524">
        <v>0</v>
      </c>
      <c r="Q15" s="524">
        <v>0</v>
      </c>
      <c r="R15" s="515">
        <f t="shared" si="2"/>
        <v>2.6000000000000002E-2</v>
      </c>
      <c r="S15" s="505"/>
      <c r="T15" s="515">
        <v>1.0999999999999999E-2</v>
      </c>
      <c r="U15" s="505"/>
      <c r="V15" s="514">
        <v>2.6000000000000002E-2</v>
      </c>
      <c r="W15" s="498" t="e">
        <f ca="1">_xll.qlSimpleQuoteSetValue(E15,V15/100,Trigger)</f>
        <v>#NAME?</v>
      </c>
      <c r="X15" s="505"/>
      <c r="Y15" s="498">
        <f t="shared" si="3"/>
        <v>5.0000000000000001E-4</v>
      </c>
      <c r="Z15" s="343"/>
    </row>
    <row r="16" spans="1:26" x14ac:dyDescent="0.2">
      <c r="A16" s="95"/>
      <c r="B16" s="101">
        <v>12</v>
      </c>
      <c r="C16" s="102" t="str">
        <f t="shared" si="4"/>
        <v>x15F</v>
      </c>
      <c r="D16" s="101" t="str">
        <f t="shared" si="0"/>
        <v>EUR12x15F_Quote</v>
      </c>
      <c r="E16" s="100" t="e">
        <f>_xll.qlSimpleQuote(D16,,RateTickValue,Permanent,Trigger,ObjectOverwrite)</f>
        <v>#VALUE!</v>
      </c>
      <c r="F16" s="492" t="str">
        <f ca="1">_xll.ohRangeRetrieveError(E16)</f>
        <v/>
      </c>
      <c r="G16" s="43"/>
      <c r="I16" s="506"/>
      <c r="J16" s="523">
        <v>12</v>
      </c>
      <c r="K16" s="523" t="str">
        <f t="shared" si="5"/>
        <v>x15F</v>
      </c>
      <c r="L16" s="524" t="str">
        <f t="shared" si="1"/>
        <v>EUR12x15F</v>
      </c>
      <c r="M16" s="524" t="str">
        <v>EUR12X15F=ICAP</v>
      </c>
      <c r="N16" s="525">
        <v>8.0000000000000002E-3</v>
      </c>
      <c r="O16" s="525">
        <v>5.7999999999999996E-2</v>
      </c>
      <c r="P16" s="524">
        <v>0</v>
      </c>
      <c r="Q16" s="524">
        <v>0</v>
      </c>
      <c r="R16" s="515">
        <f t="shared" si="2"/>
        <v>3.3000000000000002E-2</v>
      </c>
      <c r="S16" s="505"/>
      <c r="T16" s="515">
        <v>1.7999999999999999E-2</v>
      </c>
      <c r="U16" s="505"/>
      <c r="V16" s="514">
        <v>3.3000000000000002E-2</v>
      </c>
      <c r="W16" s="498" t="e">
        <f ca="1">_xll.qlSimpleQuoteSetValue(E16,V16/100,Trigger)</f>
        <v>#NAME?</v>
      </c>
      <c r="X16" s="505"/>
      <c r="Y16" s="498">
        <f t="shared" si="3"/>
        <v>4.999999999999999E-4</v>
      </c>
      <c r="Z16" s="343"/>
    </row>
    <row r="17" spans="1:26" x14ac:dyDescent="0.2">
      <c r="A17" s="95"/>
      <c r="B17" s="98">
        <v>1</v>
      </c>
      <c r="C17" s="99" t="str">
        <f>"x"&amp;B17+6&amp;"F"</f>
        <v>x7F</v>
      </c>
      <c r="D17" s="98" t="str">
        <f t="shared" si="0"/>
        <v>EUR1x7F_Quote</v>
      </c>
      <c r="E17" s="97" t="e">
        <f>_xll.qlSimpleQuote(D17,,RateTickValue,Permanent,Trigger,ObjectOverwrite)</f>
        <v>#VALUE!</v>
      </c>
      <c r="F17" s="491" t="str">
        <f ca="1">_xll.ohRangeRetrieveError(E17)</f>
        <v/>
      </c>
      <c r="G17" s="43"/>
      <c r="I17" s="506"/>
      <c r="J17" s="520">
        <v>1</v>
      </c>
      <c r="K17" s="520" t="str">
        <f t="shared" ref="K17:K34" si="6">"x"&amp;J17+6&amp;"F"</f>
        <v>x7F</v>
      </c>
      <c r="L17" s="521" t="str">
        <f t="shared" si="1"/>
        <v>EUR1x7F</v>
      </c>
      <c r="M17" s="521" t="str">
        <v>EUR1X7F=ICAP</v>
      </c>
      <c r="N17" s="522">
        <v>3.9E-2</v>
      </c>
      <c r="O17" s="522">
        <v>8.8999999999999996E-2</v>
      </c>
      <c r="P17" s="521">
        <v>0</v>
      </c>
      <c r="Q17" s="521">
        <v>0</v>
      </c>
      <c r="R17" s="513">
        <f t="shared" si="2"/>
        <v>6.4000000000000001E-2</v>
      </c>
      <c r="S17" s="505"/>
      <c r="T17" s="513">
        <v>6.3E-2</v>
      </c>
      <c r="U17" s="505"/>
      <c r="V17" s="516">
        <v>6.4000000000000001E-2</v>
      </c>
      <c r="W17" s="499" t="e">
        <f ca="1">_xll.qlSimpleQuoteSetValue(E17,V17/100,Trigger)</f>
        <v>#NAME?</v>
      </c>
      <c r="X17" s="505"/>
      <c r="Y17" s="499">
        <f t="shared" si="3"/>
        <v>4.999999999999999E-4</v>
      </c>
      <c r="Z17" s="343"/>
    </row>
    <row r="18" spans="1:26" x14ac:dyDescent="0.2">
      <c r="A18" s="95"/>
      <c r="B18" s="101">
        <v>2</v>
      </c>
      <c r="C18" s="102" t="str">
        <f t="shared" ref="C18:C34" si="7">"x"&amp;B18+6&amp;"F"</f>
        <v>x8F</v>
      </c>
      <c r="D18" s="101" t="str">
        <f t="shared" si="0"/>
        <v>EUR2x8F_Quote</v>
      </c>
      <c r="E18" s="100" t="e">
        <f>_xll.qlSimpleQuote(D18,,RateTickValue,Permanent,Trigger,ObjectOverwrite)</f>
        <v>#VALUE!</v>
      </c>
      <c r="F18" s="492" t="str">
        <f ca="1">_xll.ohRangeRetrieveError(E18)</f>
        <v/>
      </c>
      <c r="G18" s="43"/>
      <c r="I18" s="506"/>
      <c r="J18" s="523">
        <v>2</v>
      </c>
      <c r="K18" s="523" t="str">
        <f t="shared" si="6"/>
        <v>x8F</v>
      </c>
      <c r="L18" s="524" t="str">
        <f t="shared" si="1"/>
        <v>EUR2x8F</v>
      </c>
      <c r="M18" s="524" t="str">
        <v>EUR2X8F=ICAP</v>
      </c>
      <c r="N18" s="525">
        <v>4.2000000000000003E-2</v>
      </c>
      <c r="O18" s="525">
        <v>9.1999999999999998E-2</v>
      </c>
      <c r="P18" s="524">
        <v>0</v>
      </c>
      <c r="Q18" s="524">
        <v>0</v>
      </c>
      <c r="R18" s="515">
        <f t="shared" si="2"/>
        <v>6.7000000000000004E-2</v>
      </c>
      <c r="S18" s="505"/>
      <c r="T18" s="515">
        <v>6.4000000000000001E-2</v>
      </c>
      <c r="U18" s="505"/>
      <c r="V18" s="514">
        <v>6.7000000000000004E-2</v>
      </c>
      <c r="W18" s="498" t="e">
        <f ca="1">_xll.qlSimpleQuoteSetValue(E18,V18/100,Trigger)</f>
        <v>#NAME?</v>
      </c>
      <c r="X18" s="505"/>
      <c r="Y18" s="498">
        <f t="shared" si="3"/>
        <v>4.999999999999999E-4</v>
      </c>
      <c r="Z18" s="343"/>
    </row>
    <row r="19" spans="1:26" x14ac:dyDescent="0.2">
      <c r="A19" s="95"/>
      <c r="B19" s="101">
        <v>3</v>
      </c>
      <c r="C19" s="102" t="str">
        <f t="shared" si="7"/>
        <v>x9F</v>
      </c>
      <c r="D19" s="101" t="str">
        <f t="shared" si="0"/>
        <v>EUR3x9F_Quote</v>
      </c>
      <c r="E19" s="100" t="e">
        <f>_xll.qlSimpleQuote(D19,,RateTickValue,Permanent,Trigger,ObjectOverwrite)</f>
        <v>#VALUE!</v>
      </c>
      <c r="F19" s="492" t="str">
        <f ca="1">_xll.ohRangeRetrieveError(E19)</f>
        <v/>
      </c>
      <c r="G19" s="43"/>
      <c r="I19" s="506"/>
      <c r="J19" s="523">
        <v>3</v>
      </c>
      <c r="K19" s="523" t="str">
        <f t="shared" si="6"/>
        <v>x9F</v>
      </c>
      <c r="L19" s="524" t="str">
        <f t="shared" si="1"/>
        <v>EUR3x9F</v>
      </c>
      <c r="M19" s="524" t="str">
        <v>EUR3X9F=ICAP</v>
      </c>
      <c r="N19" s="525">
        <v>4.4999999999999998E-2</v>
      </c>
      <c r="O19" s="525">
        <v>9.5000000000000001E-2</v>
      </c>
      <c r="P19" s="524">
        <v>0</v>
      </c>
      <c r="Q19" s="524">
        <v>0</v>
      </c>
      <c r="R19" s="515">
        <f t="shared" si="2"/>
        <v>7.0000000000000007E-2</v>
      </c>
      <c r="S19" s="505"/>
      <c r="T19" s="515">
        <v>6.4000000000000001E-2</v>
      </c>
      <c r="U19" s="505"/>
      <c r="V19" s="514">
        <v>7.0000000000000007E-2</v>
      </c>
      <c r="W19" s="498" t="e">
        <f ca="1">_xll.qlSimpleQuoteSetValue(E19,V19/100,Trigger)</f>
        <v>#NAME?</v>
      </c>
      <c r="X19" s="505"/>
      <c r="Y19" s="498">
        <f t="shared" si="3"/>
        <v>4.999999999999999E-4</v>
      </c>
      <c r="Z19" s="343"/>
    </row>
    <row r="20" spans="1:26" x14ac:dyDescent="0.2">
      <c r="A20" s="95"/>
      <c r="B20" s="101">
        <v>4</v>
      </c>
      <c r="C20" s="102" t="str">
        <f t="shared" si="7"/>
        <v>x10F</v>
      </c>
      <c r="D20" s="101" t="str">
        <f t="shared" si="0"/>
        <v>EUR4x10F_Quote</v>
      </c>
      <c r="E20" s="100" t="e">
        <f>_xll.qlSimpleQuote(D20,,RateTickValue,Permanent,Trigger,ObjectOverwrite)</f>
        <v>#VALUE!</v>
      </c>
      <c r="F20" s="492" t="str">
        <f ca="1">_xll.ohRangeRetrieveError(E20)</f>
        <v/>
      </c>
      <c r="G20" s="43"/>
      <c r="I20" s="506"/>
      <c r="J20" s="523">
        <v>4</v>
      </c>
      <c r="K20" s="523" t="str">
        <f t="shared" si="6"/>
        <v>x10F</v>
      </c>
      <c r="L20" s="524" t="str">
        <f t="shared" si="1"/>
        <v>EUR4x10F</v>
      </c>
      <c r="M20" s="524" t="str">
        <v>EUR4X10F=ICAP</v>
      </c>
      <c r="N20" s="525">
        <v>4.9000000000000002E-2</v>
      </c>
      <c r="O20" s="525">
        <v>9.9000000000000005E-2</v>
      </c>
      <c r="P20" s="524">
        <v>0</v>
      </c>
      <c r="Q20" s="524">
        <v>0</v>
      </c>
      <c r="R20" s="515">
        <f t="shared" si="2"/>
        <v>7.400000000000001E-2</v>
      </c>
      <c r="S20" s="505"/>
      <c r="T20" s="515">
        <v>6.5000000000000002E-2</v>
      </c>
      <c r="U20" s="505"/>
      <c r="V20" s="514">
        <v>7.400000000000001E-2</v>
      </c>
      <c r="W20" s="498" t="e">
        <f ca="1">_xll.qlSimpleQuoteSetValue(E20,V20/100,Trigger)</f>
        <v>#NAME?</v>
      </c>
      <c r="X20" s="505"/>
      <c r="Y20" s="498">
        <f t="shared" si="3"/>
        <v>4.999999999999999E-4</v>
      </c>
      <c r="Z20" s="343"/>
    </row>
    <row r="21" spans="1:26" x14ac:dyDescent="0.2">
      <c r="A21" s="95"/>
      <c r="B21" s="101">
        <v>5</v>
      </c>
      <c r="C21" s="102" t="str">
        <f t="shared" si="7"/>
        <v>x11F</v>
      </c>
      <c r="D21" s="101" t="str">
        <f t="shared" si="0"/>
        <v>EUR5x11F_Quote</v>
      </c>
      <c r="E21" s="100" t="e">
        <f>_xll.qlSimpleQuote(D21,,RateTickValue,Permanent,Trigger,ObjectOverwrite)</f>
        <v>#VALUE!</v>
      </c>
      <c r="F21" s="492" t="str">
        <f ca="1">_xll.ohRangeRetrieveError(E21)</f>
        <v/>
      </c>
      <c r="G21" s="43"/>
      <c r="I21" s="506"/>
      <c r="J21" s="523">
        <v>5</v>
      </c>
      <c r="K21" s="523" t="str">
        <f t="shared" si="6"/>
        <v>x11F</v>
      </c>
      <c r="L21" s="524" t="str">
        <f t="shared" si="1"/>
        <v>EUR5x11F</v>
      </c>
      <c r="M21" s="524" t="str">
        <v>EUR5X11F=ICAP</v>
      </c>
      <c r="N21" s="525">
        <v>5.3000000000000005E-2</v>
      </c>
      <c r="O21" s="525">
        <v>0.10300000000000001</v>
      </c>
      <c r="P21" s="524">
        <v>0</v>
      </c>
      <c r="Q21" s="524">
        <v>0</v>
      </c>
      <c r="R21" s="515">
        <f t="shared" si="2"/>
        <v>7.8000000000000014E-2</v>
      </c>
      <c r="S21" s="505"/>
      <c r="T21" s="515">
        <v>6.8000000000000005E-2</v>
      </c>
      <c r="U21" s="505"/>
      <c r="V21" s="514">
        <v>7.8000000000000014E-2</v>
      </c>
      <c r="W21" s="498" t="e">
        <f ca="1">_xll.qlSimpleQuoteSetValue(E21,V21/100,Trigger)</f>
        <v>#NAME?</v>
      </c>
      <c r="X21" s="505"/>
      <c r="Y21" s="498">
        <f t="shared" si="3"/>
        <v>4.999999999999999E-4</v>
      </c>
      <c r="Z21" s="343"/>
    </row>
    <row r="22" spans="1:26" x14ac:dyDescent="0.2">
      <c r="A22" s="95"/>
      <c r="B22" s="101">
        <v>6</v>
      </c>
      <c r="C22" s="102" t="str">
        <f t="shared" si="7"/>
        <v>x12F</v>
      </c>
      <c r="D22" s="101" t="str">
        <f t="shared" si="0"/>
        <v>EUR6x12F_Quote</v>
      </c>
      <c r="E22" s="100" t="e">
        <f>_xll.qlSimpleQuote(D22,,RateTickValue,Permanent,Trigger,ObjectOverwrite)</f>
        <v>#VALUE!</v>
      </c>
      <c r="F22" s="492" t="str">
        <f ca="1">_xll.ohRangeRetrieveError(E22)</f>
        <v/>
      </c>
      <c r="G22" s="43"/>
      <c r="I22" s="506"/>
      <c r="J22" s="523">
        <v>6</v>
      </c>
      <c r="K22" s="523" t="str">
        <f t="shared" si="6"/>
        <v>x12F</v>
      </c>
      <c r="L22" s="524" t="str">
        <f t="shared" si="1"/>
        <v>EUR6x12F</v>
      </c>
      <c r="M22" s="524" t="str">
        <v>EUR6X12F=ICAP</v>
      </c>
      <c r="N22" s="525">
        <v>5.5999999999999994E-2</v>
      </c>
      <c r="O22" s="525">
        <v>0.10600000000000001</v>
      </c>
      <c r="P22" s="524">
        <v>0</v>
      </c>
      <c r="Q22" s="524">
        <v>0</v>
      </c>
      <c r="R22" s="515">
        <f t="shared" si="2"/>
        <v>8.1000000000000003E-2</v>
      </c>
      <c r="S22" s="505"/>
      <c r="T22" s="515">
        <v>7.0000000000000007E-2</v>
      </c>
      <c r="U22" s="505"/>
      <c r="V22" s="514">
        <v>8.1000000000000003E-2</v>
      </c>
      <c r="W22" s="498" t="e">
        <f ca="1">_xll.qlSimpleQuoteSetValue(E22,V22/100,Trigger)</f>
        <v>#NAME?</v>
      </c>
      <c r="X22" s="505"/>
      <c r="Y22" s="498">
        <f t="shared" si="3"/>
        <v>5.0000000000000012E-4</v>
      </c>
      <c r="Z22" s="343"/>
    </row>
    <row r="23" spans="1:26" x14ac:dyDescent="0.2">
      <c r="A23" s="95"/>
      <c r="B23" s="101">
        <v>7</v>
      </c>
      <c r="C23" s="102" t="str">
        <f t="shared" si="7"/>
        <v>x13F</v>
      </c>
      <c r="D23" s="101" t="str">
        <f t="shared" si="0"/>
        <v>EUR7x13F_Quote</v>
      </c>
      <c r="E23" s="100" t="e">
        <f>_xll.qlSimpleQuote(D23,,RateTickValue,Permanent,Trigger,ObjectOverwrite)</f>
        <v>#VALUE!</v>
      </c>
      <c r="F23" s="492" t="str">
        <f ca="1">_xll.ohRangeRetrieveError(E23)</f>
        <v/>
      </c>
      <c r="G23" s="43"/>
      <c r="I23" s="506"/>
      <c r="J23" s="523">
        <v>7</v>
      </c>
      <c r="K23" s="523" t="str">
        <f t="shared" si="6"/>
        <v>x13F</v>
      </c>
      <c r="L23" s="524" t="str">
        <f t="shared" si="1"/>
        <v>EUR7x13F</v>
      </c>
      <c r="M23" s="524" t="str">
        <v>EUR7X13F=ICAP</v>
      </c>
      <c r="N23" s="525">
        <v>6.0999999999999999E-2</v>
      </c>
      <c r="O23" s="525">
        <v>0.11100000000000002</v>
      </c>
      <c r="P23" s="524">
        <v>0</v>
      </c>
      <c r="Q23" s="524">
        <v>0</v>
      </c>
      <c r="R23" s="515">
        <f t="shared" si="2"/>
        <v>8.6000000000000007E-2</v>
      </c>
      <c r="S23" s="505"/>
      <c r="T23" s="515">
        <v>7.2000000000000008E-2</v>
      </c>
      <c r="U23" s="505"/>
      <c r="V23" s="514">
        <v>8.6000000000000007E-2</v>
      </c>
      <c r="W23" s="498" t="e">
        <f ca="1">_xll.qlSimpleQuoteSetValue(E23,V23/100,Trigger)</f>
        <v>#NAME?</v>
      </c>
      <c r="X23" s="505"/>
      <c r="Y23" s="498">
        <f t="shared" si="3"/>
        <v>5.0000000000000012E-4</v>
      </c>
      <c r="Z23" s="343"/>
    </row>
    <row r="24" spans="1:26" x14ac:dyDescent="0.2">
      <c r="A24" s="95"/>
      <c r="B24" s="101">
        <v>8</v>
      </c>
      <c r="C24" s="102" t="str">
        <f t="shared" si="7"/>
        <v>x14F</v>
      </c>
      <c r="D24" s="101" t="str">
        <f t="shared" si="0"/>
        <v>EUR8x14F_Quote</v>
      </c>
      <c r="E24" s="100" t="e">
        <f>_xll.qlSimpleQuote(D24,,RateTickValue,Permanent,Trigger,ObjectOverwrite)</f>
        <v>#VALUE!</v>
      </c>
      <c r="F24" s="492" t="str">
        <f ca="1">_xll.ohRangeRetrieveError(E24)</f>
        <v/>
      </c>
      <c r="G24" s="43"/>
      <c r="I24" s="506"/>
      <c r="J24" s="523">
        <v>8</v>
      </c>
      <c r="K24" s="523" t="str">
        <f t="shared" si="6"/>
        <v>x14F</v>
      </c>
      <c r="L24" s="524" t="str">
        <f t="shared" si="1"/>
        <v>EUR8x14F</v>
      </c>
      <c r="M24" s="524" t="str">
        <v>EUR8X14F=ICAP</v>
      </c>
      <c r="N24" s="525">
        <v>6.5999999999999989E-2</v>
      </c>
      <c r="O24" s="525">
        <v>0.11599999999999999</v>
      </c>
      <c r="P24" s="524">
        <v>0</v>
      </c>
      <c r="Q24" s="524">
        <v>0</v>
      </c>
      <c r="R24" s="515">
        <f t="shared" si="2"/>
        <v>9.0999999999999998E-2</v>
      </c>
      <c r="S24" s="505"/>
      <c r="T24" s="515">
        <v>7.7000000000000013E-2</v>
      </c>
      <c r="U24" s="505"/>
      <c r="V24" s="514">
        <v>9.0999999999999998E-2</v>
      </c>
      <c r="W24" s="498" t="e">
        <f ca="1">_xll.qlSimpleQuoteSetValue(E24,V24/100,Trigger)</f>
        <v>#NAME?</v>
      </c>
      <c r="X24" s="505"/>
      <c r="Y24" s="498">
        <f t="shared" si="3"/>
        <v>4.999999999999999E-4</v>
      </c>
      <c r="Z24" s="343"/>
    </row>
    <row r="25" spans="1:26" x14ac:dyDescent="0.2">
      <c r="A25" s="95"/>
      <c r="B25" s="101">
        <v>9</v>
      </c>
      <c r="C25" s="102" t="str">
        <f t="shared" si="7"/>
        <v>x15F</v>
      </c>
      <c r="D25" s="101" t="str">
        <f t="shared" si="0"/>
        <v>EUR9x15F_Quote</v>
      </c>
      <c r="E25" s="100" t="e">
        <f>_xll.qlSimpleQuote(D25,,RateTickValue,Permanent,Trigger,ObjectOverwrite)</f>
        <v>#VALUE!</v>
      </c>
      <c r="F25" s="492" t="str">
        <f ca="1">_xll.ohRangeRetrieveError(E25)</f>
        <v/>
      </c>
      <c r="G25" s="43"/>
      <c r="I25" s="506"/>
      <c r="J25" s="523">
        <v>9</v>
      </c>
      <c r="K25" s="523" t="str">
        <f t="shared" si="6"/>
        <v>x15F</v>
      </c>
      <c r="L25" s="524" t="str">
        <f t="shared" si="1"/>
        <v>EUR9x15F</v>
      </c>
      <c r="M25" s="524" t="str">
        <v>EUR9X15F=ICAP</v>
      </c>
      <c r="N25" s="525">
        <v>7.1999999999999995E-2</v>
      </c>
      <c r="O25" s="525">
        <v>0.122</v>
      </c>
      <c r="P25" s="524">
        <v>0</v>
      </c>
      <c r="Q25" s="524">
        <v>0</v>
      </c>
      <c r="R25" s="515">
        <f t="shared" si="2"/>
        <v>9.7000000000000003E-2</v>
      </c>
      <c r="S25" s="505"/>
      <c r="T25" s="515">
        <v>8.2000000000000017E-2</v>
      </c>
      <c r="U25" s="505"/>
      <c r="V25" s="514">
        <v>9.7000000000000003E-2</v>
      </c>
      <c r="W25" s="498" t="e">
        <f ca="1">_xll.qlSimpleQuoteSetValue(E25,V25/100,Trigger)</f>
        <v>#NAME?</v>
      </c>
      <c r="X25" s="505"/>
      <c r="Y25" s="498">
        <f t="shared" si="3"/>
        <v>4.999999999999999E-4</v>
      </c>
      <c r="Z25" s="343"/>
    </row>
    <row r="26" spans="1:26" x14ac:dyDescent="0.2">
      <c r="A26" s="95"/>
      <c r="B26" s="101">
        <v>10</v>
      </c>
      <c r="C26" s="102" t="str">
        <f t="shared" si="7"/>
        <v>x16F</v>
      </c>
      <c r="D26" s="101" t="str">
        <f t="shared" si="0"/>
        <v>EUR10x16F_Quote</v>
      </c>
      <c r="E26" s="100" t="e">
        <f>_xll.qlSimpleQuote(D26,,RateTickValue,Permanent,Trigger,ObjectOverwrite)</f>
        <v>#VALUE!</v>
      </c>
      <c r="F26" s="492" t="str">
        <f ca="1">_xll.ohRangeRetrieveError(E26)</f>
        <v/>
      </c>
      <c r="G26" s="43"/>
      <c r="I26" s="506"/>
      <c r="J26" s="523">
        <v>10</v>
      </c>
      <c r="K26" s="523" t="str">
        <f t="shared" si="6"/>
        <v>x16F</v>
      </c>
      <c r="L26" s="524" t="str">
        <f t="shared" si="1"/>
        <v>EUR10x16F</v>
      </c>
      <c r="M26" s="524" t="str">
        <v>EUR10X16F=ICAP</v>
      </c>
      <c r="N26" s="525">
        <v>7.9000000000000001E-2</v>
      </c>
      <c r="O26" s="525">
        <v>0.129</v>
      </c>
      <c r="P26" s="524">
        <v>0</v>
      </c>
      <c r="Q26" s="524">
        <v>0</v>
      </c>
      <c r="R26" s="515">
        <f t="shared" si="2"/>
        <v>0.10400000000000001</v>
      </c>
      <c r="S26" s="505"/>
      <c r="T26" s="515">
        <v>8.7000000000000008E-2</v>
      </c>
      <c r="U26" s="505"/>
      <c r="V26" s="514">
        <v>0.10400000000000001</v>
      </c>
      <c r="W26" s="498" t="e">
        <f ca="1">_xll.qlSimpleQuoteSetValue(E26,V26/100,Trigger)</f>
        <v>#NAME?</v>
      </c>
      <c r="X26" s="505"/>
      <c r="Y26" s="498">
        <f t="shared" si="3"/>
        <v>4.999999999999999E-4</v>
      </c>
      <c r="Z26" s="343"/>
    </row>
    <row r="27" spans="1:26" x14ac:dyDescent="0.2">
      <c r="A27" s="95"/>
      <c r="B27" s="101">
        <v>11</v>
      </c>
      <c r="C27" s="102" t="str">
        <f t="shared" si="7"/>
        <v>x17F</v>
      </c>
      <c r="D27" s="101" t="str">
        <f t="shared" si="0"/>
        <v>EUR11x17F_Quote</v>
      </c>
      <c r="E27" s="100" t="e">
        <f>_xll.qlSimpleQuote(D27,,RateTickValue,Permanent,Trigger,ObjectOverwrite)</f>
        <v>#VALUE!</v>
      </c>
      <c r="F27" s="492" t="str">
        <f ca="1">_xll.ohRangeRetrieveError(E27)</f>
        <v/>
      </c>
      <c r="G27" s="43"/>
      <c r="I27" s="506"/>
      <c r="J27" s="523">
        <v>11</v>
      </c>
      <c r="K27" s="523" t="str">
        <f t="shared" si="6"/>
        <v>x17F</v>
      </c>
      <c r="L27" s="524" t="str">
        <f t="shared" si="1"/>
        <v>EUR11x17F</v>
      </c>
      <c r="M27" s="524" t="str">
        <v>EUR11X17F=ICAP</v>
      </c>
      <c r="N27" s="525">
        <v>8.5999999999999993E-2</v>
      </c>
      <c r="O27" s="525">
        <v>0.13599999999999998</v>
      </c>
      <c r="P27" s="524">
        <v>0</v>
      </c>
      <c r="Q27" s="524">
        <v>0</v>
      </c>
      <c r="R27" s="515">
        <f t="shared" si="2"/>
        <v>0.11099999999999999</v>
      </c>
      <c r="S27" s="505"/>
      <c r="T27" s="515">
        <v>9.5000000000000001E-2</v>
      </c>
      <c r="U27" s="505"/>
      <c r="V27" s="514">
        <v>0.11099999999999999</v>
      </c>
      <c r="W27" s="498" t="e">
        <f ca="1">_xll.qlSimpleQuoteSetValue(E27,V27/100,Trigger)</f>
        <v>#NAME?</v>
      </c>
      <c r="X27" s="505"/>
      <c r="Y27" s="498">
        <f t="shared" si="3"/>
        <v>4.999999999999999E-4</v>
      </c>
      <c r="Z27" s="343"/>
    </row>
    <row r="28" spans="1:26" x14ac:dyDescent="0.2">
      <c r="A28" s="95"/>
      <c r="B28" s="101">
        <v>12</v>
      </c>
      <c r="C28" s="102" t="str">
        <f t="shared" si="7"/>
        <v>x18F</v>
      </c>
      <c r="D28" s="101" t="str">
        <f t="shared" si="0"/>
        <v>EUR12x18F_Quote</v>
      </c>
      <c r="E28" s="100" t="e">
        <f>_xll.qlSimpleQuote(D28,,RateTickValue,Permanent,Trigger,ObjectOverwrite)</f>
        <v>#VALUE!</v>
      </c>
      <c r="F28" s="492" t="str">
        <f ca="1">_xll.ohRangeRetrieveError(E28)</f>
        <v/>
      </c>
      <c r="G28" s="43"/>
      <c r="I28" s="506"/>
      <c r="J28" s="523">
        <v>12</v>
      </c>
      <c r="K28" s="523" t="str">
        <f t="shared" si="6"/>
        <v>x18F</v>
      </c>
      <c r="L28" s="524" t="str">
        <f t="shared" si="1"/>
        <v>EUR12x18F</v>
      </c>
      <c r="M28" s="524" t="str">
        <v>EUR12X18F=ICAP</v>
      </c>
      <c r="N28" s="525">
        <v>9.5000000000000001E-2</v>
      </c>
      <c r="O28" s="525">
        <v>0.14499999999999999</v>
      </c>
      <c r="P28" s="524">
        <v>0</v>
      </c>
      <c r="Q28" s="524">
        <v>0</v>
      </c>
      <c r="R28" s="515">
        <f t="shared" si="2"/>
        <v>0.12</v>
      </c>
      <c r="S28" s="505"/>
      <c r="T28" s="515">
        <v>0.10300000000000001</v>
      </c>
      <c r="U28" s="505"/>
      <c r="V28" s="514">
        <v>0.12</v>
      </c>
      <c r="W28" s="498" t="e">
        <f ca="1">_xll.qlSimpleQuoteSetValue(E28,V28/100,Trigger)</f>
        <v>#NAME?</v>
      </c>
      <c r="X28" s="505"/>
      <c r="Y28" s="498">
        <f t="shared" si="3"/>
        <v>4.999999999999999E-4</v>
      </c>
      <c r="Z28" s="343"/>
    </row>
    <row r="29" spans="1:26" x14ac:dyDescent="0.2">
      <c r="A29" s="95"/>
      <c r="B29" s="101">
        <v>13</v>
      </c>
      <c r="C29" s="102" t="str">
        <f t="shared" si="7"/>
        <v>x19F</v>
      </c>
      <c r="D29" s="101" t="str">
        <f t="shared" si="0"/>
        <v>EUR13x19F_Quote</v>
      </c>
      <c r="E29" s="100" t="e">
        <f>_xll.qlSimpleQuote(D29,,RateTickValue,Permanent,Trigger,ObjectOverwrite)</f>
        <v>#VALUE!</v>
      </c>
      <c r="F29" s="492" t="str">
        <f ca="1">_xll.ohRangeRetrieveError(E29)</f>
        <v/>
      </c>
      <c r="G29" s="43"/>
      <c r="I29" s="506"/>
      <c r="J29" s="523">
        <v>13</v>
      </c>
      <c r="K29" s="523" t="str">
        <f t="shared" si="6"/>
        <v>x19F</v>
      </c>
      <c r="L29" s="524" t="str">
        <f t="shared" si="1"/>
        <v>EUR13x19F</v>
      </c>
      <c r="M29" s="524" t="str">
        <v>EUR13X19F=ICAP</v>
      </c>
      <c r="N29" s="525">
        <v>0.10400000000000001</v>
      </c>
      <c r="O29" s="525">
        <v>0.154</v>
      </c>
      <c r="P29" s="524">
        <v>0</v>
      </c>
      <c r="Q29" s="524">
        <v>0</v>
      </c>
      <c r="R29" s="515">
        <f t="shared" si="2"/>
        <v>0.129</v>
      </c>
      <c r="S29" s="505"/>
      <c r="T29" s="515">
        <v>0.11099999999999999</v>
      </c>
      <c r="U29" s="505"/>
      <c r="V29" s="514">
        <v>0.129</v>
      </c>
      <c r="W29" s="498" t="e">
        <f ca="1">_xll.qlSimpleQuoteSetValue(E29,V29/100,Trigger)</f>
        <v>#NAME?</v>
      </c>
      <c r="X29" s="505"/>
      <c r="Y29" s="498">
        <f t="shared" si="3"/>
        <v>4.999999999999999E-4</v>
      </c>
      <c r="Z29" s="343"/>
    </row>
    <row r="30" spans="1:26" x14ac:dyDescent="0.2">
      <c r="A30" s="95"/>
      <c r="B30" s="101">
        <v>14</v>
      </c>
      <c r="C30" s="102" t="str">
        <f t="shared" si="7"/>
        <v>x20F</v>
      </c>
      <c r="D30" s="101" t="str">
        <f t="shared" si="0"/>
        <v>EUR14x20F_Quote</v>
      </c>
      <c r="E30" s="100" t="e">
        <f>_xll.qlSimpleQuote(D30,,RateTickValue,Permanent,Trigger,ObjectOverwrite)</f>
        <v>#VALUE!</v>
      </c>
      <c r="F30" s="492" t="str">
        <f ca="1">_xll.ohRangeRetrieveError(E30)</f>
        <v/>
      </c>
      <c r="G30" s="43"/>
      <c r="I30" s="506"/>
      <c r="J30" s="523">
        <v>14</v>
      </c>
      <c r="K30" s="523" t="str">
        <f t="shared" si="6"/>
        <v>x20F</v>
      </c>
      <c r="L30" s="524" t="str">
        <f t="shared" si="1"/>
        <v>EUR14x20F</v>
      </c>
      <c r="M30" s="524" t="str">
        <v>EUR14X20F=ICAP</v>
      </c>
      <c r="N30" s="525">
        <v>0.11499999999999999</v>
      </c>
      <c r="O30" s="525">
        <v>0.16499999999999998</v>
      </c>
      <c r="P30" s="524">
        <v>0</v>
      </c>
      <c r="Q30" s="524">
        <v>0</v>
      </c>
      <c r="R30" s="515">
        <f t="shared" si="2"/>
        <v>0.13999999999999999</v>
      </c>
      <c r="S30" s="505"/>
      <c r="T30" s="515">
        <v>0.123</v>
      </c>
      <c r="U30" s="505"/>
      <c r="V30" s="514">
        <v>0.13999999999999999</v>
      </c>
      <c r="W30" s="498" t="e">
        <f ca="1">_xll.qlSimpleQuoteSetValue(E30,V30/100,Trigger)</f>
        <v>#NAME?</v>
      </c>
      <c r="X30" s="505"/>
      <c r="Y30" s="498">
        <f t="shared" si="3"/>
        <v>4.999999999999999E-4</v>
      </c>
      <c r="Z30" s="343"/>
    </row>
    <row r="31" spans="1:26" x14ac:dyDescent="0.2">
      <c r="A31" s="95"/>
      <c r="B31" s="101">
        <v>15</v>
      </c>
      <c r="C31" s="102" t="str">
        <f t="shared" si="7"/>
        <v>x21F</v>
      </c>
      <c r="D31" s="101" t="str">
        <f t="shared" si="0"/>
        <v>EUR15x21F_Quote</v>
      </c>
      <c r="E31" s="100" t="e">
        <f>_xll.qlSimpleQuote(D31,,RateTickValue,Permanent,Trigger,ObjectOverwrite)</f>
        <v>#VALUE!</v>
      </c>
      <c r="F31" s="492" t="str">
        <f ca="1">_xll.ohRangeRetrieveError(E31)</f>
        <v/>
      </c>
      <c r="G31" s="43"/>
      <c r="I31" s="506"/>
      <c r="J31" s="523">
        <v>15</v>
      </c>
      <c r="K31" s="523" t="str">
        <f t="shared" si="6"/>
        <v>x21F</v>
      </c>
      <c r="L31" s="524" t="str">
        <f t="shared" si="1"/>
        <v>EUR15x21F</v>
      </c>
      <c r="M31" s="524" t="str">
        <v>EUR15X21F=ICAP</v>
      </c>
      <c r="N31" s="525">
        <v>0.127</v>
      </c>
      <c r="O31" s="525">
        <v>0.17699999999999999</v>
      </c>
      <c r="P31" s="524">
        <v>0</v>
      </c>
      <c r="Q31" s="524">
        <v>0</v>
      </c>
      <c r="R31" s="515">
        <f t="shared" si="2"/>
        <v>0.152</v>
      </c>
      <c r="S31" s="505"/>
      <c r="T31" s="515">
        <v>0.13400000000000001</v>
      </c>
      <c r="U31" s="505"/>
      <c r="V31" s="514">
        <v>0.152</v>
      </c>
      <c r="W31" s="498" t="e">
        <f ca="1">_xll.qlSimpleQuoteSetValue(E31,V31/100,Trigger)</f>
        <v>#NAME?</v>
      </c>
      <c r="X31" s="505"/>
      <c r="Y31" s="498">
        <f t="shared" si="3"/>
        <v>4.999999999999999E-4</v>
      </c>
      <c r="Z31" s="343"/>
    </row>
    <row r="32" spans="1:26" x14ac:dyDescent="0.2">
      <c r="A32" s="95"/>
      <c r="B32" s="101">
        <v>16</v>
      </c>
      <c r="C32" s="102" t="str">
        <f t="shared" si="7"/>
        <v>x22F</v>
      </c>
      <c r="D32" s="101" t="str">
        <f t="shared" si="0"/>
        <v>EUR16x22F_Quote</v>
      </c>
      <c r="E32" s="100" t="e">
        <f>_xll.qlSimpleQuote(D32,,RateTickValue,Permanent,Trigger,ObjectOverwrite)</f>
        <v>#VALUE!</v>
      </c>
      <c r="F32" s="492" t="str">
        <f ca="1">_xll.ohRangeRetrieveError(E32)</f>
        <v/>
      </c>
      <c r="G32" s="43"/>
      <c r="I32" s="506"/>
      <c r="J32" s="523">
        <v>16</v>
      </c>
      <c r="K32" s="523" t="str">
        <f t="shared" si="6"/>
        <v>x22F</v>
      </c>
      <c r="L32" s="524" t="str">
        <f t="shared" si="1"/>
        <v>EUR16x22F</v>
      </c>
      <c r="M32" s="524" t="str">
        <v>EUR16X22F=ICAP</v>
      </c>
      <c r="N32" s="525">
        <v>0.13799999999999998</v>
      </c>
      <c r="O32" s="525">
        <v>0.188</v>
      </c>
      <c r="P32" s="524">
        <v>0</v>
      </c>
      <c r="Q32" s="524">
        <v>0</v>
      </c>
      <c r="R32" s="515">
        <f t="shared" si="2"/>
        <v>0.16299999999999998</v>
      </c>
      <c r="S32" s="505"/>
      <c r="T32" s="515">
        <v>0.14499999999999999</v>
      </c>
      <c r="U32" s="505"/>
      <c r="V32" s="514">
        <v>0.16299999999999998</v>
      </c>
      <c r="W32" s="498" t="e">
        <f ca="1">_xll.qlSimpleQuoteSetValue(E32,V32/100,Trigger)</f>
        <v>#NAME?</v>
      </c>
      <c r="X32" s="505"/>
      <c r="Y32" s="498">
        <f t="shared" si="3"/>
        <v>5.0000000000000044E-4</v>
      </c>
      <c r="Z32" s="343"/>
    </row>
    <row r="33" spans="1:26" x14ac:dyDescent="0.2">
      <c r="A33" s="95"/>
      <c r="B33" s="101">
        <v>17</v>
      </c>
      <c r="C33" s="102" t="str">
        <f t="shared" si="7"/>
        <v>x23F</v>
      </c>
      <c r="D33" s="101" t="str">
        <f t="shared" si="0"/>
        <v>EUR17x23F_Quote</v>
      </c>
      <c r="E33" s="100" t="e">
        <f>_xll.qlSimpleQuote(D33,,RateTickValue,Permanent,Trigger,ObjectOverwrite)</f>
        <v>#VALUE!</v>
      </c>
      <c r="F33" s="492" t="str">
        <f ca="1">_xll.ohRangeRetrieveError(E33)</f>
        <v/>
      </c>
      <c r="G33" s="43"/>
      <c r="I33" s="506"/>
      <c r="J33" s="523">
        <v>17</v>
      </c>
      <c r="K33" s="523" t="str">
        <f t="shared" si="6"/>
        <v>x23F</v>
      </c>
      <c r="L33" s="524" t="str">
        <f t="shared" si="1"/>
        <v>EUR17x23F</v>
      </c>
      <c r="M33" s="524" t="str">
        <v>EUR17X23F=ICAP</v>
      </c>
      <c r="N33" s="525">
        <v>0.152</v>
      </c>
      <c r="O33" s="525">
        <v>0.20200000000000001</v>
      </c>
      <c r="P33" s="524">
        <v>0</v>
      </c>
      <c r="Q33" s="524">
        <v>0</v>
      </c>
      <c r="R33" s="515">
        <f t="shared" si="2"/>
        <v>0.17699999999999999</v>
      </c>
      <c r="S33" s="505"/>
      <c r="T33" s="515">
        <v>0.16099999999999998</v>
      </c>
      <c r="U33" s="505"/>
      <c r="V33" s="514">
        <v>0.17699999999999999</v>
      </c>
      <c r="W33" s="498" t="e">
        <f ca="1">_xll.qlSimpleQuoteSetValue(E33,V33/100,Trigger)</f>
        <v>#NAME?</v>
      </c>
      <c r="X33" s="505"/>
      <c r="Y33" s="498">
        <f t="shared" si="3"/>
        <v>5.0000000000000044E-4</v>
      </c>
      <c r="Z33" s="343"/>
    </row>
    <row r="34" spans="1:26" x14ac:dyDescent="0.2">
      <c r="A34" s="95"/>
      <c r="B34" s="101">
        <v>18</v>
      </c>
      <c r="C34" s="102" t="str">
        <f t="shared" si="7"/>
        <v>x24F</v>
      </c>
      <c r="D34" s="101" t="str">
        <f t="shared" si="0"/>
        <v>EUR18x24F_Quote</v>
      </c>
      <c r="E34" s="100" t="e">
        <f>_xll.qlSimpleQuote(D34,,RateTickValue,Permanent,Trigger,ObjectOverwrite)</f>
        <v>#VALUE!</v>
      </c>
      <c r="F34" s="492" t="str">
        <f ca="1">_xll.ohRangeRetrieveError(E34)</f>
        <v/>
      </c>
      <c r="G34" s="43"/>
      <c r="I34" s="506"/>
      <c r="J34" s="526">
        <v>18</v>
      </c>
      <c r="K34" s="526" t="str">
        <f t="shared" si="6"/>
        <v>x24F</v>
      </c>
      <c r="L34" s="527" t="str">
        <f t="shared" si="1"/>
        <v>EUR18x24F</v>
      </c>
      <c r="M34" s="527" t="str">
        <v>EUR18X24F=ICAP</v>
      </c>
      <c r="N34" s="528">
        <v>0.16699999999999998</v>
      </c>
      <c r="O34" s="528">
        <v>0.217</v>
      </c>
      <c r="P34" s="527">
        <v>0</v>
      </c>
      <c r="Q34" s="527">
        <v>0</v>
      </c>
      <c r="R34" s="517">
        <f t="shared" si="2"/>
        <v>0.192</v>
      </c>
      <c r="S34" s="505"/>
      <c r="T34" s="517">
        <v>0.17499999999999999</v>
      </c>
      <c r="U34" s="505"/>
      <c r="V34" s="514">
        <v>0.192</v>
      </c>
      <c r="W34" s="498" t="e">
        <f ca="1">_xll.qlSimpleQuoteSetValue(E34,V34/100,Trigger)</f>
        <v>#NAME?</v>
      </c>
      <c r="X34" s="505"/>
      <c r="Y34" s="498">
        <f t="shared" si="3"/>
        <v>4.999999999999999E-4</v>
      </c>
      <c r="Z34" s="343"/>
    </row>
    <row r="35" spans="1:26" x14ac:dyDescent="0.2">
      <c r="A35" s="95"/>
      <c r="B35" s="101">
        <v>1</v>
      </c>
      <c r="C35" s="102" t="str">
        <f>"x"&amp;B35+12&amp;"F"</f>
        <v>x13F</v>
      </c>
      <c r="D35" s="101" t="str">
        <f t="shared" si="0"/>
        <v>EUR1x13F_Quote</v>
      </c>
      <c r="E35" s="100" t="e">
        <f>_xll.qlSimpleQuote(D35,,RateTickValue,Permanent,Trigger,ObjectOverwrite)</f>
        <v>#VALUE!</v>
      </c>
      <c r="F35" s="492" t="str">
        <f ca="1">_xll.ohRangeRetrieveError(E35)</f>
        <v/>
      </c>
      <c r="G35" s="43"/>
      <c r="I35" s="506"/>
      <c r="J35" s="520">
        <v>1</v>
      </c>
      <c r="K35" s="520" t="str">
        <f>"x"&amp;J35+12&amp;"F"</f>
        <v>x13F</v>
      </c>
      <c r="L35" s="521" t="str">
        <f t="shared" si="1"/>
        <v>EUR1x13F</v>
      </c>
      <c r="M35" s="521" t="str">
        <v>EUR1X13F=ICAP</v>
      </c>
      <c r="N35" s="522">
        <v>0.153</v>
      </c>
      <c r="O35" s="522">
        <v>0.20299999999999999</v>
      </c>
      <c r="P35" s="521">
        <v>0</v>
      </c>
      <c r="Q35" s="521">
        <v>0</v>
      </c>
      <c r="R35" s="513">
        <f t="shared" si="2"/>
        <v>0.17799999999999999</v>
      </c>
      <c r="S35" s="505"/>
      <c r="T35" s="513">
        <v>0.17099999999999999</v>
      </c>
      <c r="U35" s="505"/>
      <c r="V35" s="513">
        <v>0.17799999999999999</v>
      </c>
      <c r="W35" s="499" t="e">
        <f ca="1">_xll.qlSimpleQuoteSetValue(E35,V35/100,Trigger)</f>
        <v>#NAME?</v>
      </c>
      <c r="X35" s="505"/>
      <c r="Y35" s="499">
        <f t="shared" si="3"/>
        <v>4.999999999999999E-4</v>
      </c>
      <c r="Z35" s="343"/>
    </row>
    <row r="36" spans="1:26" x14ac:dyDescent="0.2">
      <c r="A36" s="95"/>
      <c r="B36" s="101">
        <v>2</v>
      </c>
      <c r="C36" s="102" t="str">
        <f t="shared" ref="C36:C58" si="8">"x"&amp;B36+12&amp;"F"</f>
        <v>x14F</v>
      </c>
      <c r="D36" s="101" t="str">
        <f t="shared" si="0"/>
        <v>EUR2x14F_Quote</v>
      </c>
      <c r="E36" s="100" t="e">
        <f>_xll.qlSimpleQuote(D36,,RateTickValue,Permanent,Trigger,ObjectOverwrite)</f>
        <v>#VALUE!</v>
      </c>
      <c r="F36" s="492" t="str">
        <f ca="1">_xll.ohRangeRetrieveError(E36)</f>
        <v/>
      </c>
      <c r="G36" s="43"/>
      <c r="I36" s="506"/>
      <c r="J36" s="523">
        <v>2</v>
      </c>
      <c r="K36" s="523" t="str">
        <f t="shared" ref="K36:K58" si="9">"x"&amp;J36+12&amp;"F"</f>
        <v>x14F</v>
      </c>
      <c r="L36" s="524" t="str">
        <f t="shared" si="1"/>
        <v>EUR2x14F</v>
      </c>
      <c r="M36" s="524" t="str">
        <v>EUR2X14F=ICAP</v>
      </c>
      <c r="N36" s="525">
        <v>0.157</v>
      </c>
      <c r="O36" s="525">
        <v>0.20699999999999999</v>
      </c>
      <c r="P36" s="524">
        <v>0</v>
      </c>
      <c r="Q36" s="524">
        <v>0</v>
      </c>
      <c r="R36" s="515">
        <f t="shared" si="2"/>
        <v>0.182</v>
      </c>
      <c r="S36" s="505"/>
      <c r="T36" s="515">
        <v>0.17299999999999999</v>
      </c>
      <c r="U36" s="505"/>
      <c r="V36" s="515">
        <v>0.182</v>
      </c>
      <c r="W36" s="498" t="e">
        <f ca="1">_xll.qlSimpleQuoteSetValue(E36,V36/100,Trigger)</f>
        <v>#NAME?</v>
      </c>
      <c r="X36" s="505"/>
      <c r="Y36" s="498">
        <f t="shared" si="3"/>
        <v>4.999999999999999E-4</v>
      </c>
      <c r="Z36" s="343"/>
    </row>
    <row r="37" spans="1:26" x14ac:dyDescent="0.2">
      <c r="A37" s="95"/>
      <c r="B37" s="101">
        <v>3</v>
      </c>
      <c r="C37" s="102" t="str">
        <f t="shared" si="8"/>
        <v>x15F</v>
      </c>
      <c r="D37" s="101" t="str">
        <f t="shared" si="0"/>
        <v>EUR3x15F_Quote</v>
      </c>
      <c r="E37" s="100" t="e">
        <f>_xll.qlSimpleQuote(D37,,RateTickValue,Permanent,Trigger,ObjectOverwrite)</f>
        <v>#VALUE!</v>
      </c>
      <c r="F37" s="492" t="str">
        <f ca="1">_xll.ohRangeRetrieveError(E37)</f>
        <v/>
      </c>
      <c r="G37" s="43"/>
      <c r="I37" s="506"/>
      <c r="J37" s="523">
        <v>3</v>
      </c>
      <c r="K37" s="523" t="str">
        <f t="shared" si="9"/>
        <v>x15F</v>
      </c>
      <c r="L37" s="524" t="str">
        <f t="shared" si="1"/>
        <v>EUR3x15F</v>
      </c>
      <c r="M37" s="524" t="str">
        <v>EUR3X15F=ICAP</v>
      </c>
      <c r="N37" s="525">
        <v>0.16</v>
      </c>
      <c r="O37" s="525">
        <v>0.21000000000000002</v>
      </c>
      <c r="P37" s="524">
        <v>0</v>
      </c>
      <c r="Q37" s="524">
        <v>0</v>
      </c>
      <c r="R37" s="515">
        <f t="shared" si="2"/>
        <v>0.185</v>
      </c>
      <c r="S37" s="505"/>
      <c r="T37" s="515">
        <v>0.17499999999999999</v>
      </c>
      <c r="U37" s="505"/>
      <c r="V37" s="515">
        <v>0.185</v>
      </c>
      <c r="W37" s="498" t="e">
        <f ca="1">_xll.qlSimpleQuoteSetValue(E37,V37/100,Trigger)</f>
        <v>#NAME?</v>
      </c>
      <c r="X37" s="505"/>
      <c r="Y37" s="498">
        <f t="shared" si="3"/>
        <v>5.0000000000000044E-4</v>
      </c>
      <c r="Z37" s="343"/>
    </row>
    <row r="38" spans="1:26" x14ac:dyDescent="0.2">
      <c r="A38" s="95"/>
      <c r="B38" s="101">
        <v>4</v>
      </c>
      <c r="C38" s="102" t="str">
        <f t="shared" si="8"/>
        <v>x16F</v>
      </c>
      <c r="D38" s="101" t="str">
        <f t="shared" si="0"/>
        <v>EUR4x16F_Quote</v>
      </c>
      <c r="E38" s="100" t="e">
        <f>_xll.qlSimpleQuote(D38,,RateTickValue,Permanent,Trigger,ObjectOverwrite)</f>
        <v>#VALUE!</v>
      </c>
      <c r="F38" s="492" t="str">
        <f ca="1">_xll.ohRangeRetrieveError(E38)</f>
        <v/>
      </c>
      <c r="G38" s="43"/>
      <c r="I38" s="506"/>
      <c r="J38" s="523">
        <v>4</v>
      </c>
      <c r="K38" s="523" t="str">
        <f t="shared" si="9"/>
        <v>x16F</v>
      </c>
      <c r="L38" s="524" t="str">
        <f t="shared" si="1"/>
        <v>EUR4x16F</v>
      </c>
      <c r="M38" s="524" t="str">
        <v>EUR4X16F=ICAP</v>
      </c>
      <c r="N38" s="525">
        <v>0.16499999999999998</v>
      </c>
      <c r="O38" s="525">
        <v>0.215</v>
      </c>
      <c r="P38" s="524">
        <v>0</v>
      </c>
      <c r="Q38" s="524">
        <v>0</v>
      </c>
      <c r="R38" s="515">
        <f t="shared" si="2"/>
        <v>0.19</v>
      </c>
      <c r="S38" s="505"/>
      <c r="T38" s="515">
        <v>0.17699999999999999</v>
      </c>
      <c r="U38" s="505"/>
      <c r="V38" s="515">
        <v>0.19</v>
      </c>
      <c r="W38" s="498" t="e">
        <f ca="1">_xll.qlSimpleQuoteSetValue(E38,V38/100,Trigger)</f>
        <v>#NAME?</v>
      </c>
      <c r="X38" s="505"/>
      <c r="Y38" s="498">
        <f t="shared" si="3"/>
        <v>4.999999999999999E-4</v>
      </c>
      <c r="Z38" s="343"/>
    </row>
    <row r="39" spans="1:26" x14ac:dyDescent="0.2">
      <c r="A39" s="95"/>
      <c r="B39" s="101">
        <v>5</v>
      </c>
      <c r="C39" s="102" t="str">
        <f t="shared" si="8"/>
        <v>x17F</v>
      </c>
      <c r="D39" s="101" t="str">
        <f t="shared" si="0"/>
        <v>EUR5x17F_Quote</v>
      </c>
      <c r="E39" s="100" t="e">
        <f>_xll.qlSimpleQuote(D39,,RateTickValue,Permanent,Trigger,ObjectOverwrite)</f>
        <v>#VALUE!</v>
      </c>
      <c r="F39" s="492" t="str">
        <f ca="1">_xll.ohRangeRetrieveError(E39)</f>
        <v/>
      </c>
      <c r="G39" s="43"/>
      <c r="I39" s="506"/>
      <c r="J39" s="523">
        <v>5</v>
      </c>
      <c r="K39" s="523" t="str">
        <f t="shared" si="9"/>
        <v>x17F</v>
      </c>
      <c r="L39" s="524" t="str">
        <f t="shared" si="1"/>
        <v>EUR5x17F</v>
      </c>
      <c r="M39" s="524" t="str">
        <v>EUR5X17F=ICAP</v>
      </c>
      <c r="N39" s="525">
        <v>0.16899999999999998</v>
      </c>
      <c r="O39" s="525">
        <v>0.219</v>
      </c>
      <c r="P39" s="524">
        <v>0</v>
      </c>
      <c r="Q39" s="524">
        <v>0</v>
      </c>
      <c r="R39" s="515">
        <f t="shared" si="2"/>
        <v>0.19400000000000001</v>
      </c>
      <c r="S39" s="505"/>
      <c r="T39" s="515">
        <v>0.18099999999999999</v>
      </c>
      <c r="U39" s="505"/>
      <c r="V39" s="515">
        <v>0.19400000000000001</v>
      </c>
      <c r="W39" s="498" t="e">
        <f ca="1">_xll.qlSimpleQuoteSetValue(E39,V39/100,Trigger)</f>
        <v>#NAME?</v>
      </c>
      <c r="X39" s="505"/>
      <c r="Y39" s="498">
        <f t="shared" si="3"/>
        <v>4.999999999999999E-4</v>
      </c>
      <c r="Z39" s="343"/>
    </row>
    <row r="40" spans="1:26" x14ac:dyDescent="0.2">
      <c r="A40" s="95"/>
      <c r="B40" s="101">
        <v>6</v>
      </c>
      <c r="C40" s="102" t="str">
        <f t="shared" si="8"/>
        <v>x18F</v>
      </c>
      <c r="D40" s="101" t="str">
        <f t="shared" si="0"/>
        <v>EUR6x18F_Quote</v>
      </c>
      <c r="E40" s="100" t="e">
        <f>_xll.qlSimpleQuote(D40,,RateTickValue,Permanent,Trigger,ObjectOverwrite)</f>
        <v>#VALUE!</v>
      </c>
      <c r="F40" s="492" t="str">
        <f ca="1">_xll.ohRangeRetrieveError(E40)</f>
        <v/>
      </c>
      <c r="G40" s="43"/>
      <c r="I40" s="506"/>
      <c r="J40" s="523">
        <v>6</v>
      </c>
      <c r="K40" s="523" t="str">
        <f t="shared" si="9"/>
        <v>x18F</v>
      </c>
      <c r="L40" s="524" t="str">
        <f t="shared" si="1"/>
        <v>EUR6x18F</v>
      </c>
      <c r="M40" s="524" t="str">
        <v>EUR6X18F=ICAP</v>
      </c>
      <c r="N40" s="525">
        <v>0.17499999999999999</v>
      </c>
      <c r="O40" s="525">
        <v>0.22500000000000001</v>
      </c>
      <c r="P40" s="524">
        <v>0</v>
      </c>
      <c r="Q40" s="524">
        <v>0</v>
      </c>
      <c r="R40" s="515">
        <f t="shared" si="2"/>
        <v>0.2</v>
      </c>
      <c r="S40" s="505"/>
      <c r="T40" s="515">
        <v>0.185</v>
      </c>
      <c r="U40" s="505"/>
      <c r="V40" s="515">
        <v>0.2</v>
      </c>
      <c r="W40" s="498" t="e">
        <f ca="1">_xll.qlSimpleQuoteSetValue(E40,V40/100,Trigger)</f>
        <v>#NAME?</v>
      </c>
      <c r="X40" s="505"/>
      <c r="Y40" s="498">
        <f t="shared" si="3"/>
        <v>4.999999999999999E-4</v>
      </c>
      <c r="Z40" s="343"/>
    </row>
    <row r="41" spans="1:26" x14ac:dyDescent="0.2">
      <c r="A41" s="95"/>
      <c r="B41" s="101">
        <v>7</v>
      </c>
      <c r="C41" s="102" t="str">
        <f t="shared" si="8"/>
        <v>x19F</v>
      </c>
      <c r="D41" s="101" t="str">
        <f t="shared" si="0"/>
        <v>EUR7x19F_Quote</v>
      </c>
      <c r="E41" s="100" t="e">
        <f>_xll.qlSimpleQuote(D41,,RateTickValue,Permanent,Trigger,ObjectOverwrite)</f>
        <v>#VALUE!</v>
      </c>
      <c r="F41" s="492" t="str">
        <f ca="1">_xll.ohRangeRetrieveError(E41)</f>
        <v/>
      </c>
      <c r="G41" s="43"/>
      <c r="I41" s="506"/>
      <c r="J41" s="523">
        <v>7</v>
      </c>
      <c r="K41" s="523" t="str">
        <f t="shared" si="9"/>
        <v>x19F</v>
      </c>
      <c r="L41" s="524" t="str">
        <f t="shared" si="1"/>
        <v>EUR7x19F</v>
      </c>
      <c r="M41" s="524" t="str">
        <v>EUR7X19F=ICAP</v>
      </c>
      <c r="N41" s="525">
        <v>0.18</v>
      </c>
      <c r="O41" s="525">
        <v>0.22999999999999998</v>
      </c>
      <c r="P41" s="524">
        <v>0</v>
      </c>
      <c r="Q41" s="524">
        <v>0</v>
      </c>
      <c r="R41" s="515">
        <f t="shared" si="2"/>
        <v>0.20499999999999999</v>
      </c>
      <c r="S41" s="505"/>
      <c r="T41" s="515">
        <v>0.189</v>
      </c>
      <c r="U41" s="505"/>
      <c r="V41" s="515">
        <v>0.20499999999999999</v>
      </c>
      <c r="W41" s="498" t="e">
        <f ca="1">_xll.qlSimpleQuoteSetValue(E41,V41/100,Trigger)</f>
        <v>#NAME?</v>
      </c>
      <c r="X41" s="505"/>
      <c r="Y41" s="498">
        <f t="shared" si="3"/>
        <v>4.999999999999999E-4</v>
      </c>
      <c r="Z41" s="343"/>
    </row>
    <row r="42" spans="1:26" x14ac:dyDescent="0.2">
      <c r="A42" s="95"/>
      <c r="B42" s="101">
        <v>8</v>
      </c>
      <c r="C42" s="102" t="str">
        <f t="shared" si="8"/>
        <v>x20F</v>
      </c>
      <c r="D42" s="101" t="str">
        <f t="shared" si="0"/>
        <v>EUR8x20F_Quote</v>
      </c>
      <c r="E42" s="100" t="e">
        <f>_xll.qlSimpleQuote(D42,,RateTickValue,Permanent,Trigger,ObjectOverwrite)</f>
        <v>#VALUE!</v>
      </c>
      <c r="F42" s="492" t="str">
        <f ca="1">_xll.ohRangeRetrieveError(E42)</f>
        <v/>
      </c>
      <c r="G42" s="43"/>
      <c r="I42" s="506"/>
      <c r="J42" s="523">
        <v>8</v>
      </c>
      <c r="K42" s="523" t="str">
        <f t="shared" si="9"/>
        <v>x20F</v>
      </c>
      <c r="L42" s="524" t="str">
        <f t="shared" si="1"/>
        <v>EUR8x20F</v>
      </c>
      <c r="M42" s="524" t="str">
        <v>EUR8X20F=ICAP</v>
      </c>
      <c r="N42" s="525">
        <v>0.187</v>
      </c>
      <c r="O42" s="525">
        <v>0.23700000000000002</v>
      </c>
      <c r="P42" s="524">
        <v>0</v>
      </c>
      <c r="Q42" s="524">
        <v>0</v>
      </c>
      <c r="R42" s="515">
        <f t="shared" si="2"/>
        <v>0.21200000000000002</v>
      </c>
      <c r="S42" s="505"/>
      <c r="T42" s="515">
        <v>0.19700000000000001</v>
      </c>
      <c r="U42" s="505"/>
      <c r="V42" s="515">
        <v>0.21200000000000002</v>
      </c>
      <c r="W42" s="498" t="e">
        <f ca="1">_xll.qlSimpleQuoteSetValue(E42,V42/100,Trigger)</f>
        <v>#NAME?</v>
      </c>
      <c r="X42" s="505"/>
      <c r="Y42" s="498">
        <f t="shared" si="3"/>
        <v>4.999999999999999E-4</v>
      </c>
      <c r="Z42" s="343"/>
    </row>
    <row r="43" spans="1:26" x14ac:dyDescent="0.2">
      <c r="A43" s="95"/>
      <c r="B43" s="101">
        <v>9</v>
      </c>
      <c r="C43" s="102" t="str">
        <f t="shared" si="8"/>
        <v>x21F</v>
      </c>
      <c r="D43" s="101" t="str">
        <f t="shared" si="0"/>
        <v>EUR9x21F_Quote</v>
      </c>
      <c r="E43" s="100" t="e">
        <f>_xll.qlSimpleQuote(D43,,RateTickValue,Permanent,Trigger,ObjectOverwrite)</f>
        <v>#VALUE!</v>
      </c>
      <c r="F43" s="492" t="str">
        <f ca="1">_xll.ohRangeRetrieveError(E43)</f>
        <v/>
      </c>
      <c r="G43" s="43"/>
      <c r="I43" s="506"/>
      <c r="J43" s="523">
        <v>9</v>
      </c>
      <c r="K43" s="523" t="str">
        <f t="shared" si="9"/>
        <v>x21F</v>
      </c>
      <c r="L43" s="524" t="str">
        <f t="shared" si="1"/>
        <v>EUR9x21F</v>
      </c>
      <c r="M43" s="524" t="str">
        <v>EUR9X21F=ICAP</v>
      </c>
      <c r="N43" s="525">
        <v>0.19400000000000001</v>
      </c>
      <c r="O43" s="525">
        <v>0.24399999999999999</v>
      </c>
      <c r="P43" s="524">
        <v>0</v>
      </c>
      <c r="Q43" s="524">
        <v>0</v>
      </c>
      <c r="R43" s="515">
        <f t="shared" si="2"/>
        <v>0.219</v>
      </c>
      <c r="S43" s="505"/>
      <c r="T43" s="515">
        <v>0.20400000000000001</v>
      </c>
      <c r="U43" s="505"/>
      <c r="V43" s="515">
        <v>0.219</v>
      </c>
      <c r="W43" s="498" t="e">
        <f ca="1">_xll.qlSimpleQuoteSetValue(E43,V43/100,Trigger)</f>
        <v>#NAME?</v>
      </c>
      <c r="X43" s="505"/>
      <c r="Y43" s="498">
        <f t="shared" si="3"/>
        <v>4.999999999999999E-4</v>
      </c>
      <c r="Z43" s="343"/>
    </row>
    <row r="44" spans="1:26" x14ac:dyDescent="0.2">
      <c r="A44" s="95"/>
      <c r="B44" s="101">
        <v>10</v>
      </c>
      <c r="C44" s="102" t="str">
        <f t="shared" si="8"/>
        <v>x22F</v>
      </c>
      <c r="D44" s="101" t="str">
        <f t="shared" si="0"/>
        <v>EUR10x22F_Quote</v>
      </c>
      <c r="E44" s="100" t="e">
        <f>_xll.qlSimpleQuote(D44,,RateTickValue,Permanent,Trigger,ObjectOverwrite)</f>
        <v>#VALUE!</v>
      </c>
      <c r="F44" s="492" t="str">
        <f ca="1">_xll.ohRangeRetrieveError(E44)</f>
        <v/>
      </c>
      <c r="G44" s="43"/>
      <c r="I44" s="506"/>
      <c r="J44" s="523">
        <v>10</v>
      </c>
      <c r="K44" s="523" t="str">
        <f t="shared" si="9"/>
        <v>x22F</v>
      </c>
      <c r="L44" s="524" t="str">
        <f t="shared" si="1"/>
        <v>EUR10x22F</v>
      </c>
      <c r="M44" s="524" t="str">
        <v>EUR10X22F=ICAP</v>
      </c>
      <c r="N44" s="525">
        <v>0.20099999999999998</v>
      </c>
      <c r="O44" s="525">
        <v>0.251</v>
      </c>
      <c r="P44" s="524">
        <v>0</v>
      </c>
      <c r="Q44" s="524">
        <v>0</v>
      </c>
      <c r="R44" s="515">
        <f t="shared" si="2"/>
        <v>0.22599999999999998</v>
      </c>
      <c r="S44" s="505"/>
      <c r="T44" s="515">
        <v>0.21000000000000002</v>
      </c>
      <c r="U44" s="505"/>
      <c r="V44" s="515">
        <v>0.22599999999999998</v>
      </c>
      <c r="W44" s="498" t="e">
        <f ca="1">_xll.qlSimpleQuoteSetValue(E44,V44/100,Trigger)</f>
        <v>#NAME?</v>
      </c>
      <c r="X44" s="505"/>
      <c r="Y44" s="498">
        <f t="shared" si="3"/>
        <v>5.0000000000000044E-4</v>
      </c>
      <c r="Z44" s="343"/>
    </row>
    <row r="45" spans="1:26" x14ac:dyDescent="0.2">
      <c r="A45" s="95"/>
      <c r="B45" s="101">
        <v>11</v>
      </c>
      <c r="C45" s="102" t="str">
        <f t="shared" si="8"/>
        <v>x23F</v>
      </c>
      <c r="D45" s="101" t="str">
        <f t="shared" si="0"/>
        <v>EUR11x23F_Quote</v>
      </c>
      <c r="E45" s="100" t="e">
        <f>_xll.qlSimpleQuote(D45,,RateTickValue,Permanent,Trigger,ObjectOverwrite)</f>
        <v>#VALUE!</v>
      </c>
      <c r="F45" s="492" t="str">
        <f ca="1">_xll.ohRangeRetrieveError(E45)</f>
        <v/>
      </c>
      <c r="G45" s="43"/>
      <c r="I45" s="506"/>
      <c r="J45" s="523">
        <v>11</v>
      </c>
      <c r="K45" s="523" t="str">
        <f t="shared" si="9"/>
        <v>x23F</v>
      </c>
      <c r="L45" s="524" t="str">
        <f t="shared" si="1"/>
        <v>EUR11x23F</v>
      </c>
      <c r="M45" s="524" t="str">
        <v>EUR11X23F=ICAP</v>
      </c>
      <c r="N45" s="525">
        <v>0.21000000000000002</v>
      </c>
      <c r="O45" s="525">
        <v>0.26</v>
      </c>
      <c r="P45" s="524">
        <v>0</v>
      </c>
      <c r="Q45" s="524">
        <v>0</v>
      </c>
      <c r="R45" s="515">
        <f t="shared" si="2"/>
        <v>0.23500000000000001</v>
      </c>
      <c r="S45" s="505"/>
      <c r="T45" s="515">
        <v>0.221</v>
      </c>
      <c r="U45" s="505"/>
      <c r="V45" s="515">
        <v>0.23500000000000001</v>
      </c>
      <c r="W45" s="498" t="e">
        <f ca="1">_xll.qlSimpleQuoteSetValue(E45,V45/100,Trigger)</f>
        <v>#NAME?</v>
      </c>
      <c r="X45" s="505"/>
      <c r="Y45" s="498">
        <f t="shared" si="3"/>
        <v>4.999999999999999E-4</v>
      </c>
      <c r="Z45" s="343"/>
    </row>
    <row r="46" spans="1:26" x14ac:dyDescent="0.2">
      <c r="A46" s="95"/>
      <c r="B46" s="101">
        <v>12</v>
      </c>
      <c r="C46" s="102" t="str">
        <f t="shared" si="8"/>
        <v>x24F</v>
      </c>
      <c r="D46" s="101" t="str">
        <f t="shared" si="0"/>
        <v>EUR12x24F_Quote</v>
      </c>
      <c r="E46" s="100" t="e">
        <f>_xll.qlSimpleQuote(D46,,RateTickValue,Permanent,Trigger,ObjectOverwrite)</f>
        <v>#VALUE!</v>
      </c>
      <c r="F46" s="492" t="str">
        <f ca="1">_xll.ohRangeRetrieveError(E46)</f>
        <v/>
      </c>
      <c r="G46" s="43"/>
      <c r="I46" s="506"/>
      <c r="J46" s="523">
        <v>12</v>
      </c>
      <c r="K46" s="523" t="str">
        <f t="shared" si="9"/>
        <v>x24F</v>
      </c>
      <c r="L46" s="524" t="str">
        <f t="shared" si="1"/>
        <v>EUR12x24F</v>
      </c>
      <c r="M46" s="524" t="str">
        <v>EUR12X24F=ICAP</v>
      </c>
      <c r="N46" s="525">
        <v>0.22000000000000003</v>
      </c>
      <c r="O46" s="525">
        <v>0.27</v>
      </c>
      <c r="P46" s="524">
        <v>0</v>
      </c>
      <c r="Q46" s="524">
        <v>0</v>
      </c>
      <c r="R46" s="515">
        <f t="shared" si="2"/>
        <v>0.24500000000000002</v>
      </c>
      <c r="S46" s="505"/>
      <c r="T46" s="515">
        <v>0.23100000000000001</v>
      </c>
      <c r="U46" s="505"/>
      <c r="V46" s="515">
        <v>0.24500000000000002</v>
      </c>
      <c r="W46" s="498" t="e">
        <f ca="1">_xll.qlSimpleQuoteSetValue(E46,V46/100,Trigger)</f>
        <v>#NAME?</v>
      </c>
      <c r="X46" s="505"/>
      <c r="Y46" s="498">
        <f t="shared" si="3"/>
        <v>4.999999999999999E-4</v>
      </c>
      <c r="Z46" s="343"/>
    </row>
    <row r="47" spans="1:26" x14ac:dyDescent="0.2">
      <c r="A47" s="95"/>
      <c r="B47" s="101">
        <v>13</v>
      </c>
      <c r="C47" s="102" t="str">
        <f t="shared" si="8"/>
        <v>x25F</v>
      </c>
      <c r="D47" s="101" t="str">
        <f t="shared" si="0"/>
        <v>EUR13x25F_Quote</v>
      </c>
      <c r="E47" s="100" t="e">
        <f>_xll.qlSimpleQuote(D47,,RateTickValue,Permanent,Trigger,ObjectOverwrite)</f>
        <v>#VALUE!</v>
      </c>
      <c r="F47" s="492" t="str">
        <f ca="1">_xll.ohRangeRetrieveError(E47)</f>
        <v/>
      </c>
      <c r="G47" s="43"/>
      <c r="I47" s="506"/>
      <c r="J47" s="523">
        <v>13</v>
      </c>
      <c r="K47" s="523" t="str">
        <f t="shared" si="9"/>
        <v>x25F</v>
      </c>
      <c r="L47" s="524" t="str">
        <f t="shared" si="1"/>
        <v>EUR13x25F</v>
      </c>
      <c r="M47" s="524" t="str">
        <v>EUR13X25F=ICAP</v>
      </c>
      <c r="N47" s="525" t="s">
        <v>227</v>
      </c>
      <c r="O47" s="525" t="s">
        <v>227</v>
      </c>
      <c r="P47" s="524" t="s">
        <v>227</v>
      </c>
      <c r="Q47" s="524" t="s">
        <v>227</v>
      </c>
      <c r="R47" s="515" t="e">
        <f t="shared" si="2"/>
        <v>#NUM!</v>
      </c>
      <c r="S47" s="505"/>
      <c r="T47" s="515" t="e">
        <v>#NUM!</v>
      </c>
      <c r="U47" s="505"/>
      <c r="V47" s="515" t="e">
        <v>#NUM!</v>
      </c>
      <c r="W47" s="498" t="e">
        <f ca="1">_xll.qlSimpleQuoteSetValue(E47,V47/100,Trigger)</f>
        <v>#NAME?</v>
      </c>
      <c r="X47" s="505"/>
      <c r="Y47" s="498" t="e">
        <f t="shared" si="3"/>
        <v>#VALUE!</v>
      </c>
      <c r="Z47" s="343"/>
    </row>
    <row r="48" spans="1:26" x14ac:dyDescent="0.2">
      <c r="A48" s="95"/>
      <c r="B48" s="101">
        <v>14</v>
      </c>
      <c r="C48" s="102" t="str">
        <f t="shared" si="8"/>
        <v>x26F</v>
      </c>
      <c r="D48" s="101" t="str">
        <f t="shared" si="0"/>
        <v>EUR14x26F_Quote</v>
      </c>
      <c r="E48" s="100" t="e">
        <f>_xll.qlSimpleQuote(D48,,RateTickValue,Permanent,Trigger,ObjectOverwrite)</f>
        <v>#VALUE!</v>
      </c>
      <c r="F48" s="492" t="str">
        <f ca="1">_xll.ohRangeRetrieveError(E48)</f>
        <v/>
      </c>
      <c r="G48" s="43"/>
      <c r="I48" s="506"/>
      <c r="J48" s="523">
        <v>14</v>
      </c>
      <c r="K48" s="523" t="str">
        <f t="shared" si="9"/>
        <v>x26F</v>
      </c>
      <c r="L48" s="524" t="str">
        <f t="shared" si="1"/>
        <v>EUR14x26F</v>
      </c>
      <c r="M48" s="524" t="str">
        <v>EUR14X26F=ICAP</v>
      </c>
      <c r="N48" s="525" t="s">
        <v>227</v>
      </c>
      <c r="O48" s="525" t="s">
        <v>227</v>
      </c>
      <c r="P48" s="524" t="s">
        <v>227</v>
      </c>
      <c r="Q48" s="524" t="s">
        <v>227</v>
      </c>
      <c r="R48" s="515" t="e">
        <f t="shared" si="2"/>
        <v>#NUM!</v>
      </c>
      <c r="S48" s="505"/>
      <c r="T48" s="515" t="e">
        <v>#NUM!</v>
      </c>
      <c r="U48" s="505"/>
      <c r="V48" s="515" t="e">
        <v>#NUM!</v>
      </c>
      <c r="W48" s="498" t="e">
        <f ca="1">_xll.qlSimpleQuoteSetValue(E48,V48/100,Trigger)</f>
        <v>#NAME?</v>
      </c>
      <c r="X48" s="505"/>
      <c r="Y48" s="498" t="e">
        <f t="shared" si="3"/>
        <v>#VALUE!</v>
      </c>
      <c r="Z48" s="343"/>
    </row>
    <row r="49" spans="1:26" x14ac:dyDescent="0.2">
      <c r="A49" s="95"/>
      <c r="B49" s="101">
        <v>15</v>
      </c>
      <c r="C49" s="102" t="str">
        <f t="shared" si="8"/>
        <v>x27F</v>
      </c>
      <c r="D49" s="101" t="str">
        <f t="shared" si="0"/>
        <v>EUR15x27F_Quote</v>
      </c>
      <c r="E49" s="100" t="e">
        <f>_xll.qlSimpleQuote(D49,,RateTickValue,Permanent,Trigger,ObjectOverwrite)</f>
        <v>#VALUE!</v>
      </c>
      <c r="F49" s="492" t="str">
        <f ca="1">_xll.ohRangeRetrieveError(E49)</f>
        <v/>
      </c>
      <c r="G49" s="43"/>
      <c r="I49" s="506"/>
      <c r="J49" s="523">
        <v>15</v>
      </c>
      <c r="K49" s="523" t="str">
        <f t="shared" si="9"/>
        <v>x27F</v>
      </c>
      <c r="L49" s="524" t="str">
        <f t="shared" si="1"/>
        <v>EUR15x27F</v>
      </c>
      <c r="M49" s="524" t="str">
        <v>EUR15X27F=ICAP</v>
      </c>
      <c r="N49" s="525" t="s">
        <v>227</v>
      </c>
      <c r="O49" s="525" t="s">
        <v>227</v>
      </c>
      <c r="P49" s="524" t="s">
        <v>227</v>
      </c>
      <c r="Q49" s="524" t="s">
        <v>227</v>
      </c>
      <c r="R49" s="515" t="e">
        <f t="shared" si="2"/>
        <v>#NUM!</v>
      </c>
      <c r="S49" s="505"/>
      <c r="T49" s="515" t="e">
        <v>#NUM!</v>
      </c>
      <c r="U49" s="505"/>
      <c r="V49" s="515" t="e">
        <v>#NUM!</v>
      </c>
      <c r="W49" s="498" t="e">
        <f ca="1">_xll.qlSimpleQuoteSetValue(E49,V49/100,Trigger)</f>
        <v>#NAME?</v>
      </c>
      <c r="X49" s="505"/>
      <c r="Y49" s="498" t="e">
        <f t="shared" si="3"/>
        <v>#VALUE!</v>
      </c>
      <c r="Z49" s="343"/>
    </row>
    <row r="50" spans="1:26" x14ac:dyDescent="0.2">
      <c r="A50" s="95"/>
      <c r="B50" s="101">
        <v>16</v>
      </c>
      <c r="C50" s="102" t="str">
        <f t="shared" si="8"/>
        <v>x28F</v>
      </c>
      <c r="D50" s="101" t="str">
        <f t="shared" si="0"/>
        <v>EUR16x28F_Quote</v>
      </c>
      <c r="E50" s="100" t="e">
        <f>_xll.qlSimpleQuote(D50,,RateTickValue,Permanent,Trigger,ObjectOverwrite)</f>
        <v>#VALUE!</v>
      </c>
      <c r="F50" s="492" t="str">
        <f ca="1">_xll.ohRangeRetrieveError(E50)</f>
        <v/>
      </c>
      <c r="G50" s="43"/>
      <c r="I50" s="506"/>
      <c r="J50" s="523">
        <v>16</v>
      </c>
      <c r="K50" s="523" t="str">
        <f t="shared" si="9"/>
        <v>x28F</v>
      </c>
      <c r="L50" s="524" t="str">
        <f t="shared" si="1"/>
        <v>EUR16x28F</v>
      </c>
      <c r="M50" s="524" t="str">
        <v>EUR16X28F=ICAP</v>
      </c>
      <c r="N50" s="525" t="s">
        <v>227</v>
      </c>
      <c r="O50" s="525" t="s">
        <v>227</v>
      </c>
      <c r="P50" s="524" t="s">
        <v>227</v>
      </c>
      <c r="Q50" s="524" t="s">
        <v>227</v>
      </c>
      <c r="R50" s="515" t="e">
        <f t="shared" si="2"/>
        <v>#NUM!</v>
      </c>
      <c r="S50" s="505"/>
      <c r="T50" s="515" t="e">
        <v>#NUM!</v>
      </c>
      <c r="U50" s="505"/>
      <c r="V50" s="515" t="e">
        <v>#NUM!</v>
      </c>
      <c r="W50" s="498" t="e">
        <f ca="1">_xll.qlSimpleQuoteSetValue(E50,V50/100,Trigger)</f>
        <v>#NAME?</v>
      </c>
      <c r="X50" s="505"/>
      <c r="Y50" s="498" t="e">
        <f t="shared" si="3"/>
        <v>#VALUE!</v>
      </c>
      <c r="Z50" s="343"/>
    </row>
    <row r="51" spans="1:26" x14ac:dyDescent="0.2">
      <c r="A51" s="95"/>
      <c r="B51" s="101">
        <v>17</v>
      </c>
      <c r="C51" s="102" t="str">
        <f t="shared" si="8"/>
        <v>x29F</v>
      </c>
      <c r="D51" s="101" t="str">
        <f t="shared" si="0"/>
        <v>EUR17x29F_Quote</v>
      </c>
      <c r="E51" s="100" t="e">
        <f>_xll.qlSimpleQuote(D51,,RateTickValue,Permanent,Trigger,ObjectOverwrite)</f>
        <v>#VALUE!</v>
      </c>
      <c r="F51" s="492" t="str">
        <f ca="1">_xll.ohRangeRetrieveError(E51)</f>
        <v/>
      </c>
      <c r="G51" s="43"/>
      <c r="I51" s="506"/>
      <c r="J51" s="523">
        <v>17</v>
      </c>
      <c r="K51" s="523" t="str">
        <f t="shared" si="9"/>
        <v>x29F</v>
      </c>
      <c r="L51" s="524" t="str">
        <f t="shared" si="1"/>
        <v>EUR17x29F</v>
      </c>
      <c r="M51" s="524" t="str">
        <v>EUR17X29F=ICAP</v>
      </c>
      <c r="N51" s="525" t="s">
        <v>227</v>
      </c>
      <c r="O51" s="525" t="s">
        <v>227</v>
      </c>
      <c r="P51" s="524" t="s">
        <v>227</v>
      </c>
      <c r="Q51" s="524" t="s">
        <v>227</v>
      </c>
      <c r="R51" s="515" t="e">
        <f t="shared" si="2"/>
        <v>#NUM!</v>
      </c>
      <c r="S51" s="505"/>
      <c r="T51" s="515" t="e">
        <v>#NUM!</v>
      </c>
      <c r="U51" s="505"/>
      <c r="V51" s="515" t="e">
        <v>#NUM!</v>
      </c>
      <c r="W51" s="498" t="e">
        <f ca="1">_xll.qlSimpleQuoteSetValue(E51,V51/100,Trigger)</f>
        <v>#NAME?</v>
      </c>
      <c r="X51" s="505"/>
      <c r="Y51" s="498" t="e">
        <f t="shared" si="3"/>
        <v>#VALUE!</v>
      </c>
      <c r="Z51" s="343"/>
    </row>
    <row r="52" spans="1:26" x14ac:dyDescent="0.2">
      <c r="A52" s="95"/>
      <c r="B52" s="101">
        <v>18</v>
      </c>
      <c r="C52" s="102" t="str">
        <f t="shared" si="8"/>
        <v>x30F</v>
      </c>
      <c r="D52" s="101" t="str">
        <f t="shared" si="0"/>
        <v>EUR18x30F_Quote</v>
      </c>
      <c r="E52" s="100" t="e">
        <f>_xll.qlSimpleQuote(D52,,RateTickValue,Permanent,Trigger,ObjectOverwrite)</f>
        <v>#VALUE!</v>
      </c>
      <c r="F52" s="492" t="str">
        <f ca="1">_xll.ohRangeRetrieveError(E52)</f>
        <v/>
      </c>
      <c r="G52" s="43"/>
      <c r="I52" s="506"/>
      <c r="J52" s="523">
        <v>18</v>
      </c>
      <c r="K52" s="523" t="str">
        <f t="shared" si="9"/>
        <v>x30F</v>
      </c>
      <c r="L52" s="524" t="str">
        <f t="shared" si="1"/>
        <v>EUR18x30F</v>
      </c>
      <c r="M52" s="524" t="str">
        <v>EUR18X30F=ICAP</v>
      </c>
      <c r="N52" s="525" t="s">
        <v>227</v>
      </c>
      <c r="O52" s="525" t="s">
        <v>227</v>
      </c>
      <c r="P52" s="524" t="s">
        <v>227</v>
      </c>
      <c r="Q52" s="524" t="s">
        <v>227</v>
      </c>
      <c r="R52" s="515" t="e">
        <f t="shared" si="2"/>
        <v>#NUM!</v>
      </c>
      <c r="S52" s="505"/>
      <c r="T52" s="515" t="e">
        <v>#NUM!</v>
      </c>
      <c r="U52" s="505"/>
      <c r="V52" s="515" t="e">
        <v>#NUM!</v>
      </c>
      <c r="W52" s="498" t="e">
        <f ca="1">_xll.qlSimpleQuoteSetValue(E52,V52/100,Trigger)</f>
        <v>#NAME?</v>
      </c>
      <c r="X52" s="505"/>
      <c r="Y52" s="498" t="e">
        <f t="shared" si="3"/>
        <v>#VALUE!</v>
      </c>
      <c r="Z52" s="343"/>
    </row>
    <row r="53" spans="1:26" x14ac:dyDescent="0.2">
      <c r="A53" s="95"/>
      <c r="B53" s="101">
        <v>19</v>
      </c>
      <c r="C53" s="102" t="str">
        <f t="shared" si="8"/>
        <v>x31F</v>
      </c>
      <c r="D53" s="101" t="str">
        <f t="shared" si="0"/>
        <v>EUR19x31F_Quote</v>
      </c>
      <c r="E53" s="100" t="e">
        <f>_xll.qlSimpleQuote(D53,,RateTickValue,Permanent,Trigger,ObjectOverwrite)</f>
        <v>#VALUE!</v>
      </c>
      <c r="F53" s="492" t="str">
        <f ca="1">_xll.ohRangeRetrieveError(E53)</f>
        <v/>
      </c>
      <c r="G53" s="43"/>
      <c r="I53" s="506"/>
      <c r="J53" s="523">
        <v>19</v>
      </c>
      <c r="K53" s="523" t="str">
        <f t="shared" si="9"/>
        <v>x31F</v>
      </c>
      <c r="L53" s="524" t="str">
        <f t="shared" si="1"/>
        <v>EUR19x31F</v>
      </c>
      <c r="M53" s="524" t="str">
        <v>EUR19X31F=ICAP</v>
      </c>
      <c r="N53" s="525" t="s">
        <v>227</v>
      </c>
      <c r="O53" s="525" t="s">
        <v>227</v>
      </c>
      <c r="P53" s="524" t="s">
        <v>227</v>
      </c>
      <c r="Q53" s="524" t="s">
        <v>227</v>
      </c>
      <c r="R53" s="515" t="e">
        <f t="shared" si="2"/>
        <v>#NUM!</v>
      </c>
      <c r="S53" s="505"/>
      <c r="T53" s="515" t="e">
        <v>#NUM!</v>
      </c>
      <c r="U53" s="505"/>
      <c r="V53" s="515" t="e">
        <v>#NUM!</v>
      </c>
      <c r="W53" s="498" t="e">
        <f ca="1">_xll.qlSimpleQuoteSetValue(E53,V53/100,Trigger)</f>
        <v>#NAME?</v>
      </c>
      <c r="X53" s="505"/>
      <c r="Y53" s="498" t="e">
        <f t="shared" si="3"/>
        <v>#VALUE!</v>
      </c>
      <c r="Z53" s="343"/>
    </row>
    <row r="54" spans="1:26" x14ac:dyDescent="0.2">
      <c r="A54" s="95"/>
      <c r="B54" s="101">
        <v>20</v>
      </c>
      <c r="C54" s="102" t="str">
        <f t="shared" si="8"/>
        <v>x32F</v>
      </c>
      <c r="D54" s="101" t="str">
        <f t="shared" si="0"/>
        <v>EUR20x32F_Quote</v>
      </c>
      <c r="E54" s="100" t="e">
        <f>_xll.qlSimpleQuote(D54,,RateTickValue,Permanent,Trigger,ObjectOverwrite)</f>
        <v>#VALUE!</v>
      </c>
      <c r="F54" s="492" t="str">
        <f ca="1">_xll.ohRangeRetrieveError(E54)</f>
        <v/>
      </c>
      <c r="G54" s="43"/>
      <c r="I54" s="506"/>
      <c r="J54" s="523">
        <v>20</v>
      </c>
      <c r="K54" s="523" t="str">
        <f t="shared" si="9"/>
        <v>x32F</v>
      </c>
      <c r="L54" s="524" t="str">
        <f t="shared" si="1"/>
        <v>EUR20x32F</v>
      </c>
      <c r="M54" s="524" t="str">
        <v>EUR20X32F=ICAP</v>
      </c>
      <c r="N54" s="525" t="s">
        <v>227</v>
      </c>
      <c r="O54" s="525" t="s">
        <v>227</v>
      </c>
      <c r="P54" s="524" t="s">
        <v>227</v>
      </c>
      <c r="Q54" s="524" t="s">
        <v>227</v>
      </c>
      <c r="R54" s="515" t="e">
        <f t="shared" si="2"/>
        <v>#NUM!</v>
      </c>
      <c r="S54" s="505"/>
      <c r="T54" s="515" t="e">
        <v>#NUM!</v>
      </c>
      <c r="U54" s="505"/>
      <c r="V54" s="515" t="e">
        <v>#NUM!</v>
      </c>
      <c r="W54" s="498" t="e">
        <f ca="1">_xll.qlSimpleQuoteSetValue(E54,V54/100,Trigger)</f>
        <v>#NAME?</v>
      </c>
      <c r="X54" s="505"/>
      <c r="Y54" s="498" t="e">
        <f t="shared" si="3"/>
        <v>#VALUE!</v>
      </c>
      <c r="Z54" s="343"/>
    </row>
    <row r="55" spans="1:26" x14ac:dyDescent="0.2">
      <c r="A55" s="95"/>
      <c r="B55" s="101">
        <v>21</v>
      </c>
      <c r="C55" s="102" t="str">
        <f t="shared" si="8"/>
        <v>x33F</v>
      </c>
      <c r="D55" s="101" t="str">
        <f t="shared" si="0"/>
        <v>EUR21x33F_Quote</v>
      </c>
      <c r="E55" s="100" t="e">
        <f>_xll.qlSimpleQuote(D55,,RateTickValue,Permanent,Trigger,ObjectOverwrite)</f>
        <v>#VALUE!</v>
      </c>
      <c r="F55" s="492" t="str">
        <f ca="1">_xll.ohRangeRetrieveError(E55)</f>
        <v/>
      </c>
      <c r="G55" s="43"/>
      <c r="I55" s="506"/>
      <c r="J55" s="523">
        <v>21</v>
      </c>
      <c r="K55" s="523" t="str">
        <f t="shared" si="9"/>
        <v>x33F</v>
      </c>
      <c r="L55" s="524" t="str">
        <f t="shared" si="1"/>
        <v>EUR21x33F</v>
      </c>
      <c r="M55" s="524" t="str">
        <v>EUR21X33F=ICAP</v>
      </c>
      <c r="N55" s="525" t="s">
        <v>227</v>
      </c>
      <c r="O55" s="525" t="s">
        <v>227</v>
      </c>
      <c r="P55" s="524" t="s">
        <v>227</v>
      </c>
      <c r="Q55" s="524" t="s">
        <v>227</v>
      </c>
      <c r="R55" s="515" t="e">
        <f t="shared" si="2"/>
        <v>#NUM!</v>
      </c>
      <c r="S55" s="505"/>
      <c r="T55" s="515" t="e">
        <v>#NUM!</v>
      </c>
      <c r="U55" s="505"/>
      <c r="V55" s="515" t="e">
        <v>#NUM!</v>
      </c>
      <c r="W55" s="498" t="e">
        <f ca="1">_xll.qlSimpleQuoteSetValue(E55,V55/100,Trigger)</f>
        <v>#NAME?</v>
      </c>
      <c r="X55" s="505"/>
      <c r="Y55" s="498" t="e">
        <f t="shared" si="3"/>
        <v>#VALUE!</v>
      </c>
      <c r="Z55" s="343"/>
    </row>
    <row r="56" spans="1:26" x14ac:dyDescent="0.2">
      <c r="A56" s="95"/>
      <c r="B56" s="101">
        <v>22</v>
      </c>
      <c r="C56" s="102" t="str">
        <f t="shared" si="8"/>
        <v>x34F</v>
      </c>
      <c r="D56" s="101" t="str">
        <f t="shared" si="0"/>
        <v>EUR22x34F_Quote</v>
      </c>
      <c r="E56" s="100" t="e">
        <f>_xll.qlSimpleQuote(D56,,RateTickValue,Permanent,Trigger,ObjectOverwrite)</f>
        <v>#VALUE!</v>
      </c>
      <c r="F56" s="492" t="str">
        <f ca="1">_xll.ohRangeRetrieveError(E56)</f>
        <v/>
      </c>
      <c r="G56" s="43"/>
      <c r="I56" s="506"/>
      <c r="J56" s="523">
        <v>22</v>
      </c>
      <c r="K56" s="523" t="str">
        <f t="shared" si="9"/>
        <v>x34F</v>
      </c>
      <c r="L56" s="524" t="str">
        <f t="shared" si="1"/>
        <v>EUR22x34F</v>
      </c>
      <c r="M56" s="524" t="str">
        <v>EUR22X34F=ICAP</v>
      </c>
      <c r="N56" s="525" t="s">
        <v>227</v>
      </c>
      <c r="O56" s="525" t="s">
        <v>227</v>
      </c>
      <c r="P56" s="524" t="s">
        <v>227</v>
      </c>
      <c r="Q56" s="524" t="s">
        <v>227</v>
      </c>
      <c r="R56" s="515" t="e">
        <f t="shared" si="2"/>
        <v>#NUM!</v>
      </c>
      <c r="S56" s="505"/>
      <c r="T56" s="515" t="e">
        <v>#NUM!</v>
      </c>
      <c r="U56" s="505"/>
      <c r="V56" s="515" t="e">
        <v>#NUM!</v>
      </c>
      <c r="W56" s="498" t="e">
        <f ca="1">_xll.qlSimpleQuoteSetValue(E56,V56/100,Trigger)</f>
        <v>#NAME?</v>
      </c>
      <c r="X56" s="505"/>
      <c r="Y56" s="498" t="e">
        <f t="shared" si="3"/>
        <v>#VALUE!</v>
      </c>
      <c r="Z56" s="343"/>
    </row>
    <row r="57" spans="1:26" x14ac:dyDescent="0.2">
      <c r="A57" s="95"/>
      <c r="B57" s="101">
        <v>23</v>
      </c>
      <c r="C57" s="102" t="str">
        <f t="shared" si="8"/>
        <v>x35F</v>
      </c>
      <c r="D57" s="101" t="str">
        <f t="shared" si="0"/>
        <v>EUR23x35F_Quote</v>
      </c>
      <c r="E57" s="100" t="e">
        <f>_xll.qlSimpleQuote(D57,,RateTickValue,Permanent,Trigger,ObjectOverwrite)</f>
        <v>#VALUE!</v>
      </c>
      <c r="F57" s="492" t="str">
        <f ca="1">_xll.ohRangeRetrieveError(E57)</f>
        <v/>
      </c>
      <c r="G57" s="43"/>
      <c r="I57" s="506"/>
      <c r="J57" s="523">
        <v>23</v>
      </c>
      <c r="K57" s="523" t="str">
        <f t="shared" si="9"/>
        <v>x35F</v>
      </c>
      <c r="L57" s="524" t="str">
        <f t="shared" si="1"/>
        <v>EUR23x35F</v>
      </c>
      <c r="M57" s="524" t="str">
        <v>EUR23X35F=ICAP</v>
      </c>
      <c r="N57" s="525" t="s">
        <v>227</v>
      </c>
      <c r="O57" s="525" t="s">
        <v>227</v>
      </c>
      <c r="P57" s="524" t="s">
        <v>227</v>
      </c>
      <c r="Q57" s="524" t="s">
        <v>227</v>
      </c>
      <c r="R57" s="515" t="e">
        <f t="shared" si="2"/>
        <v>#NUM!</v>
      </c>
      <c r="S57" s="505"/>
      <c r="T57" s="515" t="e">
        <v>#NUM!</v>
      </c>
      <c r="U57" s="505"/>
      <c r="V57" s="515" t="e">
        <v>#NUM!</v>
      </c>
      <c r="W57" s="498" t="e">
        <f ca="1">_xll.qlSimpleQuoteSetValue(E57,V57/100,Trigger)</f>
        <v>#NAME?</v>
      </c>
      <c r="X57" s="505"/>
      <c r="Y57" s="498" t="e">
        <f t="shared" si="3"/>
        <v>#VALUE!</v>
      </c>
      <c r="Z57" s="343"/>
    </row>
    <row r="58" spans="1:26" x14ac:dyDescent="0.2">
      <c r="A58" s="95"/>
      <c r="B58" s="94">
        <v>24</v>
      </c>
      <c r="C58" s="96" t="str">
        <f t="shared" si="8"/>
        <v>x36F</v>
      </c>
      <c r="D58" s="94" t="str">
        <f t="shared" si="0"/>
        <v>EUR24x36F_Quote</v>
      </c>
      <c r="E58" s="93" t="e">
        <f>_xll.qlSimpleQuote(D58,,RateTickValue,Permanent,Trigger,ObjectOverwrite)</f>
        <v>#VALUE!</v>
      </c>
      <c r="F58" s="493" t="str">
        <f ca="1">_xll.ohRangeRetrieveError(E58)</f>
        <v/>
      </c>
      <c r="G58" s="43"/>
      <c r="I58" s="506"/>
      <c r="J58" s="526">
        <v>24</v>
      </c>
      <c r="K58" s="526" t="str">
        <f t="shared" si="9"/>
        <v>x36F</v>
      </c>
      <c r="L58" s="527" t="str">
        <f t="shared" si="1"/>
        <v>EUR24x36F</v>
      </c>
      <c r="M58" s="527" t="str">
        <v>EUR24X36F=ICAP</v>
      </c>
      <c r="N58" s="528">
        <v>0.40300000000000002</v>
      </c>
      <c r="O58" s="528">
        <v>0.45300000000000001</v>
      </c>
      <c r="P58" s="527">
        <v>0</v>
      </c>
      <c r="Q58" s="527">
        <v>0</v>
      </c>
      <c r="R58" s="517">
        <f t="shared" si="2"/>
        <v>0.42800000000000005</v>
      </c>
      <c r="S58" s="505"/>
      <c r="T58" s="517">
        <v>0.43799999999999994</v>
      </c>
      <c r="U58" s="505"/>
      <c r="V58" s="517">
        <v>0.42800000000000005</v>
      </c>
      <c r="W58" s="500" t="e">
        <f ca="1">_xll.qlSimpleQuoteSetValue(E58,V58/100,Trigger)</f>
        <v>#NAME?</v>
      </c>
      <c r="X58" s="505"/>
      <c r="Y58" s="500">
        <f t="shared" si="3"/>
        <v>4.9999999999999936E-4</v>
      </c>
      <c r="Z58" s="343"/>
    </row>
    <row r="59" spans="1:26" ht="12" thickBot="1" x14ac:dyDescent="0.25">
      <c r="A59" s="42"/>
      <c r="B59" s="41"/>
      <c r="C59" s="41"/>
      <c r="D59" s="41"/>
      <c r="E59" s="92"/>
      <c r="F59" s="92"/>
      <c r="G59" s="40"/>
      <c r="I59" s="518"/>
      <c r="J59" s="519"/>
      <c r="K59" s="519"/>
      <c r="L59" s="519"/>
      <c r="M59" s="519"/>
      <c r="N59" s="519"/>
      <c r="O59" s="519"/>
      <c r="P59" s="519"/>
      <c r="Q59" s="519"/>
      <c r="R59" s="519"/>
      <c r="S59" s="501"/>
      <c r="T59" s="519"/>
      <c r="U59" s="501"/>
      <c r="V59" s="519"/>
      <c r="W59" s="519"/>
      <c r="X59" s="501"/>
      <c r="Y59" s="501"/>
      <c r="Z59" s="502"/>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6"/>
      <c r="W1" s="276"/>
      <c r="X1" s="160"/>
      <c r="Y1" s="160"/>
      <c r="Z1" s="160"/>
      <c r="AA1" s="275"/>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4"/>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4"/>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 ca="1">_xll.ohTrigger(Z6:Z17)</f>
        <v>3</v>
      </c>
      <c r="AA4" s="274"/>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3" t="s">
        <v>110</v>
      </c>
      <c r="L5" s="249" t="s">
        <v>109</v>
      </c>
      <c r="M5" s="249" t="s">
        <v>108</v>
      </c>
      <c r="N5" s="249" t="s">
        <v>179</v>
      </c>
      <c r="O5" s="231" t="e">
        <f ca="1">_xll.RData(O6:O17,P5:T5,,ReutersRtMode,,P6)</f>
        <v>#NAME?</v>
      </c>
      <c r="P5" s="249" t="s">
        <v>178</v>
      </c>
      <c r="Q5" s="249" t="s">
        <v>174</v>
      </c>
      <c r="R5" s="249" t="s">
        <v>143</v>
      </c>
      <c r="S5" s="249" t="s">
        <v>158</v>
      </c>
      <c r="T5" s="249" t="s">
        <v>173</v>
      </c>
      <c r="U5" s="227" t="s">
        <v>172</v>
      </c>
      <c r="V5" s="201"/>
      <c r="W5" s="229" t="s">
        <v>170</v>
      </c>
      <c r="X5" s="201"/>
      <c r="Y5" s="395" t="s">
        <v>168</v>
      </c>
      <c r="Z5" s="230" t="s">
        <v>167</v>
      </c>
      <c r="AA5" s="43"/>
      <c r="AB5" s="17"/>
      <c r="AC5" s="169" t="s">
        <v>177</v>
      </c>
      <c r="AD5" s="167" t="s">
        <v>176</v>
      </c>
      <c r="AE5" s="17"/>
      <c r="AF5" s="248" t="s">
        <v>171</v>
      </c>
    </row>
    <row r="6" spans="1:32"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17" ca="1">_xll.qlIMMcode(FuturesDates)</f>
        <v>#NAME?</v>
      </c>
      <c r="N6" s="270" t="e">
        <f t="array" aca="1" ref="N6:N17" ca="1">_xll.qlIMMNextDates(_xll.qlSettingsEvaluationDate(Trigger)-1,$L6:$L17)</f>
        <v>#NAME?</v>
      </c>
      <c r="O6" s="219" t="e">
        <f t="array" aca="1" ref="O6:O17" ca="1">VLOOKUP(Currency,LiffeCodes,2)&amp;FuturesCodes</f>
        <v>#NAME?</v>
      </c>
      <c r="P6" s="269" t="s">
        <v>227</v>
      </c>
      <c r="Q6" s="219" t="s">
        <v>227</v>
      </c>
      <c r="R6" s="219" t="s">
        <v>227</v>
      </c>
      <c r="S6" s="219" t="s">
        <v>227</v>
      </c>
      <c r="T6" s="219" t="s">
        <v>227</v>
      </c>
      <c r="U6" s="222" t="e">
        <f ca="1">_xll.qlMidSafe($Q6,$R6)</f>
        <v>#NAME?</v>
      </c>
      <c r="V6" s="201"/>
      <c r="W6" s="268" t="e">
        <v>#NUM!</v>
      </c>
      <c r="X6" s="201"/>
      <c r="Y6" s="267" t="e">
        <f t="array" aca="1" ref="Y6:Y17" ca="1">QuoteLive</f>
        <v>#NAME?</v>
      </c>
      <c r="Z6" s="222" t="e">
        <f ca="1">_xll.qlSimpleQuoteSetValue(F6,Y6,Trigger)</f>
        <v>#NAME?</v>
      </c>
      <c r="AA6" s="43"/>
      <c r="AB6" s="17"/>
      <c r="AC6" s="62" t="s">
        <v>76</v>
      </c>
      <c r="AD6" s="60"/>
      <c r="AE6" s="17"/>
      <c r="AF6" s="238" t="e">
        <f t="shared" ref="AF6:AF17" ca="1" si="1">(R6-U6)/50</f>
        <v>#VALUE!</v>
      </c>
    </row>
    <row r="7" spans="1:32"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e">
        <f ca="1"/>
        <v>#NAME?</v>
      </c>
      <c r="P7" s="262" t="s">
        <v>227</v>
      </c>
      <c r="Q7" s="207" t="s">
        <v>227</v>
      </c>
      <c r="R7" s="207" t="s">
        <v>227</v>
      </c>
      <c r="S7" s="207" t="s">
        <v>227</v>
      </c>
      <c r="T7" s="207" t="s">
        <v>227</v>
      </c>
      <c r="U7" s="210" t="e">
        <f ca="1">_xll.qlMidSafe($Q7,$R7)</f>
        <v>#NAME?</v>
      </c>
      <c r="V7" s="201"/>
      <c r="W7" s="266" t="e">
        <v>#NUM!</v>
      </c>
      <c r="X7" s="201"/>
      <c r="Y7" s="260" t="e">
        <f ca="1"/>
        <v>#NAME?</v>
      </c>
      <c r="Z7" s="210" t="e">
        <f ca="1">_xll.qlSimpleQuoteSetValue(F7,Y7,Trigger)</f>
        <v>#NAME?</v>
      </c>
      <c r="AA7" s="43"/>
      <c r="AB7" s="17"/>
      <c r="AC7" s="62" t="s">
        <v>64</v>
      </c>
      <c r="AD7" s="60"/>
      <c r="AE7" s="17"/>
      <c r="AF7" s="238" t="e">
        <f t="shared" ca="1" si="1"/>
        <v>#VALUE!</v>
      </c>
    </row>
    <row r="8" spans="1:32"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e">
        <f ca="1"/>
        <v>#NAME?</v>
      </c>
      <c r="P8" s="262" t="s">
        <v>227</v>
      </c>
      <c r="Q8" s="207" t="s">
        <v>227</v>
      </c>
      <c r="R8" s="207" t="s">
        <v>227</v>
      </c>
      <c r="S8" s="207" t="s">
        <v>227</v>
      </c>
      <c r="T8" s="207" t="s">
        <v>227</v>
      </c>
      <c r="U8" s="210" t="e">
        <f ca="1">_xll.qlMidSafe($Q8,$R8)</f>
        <v>#NAME?</v>
      </c>
      <c r="V8" s="201"/>
      <c r="W8" s="266" t="e">
        <v>#NUM!</v>
      </c>
      <c r="X8" s="201"/>
      <c r="Y8" s="260" t="e">
        <f ca="1"/>
        <v>#NAME?</v>
      </c>
      <c r="Z8" s="210" t="e">
        <f ca="1">_xll.qlSimpleQuoteSetValue(F8,Y8,Trigger)</f>
        <v>#NAME?</v>
      </c>
      <c r="AA8" s="43"/>
      <c r="AB8" s="17"/>
      <c r="AC8" s="62" t="s">
        <v>73</v>
      </c>
      <c r="AD8" s="60"/>
      <c r="AE8" s="17"/>
      <c r="AF8" s="238" t="e">
        <f t="shared" ca="1" si="1"/>
        <v>#VALUE!</v>
      </c>
    </row>
    <row r="9" spans="1:32"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65">
        <v>4</v>
      </c>
      <c r="L9" s="264" t="b">
        <v>0</v>
      </c>
      <c r="M9" s="207" t="e">
        <f ca="1"/>
        <v>#NAME?</v>
      </c>
      <c r="N9" s="263" t="e">
        <f ca="1"/>
        <v>#NAME?</v>
      </c>
      <c r="O9" s="207" t="e">
        <f ca="1"/>
        <v>#NAME?</v>
      </c>
      <c r="P9" s="262" t="s">
        <v>227</v>
      </c>
      <c r="Q9" s="207" t="s">
        <v>227</v>
      </c>
      <c r="R9" s="207" t="s">
        <v>227</v>
      </c>
      <c r="S9" s="207" t="s">
        <v>227</v>
      </c>
      <c r="T9" s="207" t="s">
        <v>227</v>
      </c>
      <c r="U9" s="210" t="e">
        <f ca="1">_xll.qlMidSafe($Q9,$R9)</f>
        <v>#NAME?</v>
      </c>
      <c r="V9" s="201"/>
      <c r="W9" s="266" t="e">
        <v>#NUM!</v>
      </c>
      <c r="X9" s="201"/>
      <c r="Y9" s="260" t="e">
        <f ca="1"/>
        <v>#NAME?</v>
      </c>
      <c r="Z9" s="210" t="e">
        <f ca="1">_xll.qlSimpleQuoteSetValue(F9,Y9,Trigger)</f>
        <v>#NAME?</v>
      </c>
      <c r="AA9" s="43"/>
      <c r="AB9" s="17"/>
      <c r="AC9" s="62" t="s">
        <v>72</v>
      </c>
      <c r="AD9" s="60"/>
      <c r="AE9" s="17"/>
      <c r="AF9" s="238" t="e">
        <f t="shared" ca="1" si="1"/>
        <v>#VALUE!</v>
      </c>
    </row>
    <row r="10" spans="1:32"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5</v>
      </c>
      <c r="L10" s="264" t="b">
        <v>0</v>
      </c>
      <c r="M10" s="207" t="e">
        <f ca="1"/>
        <v>#NAME?</v>
      </c>
      <c r="N10" s="263" t="e">
        <f ca="1"/>
        <v>#NAME?</v>
      </c>
      <c r="O10" s="207" t="e">
        <f ca="1"/>
        <v>#NAME?</v>
      </c>
      <c r="P10" s="262" t="s">
        <v>227</v>
      </c>
      <c r="Q10" s="207" t="s">
        <v>227</v>
      </c>
      <c r="R10" s="207" t="s">
        <v>227</v>
      </c>
      <c r="S10" s="207" t="s">
        <v>227</v>
      </c>
      <c r="T10" s="207" t="s">
        <v>227</v>
      </c>
      <c r="U10" s="210" t="e">
        <f ca="1">_xll.qlMidSafe($Q10,$R10)</f>
        <v>#NAME?</v>
      </c>
      <c r="V10" s="201"/>
      <c r="W10" s="261" t="e">
        <v>#NUM!</v>
      </c>
      <c r="X10" s="201"/>
      <c r="Y10" s="260" t="e">
        <f ca="1"/>
        <v>#NAME?</v>
      </c>
      <c r="Z10" s="210" t="e">
        <f ca="1">_xll.qlSimpleQuoteSetValue(F10,Y10,Trigger)</f>
        <v>#NAME?</v>
      </c>
      <c r="AA10" s="43"/>
      <c r="AB10" s="17"/>
      <c r="AC10" s="59" t="s">
        <v>70</v>
      </c>
      <c r="AD10" s="57" t="s">
        <v>175</v>
      </c>
      <c r="AE10" s="17"/>
      <c r="AF10" s="238" t="e">
        <f t="shared" ca="1" si="1"/>
        <v>#VALUE!</v>
      </c>
    </row>
    <row r="11" spans="1:32"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6</v>
      </c>
      <c r="L11" s="264" t="b">
        <v>0</v>
      </c>
      <c r="M11" s="207" t="e">
        <f ca="1"/>
        <v>#NAME?</v>
      </c>
      <c r="N11" s="263" t="e">
        <f ca="1"/>
        <v>#NAME?</v>
      </c>
      <c r="O11" s="207" t="e">
        <f ca="1"/>
        <v>#NAME?</v>
      </c>
      <c r="P11" s="262" t="s">
        <v>227</v>
      </c>
      <c r="Q11" s="207" t="s">
        <v>227</v>
      </c>
      <c r="R11" s="207" t="s">
        <v>227</v>
      </c>
      <c r="S11" s="207" t="s">
        <v>227</v>
      </c>
      <c r="T11" s="207" t="s">
        <v>227</v>
      </c>
      <c r="U11" s="210" t="e">
        <f ca="1">_xll.qlMidSafe($Q11,$R11)</f>
        <v>#NAME?</v>
      </c>
      <c r="V11" s="201"/>
      <c r="W11" s="261" t="e">
        <v>#NUM!</v>
      </c>
      <c r="X11" s="201"/>
      <c r="Y11" s="260" t="e">
        <f ca="1"/>
        <v>#NAME?</v>
      </c>
      <c r="Z11" s="210" t="e">
        <f ca="1">_xll.qlSimpleQuoteSetValue(F11,Y11,Trigger)</f>
        <v>#NAME?</v>
      </c>
      <c r="AA11" s="43"/>
      <c r="AB11" s="17"/>
      <c r="AC11" s="17"/>
      <c r="AD11" s="17"/>
      <c r="AE11" s="17"/>
      <c r="AF11" s="238" t="e">
        <f t="shared" ca="1" si="1"/>
        <v>#VALUE!</v>
      </c>
    </row>
    <row r="12" spans="1:32"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7</v>
      </c>
      <c r="L12" s="264" t="b">
        <v>0</v>
      </c>
      <c r="M12" s="207" t="e">
        <f ca="1"/>
        <v>#NAME?</v>
      </c>
      <c r="N12" s="263" t="e">
        <f ca="1"/>
        <v>#NAME?</v>
      </c>
      <c r="O12" s="207" t="e">
        <f ca="1"/>
        <v>#NAME?</v>
      </c>
      <c r="P12" s="262" t="s">
        <v>227</v>
      </c>
      <c r="Q12" s="207" t="s">
        <v>227</v>
      </c>
      <c r="R12" s="207" t="s">
        <v>227</v>
      </c>
      <c r="S12" s="207" t="s">
        <v>227</v>
      </c>
      <c r="T12" s="207" t="s">
        <v>227</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#VALUE!</v>
      </c>
    </row>
    <row r="13" spans="1:32"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8</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row>
    <row r="14" spans="1:32"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9</v>
      </c>
      <c r="L14" s="264" t="b">
        <v>0</v>
      </c>
      <c r="M14" s="207" t="e">
        <f ca="1"/>
        <v>#NAME?</v>
      </c>
      <c r="N14" s="263" t="e">
        <f ca="1"/>
        <v>#NAME?</v>
      </c>
      <c r="O14" s="207" t="e">
        <f ca="1"/>
        <v>#NAME?</v>
      </c>
      <c r="P14" s="262" t="s">
        <v>227</v>
      </c>
      <c r="Q14" s="207" t="s">
        <v>227</v>
      </c>
      <c r="R14" s="207" t="s">
        <v>227</v>
      </c>
      <c r="S14" s="207" t="s">
        <v>227</v>
      </c>
      <c r="T14" s="207" t="s">
        <v>227</v>
      </c>
      <c r="U14" s="210" t="e">
        <f ca="1">_xll.qlMidSafe($Q14,$R14)</f>
        <v>#NAME?</v>
      </c>
      <c r="V14" s="201"/>
      <c r="W14" s="261" t="e">
        <v>#NUM!</v>
      </c>
      <c r="X14" s="201"/>
      <c r="Y14" s="260" t="e">
        <f ca="1"/>
        <v>#NAME?</v>
      </c>
      <c r="Z14" s="210" t="e">
        <f ca="1">_xll.qlSimpleQuoteSetValue(F14,Y14,Trigger)</f>
        <v>#NAME?</v>
      </c>
      <c r="AA14" s="43"/>
      <c r="AB14" s="17"/>
      <c r="AC14" s="17"/>
      <c r="AD14" s="17"/>
      <c r="AE14" s="17"/>
      <c r="AF14" s="238" t="e">
        <f t="shared" ca="1" si="1"/>
        <v>#VALUE!</v>
      </c>
    </row>
    <row r="15" spans="1:32"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10</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row>
    <row r="16" spans="1:32"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11</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row>
    <row r="17" spans="1:32"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58">
        <v>12</v>
      </c>
      <c r="L17" s="257" t="b">
        <v>0</v>
      </c>
      <c r="M17" s="199" t="e">
        <f ca="1"/>
        <v>#NAME?</v>
      </c>
      <c r="N17" s="256" t="e">
        <f ca="1"/>
        <v>#NAME?</v>
      </c>
      <c r="O17" s="199" t="e">
        <f ca="1"/>
        <v>#NAME?</v>
      </c>
      <c r="P17" s="255" t="s">
        <v>227</v>
      </c>
      <c r="Q17" s="199" t="s">
        <v>227</v>
      </c>
      <c r="R17" s="199" t="s">
        <v>227</v>
      </c>
      <c r="S17" s="199" t="s">
        <v>227</v>
      </c>
      <c r="T17" s="199" t="s">
        <v>227</v>
      </c>
      <c r="U17" s="203" t="e">
        <f ca="1">_xll.qlMidSafe($Q17,$R17)</f>
        <v>#NAME?</v>
      </c>
      <c r="V17" s="201"/>
      <c r="W17" s="254" t="e">
        <v>#NUM!</v>
      </c>
      <c r="X17" s="201"/>
      <c r="Y17" s="253" t="e">
        <f ca="1"/>
        <v>#NAME?</v>
      </c>
      <c r="Z17" s="203" t="e">
        <f ca="1">_xll.qlSimpleQuoteSetValue(F17,Y17,Trigger)</f>
        <v>#NAME?</v>
      </c>
      <c r="AA17" s="43"/>
      <c r="AB17" s="17"/>
      <c r="AC17" s="17"/>
      <c r="AD17" s="17"/>
      <c r="AE17" s="17"/>
      <c r="AF17" s="238" t="e">
        <f t="shared" ca="1" si="1"/>
        <v>#VALUE!</v>
      </c>
    </row>
    <row r="18" spans="1:32" ht="12" thickBot="1" x14ac:dyDescent="0.25">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c r="J18" s="252"/>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32"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32"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32"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32"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32"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32"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32"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32"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32"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32"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32"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32"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32"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2">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2"/>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2"/>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2"/>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2"/>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2"/>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2"/>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2"/>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2"/>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2"/>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2"/>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2"/>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2"/>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2"/>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2"/>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2"/>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2"/>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2"/>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2"/>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2"/>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2"/>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2"/>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2"/>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2"/>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2"/>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2"/>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2"/>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2"/>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2"/>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2"/>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2"/>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2"/>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3">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3"/>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3"/>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3"/>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3"/>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3"/>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3"/>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3"/>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3"/>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3"/>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3"/>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3"/>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3"/>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3"/>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3"/>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3"/>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3"/>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3"/>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3"/>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3"/>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3"/>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3"/>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3"/>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3"/>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3"/>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3"/>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3"/>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3"/>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3"/>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3"/>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3"/>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3"/>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4">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4"/>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4"/>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4"/>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4"/>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4"/>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4"/>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4"/>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4"/>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4"/>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4"/>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4"/>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4"/>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4"/>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4"/>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4"/>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4"/>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4"/>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4"/>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4"/>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4"/>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4"/>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4"/>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4"/>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5" t="s">
        <v>138</v>
      </c>
      <c r="AI1" s="336"/>
      <c r="AJ1" s="336"/>
      <c r="AK1" s="336"/>
      <c r="AL1" s="336"/>
      <c r="AM1" s="336"/>
      <c r="AN1" s="336"/>
      <c r="AO1" s="336"/>
      <c r="AP1" s="337"/>
      <c r="AQ1" s="334"/>
    </row>
    <row r="2" spans="1:43" x14ac:dyDescent="0.2">
      <c r="J2" s="236" t="s">
        <v>213</v>
      </c>
      <c r="K2" s="160"/>
      <c r="L2" s="160"/>
      <c r="M2" s="160"/>
      <c r="N2" s="160"/>
      <c r="O2" s="160"/>
      <c r="P2" s="160"/>
      <c r="Q2" s="160"/>
      <c r="R2" s="160"/>
      <c r="S2" s="160"/>
      <c r="T2" s="160"/>
      <c r="U2" s="160"/>
      <c r="V2" s="276"/>
      <c r="W2" s="276"/>
      <c r="X2" s="160"/>
      <c r="Y2" s="160"/>
      <c r="Z2" s="160"/>
      <c r="AA2" s="275"/>
      <c r="AB2" s="17"/>
      <c r="AC2" s="17"/>
      <c r="AD2" s="17"/>
      <c r="AE2" s="17"/>
      <c r="AF2" s="17"/>
      <c r="AH2" s="338"/>
      <c r="AI2" s="339"/>
      <c r="AJ2" s="339"/>
      <c r="AK2" s="339"/>
      <c r="AL2" s="340" t="s">
        <v>137</v>
      </c>
      <c r="AM2" s="341" t="str">
        <f>PROPER(Currency)&amp;"HW_Volatility_Quote"</f>
        <v>EurHW_Volatility_Quote</v>
      </c>
      <c r="AN2" s="339"/>
      <c r="AO2" s="339"/>
      <c r="AP2" s="342"/>
      <c r="AQ2" s="334"/>
    </row>
    <row r="3" spans="1:43" x14ac:dyDescent="0.2">
      <c r="J3" s="235"/>
      <c r="K3" s="105"/>
      <c r="L3" s="234"/>
      <c r="M3" s="234"/>
      <c r="N3" s="105"/>
      <c r="O3" s="105"/>
      <c r="P3" s="105"/>
      <c r="Q3" s="105"/>
      <c r="R3" s="105"/>
      <c r="S3" s="105"/>
      <c r="T3" s="105"/>
      <c r="U3" s="105"/>
      <c r="V3" s="201"/>
      <c r="W3" s="201"/>
      <c r="X3" s="105"/>
      <c r="Y3" s="201"/>
      <c r="Z3" s="201"/>
      <c r="AA3" s="274"/>
      <c r="AB3" s="17"/>
      <c r="AC3" s="17"/>
      <c r="AD3" s="17"/>
      <c r="AE3" s="17"/>
      <c r="AF3" s="17"/>
      <c r="AH3" s="338"/>
      <c r="AI3" s="339"/>
      <c r="AJ3" s="339"/>
      <c r="AK3" s="339"/>
      <c r="AL3" s="340" t="s">
        <v>136</v>
      </c>
      <c r="AM3" s="341" t="str">
        <f>PROPER(Currency)&amp;"HW_MeanReversion_Quote"</f>
        <v>EurHW_MeanReversion_Quote</v>
      </c>
      <c r="AN3" s="339"/>
      <c r="AO3" s="339"/>
      <c r="AP3" s="343"/>
    </row>
    <row r="4" spans="1:43" ht="12" thickBot="1" x14ac:dyDescent="0.25">
      <c r="J4" s="235"/>
      <c r="K4" s="105"/>
      <c r="L4" s="105"/>
      <c r="M4" s="105"/>
      <c r="N4" s="105"/>
      <c r="O4" s="105"/>
      <c r="P4" s="105"/>
      <c r="Q4" s="105"/>
      <c r="R4" s="105"/>
      <c r="S4" s="105"/>
      <c r="T4" s="105"/>
      <c r="U4" s="105"/>
      <c r="V4" s="201"/>
      <c r="W4" s="201"/>
      <c r="X4" s="105"/>
      <c r="Y4" s="105"/>
      <c r="Z4" s="105"/>
      <c r="AA4" s="274"/>
      <c r="AB4" s="17"/>
      <c r="AC4" s="17"/>
      <c r="AD4" s="17"/>
      <c r="AE4" s="17"/>
      <c r="AF4" s="17"/>
      <c r="AH4" s="338"/>
      <c r="AI4" s="339"/>
      <c r="AJ4" s="339"/>
      <c r="AK4" s="339"/>
      <c r="AL4" s="340" t="s">
        <v>135</v>
      </c>
      <c r="AM4" s="341" t="str">
        <f>PROPER(Currency)&amp;FamilyName&amp;$AN$4</f>
        <v>Euribor3M</v>
      </c>
      <c r="AN4" s="344" t="s">
        <v>18</v>
      </c>
      <c r="AO4" s="339"/>
      <c r="AP4" s="343"/>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 ca="1">_xll.ohTrigger(Z7:Z48)</f>
        <v>3</v>
      </c>
      <c r="AA5" s="274"/>
      <c r="AB5" s="17"/>
      <c r="AC5" s="17"/>
      <c r="AD5" s="17"/>
      <c r="AE5" s="17"/>
      <c r="AF5" s="17"/>
      <c r="AH5" s="338"/>
      <c r="AI5" s="339"/>
      <c r="AJ5" s="339"/>
      <c r="AK5" s="339"/>
      <c r="AL5" s="339"/>
      <c r="AM5" s="339"/>
      <c r="AN5" s="339"/>
      <c r="AO5" s="339"/>
      <c r="AP5" s="343"/>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2" t="s">
        <v>110</v>
      </c>
      <c r="L6" s="278" t="s">
        <v>109</v>
      </c>
      <c r="M6" s="278" t="s">
        <v>108</v>
      </c>
      <c r="N6" s="278" t="s">
        <v>179</v>
      </c>
      <c r="O6" s="281" t="e">
        <f ca="1">_xll.RData(O7:O48,P6:T6,,ReutersRtMode,,P7)</f>
        <v>#NAME?</v>
      </c>
      <c r="P6" s="278" t="s">
        <v>178</v>
      </c>
      <c r="Q6" s="278" t="s">
        <v>174</v>
      </c>
      <c r="R6" s="278" t="s">
        <v>143</v>
      </c>
      <c r="S6" s="278" t="s">
        <v>158</v>
      </c>
      <c r="T6" s="278" t="s">
        <v>173</v>
      </c>
      <c r="U6" s="280" t="s">
        <v>172</v>
      </c>
      <c r="V6" s="201"/>
      <c r="W6" s="279" t="s">
        <v>170</v>
      </c>
      <c r="X6" s="201"/>
      <c r="Y6" s="282" t="s">
        <v>168</v>
      </c>
      <c r="Z6" s="277" t="s">
        <v>167</v>
      </c>
      <c r="AA6" s="43"/>
      <c r="AB6" s="17"/>
      <c r="AC6" s="169" t="s">
        <v>177</v>
      </c>
      <c r="AD6" s="167" t="s">
        <v>176</v>
      </c>
      <c r="AE6" s="17"/>
      <c r="AF6" s="248"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e">
        <f t="array" aca="1" ref="D7:D48" ca="1">_xll.qlIMMcode(FuturesDates)</f>
        <v>#NAME?</v>
      </c>
      <c r="E7" s="111" t="e">
        <f t="shared" ref="E7:E38" ca="1" si="0">Currency&amp;$D$5&amp;$E$5&amp;$D7&amp;QuoteSuffix</f>
        <v>#NAME?</v>
      </c>
      <c r="F7" s="116" t="e">
        <f ca="1">_xll.qlSimpleQuote(E7,,PriceTickValue,Permanent,Trigger,ObjectOverwrite)</f>
        <v>#VALUE!</v>
      </c>
      <c r="G7" s="115" t="str">
        <f ca="1">_xll.ohRangeRetrieveError(F7)</f>
        <v/>
      </c>
      <c r="H7" s="109"/>
      <c r="J7" s="259"/>
      <c r="K7" s="272">
        <v>1</v>
      </c>
      <c r="L7" s="271" t="b">
        <v>0</v>
      </c>
      <c r="M7" s="219" t="e">
        <f t="array" aca="1" ref="M7:M48" ca="1">_xll.qlIMMcode(FuturesDates)</f>
        <v>#NAME?</v>
      </c>
      <c r="N7" s="270" t="e">
        <f t="array" aca="1" ref="N7:N48" ca="1">_xll.qlIMMNextDates(_xll.qlSettingsEvaluationDate(Trigger)-1,$L7:$L48)</f>
        <v>#NAME?</v>
      </c>
      <c r="O7" s="219" t="e">
        <f t="array" aca="1" ref="O7:O48" ca="1">VLOOKUP(Currency,LiffeCodes,2)&amp;FuturesCodes</f>
        <v>#NAME?</v>
      </c>
      <c r="P7" s="269">
        <v>42142</v>
      </c>
      <c r="Q7" s="219">
        <v>100.01</v>
      </c>
      <c r="R7" s="219">
        <v>100.015</v>
      </c>
      <c r="S7" s="219">
        <v>100.01</v>
      </c>
      <c r="T7" s="219">
        <v>100.005</v>
      </c>
      <c r="U7" s="222" t="e">
        <f ca="1">_xll.qlMidSafe($Q7,$R7)</f>
        <v>#NAME?</v>
      </c>
      <c r="V7" s="201"/>
      <c r="W7" s="268">
        <v>100.0125</v>
      </c>
      <c r="X7" s="201"/>
      <c r="Y7" s="267" t="e">
        <f t="array" aca="1" ref="Y7:Y48" ca="1">QuoteLive</f>
        <v>#NAME?</v>
      </c>
      <c r="Z7" s="222" t="e">
        <f ca="1">_xll.qlSimpleQuoteSetValue(F7,Y7,Trigger)</f>
        <v>#NAME?</v>
      </c>
      <c r="AA7" s="43"/>
      <c r="AB7" s="17"/>
      <c r="AC7" s="62" t="s">
        <v>76</v>
      </c>
      <c r="AD7" s="60" t="s">
        <v>183</v>
      </c>
      <c r="AE7" s="17"/>
      <c r="AF7" s="238" t="e">
        <f t="shared" ref="AF7:AF48" ca="1" si="1">(R7-U7)/50</f>
        <v>#NAME?</v>
      </c>
      <c r="AH7" s="114"/>
      <c r="AI7" s="119">
        <v>1</v>
      </c>
      <c r="AJ7" s="117" t="b">
        <v>0</v>
      </c>
      <c r="AK7" s="117" t="e">
        <f t="array" aca="1" ref="AK7:AK48" ca="1">_xll.qlIMMcode(FuturesDates)</f>
        <v>#NAME?</v>
      </c>
      <c r="AL7" s="196" t="e">
        <f t="shared" ref="AL7:AL48" ca="1" si="2">Currency&amp;"FUT"&amp;$AN$4&amp;$AK7&amp;QuoteSuffix</f>
        <v>#NAME?</v>
      </c>
      <c r="AM7" s="197" t="e">
        <f t="shared" ref="AM7:AM48" ca="1" si="3">Currency&amp;"FUT"&amp;$AN$4&amp;$AK7&amp;"ConvAdj"&amp;QuoteSuffix</f>
        <v>#NAME?</v>
      </c>
      <c r="AN7" s="196" t="e">
        <f ca="1">_xll.qlFuturesConvAdjustmentQuote($AM7,IborIndex,$AK7,$AL7,Volatility,MeanReversion,Permanent,Trigger,ObjectOverwrite)</f>
        <v>#NAME?</v>
      </c>
      <c r="AO7" s="51" t="str">
        <f ca="1">_xll.ohRangeRetrieveError(AN7)</f>
        <v/>
      </c>
      <c r="AP7" s="43"/>
    </row>
    <row r="8" spans="1:43" x14ac:dyDescent="0.2">
      <c r="A8" s="114"/>
      <c r="B8" s="83">
        <v>2</v>
      </c>
      <c r="C8" s="113" t="b">
        <v>0</v>
      </c>
      <c r="D8" s="112" t="e">
        <f ca="1"/>
        <v>#NAME?</v>
      </c>
      <c r="E8" s="111" t="e">
        <f t="shared" ca="1" si="0"/>
        <v>#NAME?</v>
      </c>
      <c r="F8" s="110" t="e">
        <f ca="1">_xll.qlSimpleQuote(E8,,PriceTickValue,Permanent,Trigger,ObjectOverwrite)</f>
        <v>#VALUE!</v>
      </c>
      <c r="G8" s="81" t="str">
        <f ca="1">_xll.ohRangeRetrieveError(F8)</f>
        <v/>
      </c>
      <c r="H8" s="109"/>
      <c r="J8" s="259"/>
      <c r="K8" s="265">
        <v>2</v>
      </c>
      <c r="L8" s="264" t="b">
        <v>0</v>
      </c>
      <c r="M8" s="207" t="e">
        <f ca="1"/>
        <v>#NAME?</v>
      </c>
      <c r="N8" s="263" t="e">
        <f ca="1"/>
        <v>#NAME?</v>
      </c>
      <c r="O8" s="207" t="e">
        <f ca="1"/>
        <v>#NAME?</v>
      </c>
      <c r="P8" s="262">
        <v>42170</v>
      </c>
      <c r="Q8" s="207">
        <v>100.005</v>
      </c>
      <c r="R8" s="207">
        <v>100.01</v>
      </c>
      <c r="S8" s="207">
        <v>100.01</v>
      </c>
      <c r="T8" s="207">
        <v>100</v>
      </c>
      <c r="U8" s="210" t="e">
        <f ca="1">_xll.qlMidSafe($Q8,$R8)</f>
        <v>#NAME?</v>
      </c>
      <c r="V8" s="201"/>
      <c r="W8" s="266">
        <v>100.0025</v>
      </c>
      <c r="X8" s="201"/>
      <c r="Y8" s="260" t="e">
        <f ca="1"/>
        <v>#NAME?</v>
      </c>
      <c r="Z8" s="210" t="e">
        <f ca="1">_xll.qlSimpleQuoteSetValue(F8,Y8,Trigger)</f>
        <v>#NAME?</v>
      </c>
      <c r="AA8" s="43"/>
      <c r="AB8" s="17"/>
      <c r="AC8" s="62" t="s">
        <v>64</v>
      </c>
      <c r="AD8" s="60" t="s">
        <v>182</v>
      </c>
      <c r="AE8" s="17"/>
      <c r="AF8" s="238" t="e">
        <f t="shared" ca="1" si="1"/>
        <v>#NAME?</v>
      </c>
      <c r="AH8" s="114"/>
      <c r="AI8" s="83">
        <v>2</v>
      </c>
      <c r="AJ8" s="112" t="b">
        <v>0</v>
      </c>
      <c r="AK8" s="112" t="e">
        <f ca="1"/>
        <v>#NAME?</v>
      </c>
      <c r="AL8" s="196" t="e">
        <f t="shared" ca="1" si="2"/>
        <v>#NAME?</v>
      </c>
      <c r="AM8" s="197" t="e">
        <f t="shared" ca="1" si="3"/>
        <v>#NAME?</v>
      </c>
      <c r="AN8" s="196" t="e">
        <f ca="1">_xll.qlFuturesConvAdjustmentQuote($AM8,IborIndex,$AK8,$AL8,Volatility,MeanReversion,Permanent,Trigger,ObjectOverwrite)</f>
        <v>#NAME?</v>
      </c>
      <c r="AO8" s="51" t="str">
        <f ca="1">_xll.ohRangeRetrieveError(AN8)</f>
        <v/>
      </c>
      <c r="AP8" s="43"/>
    </row>
    <row r="9" spans="1:43" x14ac:dyDescent="0.2">
      <c r="A9" s="114"/>
      <c r="B9" s="83">
        <v>3</v>
      </c>
      <c r="C9" s="113" t="b">
        <v>0</v>
      </c>
      <c r="D9" s="112" t="e">
        <f ca="1"/>
        <v>#NAME?</v>
      </c>
      <c r="E9" s="111" t="e">
        <f t="shared" ca="1" si="0"/>
        <v>#NAME?</v>
      </c>
      <c r="F9" s="110" t="e">
        <f ca="1">_xll.qlSimpleQuote(E9,,PriceTickValue,Permanent,Trigger,ObjectOverwrite)</f>
        <v>#VALUE!</v>
      </c>
      <c r="G9" s="81" t="str">
        <f ca="1">_xll.ohRangeRetrieveError(F9)</f>
        <v/>
      </c>
      <c r="H9" s="109"/>
      <c r="J9" s="259"/>
      <c r="K9" s="265">
        <v>3</v>
      </c>
      <c r="L9" s="264" t="b">
        <v>0</v>
      </c>
      <c r="M9" s="207" t="e">
        <f ca="1"/>
        <v>#NAME?</v>
      </c>
      <c r="N9" s="263" t="e">
        <f ca="1"/>
        <v>#NAME?</v>
      </c>
      <c r="O9" s="207" t="e">
        <f ca="1"/>
        <v>#NAME?</v>
      </c>
      <c r="P9" s="262">
        <v>42198</v>
      </c>
      <c r="Q9" s="207">
        <v>100.005</v>
      </c>
      <c r="R9" s="207">
        <v>0</v>
      </c>
      <c r="S9" s="207">
        <v>0</v>
      </c>
      <c r="T9" s="207">
        <v>100</v>
      </c>
      <c r="U9" s="210" t="e">
        <f ca="1">_xll.qlMidSafe($Q9,$R9)</f>
        <v>#NAME?</v>
      </c>
      <c r="V9" s="201"/>
      <c r="W9" s="266">
        <v>100.015</v>
      </c>
      <c r="X9" s="201"/>
      <c r="Y9" s="260" t="e">
        <f ca="1"/>
        <v>#NAME?</v>
      </c>
      <c r="Z9" s="210" t="e">
        <f ca="1">_xll.qlSimpleQuoteSetValue(F9,Y9,Trigger)</f>
        <v>#NAME?</v>
      </c>
      <c r="AA9" s="43"/>
      <c r="AB9" s="17"/>
      <c r="AC9" s="62" t="s">
        <v>73</v>
      </c>
      <c r="AD9" s="60" t="s">
        <v>181</v>
      </c>
      <c r="AE9" s="17"/>
      <c r="AF9" s="238" t="e">
        <f t="shared" ca="1" si="1"/>
        <v>#NAME?</v>
      </c>
      <c r="AH9" s="114"/>
      <c r="AI9" s="83">
        <v>3</v>
      </c>
      <c r="AJ9" s="112" t="b">
        <v>0</v>
      </c>
      <c r="AK9" s="112" t="e">
        <f ca="1"/>
        <v>#NAME?</v>
      </c>
      <c r="AL9" s="196" t="e">
        <f t="shared" ca="1" si="2"/>
        <v>#NAME?</v>
      </c>
      <c r="AM9" s="197" t="e">
        <f t="shared" ca="1" si="3"/>
        <v>#NAME?</v>
      </c>
      <c r="AN9" s="196" t="e">
        <f ca="1">_xll.qlFuturesConvAdjustmentQuote($AM9,IborIndex,$AK9,$AL9,Volatility,MeanReversion,Permanent,Trigger,ObjectOverwrite)</f>
        <v>#NAME?</v>
      </c>
      <c r="AO9" s="51" t="str">
        <f ca="1">_xll.ohRangeRetrieveError(AN9)</f>
        <v/>
      </c>
      <c r="AP9" s="43"/>
    </row>
    <row r="10" spans="1:43" x14ac:dyDescent="0.2">
      <c r="A10" s="114"/>
      <c r="B10" s="83">
        <v>4</v>
      </c>
      <c r="C10" s="113" t="b">
        <v>0</v>
      </c>
      <c r="D10" s="112" t="e">
        <f ca="1"/>
        <v>#NAME?</v>
      </c>
      <c r="E10" s="111" t="e">
        <f t="shared" ca="1" si="0"/>
        <v>#NAME?</v>
      </c>
      <c r="F10" s="110" t="e">
        <f ca="1">_xll.qlSimpleQuote(E10,,PriceTickValue,Permanent,Trigger,ObjectOverwrite)</f>
        <v>#VALUE!</v>
      </c>
      <c r="G10" s="81" t="str">
        <f ca="1">_xll.ohRangeRetrieveError(F10)</f>
        <v/>
      </c>
      <c r="H10" s="109"/>
      <c r="J10" s="259"/>
      <c r="K10" s="265">
        <v>4</v>
      </c>
      <c r="L10" s="264" t="b">
        <v>0</v>
      </c>
      <c r="M10" s="207" t="e">
        <f ca="1"/>
        <v>#NAME?</v>
      </c>
      <c r="N10" s="263" t="e">
        <f ca="1"/>
        <v>#NAME?</v>
      </c>
      <c r="O10" s="207" t="e">
        <f ca="1"/>
        <v>#NAME?</v>
      </c>
      <c r="P10" s="262">
        <v>42233</v>
      </c>
      <c r="Q10" s="207">
        <v>0</v>
      </c>
      <c r="R10" s="207">
        <v>0</v>
      </c>
      <c r="S10" s="207">
        <v>0</v>
      </c>
      <c r="T10" s="207">
        <v>100</v>
      </c>
      <c r="U10" s="210" t="e">
        <f ca="1">_xll.qlMidSafe($Q10,$R10)</f>
        <v>#NAME?</v>
      </c>
      <c r="V10" s="201"/>
      <c r="W10" s="266" t="e">
        <v>#NUM!</v>
      </c>
      <c r="X10" s="201"/>
      <c r="Y10" s="260" t="e">
        <f ca="1"/>
        <v>#NAME?</v>
      </c>
      <c r="Z10" s="210" t="e">
        <f ca="1">_xll.qlSimpleQuoteSetValue(F10,Y10,Trigger)</f>
        <v>#NAME?</v>
      </c>
      <c r="AA10" s="43"/>
      <c r="AB10" s="17"/>
      <c r="AC10" s="62" t="s">
        <v>72</v>
      </c>
      <c r="AD10" s="60"/>
      <c r="AE10" s="17"/>
      <c r="AF10" s="238" t="e">
        <f t="shared" ca="1" si="1"/>
        <v>#NAME?</v>
      </c>
      <c r="AH10" s="114"/>
      <c r="AI10" s="83">
        <v>4</v>
      </c>
      <c r="AJ10" s="112" t="b">
        <v>0</v>
      </c>
      <c r="AK10" s="112" t="e">
        <f ca="1"/>
        <v>#NAME?</v>
      </c>
      <c r="AL10" s="196" t="e">
        <f t="shared" ca="1" si="2"/>
        <v>#NAME?</v>
      </c>
      <c r="AM10" s="197" t="e">
        <f t="shared" ca="1" si="3"/>
        <v>#NAME?</v>
      </c>
      <c r="AN10" s="196" t="e">
        <f ca="1">_xll.qlFuturesConvAdjustmentQuote($AM10,IborIndex,$AK10,$AL10,Volatility,MeanReversion,Permanent,Trigger,ObjectOverwrite)</f>
        <v>#NAME?</v>
      </c>
      <c r="AO10" s="51" t="str">
        <f ca="1">_xll.ohRangeRetrieveError(AN10)</f>
        <v/>
      </c>
      <c r="AP10" s="43"/>
    </row>
    <row r="11" spans="1:43" ht="12" thickBot="1" x14ac:dyDescent="0.25">
      <c r="A11" s="114"/>
      <c r="B11" s="83">
        <v>5</v>
      </c>
      <c r="C11" s="113" t="b">
        <v>0</v>
      </c>
      <c r="D11" s="112" t="e">
        <f ca="1"/>
        <v>#NAME?</v>
      </c>
      <c r="E11" s="111" t="e">
        <f t="shared" ca="1" si="0"/>
        <v>#NAME?</v>
      </c>
      <c r="F11" s="110" t="e">
        <f ca="1">_xll.qlSimpleQuote(E11,,PriceTickValue,Permanent,Trigger,ObjectOverwrite)</f>
        <v>#VALUE!</v>
      </c>
      <c r="G11" s="81" t="str">
        <f ca="1">_xll.ohRangeRetrieveError(F11)</f>
        <v/>
      </c>
      <c r="H11" s="109"/>
      <c r="J11" s="259"/>
      <c r="K11" s="265">
        <v>5</v>
      </c>
      <c r="L11" s="264" t="b">
        <v>0</v>
      </c>
      <c r="M11" s="207" t="e">
        <f ca="1"/>
        <v>#NAME?</v>
      </c>
      <c r="N11" s="263" t="e">
        <f ca="1"/>
        <v>#NAME?</v>
      </c>
      <c r="O11" s="207" t="e">
        <f ca="1"/>
        <v>#NAME?</v>
      </c>
      <c r="P11" s="262">
        <v>42261</v>
      </c>
      <c r="Q11" s="207">
        <v>100</v>
      </c>
      <c r="R11" s="207">
        <v>100.005</v>
      </c>
      <c r="S11" s="207">
        <v>100.005</v>
      </c>
      <c r="T11" s="207">
        <v>100</v>
      </c>
      <c r="U11" s="210" t="e">
        <f ca="1">_xll.qlMidSafe($Q11,$R11)</f>
        <v>#NAME?</v>
      </c>
      <c r="V11" s="201"/>
      <c r="W11" s="261">
        <v>100.00749999999999</v>
      </c>
      <c r="X11" s="201"/>
      <c r="Y11" s="260" t="e">
        <f ca="1"/>
        <v>#NAME?</v>
      </c>
      <c r="Z11" s="210" t="e">
        <f ca="1">_xll.qlSimpleQuoteSetValue(F11,Y11,Trigger)</f>
        <v>#NAME?</v>
      </c>
      <c r="AA11" s="43"/>
      <c r="AB11" s="17"/>
      <c r="AC11" s="59" t="s">
        <v>70</v>
      </c>
      <c r="AD11" s="57" t="s">
        <v>180</v>
      </c>
      <c r="AE11" s="17"/>
      <c r="AF11" s="238" t="e">
        <f t="shared" ca="1" si="1"/>
        <v>#NAME?</v>
      </c>
      <c r="AH11" s="114"/>
      <c r="AI11" s="83">
        <v>5</v>
      </c>
      <c r="AJ11" s="112" t="b">
        <v>0</v>
      </c>
      <c r="AK11" s="112" t="e">
        <f ca="1"/>
        <v>#NAME?</v>
      </c>
      <c r="AL11" s="196" t="e">
        <f t="shared" ca="1" si="2"/>
        <v>#NAME?</v>
      </c>
      <c r="AM11" s="197" t="e">
        <f t="shared" ca="1" si="3"/>
        <v>#NAME?</v>
      </c>
      <c r="AN11" s="196" t="e">
        <f ca="1">_xll.qlFuturesConvAdjustmentQuote($AM11,IborIndex,$AK11,$AL11,Volatility,MeanReversion,Permanent,Trigger,ObjectOverwrite)</f>
        <v>#NAME?</v>
      </c>
      <c r="AO11" s="51" t="str">
        <f ca="1">_xll.ohRangeRetrieveError(AN11)</f>
        <v/>
      </c>
      <c r="AP11" s="43"/>
    </row>
    <row r="12" spans="1:43" x14ac:dyDescent="0.2">
      <c r="A12" s="114"/>
      <c r="B12" s="83">
        <v>6</v>
      </c>
      <c r="C12" s="113" t="b">
        <v>0</v>
      </c>
      <c r="D12" s="112" t="e">
        <f ca="1"/>
        <v>#NAME?</v>
      </c>
      <c r="E12" s="111" t="e">
        <f t="shared" ca="1" si="0"/>
        <v>#NAME?</v>
      </c>
      <c r="F12" s="110" t="e">
        <f ca="1">_xll.qlSimpleQuote(E12,,PriceTickValue,Permanent,Trigger,ObjectOverwrite)</f>
        <v>#VALUE!</v>
      </c>
      <c r="G12" s="81" t="str">
        <f ca="1">_xll.ohRangeRetrieveError(F12)</f>
        <v/>
      </c>
      <c r="H12" s="109"/>
      <c r="J12" s="259"/>
      <c r="K12" s="265">
        <v>6</v>
      </c>
      <c r="L12" s="264" t="b">
        <v>0</v>
      </c>
      <c r="M12" s="207" t="e">
        <f ca="1"/>
        <v>#NAME?</v>
      </c>
      <c r="N12" s="263" t="e">
        <f ca="1"/>
        <v>#NAME?</v>
      </c>
      <c r="O12" s="207" t="e">
        <f ca="1"/>
        <v>#NAME?</v>
      </c>
      <c r="P12" s="262">
        <v>42296</v>
      </c>
      <c r="Q12" s="207">
        <v>0</v>
      </c>
      <c r="R12" s="207">
        <v>0</v>
      </c>
      <c r="S12" s="207">
        <v>0</v>
      </c>
      <c r="T12" s="207">
        <v>99.99</v>
      </c>
      <c r="U12" s="210" t="e">
        <f ca="1">_xll.qlMidSafe($Q12,$R12)</f>
        <v>#NAME?</v>
      </c>
      <c r="V12" s="201"/>
      <c r="W12" s="261" t="e">
        <v>#NUM!</v>
      </c>
      <c r="X12" s="201"/>
      <c r="Y12" s="260" t="e">
        <f ca="1"/>
        <v>#NAME?</v>
      </c>
      <c r="Z12" s="210" t="e">
        <f ca="1">_xll.qlSimpleQuoteSetValue(F12,Y12,Trigger)</f>
        <v>#NAME?</v>
      </c>
      <c r="AA12" s="43"/>
      <c r="AB12" s="17"/>
      <c r="AC12" s="17"/>
      <c r="AD12" s="17"/>
      <c r="AE12" s="17"/>
      <c r="AF12" s="238" t="e">
        <f t="shared" ca="1" si="1"/>
        <v>#NAME?</v>
      </c>
      <c r="AH12" s="114"/>
      <c r="AI12" s="83">
        <v>6</v>
      </c>
      <c r="AJ12" s="112" t="b">
        <v>0</v>
      </c>
      <c r="AK12" s="112" t="e">
        <f ca="1"/>
        <v>#NAME?</v>
      </c>
      <c r="AL12" s="196" t="e">
        <f t="shared" ca="1" si="2"/>
        <v>#NAME?</v>
      </c>
      <c r="AM12" s="197" t="e">
        <f t="shared" ca="1" si="3"/>
        <v>#NAME?</v>
      </c>
      <c r="AN12" s="196" t="e">
        <f ca="1">_xll.qlFuturesConvAdjustmentQuote($AM12,IborIndex,$AK12,$AL12,Volatility,MeanReversion,Permanent,Trigger,ObjectOverwrite)</f>
        <v>#NAME?</v>
      </c>
      <c r="AO12" s="51" t="str">
        <f ca="1">_xll.ohRangeRetrieveError(AN12)</f>
        <v/>
      </c>
      <c r="AP12" s="43"/>
    </row>
    <row r="13" spans="1:43" x14ac:dyDescent="0.2">
      <c r="A13" s="114"/>
      <c r="B13" s="83">
        <v>7</v>
      </c>
      <c r="C13" s="113" t="b">
        <v>0</v>
      </c>
      <c r="D13" s="112" t="e">
        <f ca="1"/>
        <v>#NAME?</v>
      </c>
      <c r="E13" s="111" t="e">
        <f t="shared" ca="1" si="0"/>
        <v>#NAME?</v>
      </c>
      <c r="F13" s="110" t="e">
        <f ca="1">_xll.qlSimpleQuote(E13,,PriceTickValue,Permanent,Trigger,ObjectOverwrite)</f>
        <v>#VALUE!</v>
      </c>
      <c r="G13" s="81" t="str">
        <f ca="1">_xll.ohRangeRetrieveError(F13)</f>
        <v/>
      </c>
      <c r="H13" s="109"/>
      <c r="J13" s="259"/>
      <c r="K13" s="265">
        <v>7</v>
      </c>
      <c r="L13" s="264" t="b">
        <v>0</v>
      </c>
      <c r="M13" s="207" t="e">
        <f ca="1"/>
        <v>#NAME?</v>
      </c>
      <c r="N13" s="263" t="e">
        <f ca="1"/>
        <v>#NAME?</v>
      </c>
      <c r="O13" s="207" t="e">
        <f ca="1"/>
        <v>#NAME?</v>
      </c>
      <c r="P13" s="262" t="s">
        <v>227</v>
      </c>
      <c r="Q13" s="207" t="s">
        <v>227</v>
      </c>
      <c r="R13" s="207" t="s">
        <v>227</v>
      </c>
      <c r="S13" s="207" t="s">
        <v>227</v>
      </c>
      <c r="T13" s="207" t="s">
        <v>227</v>
      </c>
      <c r="U13" s="210" t="e">
        <f ca="1">_xll.qlMidSafe($Q13,$R13)</f>
        <v>#NAME?</v>
      </c>
      <c r="V13" s="201"/>
      <c r="W13" s="261" t="e">
        <v>#NUM!</v>
      </c>
      <c r="X13" s="201"/>
      <c r="Y13" s="260" t="e">
        <f ca="1"/>
        <v>#NAME?</v>
      </c>
      <c r="Z13" s="210" t="e">
        <f ca="1">_xll.qlSimpleQuoteSetValue(F13,Y13,Trigger)</f>
        <v>#NAME?</v>
      </c>
      <c r="AA13" s="43"/>
      <c r="AB13" s="17"/>
      <c r="AC13" s="17"/>
      <c r="AD13" s="17"/>
      <c r="AE13" s="17"/>
      <c r="AF13" s="238" t="e">
        <f t="shared" ca="1" si="1"/>
        <v>#VALUE!</v>
      </c>
      <c r="AH13" s="114"/>
      <c r="AI13" s="83">
        <v>7</v>
      </c>
      <c r="AJ13" s="112" t="b">
        <v>0</v>
      </c>
      <c r="AK13" s="112" t="e">
        <f ca="1"/>
        <v>#NAME?</v>
      </c>
      <c r="AL13" s="196" t="e">
        <f t="shared" ca="1" si="2"/>
        <v>#NAME?</v>
      </c>
      <c r="AM13" s="197" t="e">
        <f t="shared" ca="1" si="3"/>
        <v>#NAME?</v>
      </c>
      <c r="AN13" s="196" t="e">
        <f ca="1">_xll.qlFuturesConvAdjustmentQuote($AM13,IborIndex,$AK13,$AL13,Volatility,MeanReversion,Permanent,Trigger,ObjectOverwrite)</f>
        <v>#NAME?</v>
      </c>
      <c r="AO13" s="51" t="str">
        <f ca="1">_xll.ohRangeRetrieveError(AN13)</f>
        <v/>
      </c>
      <c r="AP13" s="43"/>
    </row>
    <row r="14" spans="1:43" x14ac:dyDescent="0.2">
      <c r="A14" s="114"/>
      <c r="B14" s="83">
        <v>8</v>
      </c>
      <c r="C14" s="113" t="b">
        <v>0</v>
      </c>
      <c r="D14" s="112" t="e">
        <f ca="1"/>
        <v>#NAME?</v>
      </c>
      <c r="E14" s="111" t="e">
        <f t="shared" ca="1" si="0"/>
        <v>#NAME?</v>
      </c>
      <c r="F14" s="110" t="e">
        <f ca="1">_xll.qlSimpleQuote(E14,,PriceTickValue,Permanent,Trigger,ObjectOverwrite)</f>
        <v>#VALUE!</v>
      </c>
      <c r="G14" s="81" t="str">
        <f ca="1">_xll.ohRangeRetrieveError(F14)</f>
        <v/>
      </c>
      <c r="H14" s="109"/>
      <c r="J14" s="259"/>
      <c r="K14" s="265">
        <v>8</v>
      </c>
      <c r="L14" s="264" t="b">
        <v>0</v>
      </c>
      <c r="M14" s="207" t="e">
        <f ca="1"/>
        <v>#NAME?</v>
      </c>
      <c r="N14" s="263" t="e">
        <f ca="1"/>
        <v>#NAME?</v>
      </c>
      <c r="O14" s="207" t="e">
        <f ca="1"/>
        <v>#NAME?</v>
      </c>
      <c r="P14" s="262">
        <v>42352</v>
      </c>
      <c r="Q14" s="207">
        <v>99.99</v>
      </c>
      <c r="R14" s="207">
        <v>99.995000000000005</v>
      </c>
      <c r="S14" s="207">
        <v>99.995000000000005</v>
      </c>
      <c r="T14" s="207">
        <v>99.99</v>
      </c>
      <c r="U14" s="210" t="e">
        <f ca="1">_xll.qlMidSafe($Q14,$R14)</f>
        <v>#NAME?</v>
      </c>
      <c r="V14" s="201"/>
      <c r="W14" s="261">
        <v>100.0025</v>
      </c>
      <c r="X14" s="201"/>
      <c r="Y14" s="260" t="e">
        <f ca="1"/>
        <v>#NAME?</v>
      </c>
      <c r="Z14" s="210" t="e">
        <f ca="1">_xll.qlSimpleQuoteSetValue(F14,Y14,Trigger)</f>
        <v>#NAME?</v>
      </c>
      <c r="AA14" s="43"/>
      <c r="AB14" s="17"/>
      <c r="AC14" s="17"/>
      <c r="AD14" s="17"/>
      <c r="AE14" s="17"/>
      <c r="AF14" s="238" t="e">
        <f t="shared" ca="1" si="1"/>
        <v>#NAME?</v>
      </c>
      <c r="AH14" s="114"/>
      <c r="AI14" s="83">
        <v>8</v>
      </c>
      <c r="AJ14" s="112" t="b">
        <v>0</v>
      </c>
      <c r="AK14" s="112" t="e">
        <f ca="1"/>
        <v>#NAME?</v>
      </c>
      <c r="AL14" s="196" t="e">
        <f t="shared" ca="1" si="2"/>
        <v>#NAME?</v>
      </c>
      <c r="AM14" s="197" t="e">
        <f t="shared" ca="1" si="3"/>
        <v>#NAME?</v>
      </c>
      <c r="AN14" s="196" t="e">
        <f ca="1">_xll.qlFuturesConvAdjustmentQuote($AM14,IborIndex,$AK14,$AL14,Volatility,MeanReversion,Permanent,Trigger,ObjectOverwrite)</f>
        <v>#NAME?</v>
      </c>
      <c r="AO14" s="51" t="str">
        <f ca="1">_xll.ohRangeRetrieveError(AN14)</f>
        <v/>
      </c>
      <c r="AP14" s="43"/>
    </row>
    <row r="15" spans="1:43" x14ac:dyDescent="0.2">
      <c r="A15" s="114"/>
      <c r="B15" s="83">
        <v>9</v>
      </c>
      <c r="C15" s="113" t="b">
        <v>0</v>
      </c>
      <c r="D15" s="112" t="e">
        <f ca="1"/>
        <v>#NAME?</v>
      </c>
      <c r="E15" s="111" t="e">
        <f t="shared" ca="1" si="0"/>
        <v>#NAME?</v>
      </c>
      <c r="F15" s="110" t="e">
        <f ca="1">_xll.qlSimpleQuote(E15,,PriceTickValue,Permanent,Trigger,ObjectOverwrite)</f>
        <v>#VALUE!</v>
      </c>
      <c r="G15" s="81" t="str">
        <f ca="1">_xll.ohRangeRetrieveError(F15)</f>
        <v/>
      </c>
      <c r="H15" s="109"/>
      <c r="J15" s="259"/>
      <c r="K15" s="265">
        <v>9</v>
      </c>
      <c r="L15" s="264" t="b">
        <v>0</v>
      </c>
      <c r="M15" s="207" t="e">
        <f ca="1"/>
        <v>#NAME?</v>
      </c>
      <c r="N15" s="263" t="e">
        <f ca="1"/>
        <v>#NAME?</v>
      </c>
      <c r="O15" s="207" t="e">
        <f ca="1"/>
        <v>#NAME?</v>
      </c>
      <c r="P15" s="262" t="s">
        <v>227</v>
      </c>
      <c r="Q15" s="207" t="s">
        <v>227</v>
      </c>
      <c r="R15" s="207" t="s">
        <v>227</v>
      </c>
      <c r="S15" s="207" t="s">
        <v>227</v>
      </c>
      <c r="T15" s="207" t="s">
        <v>227</v>
      </c>
      <c r="U15" s="210" t="e">
        <f ca="1">_xll.qlMidSafe($Q15,$R15)</f>
        <v>#NAME?</v>
      </c>
      <c r="V15" s="201"/>
      <c r="W15" s="261" t="e">
        <v>#NUM!</v>
      </c>
      <c r="X15" s="201"/>
      <c r="Y15" s="260" t="e">
        <f ca="1"/>
        <v>#NAME?</v>
      </c>
      <c r="Z15" s="210" t="e">
        <f ca="1">_xll.qlSimpleQuoteSetValue(F15,Y15,Trigger)</f>
        <v>#NAME?</v>
      </c>
      <c r="AA15" s="43"/>
      <c r="AB15" s="17"/>
      <c r="AC15" s="17"/>
      <c r="AD15" s="17"/>
      <c r="AE15" s="17"/>
      <c r="AF15" s="238" t="e">
        <f t="shared" ca="1" si="1"/>
        <v>#VALUE!</v>
      </c>
      <c r="AH15" s="114"/>
      <c r="AI15" s="83">
        <v>9</v>
      </c>
      <c r="AJ15" s="112" t="b">
        <v>0</v>
      </c>
      <c r="AK15" s="112" t="e">
        <f ca="1"/>
        <v>#NAME?</v>
      </c>
      <c r="AL15" s="196" t="e">
        <f t="shared" ca="1" si="2"/>
        <v>#NAME?</v>
      </c>
      <c r="AM15" s="197" t="e">
        <f t="shared" ca="1" si="3"/>
        <v>#NAME?</v>
      </c>
      <c r="AN15" s="196" t="e">
        <f ca="1">_xll.qlFuturesConvAdjustmentQuote($AM15,IborIndex,$AK15,$AL15,Volatility,MeanReversion,Permanent,Trigger,ObjectOverwrite)</f>
        <v>#NAME?</v>
      </c>
      <c r="AO15" s="51" t="str">
        <f ca="1">_xll.ohRangeRetrieveError(AN15)</f>
        <v/>
      </c>
      <c r="AP15" s="43"/>
    </row>
    <row r="16" spans="1:43" x14ac:dyDescent="0.2">
      <c r="A16" s="114"/>
      <c r="B16" s="83">
        <v>10</v>
      </c>
      <c r="C16" s="113" t="b">
        <v>0</v>
      </c>
      <c r="D16" s="112" t="e">
        <f ca="1"/>
        <v>#NAME?</v>
      </c>
      <c r="E16" s="111" t="e">
        <f t="shared" ca="1" si="0"/>
        <v>#NAME?</v>
      </c>
      <c r="F16" s="110" t="e">
        <f ca="1">_xll.qlSimpleQuote(E16,,PriceTickValue,Permanent,Trigger,ObjectOverwrite)</f>
        <v>#VALUE!</v>
      </c>
      <c r="G16" s="81" t="str">
        <f ca="1">_xll.ohRangeRetrieveError(F16)</f>
        <v/>
      </c>
      <c r="H16" s="109"/>
      <c r="J16" s="259"/>
      <c r="K16" s="265">
        <v>10</v>
      </c>
      <c r="L16" s="264" t="b">
        <v>0</v>
      </c>
      <c r="M16" s="207" t="e">
        <f ca="1"/>
        <v>#NAME?</v>
      </c>
      <c r="N16" s="263" t="e">
        <f ca="1"/>
        <v>#NAME?</v>
      </c>
      <c r="O16" s="207" t="e">
        <f ca="1"/>
        <v>#NAME?</v>
      </c>
      <c r="P16" s="262" t="s">
        <v>227</v>
      </c>
      <c r="Q16" s="207" t="s">
        <v>227</v>
      </c>
      <c r="R16" s="207" t="s">
        <v>227</v>
      </c>
      <c r="S16" s="207" t="s">
        <v>227</v>
      </c>
      <c r="T16" s="207" t="s">
        <v>227</v>
      </c>
      <c r="U16" s="210" t="e">
        <f ca="1">_xll.qlMidSafe($Q16,$R16)</f>
        <v>#NAME?</v>
      </c>
      <c r="V16" s="201"/>
      <c r="W16" s="261" t="e">
        <v>#NUM!</v>
      </c>
      <c r="X16" s="201"/>
      <c r="Y16" s="260" t="e">
        <f ca="1"/>
        <v>#NAME?</v>
      </c>
      <c r="Z16" s="210" t="e">
        <f ca="1">_xll.qlSimpleQuoteSetValue(F16,Y16,Trigger)</f>
        <v>#NAME?</v>
      </c>
      <c r="AA16" s="43"/>
      <c r="AB16" s="17"/>
      <c r="AC16" s="17"/>
      <c r="AD16" s="17"/>
      <c r="AE16" s="17"/>
      <c r="AF16" s="238" t="e">
        <f t="shared" ca="1" si="1"/>
        <v>#VALUE!</v>
      </c>
      <c r="AH16" s="114"/>
      <c r="AI16" s="83">
        <v>10</v>
      </c>
      <c r="AJ16" s="112" t="b">
        <v>0</v>
      </c>
      <c r="AK16" s="112" t="e">
        <f ca="1"/>
        <v>#NAME?</v>
      </c>
      <c r="AL16" s="196" t="e">
        <f t="shared" ca="1" si="2"/>
        <v>#NAME?</v>
      </c>
      <c r="AM16" s="197" t="e">
        <f t="shared" ca="1" si="3"/>
        <v>#NAME?</v>
      </c>
      <c r="AN16" s="196" t="e">
        <f ca="1">_xll.qlFuturesConvAdjustmentQuote($AM16,IborIndex,$AK16,$AL16,Volatility,MeanReversion,Permanent,Trigger,ObjectOverwrite)</f>
        <v>#NAME?</v>
      </c>
      <c r="AO16" s="51" t="str">
        <f ca="1">_xll.ohRangeRetrieveError(AN16)</f>
        <v/>
      </c>
      <c r="AP16" s="43"/>
    </row>
    <row r="17" spans="1:42" x14ac:dyDescent="0.2">
      <c r="A17" s="114"/>
      <c r="B17" s="83">
        <v>11</v>
      </c>
      <c r="C17" s="113" t="b">
        <v>0</v>
      </c>
      <c r="D17" s="112" t="e">
        <f ca="1"/>
        <v>#NAME?</v>
      </c>
      <c r="E17" s="111" t="e">
        <f t="shared" ca="1" si="0"/>
        <v>#NAME?</v>
      </c>
      <c r="F17" s="110" t="e">
        <f ca="1">_xll.qlSimpleQuote(E17,,PriceTickValue,Permanent,Trigger,ObjectOverwrite)</f>
        <v>#VALUE!</v>
      </c>
      <c r="G17" s="81" t="str">
        <f ca="1">_xll.ohRangeRetrieveError(F17)</f>
        <v/>
      </c>
      <c r="H17" s="109"/>
      <c r="J17" s="259"/>
      <c r="K17" s="265">
        <v>11</v>
      </c>
      <c r="L17" s="264" t="b">
        <v>0</v>
      </c>
      <c r="M17" s="207" t="e">
        <f ca="1"/>
        <v>#NAME?</v>
      </c>
      <c r="N17" s="263" t="e">
        <f ca="1"/>
        <v>#NAME?</v>
      </c>
      <c r="O17" s="207" t="e">
        <f ca="1"/>
        <v>#NAME?</v>
      </c>
      <c r="P17" s="262">
        <v>42443</v>
      </c>
      <c r="Q17" s="207">
        <v>99.974999999999994</v>
      </c>
      <c r="R17" s="207">
        <v>99.98</v>
      </c>
      <c r="S17" s="207">
        <v>99.98</v>
      </c>
      <c r="T17" s="207">
        <v>99.98</v>
      </c>
      <c r="U17" s="210" t="e">
        <f ca="1">_xll.qlMidSafe($Q17,$R17)</f>
        <v>#NAME?</v>
      </c>
      <c r="V17" s="201"/>
      <c r="W17" s="261">
        <v>99.992500000000007</v>
      </c>
      <c r="X17" s="201"/>
      <c r="Y17" s="260" t="e">
        <f ca="1"/>
        <v>#NAME?</v>
      </c>
      <c r="Z17" s="210" t="e">
        <f ca="1">_xll.qlSimpleQuoteSetValue(F17,Y17,Trigger)</f>
        <v>#NAME?</v>
      </c>
      <c r="AA17" s="43"/>
      <c r="AB17" s="17"/>
      <c r="AC17" s="17"/>
      <c r="AD17" s="17"/>
      <c r="AE17" s="17"/>
      <c r="AF17" s="238" t="e">
        <f t="shared" ca="1" si="1"/>
        <v>#NAME?</v>
      </c>
      <c r="AH17" s="114"/>
      <c r="AI17" s="83">
        <v>11</v>
      </c>
      <c r="AJ17" s="112" t="b">
        <v>0</v>
      </c>
      <c r="AK17" s="112" t="e">
        <f ca="1"/>
        <v>#NAME?</v>
      </c>
      <c r="AL17" s="196" t="e">
        <f t="shared" ca="1" si="2"/>
        <v>#NAME?</v>
      </c>
      <c r="AM17" s="197" t="e">
        <f t="shared" ca="1" si="3"/>
        <v>#NAME?</v>
      </c>
      <c r="AN17" s="196" t="e">
        <f ca="1">_xll.qlFuturesConvAdjustmentQuote($AM17,IborIndex,$AK17,$AL17,Volatility,MeanReversion,Permanent,Trigger,ObjectOverwrite)</f>
        <v>#NAME?</v>
      </c>
      <c r="AO17" s="51" t="str">
        <f ca="1">_xll.ohRangeRetrieveError(AN17)</f>
        <v/>
      </c>
      <c r="AP17" s="43"/>
    </row>
    <row r="18" spans="1:42" x14ac:dyDescent="0.2">
      <c r="A18" s="114"/>
      <c r="B18" s="83">
        <v>12</v>
      </c>
      <c r="C18" s="113" t="b">
        <v>0</v>
      </c>
      <c r="D18" s="112" t="e">
        <f ca="1"/>
        <v>#NAME?</v>
      </c>
      <c r="E18" s="111" t="e">
        <f t="shared" ca="1" si="0"/>
        <v>#NAME?</v>
      </c>
      <c r="F18" s="110" t="e">
        <f ca="1">_xll.qlSimpleQuote(E18,,PriceTickValue,Permanent,Trigger,ObjectOverwrite)</f>
        <v>#VALUE!</v>
      </c>
      <c r="G18" s="81" t="str">
        <f ca="1">_xll.ohRangeRetrieveError(F18)</f>
        <v/>
      </c>
      <c r="H18" s="109"/>
      <c r="J18" s="259"/>
      <c r="K18" s="265">
        <v>12</v>
      </c>
      <c r="L18" s="264" t="b">
        <v>0</v>
      </c>
      <c r="M18" s="207" t="e">
        <f ca="1"/>
        <v>#NAME?</v>
      </c>
      <c r="N18" s="263" t="e">
        <f ca="1"/>
        <v>#NAME?</v>
      </c>
      <c r="O18" s="207" t="e">
        <f ca="1"/>
        <v>#NAME?</v>
      </c>
      <c r="P18" s="262" t="s">
        <v>227</v>
      </c>
      <c r="Q18" s="207" t="s">
        <v>227</v>
      </c>
      <c r="R18" s="207" t="s">
        <v>227</v>
      </c>
      <c r="S18" s="207" t="s">
        <v>227</v>
      </c>
      <c r="T18" s="207" t="s">
        <v>227</v>
      </c>
      <c r="U18" s="210" t="e">
        <f ca="1">_xll.qlMidSafe($Q18,$R18)</f>
        <v>#NAME?</v>
      </c>
      <c r="V18" s="201"/>
      <c r="W18" s="261" t="e">
        <v>#NUM!</v>
      </c>
      <c r="X18" s="201"/>
      <c r="Y18" s="260" t="e">
        <f ca="1"/>
        <v>#NAME?</v>
      </c>
      <c r="Z18" s="210" t="e">
        <f ca="1">_xll.qlSimpleQuoteSetValue(F18,Y18,Trigger)</f>
        <v>#NAME?</v>
      </c>
      <c r="AA18" s="43"/>
      <c r="AB18" s="17"/>
      <c r="AC18" s="17"/>
      <c r="AD18" s="17"/>
      <c r="AE18" s="17"/>
      <c r="AF18" s="238" t="e">
        <f t="shared" ca="1" si="1"/>
        <v>#VALUE!</v>
      </c>
      <c r="AH18" s="114"/>
      <c r="AI18" s="83">
        <v>12</v>
      </c>
      <c r="AJ18" s="112" t="b">
        <v>0</v>
      </c>
      <c r="AK18" s="112" t="e">
        <f ca="1"/>
        <v>#NAME?</v>
      </c>
      <c r="AL18" s="196" t="e">
        <f t="shared" ca="1" si="2"/>
        <v>#NAME?</v>
      </c>
      <c r="AM18" s="197" t="e">
        <f t="shared" ca="1" si="3"/>
        <v>#NAME?</v>
      </c>
      <c r="AN18" s="196" t="e">
        <f ca="1">_xll.qlFuturesConvAdjustmentQuote($AM18,IborIndex,$AK18,$AL18,Volatility,MeanReversion,Permanent,Trigger,ObjectOverwrite)</f>
        <v>#NAME?</v>
      </c>
      <c r="AO18" s="51" t="str">
        <f ca="1">_xll.ohRangeRetrieveError(AN18)</f>
        <v/>
      </c>
      <c r="AP18" s="43"/>
    </row>
    <row r="19" spans="1:42" x14ac:dyDescent="0.2">
      <c r="A19" s="114"/>
      <c r="B19" s="83">
        <v>13</v>
      </c>
      <c r="C19" s="113" t="b">
        <v>1</v>
      </c>
      <c r="D19" s="112" t="e">
        <f ca="1"/>
        <v>#NAME?</v>
      </c>
      <c r="E19" s="111" t="e">
        <f t="shared" ca="1" si="0"/>
        <v>#NAME?</v>
      </c>
      <c r="F19" s="110" t="e">
        <f ca="1">_xll.qlSimpleQuote(E19,,PriceTickValue,Permanent,Trigger,ObjectOverwrite)</f>
        <v>#VALUE!</v>
      </c>
      <c r="G19" s="81" t="str">
        <f ca="1">_xll.ohRangeRetrieveError(F19)</f>
        <v/>
      </c>
      <c r="H19" s="109"/>
      <c r="J19" s="259"/>
      <c r="K19" s="265">
        <v>13</v>
      </c>
      <c r="L19" s="264" t="b">
        <v>1</v>
      </c>
      <c r="M19" s="207" t="e">
        <f ca="1"/>
        <v>#NAME?</v>
      </c>
      <c r="N19" s="263" t="e">
        <f ca="1"/>
        <v>#NAME?</v>
      </c>
      <c r="O19" s="207" t="e">
        <f ca="1"/>
        <v>#NAME?</v>
      </c>
      <c r="P19" s="262">
        <v>42534</v>
      </c>
      <c r="Q19" s="207">
        <v>99.96</v>
      </c>
      <c r="R19" s="207">
        <v>99.965000000000003</v>
      </c>
      <c r="S19" s="207">
        <v>99.96</v>
      </c>
      <c r="T19" s="207">
        <v>99.965000000000003</v>
      </c>
      <c r="U19" s="210" t="e">
        <f ca="1">_xll.qlMidSafe($Q19,$R19)</f>
        <v>#NAME?</v>
      </c>
      <c r="V19" s="201"/>
      <c r="W19" s="261">
        <v>99.977499999999992</v>
      </c>
      <c r="X19" s="201"/>
      <c r="Y19" s="260" t="e">
        <f ca="1"/>
        <v>#NAME?</v>
      </c>
      <c r="Z19" s="210" t="e">
        <f ca="1">_xll.qlSimpleQuoteSetValue(F19,Y19,Trigger)</f>
        <v>#NAME?</v>
      </c>
      <c r="AA19" s="43"/>
      <c r="AB19" s="17"/>
      <c r="AC19" s="17"/>
      <c r="AD19" s="17"/>
      <c r="AE19" s="17"/>
      <c r="AF19" s="238" t="e">
        <f t="shared" ca="1" si="1"/>
        <v>#NAME?</v>
      </c>
      <c r="AH19" s="114"/>
      <c r="AI19" s="83">
        <v>13</v>
      </c>
      <c r="AJ19" s="112" t="b">
        <v>0</v>
      </c>
      <c r="AK19" s="112" t="e">
        <f ca="1"/>
        <v>#NAME?</v>
      </c>
      <c r="AL19" s="196" t="e">
        <f t="shared" ca="1" si="2"/>
        <v>#NAME?</v>
      </c>
      <c r="AM19" s="197" t="e">
        <f t="shared" ca="1" si="3"/>
        <v>#NAME?</v>
      </c>
      <c r="AN19" s="196" t="e">
        <f ca="1">_xll.qlFuturesConvAdjustmentQuote($AM19,IborIndex,$AK19,$AL19,Volatility,MeanReversion,Permanent,Trigger,ObjectOverwrite)</f>
        <v>#NAME?</v>
      </c>
      <c r="AO19" s="51" t="str">
        <f ca="1">_xll.ohRangeRetrieveError(AN19)</f>
        <v/>
      </c>
      <c r="AP19" s="43"/>
    </row>
    <row r="20" spans="1:42" x14ac:dyDescent="0.2">
      <c r="A20" s="114"/>
      <c r="B20" s="83">
        <v>14</v>
      </c>
      <c r="C20" s="113" t="b">
        <v>1</v>
      </c>
      <c r="D20" s="112" t="e">
        <f ca="1"/>
        <v>#NAME?</v>
      </c>
      <c r="E20" s="111" t="e">
        <f t="shared" ca="1" si="0"/>
        <v>#NAME?</v>
      </c>
      <c r="F20" s="110" t="e">
        <f ca="1">_xll.qlSimpleQuote(E20,,PriceTickValue,Permanent,Trigger,ObjectOverwrite)</f>
        <v>#VALUE!</v>
      </c>
      <c r="G20" s="81" t="str">
        <f ca="1">_xll.ohRangeRetrieveError(F20)</f>
        <v/>
      </c>
      <c r="H20" s="109"/>
      <c r="J20" s="259"/>
      <c r="K20" s="265">
        <v>14</v>
      </c>
      <c r="L20" s="264" t="b">
        <v>1</v>
      </c>
      <c r="M20" s="207" t="e">
        <f ca="1"/>
        <v>#NAME?</v>
      </c>
      <c r="N20" s="263" t="e">
        <f ca="1"/>
        <v>#NAME?</v>
      </c>
      <c r="O20" s="207" t="e">
        <f ca="1"/>
        <v>#NAME?</v>
      </c>
      <c r="P20" s="262">
        <v>42632</v>
      </c>
      <c r="Q20" s="207">
        <v>99.93</v>
      </c>
      <c r="R20" s="207">
        <v>99.935000000000002</v>
      </c>
      <c r="S20" s="207">
        <v>99.93</v>
      </c>
      <c r="T20" s="207">
        <v>99.935000000000002</v>
      </c>
      <c r="U20" s="210" t="e">
        <f ca="1">_xll.qlMidSafe($Q20,$R20)</f>
        <v>#NAME?</v>
      </c>
      <c r="V20" s="201"/>
      <c r="W20" s="261">
        <v>99.947499999999991</v>
      </c>
      <c r="X20" s="201"/>
      <c r="Y20" s="260" t="e">
        <f ca="1"/>
        <v>#NAME?</v>
      </c>
      <c r="Z20" s="210" t="e">
        <f ca="1">_xll.qlSimpleQuoteSetValue(F20,Y20,Trigger)</f>
        <v>#NAME?</v>
      </c>
      <c r="AA20" s="43"/>
      <c r="AB20" s="17"/>
      <c r="AC20" s="17"/>
      <c r="AD20" s="17"/>
      <c r="AE20" s="17"/>
      <c r="AF20" s="238" t="e">
        <f t="shared" ca="1" si="1"/>
        <v>#NAME?</v>
      </c>
      <c r="AH20" s="114"/>
      <c r="AI20" s="83">
        <v>14</v>
      </c>
      <c r="AJ20" s="112" t="b">
        <v>0</v>
      </c>
      <c r="AK20" s="112" t="e">
        <f ca="1"/>
        <v>#NAME?</v>
      </c>
      <c r="AL20" s="196" t="e">
        <f t="shared" ca="1" si="2"/>
        <v>#NAME?</v>
      </c>
      <c r="AM20" s="197" t="e">
        <f t="shared" ca="1" si="3"/>
        <v>#NAME?</v>
      </c>
      <c r="AN20" s="196" t="e">
        <f ca="1">_xll.qlFuturesConvAdjustmentQuote($AM20,IborIndex,$AK20,$AL20,Volatility,MeanReversion,Permanent,Trigger,ObjectOverwrite)</f>
        <v>#NAME?</v>
      </c>
      <c r="AO20" s="51" t="str">
        <f ca="1">_xll.ohRangeRetrieveError(AN20)</f>
        <v/>
      </c>
      <c r="AP20" s="43"/>
    </row>
    <row r="21" spans="1:42" x14ac:dyDescent="0.2">
      <c r="A21" s="114"/>
      <c r="B21" s="83">
        <v>15</v>
      </c>
      <c r="C21" s="113" t="b">
        <v>1</v>
      </c>
      <c r="D21" s="112" t="e">
        <f ca="1"/>
        <v>#NAME?</v>
      </c>
      <c r="E21" s="111" t="e">
        <f t="shared" ca="1" si="0"/>
        <v>#NAME?</v>
      </c>
      <c r="F21" s="110" t="e">
        <f ca="1">_xll.qlSimpleQuote(E21,,PriceTickValue,Permanent,Trigger,ObjectOverwrite)</f>
        <v>#VALUE!</v>
      </c>
      <c r="G21" s="81" t="str">
        <f ca="1">_xll.ohRangeRetrieveError(F21)</f>
        <v/>
      </c>
      <c r="H21" s="109"/>
      <c r="J21" s="259"/>
      <c r="K21" s="265">
        <v>15</v>
      </c>
      <c r="L21" s="264" t="b">
        <v>1</v>
      </c>
      <c r="M21" s="207" t="e">
        <f ca="1"/>
        <v>#NAME?</v>
      </c>
      <c r="N21" s="263" t="e">
        <f ca="1"/>
        <v>#NAME?</v>
      </c>
      <c r="O21" s="207" t="e">
        <f ca="1"/>
        <v>#NAME?</v>
      </c>
      <c r="P21" s="262">
        <v>42723</v>
      </c>
      <c r="Q21" s="207">
        <v>99.89</v>
      </c>
      <c r="R21" s="207">
        <v>99.894999999999996</v>
      </c>
      <c r="S21" s="207">
        <v>99.89</v>
      </c>
      <c r="T21" s="207">
        <v>99.89</v>
      </c>
      <c r="U21" s="210" t="e">
        <f ca="1">_xll.qlMidSafe($Q21,$R21)</f>
        <v>#NAME?</v>
      </c>
      <c r="V21" s="201"/>
      <c r="W21" s="261">
        <v>99.907499999999999</v>
      </c>
      <c r="X21" s="201"/>
      <c r="Y21" s="260" t="e">
        <f ca="1"/>
        <v>#NAME?</v>
      </c>
      <c r="Z21" s="210" t="e">
        <f ca="1">_xll.qlSimpleQuoteSetValue(F21,Y21,Trigger)</f>
        <v>#NAME?</v>
      </c>
      <c r="AA21" s="43"/>
      <c r="AB21" s="17"/>
      <c r="AC21" s="17"/>
      <c r="AD21" s="17"/>
      <c r="AE21" s="17"/>
      <c r="AF21" s="238" t="e">
        <f t="shared" ca="1" si="1"/>
        <v>#NAME?</v>
      </c>
      <c r="AH21" s="114"/>
      <c r="AI21" s="83">
        <v>15</v>
      </c>
      <c r="AJ21" s="112" t="b">
        <v>0</v>
      </c>
      <c r="AK21" s="112" t="e">
        <f ca="1"/>
        <v>#NAME?</v>
      </c>
      <c r="AL21" s="196" t="e">
        <f t="shared" ca="1" si="2"/>
        <v>#NAME?</v>
      </c>
      <c r="AM21" s="197" t="e">
        <f t="shared" ca="1" si="3"/>
        <v>#NAME?</v>
      </c>
      <c r="AN21" s="196" t="e">
        <f ca="1">_xll.qlFuturesConvAdjustmentQuote($AM21,IborIndex,$AK21,$AL21,Volatility,MeanReversion,Permanent,Trigger,ObjectOverwrite)</f>
        <v>#NAME?</v>
      </c>
      <c r="AO21" s="51" t="str">
        <f ca="1">_xll.ohRangeRetrieveError(AN21)</f>
        <v/>
      </c>
      <c r="AP21" s="43"/>
    </row>
    <row r="22" spans="1:42" x14ac:dyDescent="0.2">
      <c r="A22" s="114"/>
      <c r="B22" s="83">
        <v>16</v>
      </c>
      <c r="C22" s="113" t="b">
        <v>1</v>
      </c>
      <c r="D22" s="112" t="e">
        <f ca="1"/>
        <v>#NAME?</v>
      </c>
      <c r="E22" s="111" t="e">
        <f t="shared" ca="1" si="0"/>
        <v>#NAME?</v>
      </c>
      <c r="F22" s="110" t="e">
        <f ca="1">_xll.qlSimpleQuote(E22,,PriceTickValue,Permanent,Trigger,ObjectOverwrite)</f>
        <v>#VALUE!</v>
      </c>
      <c r="G22" s="81" t="str">
        <f ca="1">_xll.ohRangeRetrieveError(F22)</f>
        <v/>
      </c>
      <c r="H22" s="109"/>
      <c r="J22" s="259"/>
      <c r="K22" s="265">
        <v>16</v>
      </c>
      <c r="L22" s="264" t="b">
        <v>1</v>
      </c>
      <c r="M22" s="207" t="e">
        <f ca="1"/>
        <v>#NAME?</v>
      </c>
      <c r="N22" s="263" t="e">
        <f ca="1"/>
        <v>#NAME?</v>
      </c>
      <c r="O22" s="207" t="e">
        <f ca="1"/>
        <v>#NAME?</v>
      </c>
      <c r="P22" s="262">
        <v>42807</v>
      </c>
      <c r="Q22" s="207">
        <v>99.844999999999999</v>
      </c>
      <c r="R22" s="207">
        <v>99.85</v>
      </c>
      <c r="S22" s="207">
        <v>99.85</v>
      </c>
      <c r="T22" s="207">
        <v>99.844999999999999</v>
      </c>
      <c r="U22" s="210" t="e">
        <f ca="1">_xll.qlMidSafe($Q22,$R22)</f>
        <v>#NAME?</v>
      </c>
      <c r="V22" s="201"/>
      <c r="W22" s="261">
        <v>99.862499999999997</v>
      </c>
      <c r="X22" s="201"/>
      <c r="Y22" s="260" t="e">
        <f ca="1"/>
        <v>#NAME?</v>
      </c>
      <c r="Z22" s="210" t="e">
        <f ca="1">_xll.qlSimpleQuoteSetValue(F22,Y22,Trigger)</f>
        <v>#NAME?</v>
      </c>
      <c r="AA22" s="43"/>
      <c r="AB22" s="17"/>
      <c r="AC22" s="17"/>
      <c r="AD22" s="17"/>
      <c r="AE22" s="17"/>
      <c r="AF22" s="238" t="e">
        <f t="shared" ca="1" si="1"/>
        <v>#NAME?</v>
      </c>
      <c r="AH22" s="114"/>
      <c r="AI22" s="83">
        <v>16</v>
      </c>
      <c r="AJ22" s="112" t="b">
        <v>0</v>
      </c>
      <c r="AK22" s="112" t="e">
        <f ca="1"/>
        <v>#NAME?</v>
      </c>
      <c r="AL22" s="196" t="e">
        <f t="shared" ca="1" si="2"/>
        <v>#NAME?</v>
      </c>
      <c r="AM22" s="197" t="e">
        <f t="shared" ca="1" si="3"/>
        <v>#NAME?</v>
      </c>
      <c r="AN22" s="196" t="e">
        <f ca="1">_xll.qlFuturesConvAdjustmentQuote($AM22,IborIndex,$AK22,$AL22,Volatility,MeanReversion,Permanent,Trigger,ObjectOverwrite)</f>
        <v>#NAME?</v>
      </c>
      <c r="AO22" s="51" t="str">
        <f ca="1">_xll.ohRangeRetrieveError(AN22)</f>
        <v/>
      </c>
      <c r="AP22" s="43"/>
    </row>
    <row r="23" spans="1:42" x14ac:dyDescent="0.2">
      <c r="A23" s="114"/>
      <c r="B23" s="83">
        <v>17</v>
      </c>
      <c r="C23" s="113" t="b">
        <v>1</v>
      </c>
      <c r="D23" s="112" t="e">
        <f ca="1"/>
        <v>#NAME?</v>
      </c>
      <c r="E23" s="111" t="e">
        <f t="shared" ca="1" si="0"/>
        <v>#NAME?</v>
      </c>
      <c r="F23" s="110" t="e">
        <f ca="1">_xll.qlSimpleQuote(E23,,PriceTickValue,Permanent,Trigger,ObjectOverwrite)</f>
        <v>#VALUE!</v>
      </c>
      <c r="G23" s="81" t="str">
        <f ca="1">_xll.ohRangeRetrieveError(F23)</f>
        <v/>
      </c>
      <c r="H23" s="109"/>
      <c r="J23" s="259"/>
      <c r="K23" s="265">
        <v>17</v>
      </c>
      <c r="L23" s="264" t="b">
        <v>1</v>
      </c>
      <c r="M23" s="207" t="e">
        <f ca="1"/>
        <v>#NAME?</v>
      </c>
      <c r="N23" s="263" t="e">
        <f ca="1"/>
        <v>#NAME?</v>
      </c>
      <c r="O23" s="207" t="e">
        <f ca="1"/>
        <v>#NAME?</v>
      </c>
      <c r="P23" s="262">
        <v>42905</v>
      </c>
      <c r="Q23" s="207">
        <v>99.795000000000002</v>
      </c>
      <c r="R23" s="207">
        <v>99.8</v>
      </c>
      <c r="S23" s="207">
        <v>99.795000000000002</v>
      </c>
      <c r="T23" s="207">
        <v>99.795000000000002</v>
      </c>
      <c r="U23" s="210" t="e">
        <f ca="1">_xll.qlMidSafe($Q23,$R23)</f>
        <v>#NAME?</v>
      </c>
      <c r="V23" s="201"/>
      <c r="W23" s="261">
        <v>99.8125</v>
      </c>
      <c r="X23" s="201"/>
      <c r="Y23" s="260" t="e">
        <f ca="1"/>
        <v>#NAME?</v>
      </c>
      <c r="Z23" s="210" t="e">
        <f ca="1">_xll.qlSimpleQuoteSetValue(F23,Y23,Trigger)</f>
        <v>#NAME?</v>
      </c>
      <c r="AA23" s="43"/>
      <c r="AB23" s="17"/>
      <c r="AC23" s="17"/>
      <c r="AD23" s="17"/>
      <c r="AE23" s="17"/>
      <c r="AF23" s="238" t="e">
        <f t="shared" ca="1" si="1"/>
        <v>#NAME?</v>
      </c>
      <c r="AH23" s="114"/>
      <c r="AI23" s="83">
        <v>17</v>
      </c>
      <c r="AJ23" s="112" t="b">
        <v>0</v>
      </c>
      <c r="AK23" s="112" t="e">
        <f ca="1"/>
        <v>#NAME?</v>
      </c>
      <c r="AL23" s="196" t="e">
        <f t="shared" ca="1" si="2"/>
        <v>#NAME?</v>
      </c>
      <c r="AM23" s="197" t="e">
        <f t="shared" ca="1" si="3"/>
        <v>#NAME?</v>
      </c>
      <c r="AN23" s="196" t="e">
        <f ca="1">_xll.qlFuturesConvAdjustmentQuote($AM23,IborIndex,$AK23,$AL23,Volatility,MeanReversion,Permanent,Trigger,ObjectOverwrite)</f>
        <v>#NAME?</v>
      </c>
      <c r="AO23" s="51" t="str">
        <f ca="1">_xll.ohRangeRetrieveError(AN23)</f>
        <v/>
      </c>
      <c r="AP23" s="43"/>
    </row>
    <row r="24" spans="1:42" x14ac:dyDescent="0.2">
      <c r="A24" s="114"/>
      <c r="B24" s="83">
        <v>18</v>
      </c>
      <c r="C24" s="113" t="b">
        <v>1</v>
      </c>
      <c r="D24" s="112" t="e">
        <f ca="1"/>
        <v>#NAME?</v>
      </c>
      <c r="E24" s="111" t="e">
        <f t="shared" ca="1" si="0"/>
        <v>#NAME?</v>
      </c>
      <c r="F24" s="110" t="e">
        <f ca="1">_xll.qlSimpleQuote(E24,,PriceTickValue,Permanent,Trigger,ObjectOverwrite)</f>
        <v>#VALUE!</v>
      </c>
      <c r="G24" s="81" t="str">
        <f ca="1">_xll.ohRangeRetrieveError(F24)</f>
        <v/>
      </c>
      <c r="H24" s="109"/>
      <c r="J24" s="259"/>
      <c r="K24" s="265">
        <v>18</v>
      </c>
      <c r="L24" s="264" t="b">
        <v>1</v>
      </c>
      <c r="M24" s="207" t="e">
        <f ca="1"/>
        <v>#NAME?</v>
      </c>
      <c r="N24" s="263" t="e">
        <f ca="1"/>
        <v>#NAME?</v>
      </c>
      <c r="O24" s="207" t="e">
        <f ca="1"/>
        <v>#NAME?</v>
      </c>
      <c r="P24" s="262">
        <v>42996</v>
      </c>
      <c r="Q24" s="207">
        <v>99.74</v>
      </c>
      <c r="R24" s="207">
        <v>99.745000000000005</v>
      </c>
      <c r="S24" s="207">
        <v>99.74</v>
      </c>
      <c r="T24" s="207">
        <v>99.74</v>
      </c>
      <c r="U24" s="210" t="e">
        <f ca="1">_xll.qlMidSafe($Q24,$R24)</f>
        <v>#NAME?</v>
      </c>
      <c r="V24" s="201"/>
      <c r="W24" s="261">
        <v>99.752499999999998</v>
      </c>
      <c r="X24" s="201"/>
      <c r="Y24" s="260" t="e">
        <f ca="1"/>
        <v>#NAME?</v>
      </c>
      <c r="Z24" s="210" t="e">
        <f ca="1">_xll.qlSimpleQuoteSetValue(F24,Y24,Trigger)</f>
        <v>#NAME?</v>
      </c>
      <c r="AA24" s="43"/>
      <c r="AB24" s="17"/>
      <c r="AC24" s="17"/>
      <c r="AD24" s="17"/>
      <c r="AE24" s="17"/>
      <c r="AF24" s="238" t="e">
        <f t="shared" ca="1" si="1"/>
        <v>#NAME?</v>
      </c>
      <c r="AH24" s="114"/>
      <c r="AI24" s="83">
        <v>18</v>
      </c>
      <c r="AJ24" s="112" t="b">
        <v>0</v>
      </c>
      <c r="AK24" s="112" t="e">
        <f ca="1"/>
        <v>#NAME?</v>
      </c>
      <c r="AL24" s="196" t="e">
        <f t="shared" ca="1" si="2"/>
        <v>#NAME?</v>
      </c>
      <c r="AM24" s="197" t="e">
        <f t="shared" ca="1" si="3"/>
        <v>#NAME?</v>
      </c>
      <c r="AN24" s="196" t="e">
        <f ca="1">_xll.qlFuturesConvAdjustmentQuote($AM24,IborIndex,$AK24,$AL24,Volatility,MeanReversion,Permanent,Trigger,ObjectOverwrite)</f>
        <v>#NAME?</v>
      </c>
      <c r="AO24" s="51" t="str">
        <f ca="1">_xll.ohRangeRetrieveError(AN24)</f>
        <v/>
      </c>
      <c r="AP24" s="43"/>
    </row>
    <row r="25" spans="1:42" x14ac:dyDescent="0.2">
      <c r="A25" s="114"/>
      <c r="B25" s="83">
        <v>19</v>
      </c>
      <c r="C25" s="113" t="b">
        <v>1</v>
      </c>
      <c r="D25" s="112" t="e">
        <f ca="1"/>
        <v>#NAME?</v>
      </c>
      <c r="E25" s="111" t="e">
        <f t="shared" ca="1" si="0"/>
        <v>#NAME?</v>
      </c>
      <c r="F25" s="110" t="e">
        <f ca="1">_xll.qlSimpleQuote(E25,,PriceTickValue,Permanent,Trigger,ObjectOverwrite)</f>
        <v>#VALUE!</v>
      </c>
      <c r="G25" s="81" t="str">
        <f ca="1">_xll.ohRangeRetrieveError(F25)</f>
        <v/>
      </c>
      <c r="H25" s="109"/>
      <c r="J25" s="259"/>
      <c r="K25" s="265">
        <v>19</v>
      </c>
      <c r="L25" s="264" t="b">
        <v>1</v>
      </c>
      <c r="M25" s="207" t="e">
        <f ca="1"/>
        <v>#NAME?</v>
      </c>
      <c r="N25" s="263" t="e">
        <f ca="1"/>
        <v>#NAME?</v>
      </c>
      <c r="O25" s="207" t="e">
        <f ca="1"/>
        <v>#NAME?</v>
      </c>
      <c r="P25" s="262">
        <v>43087</v>
      </c>
      <c r="Q25" s="207">
        <v>99.68</v>
      </c>
      <c r="R25" s="207">
        <v>99.685000000000002</v>
      </c>
      <c r="S25" s="207">
        <v>99.685000000000002</v>
      </c>
      <c r="T25" s="207">
        <v>99.68</v>
      </c>
      <c r="U25" s="210" t="e">
        <f ca="1">_xll.qlMidSafe($Q25,$R25)</f>
        <v>#NAME?</v>
      </c>
      <c r="V25" s="201"/>
      <c r="W25" s="261">
        <v>99.692499999999995</v>
      </c>
      <c r="X25" s="201"/>
      <c r="Y25" s="260" t="e">
        <f ca="1"/>
        <v>#NAME?</v>
      </c>
      <c r="Z25" s="210" t="e">
        <f ca="1">_xll.qlSimpleQuoteSetValue(F25,Y25,Trigger)</f>
        <v>#NAME?</v>
      </c>
      <c r="AA25" s="43"/>
      <c r="AB25" s="17"/>
      <c r="AC25" s="17"/>
      <c r="AD25" s="17"/>
      <c r="AE25" s="17"/>
      <c r="AF25" s="238" t="e">
        <f t="shared" ca="1" si="1"/>
        <v>#NAME?</v>
      </c>
      <c r="AH25" s="114"/>
      <c r="AI25" s="83">
        <v>19</v>
      </c>
      <c r="AJ25" s="112" t="b">
        <v>0</v>
      </c>
      <c r="AK25" s="112" t="e">
        <f ca="1"/>
        <v>#NAME?</v>
      </c>
      <c r="AL25" s="196" t="e">
        <f t="shared" ca="1" si="2"/>
        <v>#NAME?</v>
      </c>
      <c r="AM25" s="197" t="e">
        <f t="shared" ca="1" si="3"/>
        <v>#NAME?</v>
      </c>
      <c r="AN25" s="196" t="e">
        <f ca="1">_xll.qlFuturesConvAdjustmentQuote($AM25,IborIndex,$AK25,$AL25,Volatility,MeanReversion,Permanent,Trigger,ObjectOverwrite)</f>
        <v>#NAME?</v>
      </c>
      <c r="AO25" s="51" t="str">
        <f ca="1">_xll.ohRangeRetrieveError(AN25)</f>
        <v/>
      </c>
      <c r="AP25" s="43"/>
    </row>
    <row r="26" spans="1:42" x14ac:dyDescent="0.2">
      <c r="A26" s="114"/>
      <c r="B26" s="83">
        <v>20</v>
      </c>
      <c r="C26" s="113" t="b">
        <v>1</v>
      </c>
      <c r="D26" s="112" t="e">
        <f ca="1"/>
        <v>#NAME?</v>
      </c>
      <c r="E26" s="111" t="e">
        <f t="shared" ca="1" si="0"/>
        <v>#NAME?</v>
      </c>
      <c r="F26" s="110" t="e">
        <f ca="1">_xll.qlSimpleQuote(E26,,PriceTickValue,Permanent,Trigger,ObjectOverwrite)</f>
        <v>#VALUE!</v>
      </c>
      <c r="G26" s="81" t="str">
        <f ca="1">_xll.ohRangeRetrieveError(F26)</f>
        <v/>
      </c>
      <c r="H26" s="109"/>
      <c r="J26" s="259"/>
      <c r="K26" s="265">
        <v>20</v>
      </c>
      <c r="L26" s="264" t="b">
        <v>1</v>
      </c>
      <c r="M26" s="207" t="e">
        <f ca="1"/>
        <v>#NAME?</v>
      </c>
      <c r="N26" s="263" t="e">
        <f ca="1"/>
        <v>#NAME?</v>
      </c>
      <c r="O26" s="207" t="e">
        <f ca="1"/>
        <v>#NAME?</v>
      </c>
      <c r="P26" s="262">
        <v>43178</v>
      </c>
      <c r="Q26" s="207">
        <v>99.614999999999995</v>
      </c>
      <c r="R26" s="207">
        <v>99.62</v>
      </c>
      <c r="S26" s="207">
        <v>99.62</v>
      </c>
      <c r="T26" s="207">
        <v>99.614999999999995</v>
      </c>
      <c r="U26" s="210" t="e">
        <f ca="1">_xll.qlMidSafe($Q26,$R26)</f>
        <v>#NAME?</v>
      </c>
      <c r="V26" s="201"/>
      <c r="W26" s="261">
        <v>99.627499999999998</v>
      </c>
      <c r="X26" s="201"/>
      <c r="Y26" s="260" t="e">
        <f ca="1"/>
        <v>#NAME?</v>
      </c>
      <c r="Z26" s="210" t="e">
        <f ca="1">_xll.qlSimpleQuoteSetValue(F26,Y26,Trigger)</f>
        <v>#NAME?</v>
      </c>
      <c r="AA26" s="43"/>
      <c r="AB26" s="17"/>
      <c r="AC26" s="17"/>
      <c r="AD26" s="17"/>
      <c r="AE26" s="17"/>
      <c r="AF26" s="238" t="e">
        <f t="shared" ca="1" si="1"/>
        <v>#NAME?</v>
      </c>
      <c r="AH26" s="114"/>
      <c r="AI26" s="83">
        <v>20</v>
      </c>
      <c r="AJ26" s="112" t="b">
        <v>0</v>
      </c>
      <c r="AK26" s="112" t="e">
        <f ca="1"/>
        <v>#NAME?</v>
      </c>
      <c r="AL26" s="196" t="e">
        <f t="shared" ca="1" si="2"/>
        <v>#NAME?</v>
      </c>
      <c r="AM26" s="197" t="e">
        <f t="shared" ca="1" si="3"/>
        <v>#NAME?</v>
      </c>
      <c r="AN26" s="196" t="e">
        <f ca="1">_xll.qlFuturesConvAdjustmentQuote($AM26,IborIndex,$AK26,$AL26,Volatility,MeanReversion,Permanent,Trigger,ObjectOverwrite)</f>
        <v>#NAME?</v>
      </c>
      <c r="AO26" s="51" t="str">
        <f ca="1">_xll.ohRangeRetrieveError(AN26)</f>
        <v/>
      </c>
      <c r="AP26" s="43"/>
    </row>
    <row r="27" spans="1:42" x14ac:dyDescent="0.2">
      <c r="A27" s="114"/>
      <c r="B27" s="83">
        <v>21</v>
      </c>
      <c r="C27" s="113" t="b">
        <v>1</v>
      </c>
      <c r="D27" s="112" t="e">
        <f ca="1"/>
        <v>#NAME?</v>
      </c>
      <c r="E27" s="111" t="e">
        <f t="shared" ca="1" si="0"/>
        <v>#NAME?</v>
      </c>
      <c r="F27" s="110" t="e">
        <f ca="1">_xll.qlSimpleQuote(E27,,PriceTickValue,Permanent,Trigger,ObjectOverwrite)</f>
        <v>#VALUE!</v>
      </c>
      <c r="G27" s="81" t="str">
        <f ca="1">_xll.ohRangeRetrieveError(F27)</f>
        <v/>
      </c>
      <c r="H27" s="109"/>
      <c r="J27" s="259"/>
      <c r="K27" s="265">
        <v>21</v>
      </c>
      <c r="L27" s="264" t="b">
        <v>1</v>
      </c>
      <c r="M27" s="207" t="e">
        <f ca="1"/>
        <v>#NAME?</v>
      </c>
      <c r="N27" s="263" t="e">
        <f ca="1"/>
        <v>#NAME?</v>
      </c>
      <c r="O27" s="207" t="e">
        <f ca="1"/>
        <v>#NAME?</v>
      </c>
      <c r="P27" s="262">
        <v>43269</v>
      </c>
      <c r="Q27" s="207">
        <v>99.545000000000002</v>
      </c>
      <c r="R27" s="207">
        <v>99.55</v>
      </c>
      <c r="S27" s="207">
        <v>99.545000000000002</v>
      </c>
      <c r="T27" s="207">
        <v>99.545000000000002</v>
      </c>
      <c r="U27" s="210" t="e">
        <f ca="1">_xll.qlMidSafe($Q27,$R27)</f>
        <v>#NAME?</v>
      </c>
      <c r="V27" s="201"/>
      <c r="W27" s="261">
        <v>99.555000000000007</v>
      </c>
      <c r="X27" s="201"/>
      <c r="Y27" s="260" t="e">
        <f ca="1"/>
        <v>#NAME?</v>
      </c>
      <c r="Z27" s="210" t="e">
        <f ca="1">_xll.qlSimpleQuoteSetValue(F27,Y27,Trigger)</f>
        <v>#NAME?</v>
      </c>
      <c r="AA27" s="43"/>
      <c r="AB27" s="17"/>
      <c r="AC27" s="17"/>
      <c r="AD27" s="17"/>
      <c r="AE27" s="17"/>
      <c r="AF27" s="238" t="e">
        <f t="shared" ca="1" si="1"/>
        <v>#NAME?</v>
      </c>
      <c r="AH27" s="114"/>
      <c r="AI27" s="83">
        <v>21</v>
      </c>
      <c r="AJ27" s="112" t="b">
        <v>0</v>
      </c>
      <c r="AK27" s="112" t="e">
        <f ca="1"/>
        <v>#NAME?</v>
      </c>
      <c r="AL27" s="196" t="e">
        <f t="shared" ca="1" si="2"/>
        <v>#NAME?</v>
      </c>
      <c r="AM27" s="197" t="e">
        <f t="shared" ca="1" si="3"/>
        <v>#NAME?</v>
      </c>
      <c r="AN27" s="196" t="e">
        <f ca="1">_xll.qlFuturesConvAdjustmentQuote($AM27,IborIndex,$AK27,$AL27,Volatility,MeanReversion,Permanent,Trigger,ObjectOverwrite)</f>
        <v>#NAME?</v>
      </c>
      <c r="AO27" s="51" t="str">
        <f ca="1">_xll.ohRangeRetrieveError(AN27)</f>
        <v/>
      </c>
      <c r="AP27" s="43"/>
    </row>
    <row r="28" spans="1:42" x14ac:dyDescent="0.2">
      <c r="A28" s="114"/>
      <c r="B28" s="83">
        <v>22</v>
      </c>
      <c r="C28" s="113" t="b">
        <v>1</v>
      </c>
      <c r="D28" s="112" t="e">
        <f ca="1"/>
        <v>#NAME?</v>
      </c>
      <c r="E28" s="111" t="e">
        <f t="shared" ca="1" si="0"/>
        <v>#NAME?</v>
      </c>
      <c r="F28" s="110" t="e">
        <f ca="1">_xll.qlSimpleQuote(E28,,PriceTickValue,Permanent,Trigger,ObjectOverwrite)</f>
        <v>#VALUE!</v>
      </c>
      <c r="G28" s="81" t="str">
        <f ca="1">_xll.ohRangeRetrieveError(F28)</f>
        <v/>
      </c>
      <c r="H28" s="109"/>
      <c r="J28" s="259"/>
      <c r="K28" s="265">
        <v>22</v>
      </c>
      <c r="L28" s="264" t="b">
        <v>1</v>
      </c>
      <c r="M28" s="207" t="e">
        <f ca="1"/>
        <v>#NAME?</v>
      </c>
      <c r="N28" s="263" t="e">
        <f ca="1"/>
        <v>#NAME?</v>
      </c>
      <c r="O28" s="207" t="e">
        <f ca="1"/>
        <v>#NAME?</v>
      </c>
      <c r="P28" s="262">
        <v>43360</v>
      </c>
      <c r="Q28" s="207">
        <v>99.474999999999994</v>
      </c>
      <c r="R28" s="207">
        <v>99.48</v>
      </c>
      <c r="S28" s="207">
        <v>99.48</v>
      </c>
      <c r="T28" s="207">
        <v>99.474999999999994</v>
      </c>
      <c r="U28" s="210" t="e">
        <f ca="1">_xll.qlMidSafe($Q28,$R28)</f>
        <v>#NAME?</v>
      </c>
      <c r="V28" s="201"/>
      <c r="W28" s="261">
        <v>99.47999999999999</v>
      </c>
      <c r="X28" s="201"/>
      <c r="Y28" s="260" t="e">
        <f ca="1"/>
        <v>#NAME?</v>
      </c>
      <c r="Z28" s="210" t="e">
        <f ca="1">_xll.qlSimpleQuoteSetValue(F28,Y28,Trigger)</f>
        <v>#NAME?</v>
      </c>
      <c r="AA28" s="43"/>
      <c r="AB28" s="17"/>
      <c r="AC28" s="17"/>
      <c r="AD28" s="17"/>
      <c r="AE28" s="17"/>
      <c r="AF28" s="238" t="e">
        <f t="shared" ca="1" si="1"/>
        <v>#NAME?</v>
      </c>
      <c r="AH28" s="114"/>
      <c r="AI28" s="83">
        <v>22</v>
      </c>
      <c r="AJ28" s="112" t="b">
        <v>0</v>
      </c>
      <c r="AK28" s="112" t="e">
        <f ca="1"/>
        <v>#NAME?</v>
      </c>
      <c r="AL28" s="196" t="e">
        <f t="shared" ca="1" si="2"/>
        <v>#NAME?</v>
      </c>
      <c r="AM28" s="197" t="e">
        <f t="shared" ca="1" si="3"/>
        <v>#NAME?</v>
      </c>
      <c r="AN28" s="196" t="e">
        <f ca="1">_xll.qlFuturesConvAdjustmentQuote($AM28,IborIndex,$AK28,$AL28,Volatility,MeanReversion,Permanent,Trigger,ObjectOverwrite)</f>
        <v>#NAME?</v>
      </c>
      <c r="AO28" s="51" t="str">
        <f ca="1">_xll.ohRangeRetrieveError(AN28)</f>
        <v/>
      </c>
      <c r="AP28" s="43"/>
    </row>
    <row r="29" spans="1:42" x14ac:dyDescent="0.2">
      <c r="A29" s="114"/>
      <c r="B29" s="83">
        <v>23</v>
      </c>
      <c r="C29" s="113" t="b">
        <v>1</v>
      </c>
      <c r="D29" s="112" t="e">
        <f ca="1"/>
        <v>#NAME?</v>
      </c>
      <c r="E29" s="111" t="e">
        <f t="shared" ca="1" si="0"/>
        <v>#NAME?</v>
      </c>
      <c r="F29" s="110" t="e">
        <f ca="1">_xll.qlSimpleQuote(E29,,PriceTickValue,Permanent,Trigger,ObjectOverwrite)</f>
        <v>#VALUE!</v>
      </c>
      <c r="G29" s="81" t="str">
        <f ca="1">_xll.ohRangeRetrieveError(F29)</f>
        <v/>
      </c>
      <c r="H29" s="109"/>
      <c r="J29" s="259"/>
      <c r="K29" s="265">
        <v>23</v>
      </c>
      <c r="L29" s="264" t="b">
        <v>1</v>
      </c>
      <c r="M29" s="207" t="e">
        <f ca="1"/>
        <v>#NAME?</v>
      </c>
      <c r="N29" s="263" t="e">
        <f ca="1"/>
        <v>#NAME?</v>
      </c>
      <c r="O29" s="207" t="e">
        <f ca="1"/>
        <v>#NAME?</v>
      </c>
      <c r="P29" s="262">
        <v>43451</v>
      </c>
      <c r="Q29" s="207">
        <v>99.4</v>
      </c>
      <c r="R29" s="207">
        <v>99.41</v>
      </c>
      <c r="S29" s="207">
        <v>99.405000000000001</v>
      </c>
      <c r="T29" s="207">
        <v>99.4</v>
      </c>
      <c r="U29" s="210" t="e">
        <f ca="1">_xll.qlMidSafe($Q29,$R29)</f>
        <v>#NAME?</v>
      </c>
      <c r="V29" s="201"/>
      <c r="W29" s="261">
        <v>99.405000000000001</v>
      </c>
      <c r="X29" s="201"/>
      <c r="Y29" s="260" t="e">
        <f ca="1"/>
        <v>#NAME?</v>
      </c>
      <c r="Z29" s="210" t="e">
        <f ca="1">_xll.qlSimpleQuoteSetValue(F29,Y29,Trigger)</f>
        <v>#NAME?</v>
      </c>
      <c r="AA29" s="43"/>
      <c r="AB29" s="17"/>
      <c r="AC29" s="17"/>
      <c r="AD29" s="17"/>
      <c r="AE29" s="17"/>
      <c r="AF29" s="238" t="e">
        <f t="shared" ca="1" si="1"/>
        <v>#NAME?</v>
      </c>
      <c r="AH29" s="114"/>
      <c r="AI29" s="83">
        <v>23</v>
      </c>
      <c r="AJ29" s="112" t="b">
        <v>0</v>
      </c>
      <c r="AK29" s="112" t="e">
        <f ca="1"/>
        <v>#NAME?</v>
      </c>
      <c r="AL29" s="196" t="e">
        <f t="shared" ca="1" si="2"/>
        <v>#NAME?</v>
      </c>
      <c r="AM29" s="197" t="e">
        <f t="shared" ca="1" si="3"/>
        <v>#NAME?</v>
      </c>
      <c r="AN29" s="196" t="e">
        <f ca="1">_xll.qlFuturesConvAdjustmentQuote($AM29,IborIndex,$AK29,$AL29,Volatility,MeanReversion,Permanent,Trigger,ObjectOverwrite)</f>
        <v>#NAME?</v>
      </c>
      <c r="AO29" s="51" t="str">
        <f ca="1">_xll.ohRangeRetrieveError(AN29)</f>
        <v/>
      </c>
      <c r="AP29" s="43"/>
    </row>
    <row r="30" spans="1:42" x14ac:dyDescent="0.2">
      <c r="A30" s="114"/>
      <c r="B30" s="83">
        <v>24</v>
      </c>
      <c r="C30" s="113" t="b">
        <v>1</v>
      </c>
      <c r="D30" s="112" t="e">
        <f ca="1"/>
        <v>#NAME?</v>
      </c>
      <c r="E30" s="111" t="e">
        <f t="shared" ca="1" si="0"/>
        <v>#NAME?</v>
      </c>
      <c r="F30" s="110" t="e">
        <f ca="1">_xll.qlSimpleQuote(E30,,PriceTickValue,Permanent,Trigger,ObjectOverwrite)</f>
        <v>#VALUE!</v>
      </c>
      <c r="G30" s="81" t="str">
        <f ca="1">_xll.ohRangeRetrieveError(F30)</f>
        <v/>
      </c>
      <c r="H30" s="109"/>
      <c r="J30" s="259"/>
      <c r="K30" s="265">
        <v>24</v>
      </c>
      <c r="L30" s="264" t="b">
        <v>1</v>
      </c>
      <c r="M30" s="207" t="e">
        <f ca="1"/>
        <v>#NAME?</v>
      </c>
      <c r="N30" s="263" t="e">
        <f ca="1"/>
        <v>#NAME?</v>
      </c>
      <c r="O30" s="207" t="e">
        <f ca="1"/>
        <v>#NAME?</v>
      </c>
      <c r="P30" s="262">
        <v>43542</v>
      </c>
      <c r="Q30" s="207">
        <v>99.33</v>
      </c>
      <c r="R30" s="207">
        <v>99.34</v>
      </c>
      <c r="S30" s="207">
        <v>99.334999999999994</v>
      </c>
      <c r="T30" s="207">
        <v>99.325000000000003</v>
      </c>
      <c r="U30" s="210" t="e">
        <f ca="1">_xll.qlMidSafe($Q30,$R30)</f>
        <v>#NAME?</v>
      </c>
      <c r="V30" s="201"/>
      <c r="W30" s="261">
        <v>99.335000000000008</v>
      </c>
      <c r="X30" s="201"/>
      <c r="Y30" s="260" t="e">
        <f ca="1"/>
        <v>#NAME?</v>
      </c>
      <c r="Z30" s="210" t="e">
        <f ca="1">_xll.qlSimpleQuoteSetValue(F30,Y30,Trigger)</f>
        <v>#NAME?</v>
      </c>
      <c r="AA30" s="43"/>
      <c r="AB30" s="17"/>
      <c r="AC30" s="17"/>
      <c r="AD30" s="17"/>
      <c r="AE30" s="17"/>
      <c r="AF30" s="238" t="e">
        <f t="shared" ca="1" si="1"/>
        <v>#NAME?</v>
      </c>
      <c r="AH30" s="114"/>
      <c r="AI30" s="83">
        <v>24</v>
      </c>
      <c r="AJ30" s="112" t="b">
        <v>0</v>
      </c>
      <c r="AK30" s="112" t="e">
        <f ca="1"/>
        <v>#NAME?</v>
      </c>
      <c r="AL30" s="196" t="e">
        <f t="shared" ca="1" si="2"/>
        <v>#NAME?</v>
      </c>
      <c r="AM30" s="197" t="e">
        <f t="shared" ca="1" si="3"/>
        <v>#NAME?</v>
      </c>
      <c r="AN30" s="196" t="e">
        <f ca="1">_xll.qlFuturesConvAdjustmentQuote($AM30,IborIndex,$AK30,$AL30,Volatility,MeanReversion,Permanent,Trigger,ObjectOverwrite)</f>
        <v>#NAME?</v>
      </c>
      <c r="AO30" s="51" t="str">
        <f ca="1">_xll.ohRangeRetrieveError(AN30)</f>
        <v/>
      </c>
      <c r="AP30" s="43"/>
    </row>
    <row r="31" spans="1:42" x14ac:dyDescent="0.2">
      <c r="A31" s="114"/>
      <c r="B31" s="83">
        <v>25</v>
      </c>
      <c r="C31" s="113" t="b">
        <v>1</v>
      </c>
      <c r="D31" s="112" t="e">
        <f ca="1"/>
        <v>#NAME?</v>
      </c>
      <c r="E31" s="111" t="e">
        <f t="shared" ca="1" si="0"/>
        <v>#NAME?</v>
      </c>
      <c r="F31" s="110" t="e">
        <f ca="1">_xll.qlSimpleQuote(E31,,PriceTickValue,Permanent,Trigger,ObjectOverwrite)</f>
        <v>#VALUE!</v>
      </c>
      <c r="G31" s="81" t="str">
        <f ca="1">_xll.ohRangeRetrieveError(F31)</f>
        <v/>
      </c>
      <c r="H31" s="109"/>
      <c r="J31" s="259"/>
      <c r="K31" s="265">
        <v>25</v>
      </c>
      <c r="L31" s="264" t="b">
        <v>1</v>
      </c>
      <c r="M31" s="207" t="e">
        <f ca="1"/>
        <v>#NAME?</v>
      </c>
      <c r="N31" s="263" t="e">
        <f ca="1"/>
        <v>#NAME?</v>
      </c>
      <c r="O31" s="207" t="e">
        <f ca="1"/>
        <v>#NAME?</v>
      </c>
      <c r="P31" s="262">
        <v>43633</v>
      </c>
      <c r="Q31" s="207">
        <v>99.254999999999995</v>
      </c>
      <c r="R31" s="207">
        <v>99.265000000000001</v>
      </c>
      <c r="S31" s="207">
        <v>99.26</v>
      </c>
      <c r="T31" s="207">
        <v>99.25</v>
      </c>
      <c r="U31" s="210" t="e">
        <f ca="1">_xll.qlMidSafe($Q31,$R31)</f>
        <v>#NAME?</v>
      </c>
      <c r="V31" s="201"/>
      <c r="W31" s="261">
        <v>99.262499999999989</v>
      </c>
      <c r="X31" s="201"/>
      <c r="Y31" s="260" t="e">
        <f ca="1"/>
        <v>#NAME?</v>
      </c>
      <c r="Z31" s="210" t="e">
        <f ca="1">_xll.qlSimpleQuoteSetValue(F31,Y31,Trigger)</f>
        <v>#NAME?</v>
      </c>
      <c r="AA31" s="43"/>
      <c r="AB31" s="17"/>
      <c r="AC31" s="17"/>
      <c r="AD31" s="17"/>
      <c r="AE31" s="17"/>
      <c r="AF31" s="238" t="e">
        <f t="shared" ca="1" si="1"/>
        <v>#NAME?</v>
      </c>
      <c r="AH31" s="114"/>
      <c r="AI31" s="83">
        <v>25</v>
      </c>
      <c r="AJ31" s="112" t="b">
        <v>0</v>
      </c>
      <c r="AK31" s="112" t="e">
        <f ca="1"/>
        <v>#NAME?</v>
      </c>
      <c r="AL31" s="196" t="e">
        <f t="shared" ca="1" si="2"/>
        <v>#NAME?</v>
      </c>
      <c r="AM31" s="197" t="e">
        <f t="shared" ca="1" si="3"/>
        <v>#NAME?</v>
      </c>
      <c r="AN31" s="196" t="e">
        <f ca="1">_xll.qlFuturesConvAdjustmentQuote($AM31,IborIndex,$AK31,$AL31,Volatility,MeanReversion,Permanent,Trigger,ObjectOverwrite)</f>
        <v>#NAME?</v>
      </c>
      <c r="AO31" s="51" t="str">
        <f ca="1">_xll.ohRangeRetrieveError(AN31)</f>
        <v/>
      </c>
      <c r="AP31" s="43"/>
    </row>
    <row r="32" spans="1:42" x14ac:dyDescent="0.2">
      <c r="A32" s="114"/>
      <c r="B32" s="83">
        <v>26</v>
      </c>
      <c r="C32" s="113" t="b">
        <v>1</v>
      </c>
      <c r="D32" s="112" t="e">
        <f ca="1"/>
        <v>#NAME?</v>
      </c>
      <c r="E32" s="111" t="e">
        <f t="shared" ca="1" si="0"/>
        <v>#NAME?</v>
      </c>
      <c r="F32" s="110" t="e">
        <f ca="1">_xll.qlSimpleQuote(E32,,PriceTickValue,Permanent,Trigger,ObjectOverwrite)</f>
        <v>#VALUE!</v>
      </c>
      <c r="G32" s="81" t="str">
        <f ca="1">_xll.ohRangeRetrieveError(F32)</f>
        <v/>
      </c>
      <c r="H32" s="109"/>
      <c r="J32" s="259"/>
      <c r="K32" s="265">
        <v>26</v>
      </c>
      <c r="L32" s="264" t="b">
        <v>1</v>
      </c>
      <c r="M32" s="207" t="e">
        <f ca="1"/>
        <v>#NAME?</v>
      </c>
      <c r="N32" s="263" t="e">
        <f ca="1"/>
        <v>#NAME?</v>
      </c>
      <c r="O32" s="207" t="e">
        <f ca="1"/>
        <v>#NAME?</v>
      </c>
      <c r="P32" s="262">
        <v>43724</v>
      </c>
      <c r="Q32" s="207">
        <v>99.18</v>
      </c>
      <c r="R32" s="207">
        <v>99.194999999999993</v>
      </c>
      <c r="S32" s="207">
        <v>99.185000000000002</v>
      </c>
      <c r="T32" s="207">
        <v>99.174999999999997</v>
      </c>
      <c r="U32" s="210" t="e">
        <f ca="1">_xll.qlMidSafe($Q32,$R32)</f>
        <v>#NAME?</v>
      </c>
      <c r="V32" s="201"/>
      <c r="W32" s="261">
        <v>99.197499999999991</v>
      </c>
      <c r="X32" s="201"/>
      <c r="Y32" s="260" t="e">
        <f ca="1"/>
        <v>#NAME?</v>
      </c>
      <c r="Z32" s="210" t="e">
        <f ca="1">_xll.qlSimpleQuoteSetValue(F32,Y32,Trigger)</f>
        <v>#NAME?</v>
      </c>
      <c r="AA32" s="43"/>
      <c r="AB32" s="17"/>
      <c r="AC32" s="17"/>
      <c r="AD32" s="17"/>
      <c r="AE32" s="17"/>
      <c r="AF32" s="238" t="e">
        <f t="shared" ca="1" si="1"/>
        <v>#NAME?</v>
      </c>
      <c r="AH32" s="114"/>
      <c r="AI32" s="83">
        <v>26</v>
      </c>
      <c r="AJ32" s="112" t="b">
        <v>0</v>
      </c>
      <c r="AK32" s="112" t="e">
        <f ca="1"/>
        <v>#NAME?</v>
      </c>
      <c r="AL32" s="196" t="e">
        <f t="shared" ca="1" si="2"/>
        <v>#NAME?</v>
      </c>
      <c r="AM32" s="197" t="e">
        <f t="shared" ca="1" si="3"/>
        <v>#NAME?</v>
      </c>
      <c r="AN32" s="196" t="e">
        <f ca="1">_xll.qlFuturesConvAdjustmentQuote($AM32,IborIndex,$AK32,$AL32,Volatility,MeanReversion,Permanent,Trigger,ObjectOverwrite)</f>
        <v>#NAME?</v>
      </c>
      <c r="AO32" s="51" t="str">
        <f ca="1">_xll.ohRangeRetrieveError(AN32)</f>
        <v/>
      </c>
      <c r="AP32" s="43"/>
    </row>
    <row r="33" spans="1:42" x14ac:dyDescent="0.2">
      <c r="A33" s="114"/>
      <c r="B33" s="83">
        <v>27</v>
      </c>
      <c r="C33" s="113" t="b">
        <v>1</v>
      </c>
      <c r="D33" s="112" t="e">
        <f ca="1"/>
        <v>#NAME?</v>
      </c>
      <c r="E33" s="111" t="e">
        <f t="shared" ca="1" si="0"/>
        <v>#NAME?</v>
      </c>
      <c r="F33" s="110" t="e">
        <f ca="1">_xll.qlSimpleQuote(E33,,PriceTickValue,Permanent,Trigger,ObjectOverwrite)</f>
        <v>#VALUE!</v>
      </c>
      <c r="G33" s="81" t="str">
        <f ca="1">_xll.ohRangeRetrieveError(F33)</f>
        <v/>
      </c>
      <c r="H33" s="109"/>
      <c r="J33" s="259"/>
      <c r="K33" s="265">
        <v>27</v>
      </c>
      <c r="L33" s="264" t="b">
        <v>1</v>
      </c>
      <c r="M33" s="207" t="e">
        <f ca="1"/>
        <v>#NAME?</v>
      </c>
      <c r="N33" s="263" t="e">
        <f ca="1"/>
        <v>#NAME?</v>
      </c>
      <c r="O33" s="207" t="e">
        <f ca="1"/>
        <v>#NAME?</v>
      </c>
      <c r="P33" s="262">
        <v>43815</v>
      </c>
      <c r="Q33" s="207">
        <v>99.1</v>
      </c>
      <c r="R33" s="207">
        <v>99.12</v>
      </c>
      <c r="S33" s="207">
        <v>99.11</v>
      </c>
      <c r="T33" s="207">
        <v>99.094999999999999</v>
      </c>
      <c r="U33" s="210" t="e">
        <f ca="1">_xll.qlMidSafe($Q33,$R33)</f>
        <v>#NAME?</v>
      </c>
      <c r="V33" s="201"/>
      <c r="W33" s="261">
        <v>99.13</v>
      </c>
      <c r="X33" s="201"/>
      <c r="Y33" s="260" t="e">
        <f ca="1"/>
        <v>#NAME?</v>
      </c>
      <c r="Z33" s="210" t="e">
        <f ca="1">_xll.qlSimpleQuoteSetValue(F33,Y33,Trigger)</f>
        <v>#NAME?</v>
      </c>
      <c r="AA33" s="43"/>
      <c r="AB33" s="17"/>
      <c r="AC33" s="17"/>
      <c r="AD33" s="17"/>
      <c r="AE33" s="17"/>
      <c r="AF33" s="238" t="e">
        <f t="shared" ca="1" si="1"/>
        <v>#NAME?</v>
      </c>
      <c r="AH33" s="114"/>
      <c r="AI33" s="83">
        <v>27</v>
      </c>
      <c r="AJ33" s="112" t="b">
        <v>0</v>
      </c>
      <c r="AK33" s="112" t="e">
        <f ca="1"/>
        <v>#NAME?</v>
      </c>
      <c r="AL33" s="196" t="e">
        <f t="shared" ca="1" si="2"/>
        <v>#NAME?</v>
      </c>
      <c r="AM33" s="197" t="e">
        <f t="shared" ca="1" si="3"/>
        <v>#NAME?</v>
      </c>
      <c r="AN33" s="196" t="e">
        <f ca="1">_xll.qlFuturesConvAdjustmentQuote($AM33,IborIndex,$AK33,$AL33,Volatility,MeanReversion,Permanent,Trigger,ObjectOverwrite)</f>
        <v>#NAME?</v>
      </c>
      <c r="AO33" s="51" t="str">
        <f ca="1">_xll.ohRangeRetrieveError(AN33)</f>
        <v/>
      </c>
      <c r="AP33" s="43"/>
    </row>
    <row r="34" spans="1:42" x14ac:dyDescent="0.2">
      <c r="A34" s="114"/>
      <c r="B34" s="83">
        <v>28</v>
      </c>
      <c r="C34" s="113" t="b">
        <v>1</v>
      </c>
      <c r="D34" s="112" t="e">
        <f ca="1"/>
        <v>#NAME?</v>
      </c>
      <c r="E34" s="111" t="e">
        <f t="shared" ca="1" si="0"/>
        <v>#NAME?</v>
      </c>
      <c r="F34" s="110" t="e">
        <f ca="1">_xll.qlSimpleQuote(E34,,PriceTickValue,Permanent,Trigger,ObjectOverwrite)</f>
        <v>#VALUE!</v>
      </c>
      <c r="G34" s="81" t="str">
        <f ca="1">_xll.ohRangeRetrieveError(F34)</f>
        <v/>
      </c>
      <c r="H34" s="109"/>
      <c r="J34" s="259"/>
      <c r="K34" s="265">
        <v>28</v>
      </c>
      <c r="L34" s="264" t="b">
        <v>1</v>
      </c>
      <c r="M34" s="207" t="e">
        <f ca="1"/>
        <v>#NAME?</v>
      </c>
      <c r="N34" s="263" t="e">
        <f ca="1"/>
        <v>#NAME?</v>
      </c>
      <c r="O34" s="207" t="e">
        <f ca="1"/>
        <v>#NAME?</v>
      </c>
      <c r="P34" s="262">
        <v>43906</v>
      </c>
      <c r="Q34" s="207">
        <v>99.025000000000006</v>
      </c>
      <c r="R34" s="207">
        <v>99.045000000000002</v>
      </c>
      <c r="S34" s="207">
        <v>99.03</v>
      </c>
      <c r="T34" s="207">
        <v>99.02</v>
      </c>
      <c r="U34" s="210" t="e">
        <f ca="1">_xll.qlMidSafe($Q34,$R34)</f>
        <v>#NAME?</v>
      </c>
      <c r="V34" s="201"/>
      <c r="W34" s="261">
        <v>99.06</v>
      </c>
      <c r="X34" s="201"/>
      <c r="Y34" s="260" t="e">
        <f ca="1"/>
        <v>#NAME?</v>
      </c>
      <c r="Z34" s="210" t="e">
        <f ca="1">_xll.qlSimpleQuoteSetValue(F34,Y34,Trigger)</f>
        <v>#NAME?</v>
      </c>
      <c r="AA34" s="43"/>
      <c r="AB34" s="17"/>
      <c r="AC34" s="17"/>
      <c r="AD34" s="17"/>
      <c r="AE34" s="17"/>
      <c r="AF34" s="238" t="e">
        <f t="shared" ca="1" si="1"/>
        <v>#NAME?</v>
      </c>
      <c r="AH34" s="114"/>
      <c r="AI34" s="83">
        <v>28</v>
      </c>
      <c r="AJ34" s="112" t="b">
        <v>0</v>
      </c>
      <c r="AK34" s="112" t="e">
        <f ca="1"/>
        <v>#NAME?</v>
      </c>
      <c r="AL34" s="196" t="e">
        <f t="shared" ca="1" si="2"/>
        <v>#NAME?</v>
      </c>
      <c r="AM34" s="197" t="e">
        <f t="shared" ca="1" si="3"/>
        <v>#NAME?</v>
      </c>
      <c r="AN34" s="196" t="e">
        <f ca="1">_xll.qlFuturesConvAdjustmentQuote($AM34,IborIndex,$AK34,$AL34,Volatility,MeanReversion,Permanent,Trigger,ObjectOverwrite)</f>
        <v>#NAME?</v>
      </c>
      <c r="AO34" s="51" t="str">
        <f ca="1">_xll.ohRangeRetrieveError(AN34)</f>
        <v/>
      </c>
      <c r="AP34" s="43"/>
    </row>
    <row r="35" spans="1:42" x14ac:dyDescent="0.2">
      <c r="A35" s="114"/>
      <c r="B35" s="83">
        <v>29</v>
      </c>
      <c r="C35" s="113" t="b">
        <v>1</v>
      </c>
      <c r="D35" s="112" t="e">
        <f ca="1"/>
        <v>#NAME?</v>
      </c>
      <c r="E35" s="111" t="e">
        <f t="shared" ca="1" si="0"/>
        <v>#NAME?</v>
      </c>
      <c r="F35" s="110" t="e">
        <f ca="1">_xll.qlSimpleQuote(E35,,PriceTickValue,Permanent,Trigger,ObjectOverwrite)</f>
        <v>#VALUE!</v>
      </c>
      <c r="G35" s="81" t="str">
        <f ca="1">_xll.ohRangeRetrieveError(F35)</f>
        <v/>
      </c>
      <c r="H35" s="109"/>
      <c r="J35" s="259"/>
      <c r="K35" s="265">
        <v>29</v>
      </c>
      <c r="L35" s="264" t="b">
        <v>1</v>
      </c>
      <c r="M35" s="207" t="e">
        <f ca="1"/>
        <v>#NAME?</v>
      </c>
      <c r="N35" s="263" t="e">
        <f ca="1"/>
        <v>#NAME?</v>
      </c>
      <c r="O35" s="207" t="e">
        <f ca="1"/>
        <v>#NAME?</v>
      </c>
      <c r="P35" s="262">
        <v>43997</v>
      </c>
      <c r="Q35" s="207">
        <v>98.95</v>
      </c>
      <c r="R35" s="207">
        <v>98.974999999999994</v>
      </c>
      <c r="S35" s="207">
        <v>0</v>
      </c>
      <c r="T35" s="207">
        <v>98.95</v>
      </c>
      <c r="U35" s="210" t="e">
        <f ca="1">_xll.qlMidSafe($Q35,$R35)</f>
        <v>#NAME?</v>
      </c>
      <c r="V35" s="201"/>
      <c r="W35" s="261">
        <v>98.990000000000009</v>
      </c>
      <c r="X35" s="201"/>
      <c r="Y35" s="260" t="e">
        <f ca="1"/>
        <v>#NAME?</v>
      </c>
      <c r="Z35" s="210" t="e">
        <f ca="1">_xll.qlSimpleQuoteSetValue(F35,Y35,Trigger)</f>
        <v>#NAME?</v>
      </c>
      <c r="AA35" s="43"/>
      <c r="AB35" s="17"/>
      <c r="AC35" s="17"/>
      <c r="AD35" s="17"/>
      <c r="AE35" s="17"/>
      <c r="AF35" s="238" t="e">
        <f t="shared" ca="1" si="1"/>
        <v>#NAME?</v>
      </c>
      <c r="AH35" s="114"/>
      <c r="AI35" s="83">
        <v>29</v>
      </c>
      <c r="AJ35" s="112" t="b">
        <v>0</v>
      </c>
      <c r="AK35" s="112" t="e">
        <f ca="1"/>
        <v>#NAME?</v>
      </c>
      <c r="AL35" s="196" t="e">
        <f t="shared" ca="1" si="2"/>
        <v>#NAME?</v>
      </c>
      <c r="AM35" s="197" t="e">
        <f t="shared" ca="1" si="3"/>
        <v>#NAME?</v>
      </c>
      <c r="AN35" s="196" t="e">
        <f ca="1">_xll.qlFuturesConvAdjustmentQuote($AM35,IborIndex,$AK35,$AL35,Volatility,MeanReversion,Permanent,Trigger,ObjectOverwrite)</f>
        <v>#NAME?</v>
      </c>
      <c r="AO35" s="51" t="str">
        <f ca="1">_xll.ohRangeRetrieveError(AN35)</f>
        <v/>
      </c>
      <c r="AP35" s="43"/>
    </row>
    <row r="36" spans="1:42" x14ac:dyDescent="0.2">
      <c r="A36" s="114"/>
      <c r="B36" s="83">
        <v>30</v>
      </c>
      <c r="C36" s="113" t="b">
        <v>1</v>
      </c>
      <c r="D36" s="112" t="e">
        <f ca="1"/>
        <v>#NAME?</v>
      </c>
      <c r="E36" s="111" t="e">
        <f t="shared" ca="1" si="0"/>
        <v>#NAME?</v>
      </c>
      <c r="F36" s="110" t="e">
        <f ca="1">_xll.qlSimpleQuote(E36,,PriceTickValue,Permanent,Trigger,ObjectOverwrite)</f>
        <v>#VALUE!</v>
      </c>
      <c r="G36" s="81" t="str">
        <f ca="1">_xll.ohRangeRetrieveError(F36)</f>
        <v/>
      </c>
      <c r="H36" s="109"/>
      <c r="J36" s="259"/>
      <c r="K36" s="265">
        <v>30</v>
      </c>
      <c r="L36" s="264" t="b">
        <v>1</v>
      </c>
      <c r="M36" s="207" t="e">
        <f ca="1"/>
        <v>#NAME?</v>
      </c>
      <c r="N36" s="263" t="e">
        <f ca="1"/>
        <v>#NAME?</v>
      </c>
      <c r="O36" s="207" t="e">
        <f ca="1"/>
        <v>#NAME?</v>
      </c>
      <c r="P36" s="262">
        <v>44088</v>
      </c>
      <c r="Q36" s="207">
        <v>98.875</v>
      </c>
      <c r="R36" s="207">
        <v>98.9</v>
      </c>
      <c r="S36" s="207">
        <v>0</v>
      </c>
      <c r="T36" s="207">
        <v>98.88</v>
      </c>
      <c r="U36" s="210" t="e">
        <f ca="1">_xll.qlMidSafe($Q36,$R36)</f>
        <v>#NAME?</v>
      </c>
      <c r="V36" s="201"/>
      <c r="W36" s="261">
        <v>98.92</v>
      </c>
      <c r="X36" s="201"/>
      <c r="Y36" s="260" t="e">
        <f ca="1"/>
        <v>#NAME?</v>
      </c>
      <c r="Z36" s="210" t="e">
        <f ca="1">_xll.qlSimpleQuoteSetValue(F36,Y36,Trigger)</f>
        <v>#NAME?</v>
      </c>
      <c r="AA36" s="43"/>
      <c r="AB36" s="17"/>
      <c r="AC36" s="17"/>
      <c r="AD36" s="17"/>
      <c r="AE36" s="17"/>
      <c r="AF36" s="238" t="e">
        <f t="shared" ca="1" si="1"/>
        <v>#NAME?</v>
      </c>
      <c r="AH36" s="114"/>
      <c r="AI36" s="83">
        <v>30</v>
      </c>
      <c r="AJ36" s="112" t="b">
        <v>0</v>
      </c>
      <c r="AK36" s="112" t="e">
        <f ca="1"/>
        <v>#NAME?</v>
      </c>
      <c r="AL36" s="196" t="e">
        <f t="shared" ca="1" si="2"/>
        <v>#NAME?</v>
      </c>
      <c r="AM36" s="197" t="e">
        <f t="shared" ca="1" si="3"/>
        <v>#NAME?</v>
      </c>
      <c r="AN36" s="196" t="e">
        <f ca="1">_xll.qlFuturesConvAdjustmentQuote($AM36,IborIndex,$AK36,$AL36,Volatility,MeanReversion,Permanent,Trigger,ObjectOverwrite)</f>
        <v>#NAME?</v>
      </c>
      <c r="AO36" s="51" t="str">
        <f ca="1">_xll.ohRangeRetrieveError(AN36)</f>
        <v/>
      </c>
      <c r="AP36" s="43"/>
    </row>
    <row r="37" spans="1:42" x14ac:dyDescent="0.2">
      <c r="A37" s="114"/>
      <c r="B37" s="83">
        <v>31</v>
      </c>
      <c r="C37" s="113" t="b">
        <v>1</v>
      </c>
      <c r="D37" s="112" t="e">
        <f ca="1"/>
        <v>#NAME?</v>
      </c>
      <c r="E37" s="111" t="e">
        <f t="shared" ca="1" si="0"/>
        <v>#NAME?</v>
      </c>
      <c r="F37" s="110" t="e">
        <f ca="1">_xll.qlSimpleQuote(E37,,PriceTickValue,Permanent,Trigger,ObjectOverwrite)</f>
        <v>#VALUE!</v>
      </c>
      <c r="G37" s="81" t="str">
        <f ca="1">_xll.ohRangeRetrieveError(F37)</f>
        <v/>
      </c>
      <c r="H37" s="109"/>
      <c r="J37" s="259"/>
      <c r="K37" s="265">
        <v>31</v>
      </c>
      <c r="L37" s="264" t="b">
        <v>1</v>
      </c>
      <c r="M37" s="207" t="e">
        <f ca="1"/>
        <v>#NAME?</v>
      </c>
      <c r="N37" s="263" t="e">
        <f ca="1"/>
        <v>#NAME?</v>
      </c>
      <c r="O37" s="207" t="e">
        <f ca="1"/>
        <v>#NAME?</v>
      </c>
      <c r="P37" s="262">
        <v>44179</v>
      </c>
      <c r="Q37" s="207">
        <v>98.8</v>
      </c>
      <c r="R37" s="207">
        <v>98.834999999999994</v>
      </c>
      <c r="S37" s="207">
        <v>0</v>
      </c>
      <c r="T37" s="207">
        <v>98.81</v>
      </c>
      <c r="U37" s="210" t="e">
        <f ca="1">_xll.qlMidSafe($Q37,$R37)</f>
        <v>#NAME?</v>
      </c>
      <c r="V37" s="201"/>
      <c r="W37" s="261">
        <v>98.855000000000004</v>
      </c>
      <c r="X37" s="201"/>
      <c r="Y37" s="260" t="e">
        <f ca="1"/>
        <v>#NAME?</v>
      </c>
      <c r="Z37" s="210" t="e">
        <f ca="1">_xll.qlSimpleQuoteSetValue(F37,Y37,Trigger)</f>
        <v>#NAME?</v>
      </c>
      <c r="AA37" s="43"/>
      <c r="AB37" s="17"/>
      <c r="AC37" s="17"/>
      <c r="AD37" s="17"/>
      <c r="AE37" s="17"/>
      <c r="AF37" s="238" t="e">
        <f t="shared" ca="1" si="1"/>
        <v>#NAME?</v>
      </c>
      <c r="AH37" s="114"/>
      <c r="AI37" s="83">
        <v>31</v>
      </c>
      <c r="AJ37" s="112" t="b">
        <v>0</v>
      </c>
      <c r="AK37" s="112" t="e">
        <f ca="1"/>
        <v>#NAME?</v>
      </c>
      <c r="AL37" s="196" t="e">
        <f t="shared" ca="1" si="2"/>
        <v>#NAME?</v>
      </c>
      <c r="AM37" s="197" t="e">
        <f t="shared" ca="1" si="3"/>
        <v>#NAME?</v>
      </c>
      <c r="AN37" s="196" t="e">
        <f ca="1">_xll.qlFuturesConvAdjustmentQuote($AM37,IborIndex,$AK37,$AL37,Volatility,MeanReversion,Permanent,Trigger,ObjectOverwrite)</f>
        <v>#NAME?</v>
      </c>
      <c r="AO37" s="51" t="str">
        <f ca="1">_xll.ohRangeRetrieveError(AN37)</f>
        <v/>
      </c>
      <c r="AP37" s="43"/>
    </row>
    <row r="38" spans="1:42" x14ac:dyDescent="0.2">
      <c r="A38" s="114"/>
      <c r="B38" s="83">
        <v>32</v>
      </c>
      <c r="C38" s="113" t="b">
        <v>1</v>
      </c>
      <c r="D38" s="112" t="e">
        <f ca="1"/>
        <v>#NAME?</v>
      </c>
      <c r="E38" s="111" t="e">
        <f t="shared" ca="1" si="0"/>
        <v>#NAME?</v>
      </c>
      <c r="F38" s="110" t="e">
        <f ca="1">_xll.qlSimpleQuote(E38,,PriceTickValue,Permanent,Trigger,ObjectOverwrite)</f>
        <v>#VALUE!</v>
      </c>
      <c r="G38" s="81" t="str">
        <f ca="1">_xll.ohRangeRetrieveError(F38)</f>
        <v/>
      </c>
      <c r="H38" s="109"/>
      <c r="J38" s="259"/>
      <c r="K38" s="265">
        <v>32</v>
      </c>
      <c r="L38" s="264" t="b">
        <v>1</v>
      </c>
      <c r="M38" s="207" t="e">
        <f ca="1"/>
        <v>#NAME?</v>
      </c>
      <c r="N38" s="263" t="e">
        <f ca="1"/>
        <v>#NAME?</v>
      </c>
      <c r="O38" s="207" t="e">
        <f ca="1"/>
        <v>#NAME?</v>
      </c>
      <c r="P38" s="262">
        <v>44270</v>
      </c>
      <c r="Q38" s="207">
        <v>98.73</v>
      </c>
      <c r="R38" s="207">
        <v>98.77</v>
      </c>
      <c r="S38" s="207">
        <v>0</v>
      </c>
      <c r="T38" s="207">
        <v>98.745000000000005</v>
      </c>
      <c r="U38" s="210" t="e">
        <f ca="1">_xll.qlMidSafe($Q38,$R38)</f>
        <v>#NAME?</v>
      </c>
      <c r="V38" s="201"/>
      <c r="W38" s="261">
        <v>98.797499999999999</v>
      </c>
      <c r="X38" s="201"/>
      <c r="Y38" s="260" t="e">
        <f ca="1"/>
        <v>#NAME?</v>
      </c>
      <c r="Z38" s="210" t="e">
        <f ca="1">_xll.qlSimpleQuoteSetValue(F38,Y38,Trigger)</f>
        <v>#NAME?</v>
      </c>
      <c r="AA38" s="43"/>
      <c r="AB38" s="17"/>
      <c r="AC38" s="17"/>
      <c r="AD38" s="17"/>
      <c r="AE38" s="17"/>
      <c r="AF38" s="238" t="e">
        <f t="shared" ca="1" si="1"/>
        <v>#NAME?</v>
      </c>
      <c r="AH38" s="114"/>
      <c r="AI38" s="83">
        <v>32</v>
      </c>
      <c r="AJ38" s="112" t="b">
        <v>0</v>
      </c>
      <c r="AK38" s="112" t="e">
        <f ca="1"/>
        <v>#NAME?</v>
      </c>
      <c r="AL38" s="196" t="e">
        <f t="shared" ca="1" si="2"/>
        <v>#NAME?</v>
      </c>
      <c r="AM38" s="197" t="e">
        <f t="shared" ca="1" si="3"/>
        <v>#NAME?</v>
      </c>
      <c r="AN38" s="196" t="e">
        <f ca="1">_xll.qlFuturesConvAdjustmentQuote($AM38,IborIndex,$AK38,$AL38,Volatility,MeanReversion,Permanent,Trigger,ObjectOverwrite)</f>
        <v>#NAME?</v>
      </c>
      <c r="AO38" s="51" t="str">
        <f ca="1">_xll.ohRangeRetrieveError(AN38)</f>
        <v/>
      </c>
      <c r="AP38" s="43"/>
    </row>
    <row r="39" spans="1:42" x14ac:dyDescent="0.2">
      <c r="A39" s="114"/>
      <c r="B39" s="83">
        <v>33</v>
      </c>
      <c r="C39" s="113" t="b">
        <v>1</v>
      </c>
      <c r="D39" s="112" t="e">
        <f ca="1"/>
        <v>#NAME?</v>
      </c>
      <c r="E39" s="111" t="e">
        <f t="shared" ref="E39:E48" ca="1" si="4">Currency&amp;$D$5&amp;$E$5&amp;$D39&amp;QuoteSuffix</f>
        <v>#NAME?</v>
      </c>
      <c r="F39" s="110" t="e">
        <f ca="1">_xll.qlSimpleQuote(E39,,PriceTickValue,Permanent,Trigger,ObjectOverwrite)</f>
        <v>#VALUE!</v>
      </c>
      <c r="G39" s="81" t="str">
        <f ca="1">_xll.ohRangeRetrieveError(F39)</f>
        <v/>
      </c>
      <c r="H39" s="109"/>
      <c r="J39" s="259"/>
      <c r="K39" s="265">
        <v>33</v>
      </c>
      <c r="L39" s="264" t="b">
        <v>1</v>
      </c>
      <c r="M39" s="207" t="e">
        <f ca="1"/>
        <v>#NAME?</v>
      </c>
      <c r="N39" s="263" t="e">
        <f ca="1"/>
        <v>#NAME?</v>
      </c>
      <c r="O39" s="207" t="e">
        <f ca="1"/>
        <v>#NAME?</v>
      </c>
      <c r="P39" s="262" t="s">
        <v>227</v>
      </c>
      <c r="Q39" s="207" t="s">
        <v>227</v>
      </c>
      <c r="R39" s="207" t="s">
        <v>227</v>
      </c>
      <c r="S39" s="207" t="s">
        <v>227</v>
      </c>
      <c r="T39" s="207" t="s">
        <v>227</v>
      </c>
      <c r="U39" s="210" t="e">
        <f ca="1">_xll.qlMidSafe($Q39,$R39)</f>
        <v>#NAME?</v>
      </c>
      <c r="V39" s="201"/>
      <c r="W39" s="261" t="e">
        <v>#NUM!</v>
      </c>
      <c r="X39" s="201"/>
      <c r="Y39" s="260" t="e">
        <f ca="1"/>
        <v>#NAME?</v>
      </c>
      <c r="Z39" s="210" t="e">
        <f ca="1">_xll.qlSimpleQuoteSetValue(F39,Y39,Trigger)</f>
        <v>#NAME?</v>
      </c>
      <c r="AA39" s="43"/>
      <c r="AB39" s="17"/>
      <c r="AC39" s="17"/>
      <c r="AD39" s="17"/>
      <c r="AE39" s="17"/>
      <c r="AF39" s="238" t="e">
        <f t="shared" ca="1" si="1"/>
        <v>#VALUE!</v>
      </c>
      <c r="AH39" s="114"/>
      <c r="AI39" s="83">
        <v>33</v>
      </c>
      <c r="AJ39" s="112" t="b">
        <v>0</v>
      </c>
      <c r="AK39" s="112" t="e">
        <f ca="1"/>
        <v>#NAME?</v>
      </c>
      <c r="AL39" s="196" t="e">
        <f t="shared" ca="1" si="2"/>
        <v>#NAME?</v>
      </c>
      <c r="AM39" s="197" t="e">
        <f t="shared" ca="1" si="3"/>
        <v>#NAME?</v>
      </c>
      <c r="AN39" s="196" t="e">
        <f ca="1">_xll.qlFuturesConvAdjustmentQuote($AM39,IborIndex,$AK39,$AL39,Volatility,MeanReversion,Permanent,Trigger,ObjectOverwrite)</f>
        <v>#NAME?</v>
      </c>
      <c r="AO39" s="51" t="str">
        <f ca="1">_xll.ohRangeRetrieveError(AN39)</f>
        <v/>
      </c>
      <c r="AP39" s="43"/>
    </row>
    <row r="40" spans="1:42" x14ac:dyDescent="0.2">
      <c r="A40" s="114"/>
      <c r="B40" s="83">
        <v>34</v>
      </c>
      <c r="C40" s="113" t="b">
        <v>1</v>
      </c>
      <c r="D40" s="112" t="e">
        <f ca="1"/>
        <v>#NAME?</v>
      </c>
      <c r="E40" s="111" t="e">
        <f t="shared" ca="1" si="4"/>
        <v>#NAME?</v>
      </c>
      <c r="F40" s="110" t="e">
        <f ca="1">_xll.qlSimpleQuote(E40,,PriceTickValue,Permanent,Trigger,ObjectOverwrite)</f>
        <v>#VALUE!</v>
      </c>
      <c r="G40" s="81" t="str">
        <f ca="1">_xll.ohRangeRetrieveError(F40)</f>
        <v/>
      </c>
      <c r="H40" s="109"/>
      <c r="J40" s="259"/>
      <c r="K40" s="265">
        <v>34</v>
      </c>
      <c r="L40" s="264" t="b">
        <v>1</v>
      </c>
      <c r="M40" s="207" t="e">
        <f ca="1"/>
        <v>#NAME?</v>
      </c>
      <c r="N40" s="263" t="e">
        <f ca="1"/>
        <v>#NAME?</v>
      </c>
      <c r="O40" s="207" t="e">
        <f ca="1"/>
        <v>#NAME?</v>
      </c>
      <c r="P40" s="262" t="s">
        <v>227</v>
      </c>
      <c r="Q40" s="207" t="s">
        <v>227</v>
      </c>
      <c r="R40" s="207" t="s">
        <v>227</v>
      </c>
      <c r="S40" s="207" t="s">
        <v>227</v>
      </c>
      <c r="T40" s="207" t="s">
        <v>227</v>
      </c>
      <c r="U40" s="210" t="e">
        <f ca="1">_xll.qlMidSafe($Q40,$R40)</f>
        <v>#NAME?</v>
      </c>
      <c r="V40" s="201"/>
      <c r="W40" s="261" t="e">
        <v>#NUM!</v>
      </c>
      <c r="X40" s="201"/>
      <c r="Y40" s="260" t="e">
        <f ca="1"/>
        <v>#NAME?</v>
      </c>
      <c r="Z40" s="210" t="e">
        <f ca="1">_xll.qlSimpleQuoteSetValue(F40,Y40,Trigger)</f>
        <v>#NAME?</v>
      </c>
      <c r="AA40" s="43"/>
      <c r="AB40" s="17"/>
      <c r="AC40" s="17"/>
      <c r="AD40" s="17"/>
      <c r="AE40" s="17"/>
      <c r="AF40" s="238" t="e">
        <f t="shared" ca="1" si="1"/>
        <v>#VALUE!</v>
      </c>
      <c r="AH40" s="114"/>
      <c r="AI40" s="83">
        <v>34</v>
      </c>
      <c r="AJ40" s="112" t="b">
        <v>0</v>
      </c>
      <c r="AK40" s="112" t="e">
        <f ca="1"/>
        <v>#NAME?</v>
      </c>
      <c r="AL40" s="196" t="e">
        <f t="shared" ca="1" si="2"/>
        <v>#NAME?</v>
      </c>
      <c r="AM40" s="197" t="e">
        <f t="shared" ca="1" si="3"/>
        <v>#NAME?</v>
      </c>
      <c r="AN40" s="196" t="e">
        <f ca="1">_xll.qlFuturesConvAdjustmentQuote($AM40,IborIndex,$AK40,$AL40,Volatility,MeanReversion,Permanent,Trigger,ObjectOverwrite)</f>
        <v>#NAME?</v>
      </c>
      <c r="AO40" s="51" t="str">
        <f ca="1">_xll.ohRangeRetrieveError(AN40)</f>
        <v/>
      </c>
      <c r="AP40" s="43"/>
    </row>
    <row r="41" spans="1:42" x14ac:dyDescent="0.2">
      <c r="A41" s="114"/>
      <c r="B41" s="83">
        <v>35</v>
      </c>
      <c r="C41" s="113" t="b">
        <v>1</v>
      </c>
      <c r="D41" s="112" t="e">
        <f ca="1"/>
        <v>#NAME?</v>
      </c>
      <c r="E41" s="111" t="e">
        <f t="shared" ca="1" si="4"/>
        <v>#NAME?</v>
      </c>
      <c r="F41" s="110" t="e">
        <f ca="1">_xll.qlSimpleQuote(E41,,PriceTickValue,Permanent,Trigger,ObjectOverwrite)</f>
        <v>#VALUE!</v>
      </c>
      <c r="G41" s="81" t="str">
        <f ca="1">_xll.ohRangeRetrieveError(F41)</f>
        <v/>
      </c>
      <c r="H41" s="109"/>
      <c r="J41" s="259"/>
      <c r="K41" s="265">
        <v>35</v>
      </c>
      <c r="L41" s="264" t="b">
        <v>1</v>
      </c>
      <c r="M41" s="207" t="e">
        <f ca="1"/>
        <v>#NAME?</v>
      </c>
      <c r="N41" s="263" t="e">
        <f ca="1"/>
        <v>#NAME?</v>
      </c>
      <c r="O41" s="207" t="e">
        <f ca="1"/>
        <v>#NAME?</v>
      </c>
      <c r="P41" s="262" t="s">
        <v>227</v>
      </c>
      <c r="Q41" s="207" t="s">
        <v>227</v>
      </c>
      <c r="R41" s="207" t="s">
        <v>227</v>
      </c>
      <c r="S41" s="207" t="s">
        <v>227</v>
      </c>
      <c r="T41" s="207" t="s">
        <v>227</v>
      </c>
      <c r="U41" s="210" t="e">
        <f ca="1">_xll.qlMidSafe($Q41,$R41)</f>
        <v>#NAME?</v>
      </c>
      <c r="V41" s="201"/>
      <c r="W41" s="261" t="e">
        <v>#NUM!</v>
      </c>
      <c r="X41" s="201"/>
      <c r="Y41" s="260" t="e">
        <f ca="1"/>
        <v>#NAME?</v>
      </c>
      <c r="Z41" s="210" t="e">
        <f ca="1">_xll.qlSimpleQuoteSetValue(F41,Y41,Trigger)</f>
        <v>#NAME?</v>
      </c>
      <c r="AA41" s="43"/>
      <c r="AB41" s="17"/>
      <c r="AC41" s="17"/>
      <c r="AD41" s="17"/>
      <c r="AE41" s="17"/>
      <c r="AF41" s="238" t="e">
        <f t="shared" ca="1" si="1"/>
        <v>#VALUE!</v>
      </c>
      <c r="AH41" s="114"/>
      <c r="AI41" s="83">
        <v>35</v>
      </c>
      <c r="AJ41" s="112" t="b">
        <v>0</v>
      </c>
      <c r="AK41" s="112" t="e">
        <f ca="1"/>
        <v>#NAME?</v>
      </c>
      <c r="AL41" s="196" t="e">
        <f t="shared" ca="1" si="2"/>
        <v>#NAME?</v>
      </c>
      <c r="AM41" s="197" t="e">
        <f t="shared" ca="1" si="3"/>
        <v>#NAME?</v>
      </c>
      <c r="AN41" s="196" t="e">
        <f ca="1">_xll.qlFuturesConvAdjustmentQuote($AM41,IborIndex,$AK41,$AL41,Volatility,MeanReversion,Permanent,Trigger,ObjectOverwrite)</f>
        <v>#NAME?</v>
      </c>
      <c r="AO41" s="51" t="str">
        <f ca="1">_xll.ohRangeRetrieveError(AN41)</f>
        <v/>
      </c>
      <c r="AP41" s="43"/>
    </row>
    <row r="42" spans="1:42" x14ac:dyDescent="0.2">
      <c r="A42" s="114"/>
      <c r="B42" s="83">
        <v>36</v>
      </c>
      <c r="C42" s="113" t="b">
        <v>1</v>
      </c>
      <c r="D42" s="112" t="e">
        <f ca="1"/>
        <v>#NAME?</v>
      </c>
      <c r="E42" s="111" t="e">
        <f t="shared" ca="1" si="4"/>
        <v>#NAME?</v>
      </c>
      <c r="F42" s="110" t="e">
        <f ca="1">_xll.qlSimpleQuote(E42,,PriceTickValue,Permanent,Trigger,ObjectOverwrite)</f>
        <v>#VALUE!</v>
      </c>
      <c r="G42" s="81" t="str">
        <f ca="1">_xll.ohRangeRetrieveError(F42)</f>
        <v/>
      </c>
      <c r="H42" s="109"/>
      <c r="J42" s="259"/>
      <c r="K42" s="265">
        <v>36</v>
      </c>
      <c r="L42" s="264" t="b">
        <v>1</v>
      </c>
      <c r="M42" s="207" t="e">
        <f ca="1"/>
        <v>#NAME?</v>
      </c>
      <c r="N42" s="263" t="e">
        <f ca="1"/>
        <v>#NAME?</v>
      </c>
      <c r="O42" s="207" t="e">
        <f ca="1"/>
        <v>#NAME?</v>
      </c>
      <c r="P42" s="262" t="s">
        <v>227</v>
      </c>
      <c r="Q42" s="207" t="s">
        <v>227</v>
      </c>
      <c r="R42" s="207" t="s">
        <v>227</v>
      </c>
      <c r="S42" s="207" t="s">
        <v>227</v>
      </c>
      <c r="T42" s="207" t="s">
        <v>227</v>
      </c>
      <c r="U42" s="210" t="e">
        <f ca="1">_xll.qlMidSafe($Q42,$R42)</f>
        <v>#NAME?</v>
      </c>
      <c r="V42" s="201"/>
      <c r="W42" s="261" t="e">
        <v>#NUM!</v>
      </c>
      <c r="X42" s="201"/>
      <c r="Y42" s="260" t="e">
        <f ca="1"/>
        <v>#NAME?</v>
      </c>
      <c r="Z42" s="210" t="e">
        <f ca="1">_xll.qlSimpleQuoteSetValue(F42,Y42,Trigger)</f>
        <v>#NAME?</v>
      </c>
      <c r="AA42" s="43"/>
      <c r="AB42" s="17"/>
      <c r="AC42" s="17"/>
      <c r="AD42" s="17"/>
      <c r="AE42" s="17"/>
      <c r="AF42" s="238" t="e">
        <f t="shared" ca="1" si="1"/>
        <v>#VALUE!</v>
      </c>
      <c r="AH42" s="114"/>
      <c r="AI42" s="83">
        <v>36</v>
      </c>
      <c r="AJ42" s="112" t="b">
        <v>0</v>
      </c>
      <c r="AK42" s="112" t="e">
        <f ca="1"/>
        <v>#NAME?</v>
      </c>
      <c r="AL42" s="196" t="e">
        <f t="shared" ca="1" si="2"/>
        <v>#NAME?</v>
      </c>
      <c r="AM42" s="197" t="e">
        <f t="shared" ca="1" si="3"/>
        <v>#NAME?</v>
      </c>
      <c r="AN42" s="196" t="e">
        <f ca="1">_xll.qlFuturesConvAdjustmentQuote($AM42,IborIndex,$AK42,$AL42,Volatility,MeanReversion,Permanent,Trigger,ObjectOverwrite)</f>
        <v>#NAME?</v>
      </c>
      <c r="AO42" s="51" t="str">
        <f ca="1">_xll.ohRangeRetrieveError(AN42)</f>
        <v/>
      </c>
      <c r="AP42" s="43"/>
    </row>
    <row r="43" spans="1:42" x14ac:dyDescent="0.2">
      <c r="A43" s="114"/>
      <c r="B43" s="83">
        <v>37</v>
      </c>
      <c r="C43" s="113" t="b">
        <v>1</v>
      </c>
      <c r="D43" s="112" t="e">
        <f ca="1"/>
        <v>#NAME?</v>
      </c>
      <c r="E43" s="111" t="e">
        <f t="shared" ca="1" si="4"/>
        <v>#NAME?</v>
      </c>
      <c r="F43" s="110" t="e">
        <f ca="1">_xll.qlSimpleQuote(E43,,PriceTickValue,Permanent,Trigger,ObjectOverwrite)</f>
        <v>#VALUE!</v>
      </c>
      <c r="G43" s="81" t="str">
        <f ca="1">_xll.ohRangeRetrieveError(F43)</f>
        <v/>
      </c>
      <c r="H43" s="109"/>
      <c r="J43" s="259"/>
      <c r="K43" s="265">
        <v>37</v>
      </c>
      <c r="L43" s="264" t="b">
        <v>1</v>
      </c>
      <c r="M43" s="207" t="e">
        <f ca="1"/>
        <v>#NAME?</v>
      </c>
      <c r="N43" s="263" t="e">
        <f ca="1"/>
        <v>#NAME?</v>
      </c>
      <c r="O43" s="207" t="e">
        <f ca="1"/>
        <v>#NAME?</v>
      </c>
      <c r="P43" s="262" t="s">
        <v>227</v>
      </c>
      <c r="Q43" s="207" t="s">
        <v>227</v>
      </c>
      <c r="R43" s="207" t="s">
        <v>227</v>
      </c>
      <c r="S43" s="207" t="s">
        <v>227</v>
      </c>
      <c r="T43" s="207" t="s">
        <v>227</v>
      </c>
      <c r="U43" s="210" t="e">
        <f ca="1">_xll.qlMidSafe($Q43,$R43)</f>
        <v>#NAME?</v>
      </c>
      <c r="V43" s="201"/>
      <c r="W43" s="261" t="e">
        <v>#NUM!</v>
      </c>
      <c r="X43" s="201"/>
      <c r="Y43" s="260" t="e">
        <f ca="1"/>
        <v>#NAME?</v>
      </c>
      <c r="Z43" s="210" t="e">
        <f ca="1">_xll.qlSimpleQuoteSetValue(F43,Y43,Trigger)</f>
        <v>#NAME?</v>
      </c>
      <c r="AA43" s="43"/>
      <c r="AB43" s="17"/>
      <c r="AC43" s="17"/>
      <c r="AD43" s="17"/>
      <c r="AE43" s="17"/>
      <c r="AF43" s="238" t="e">
        <f t="shared" ca="1" si="1"/>
        <v>#VALUE!</v>
      </c>
      <c r="AH43" s="114"/>
      <c r="AI43" s="83">
        <v>37</v>
      </c>
      <c r="AJ43" s="112" t="b">
        <v>0</v>
      </c>
      <c r="AK43" s="112" t="e">
        <f ca="1"/>
        <v>#NAME?</v>
      </c>
      <c r="AL43" s="196" t="e">
        <f t="shared" ca="1" si="2"/>
        <v>#NAME?</v>
      </c>
      <c r="AM43" s="197" t="e">
        <f t="shared" ca="1" si="3"/>
        <v>#NAME?</v>
      </c>
      <c r="AN43" s="196" t="e">
        <f ca="1">_xll.qlFuturesConvAdjustmentQuote($AM43,IborIndex,$AK43,$AL43,Volatility,MeanReversion,Permanent,Trigger,ObjectOverwrite)</f>
        <v>#NAME?</v>
      </c>
      <c r="AO43" s="51" t="str">
        <f ca="1">_xll.ohRangeRetrieveError(AN43)</f>
        <v/>
      </c>
      <c r="AP43" s="43"/>
    </row>
    <row r="44" spans="1:42" x14ac:dyDescent="0.2">
      <c r="A44" s="114"/>
      <c r="B44" s="83">
        <v>38</v>
      </c>
      <c r="C44" s="113" t="b">
        <v>1</v>
      </c>
      <c r="D44" s="112" t="e">
        <f ca="1"/>
        <v>#NAME?</v>
      </c>
      <c r="E44" s="111" t="e">
        <f t="shared" ca="1" si="4"/>
        <v>#NAME?</v>
      </c>
      <c r="F44" s="110" t="e">
        <f ca="1">_xll.qlSimpleQuote(E44,,PriceTickValue,Permanent,Trigger,ObjectOverwrite)</f>
        <v>#VALUE!</v>
      </c>
      <c r="G44" s="81" t="str">
        <f ca="1">_xll.ohRangeRetrieveError(F44)</f>
        <v/>
      </c>
      <c r="H44" s="109"/>
      <c r="J44" s="259"/>
      <c r="K44" s="265">
        <v>38</v>
      </c>
      <c r="L44" s="264" t="b">
        <v>1</v>
      </c>
      <c r="M44" s="207" t="e">
        <f ca="1"/>
        <v>#NAME?</v>
      </c>
      <c r="N44" s="263" t="e">
        <f ca="1"/>
        <v>#NAME?</v>
      </c>
      <c r="O44" s="207" t="e">
        <f ca="1"/>
        <v>#NAME?</v>
      </c>
      <c r="P44" s="262" t="s">
        <v>227</v>
      </c>
      <c r="Q44" s="207" t="s">
        <v>227</v>
      </c>
      <c r="R44" s="207" t="s">
        <v>227</v>
      </c>
      <c r="S44" s="207" t="s">
        <v>227</v>
      </c>
      <c r="T44" s="207" t="s">
        <v>227</v>
      </c>
      <c r="U44" s="210" t="e">
        <f ca="1">_xll.qlMidSafe($Q44,$R44)</f>
        <v>#NAME?</v>
      </c>
      <c r="V44" s="201"/>
      <c r="W44" s="261" t="e">
        <v>#NUM!</v>
      </c>
      <c r="X44" s="201"/>
      <c r="Y44" s="260" t="e">
        <f ca="1"/>
        <v>#NAME?</v>
      </c>
      <c r="Z44" s="210" t="e">
        <f ca="1">_xll.qlSimpleQuoteSetValue(F44,Y44,Trigger)</f>
        <v>#NAME?</v>
      </c>
      <c r="AA44" s="43"/>
      <c r="AB44" s="17"/>
      <c r="AC44" s="17"/>
      <c r="AD44" s="17"/>
      <c r="AE44" s="17"/>
      <c r="AF44" s="238" t="e">
        <f t="shared" ca="1" si="1"/>
        <v>#VALUE!</v>
      </c>
      <c r="AH44" s="114"/>
      <c r="AI44" s="83">
        <v>38</v>
      </c>
      <c r="AJ44" s="112" t="b">
        <v>0</v>
      </c>
      <c r="AK44" s="112" t="e">
        <f ca="1"/>
        <v>#NAME?</v>
      </c>
      <c r="AL44" s="196" t="e">
        <f t="shared" ca="1" si="2"/>
        <v>#NAME?</v>
      </c>
      <c r="AM44" s="197" t="e">
        <f t="shared" ca="1" si="3"/>
        <v>#NAME?</v>
      </c>
      <c r="AN44" s="196" t="e">
        <f ca="1">_xll.qlFuturesConvAdjustmentQuote($AM44,IborIndex,$AK44,$AL44,Volatility,MeanReversion,Permanent,Trigger,ObjectOverwrite)</f>
        <v>#NAME?</v>
      </c>
      <c r="AO44" s="51" t="str">
        <f ca="1">_xll.ohRangeRetrieveError(AN44)</f>
        <v/>
      </c>
      <c r="AP44" s="43"/>
    </row>
    <row r="45" spans="1:42" x14ac:dyDescent="0.2">
      <c r="A45" s="114"/>
      <c r="B45" s="83">
        <v>39</v>
      </c>
      <c r="C45" s="113" t="b">
        <v>1</v>
      </c>
      <c r="D45" s="112" t="e">
        <f ca="1"/>
        <v>#NAME?</v>
      </c>
      <c r="E45" s="111" t="e">
        <f t="shared" ca="1" si="4"/>
        <v>#NAME?</v>
      </c>
      <c r="F45" s="110" t="e">
        <f ca="1">_xll.qlSimpleQuote(E45,,PriceTickValue,Permanent,Trigger,ObjectOverwrite)</f>
        <v>#VALUE!</v>
      </c>
      <c r="G45" s="81" t="str">
        <f ca="1">_xll.ohRangeRetrieveError(F45)</f>
        <v/>
      </c>
      <c r="H45" s="109"/>
      <c r="J45" s="259"/>
      <c r="K45" s="265">
        <v>39</v>
      </c>
      <c r="L45" s="264" t="b">
        <v>1</v>
      </c>
      <c r="M45" s="207" t="e">
        <f ca="1"/>
        <v>#NAME?</v>
      </c>
      <c r="N45" s="263" t="e">
        <f ca="1"/>
        <v>#NAME?</v>
      </c>
      <c r="O45" s="207" t="e">
        <f ca="1"/>
        <v>#NAME?</v>
      </c>
      <c r="P45" s="262" t="s">
        <v>227</v>
      </c>
      <c r="Q45" s="207" t="s">
        <v>227</v>
      </c>
      <c r="R45" s="207" t="s">
        <v>227</v>
      </c>
      <c r="S45" s="207" t="s">
        <v>227</v>
      </c>
      <c r="T45" s="207" t="s">
        <v>227</v>
      </c>
      <c r="U45" s="210" t="e">
        <f ca="1">_xll.qlMidSafe($Q45,$R45)</f>
        <v>#NAME?</v>
      </c>
      <c r="V45" s="201"/>
      <c r="W45" s="261" t="e">
        <v>#NUM!</v>
      </c>
      <c r="X45" s="201"/>
      <c r="Y45" s="260" t="e">
        <f ca="1"/>
        <v>#NAME?</v>
      </c>
      <c r="Z45" s="210" t="e">
        <f ca="1">_xll.qlSimpleQuoteSetValue(F45,Y45,Trigger)</f>
        <v>#NAME?</v>
      </c>
      <c r="AA45" s="43"/>
      <c r="AB45" s="17"/>
      <c r="AC45" s="17"/>
      <c r="AD45" s="17"/>
      <c r="AE45" s="17"/>
      <c r="AF45" s="238" t="e">
        <f t="shared" ca="1" si="1"/>
        <v>#VALUE!</v>
      </c>
      <c r="AH45" s="114"/>
      <c r="AI45" s="83">
        <v>39</v>
      </c>
      <c r="AJ45" s="112" t="b">
        <v>0</v>
      </c>
      <c r="AK45" s="112" t="e">
        <f ca="1"/>
        <v>#NAME?</v>
      </c>
      <c r="AL45" s="196" t="e">
        <f t="shared" ca="1" si="2"/>
        <v>#NAME?</v>
      </c>
      <c r="AM45" s="197" t="e">
        <f t="shared" ca="1" si="3"/>
        <v>#NAME?</v>
      </c>
      <c r="AN45" s="196" t="e">
        <f ca="1">_xll.qlFuturesConvAdjustmentQuote($AM45,IborIndex,$AK45,$AL45,Volatility,MeanReversion,Permanent,Trigger,ObjectOverwrite)</f>
        <v>#NAME?</v>
      </c>
      <c r="AO45" s="51" t="str">
        <f ca="1">_xll.ohRangeRetrieveError(AN45)</f>
        <v/>
      </c>
      <c r="AP45" s="43"/>
    </row>
    <row r="46" spans="1:42" x14ac:dyDescent="0.2">
      <c r="A46" s="114"/>
      <c r="B46" s="83">
        <v>40</v>
      </c>
      <c r="C46" s="113" t="b">
        <v>1</v>
      </c>
      <c r="D46" s="112" t="e">
        <f ca="1"/>
        <v>#NAME?</v>
      </c>
      <c r="E46" s="111" t="e">
        <f t="shared" ca="1" si="4"/>
        <v>#NAME?</v>
      </c>
      <c r="F46" s="110" t="e">
        <f ca="1">_xll.qlSimpleQuote(E46,,PriceTickValue,Permanent,Trigger,ObjectOverwrite)</f>
        <v>#VALUE!</v>
      </c>
      <c r="G46" s="81" t="str">
        <f ca="1">_xll.ohRangeRetrieveError(F46)</f>
        <v/>
      </c>
      <c r="H46" s="109"/>
      <c r="J46" s="259"/>
      <c r="K46" s="265">
        <v>40</v>
      </c>
      <c r="L46" s="264" t="b">
        <v>1</v>
      </c>
      <c r="M46" s="207" t="e">
        <f ca="1"/>
        <v>#NAME?</v>
      </c>
      <c r="N46" s="263" t="e">
        <f ca="1"/>
        <v>#NAME?</v>
      </c>
      <c r="O46" s="207" t="e">
        <f ca="1"/>
        <v>#NAME?</v>
      </c>
      <c r="P46" s="262" t="s">
        <v>227</v>
      </c>
      <c r="Q46" s="207" t="s">
        <v>227</v>
      </c>
      <c r="R46" s="207" t="s">
        <v>227</v>
      </c>
      <c r="S46" s="207" t="s">
        <v>227</v>
      </c>
      <c r="T46" s="207" t="s">
        <v>227</v>
      </c>
      <c r="U46" s="210" t="e">
        <f ca="1">_xll.qlMidSafe($Q46,$R46)</f>
        <v>#NAME?</v>
      </c>
      <c r="V46" s="201"/>
      <c r="W46" s="261" t="e">
        <v>#NUM!</v>
      </c>
      <c r="X46" s="201"/>
      <c r="Y46" s="260" t="e">
        <f ca="1"/>
        <v>#NAME?</v>
      </c>
      <c r="Z46" s="210" t="e">
        <f ca="1">_xll.qlSimpleQuoteSetValue(F46,Y46,Trigger)</f>
        <v>#NAME?</v>
      </c>
      <c r="AA46" s="43"/>
      <c r="AB46" s="17"/>
      <c r="AC46" s="17"/>
      <c r="AD46" s="17"/>
      <c r="AE46" s="17"/>
      <c r="AF46" s="238" t="e">
        <f t="shared" ca="1" si="1"/>
        <v>#VALUE!</v>
      </c>
      <c r="AH46" s="114"/>
      <c r="AI46" s="83">
        <v>40</v>
      </c>
      <c r="AJ46" s="112" t="b">
        <v>0</v>
      </c>
      <c r="AK46" s="112" t="e">
        <f ca="1"/>
        <v>#NAME?</v>
      </c>
      <c r="AL46" s="196" t="e">
        <f t="shared" ca="1" si="2"/>
        <v>#NAME?</v>
      </c>
      <c r="AM46" s="197" t="e">
        <f t="shared" ca="1" si="3"/>
        <v>#NAME?</v>
      </c>
      <c r="AN46" s="196" t="e">
        <f ca="1">_xll.qlFuturesConvAdjustmentQuote($AM46,IborIndex,$AK46,$AL46,Volatility,MeanReversion,Permanent,Trigger,ObjectOverwrite)</f>
        <v>#NAME?</v>
      </c>
      <c r="AO46" s="51" t="str">
        <f ca="1">_xll.ohRangeRetrieveError(AN46)</f>
        <v/>
      </c>
      <c r="AP46" s="43"/>
    </row>
    <row r="47" spans="1:42" x14ac:dyDescent="0.2">
      <c r="A47" s="114"/>
      <c r="B47" s="83">
        <v>41</v>
      </c>
      <c r="C47" s="113" t="b">
        <v>1</v>
      </c>
      <c r="D47" s="112" t="e">
        <f ca="1"/>
        <v>#NAME?</v>
      </c>
      <c r="E47" s="111" t="e">
        <f t="shared" ca="1" si="4"/>
        <v>#NAME?</v>
      </c>
      <c r="F47" s="110" t="e">
        <f ca="1">_xll.qlSimpleQuote(E47,,PriceTickValue,Permanent,Trigger,ObjectOverwrite)</f>
        <v>#VALUE!</v>
      </c>
      <c r="G47" s="81" t="str">
        <f ca="1">_xll.ohRangeRetrieveError(F47)</f>
        <v/>
      </c>
      <c r="H47" s="109"/>
      <c r="J47" s="259"/>
      <c r="K47" s="265">
        <v>41</v>
      </c>
      <c r="L47" s="264" t="b">
        <v>1</v>
      </c>
      <c r="M47" s="207" t="e">
        <f ca="1"/>
        <v>#NAME?</v>
      </c>
      <c r="N47" s="263" t="e">
        <f ca="1"/>
        <v>#NAME?</v>
      </c>
      <c r="O47" s="207" t="e">
        <f ca="1"/>
        <v>#NAME?</v>
      </c>
      <c r="P47" s="262" t="s">
        <v>227</v>
      </c>
      <c r="Q47" s="207" t="s">
        <v>227</v>
      </c>
      <c r="R47" s="207" t="s">
        <v>227</v>
      </c>
      <c r="S47" s="207" t="s">
        <v>227</v>
      </c>
      <c r="T47" s="207" t="s">
        <v>227</v>
      </c>
      <c r="U47" s="210" t="e">
        <f ca="1">_xll.qlMidSafe($Q47,$R47)</f>
        <v>#NAME?</v>
      </c>
      <c r="V47" s="201"/>
      <c r="W47" s="261" t="e">
        <v>#NUM!</v>
      </c>
      <c r="X47" s="201"/>
      <c r="Y47" s="260" t="e">
        <f ca="1"/>
        <v>#NAME?</v>
      </c>
      <c r="Z47" s="210" t="e">
        <f ca="1">_xll.qlSimpleQuoteSetValue(F47,Y47,Trigger)</f>
        <v>#NAME?</v>
      </c>
      <c r="AA47" s="43"/>
      <c r="AB47" s="17"/>
      <c r="AC47" s="17"/>
      <c r="AD47" s="17"/>
      <c r="AE47" s="17"/>
      <c r="AF47" s="238" t="e">
        <f t="shared" ca="1" si="1"/>
        <v>#VALUE!</v>
      </c>
      <c r="AH47" s="114"/>
      <c r="AI47" s="83">
        <v>41</v>
      </c>
      <c r="AJ47" s="112" t="b">
        <v>0</v>
      </c>
      <c r="AK47" s="112" t="e">
        <f ca="1"/>
        <v>#NAME?</v>
      </c>
      <c r="AL47" s="196" t="e">
        <f t="shared" ca="1" si="2"/>
        <v>#NAME?</v>
      </c>
      <c r="AM47" s="197" t="e">
        <f t="shared" ca="1" si="3"/>
        <v>#NAME?</v>
      </c>
      <c r="AN47" s="196" t="e">
        <f ca="1">_xll.qlFuturesConvAdjustmentQuote($AM47,IborIndex,$AK47,$AL47,Volatility,MeanReversion,Permanent,Trigger,ObjectOverwrite)</f>
        <v>#NAME?</v>
      </c>
      <c r="AO47" s="51" t="str">
        <f ca="1">_xll.ohRangeRetrieveError(AN47)</f>
        <v/>
      </c>
      <c r="AP47" s="43"/>
    </row>
    <row r="48" spans="1:42" x14ac:dyDescent="0.2">
      <c r="A48" s="114"/>
      <c r="B48" s="83">
        <v>42</v>
      </c>
      <c r="C48" s="113" t="b">
        <v>1</v>
      </c>
      <c r="D48" s="112" t="e">
        <f ca="1"/>
        <v>#NAME?</v>
      </c>
      <c r="E48" s="111" t="e">
        <f t="shared" ca="1" si="4"/>
        <v>#NAME?</v>
      </c>
      <c r="F48" s="110" t="e">
        <f ca="1">_xll.qlSimpleQuote(E48,,PriceTickValue,Permanent,Trigger,ObjectOverwrite)</f>
        <v>#VALUE!</v>
      </c>
      <c r="G48" s="81" t="str">
        <f ca="1">_xll.ohRangeRetrieveError(F48)</f>
        <v/>
      </c>
      <c r="H48" s="109"/>
      <c r="J48" s="259"/>
      <c r="K48" s="258">
        <v>42</v>
      </c>
      <c r="L48" s="257" t="b">
        <v>1</v>
      </c>
      <c r="M48" s="199" t="e">
        <f ca="1"/>
        <v>#NAME?</v>
      </c>
      <c r="N48" s="256" t="e">
        <f ca="1"/>
        <v>#NAME?</v>
      </c>
      <c r="O48" s="199" t="e">
        <f ca="1"/>
        <v>#NAME?</v>
      </c>
      <c r="P48" s="255" t="s">
        <v>227</v>
      </c>
      <c r="Q48" s="199" t="s">
        <v>227</v>
      </c>
      <c r="R48" s="199" t="s">
        <v>227</v>
      </c>
      <c r="S48" s="199" t="s">
        <v>227</v>
      </c>
      <c r="T48" s="199" t="s">
        <v>227</v>
      </c>
      <c r="U48" s="203" t="e">
        <f ca="1">_xll.qlMidSafe($Q48,$R48)</f>
        <v>#NAME?</v>
      </c>
      <c r="V48" s="201"/>
      <c r="W48" s="254" t="e">
        <v>#NUM!</v>
      </c>
      <c r="X48" s="201"/>
      <c r="Y48" s="253" t="e">
        <f ca="1"/>
        <v>#NAME?</v>
      </c>
      <c r="Z48" s="203" t="e">
        <f ca="1">_xll.qlSimpleQuoteSetValue(F48,Y48,Trigger)</f>
        <v>#NAME?</v>
      </c>
      <c r="AA48" s="43"/>
      <c r="AB48" s="17"/>
      <c r="AC48" s="17"/>
      <c r="AD48" s="17"/>
      <c r="AE48" s="17"/>
      <c r="AF48" s="238" t="e">
        <f t="shared" ca="1" si="1"/>
        <v>#VALUE!</v>
      </c>
      <c r="AH48" s="114"/>
      <c r="AI48" s="83">
        <v>42</v>
      </c>
      <c r="AJ48" s="112" t="b">
        <v>0</v>
      </c>
      <c r="AK48" s="112" t="e">
        <f ca="1"/>
        <v>#NAME?</v>
      </c>
      <c r="AL48" s="196" t="e">
        <f t="shared" ca="1" si="2"/>
        <v>#NAME?</v>
      </c>
      <c r="AM48" s="197" t="e">
        <f t="shared" ca="1" si="3"/>
        <v>#NAME?</v>
      </c>
      <c r="AN48" s="196" t="e">
        <f ca="1">_xll.qlFuturesConvAdjustmentQuote($AM48,IborIndex,$AK48,$AL48,Volatility,MeanReversion,Permanent,Trigger,ObjectOverwrite)</f>
        <v>#NAME?</v>
      </c>
      <c r="AO48" s="51" t="str">
        <f ca="1">_xll.ohRangeRetrieveError(AN48)</f>
        <v/>
      </c>
      <c r="AP48" s="43"/>
    </row>
    <row r="49" spans="1:42" ht="12" thickBot="1" x14ac:dyDescent="0.25">
      <c r="A49" s="108"/>
      <c r="B49" s="107"/>
      <c r="C49" s="107"/>
      <c r="D49" s="107"/>
      <c r="E49" s="107"/>
      <c r="F49" s="107"/>
      <c r="G49" s="107"/>
      <c r="H49" s="106"/>
      <c r="J49" s="252"/>
      <c r="K49" s="41"/>
      <c r="L49" s="41"/>
      <c r="M49" s="41"/>
      <c r="N49" s="41"/>
      <c r="O49" s="41"/>
      <c r="P49" s="41"/>
      <c r="Q49" s="41"/>
      <c r="R49" s="41"/>
      <c r="S49" s="41"/>
      <c r="T49" s="41"/>
      <c r="U49" s="41"/>
      <c r="V49" s="41"/>
      <c r="W49" s="41"/>
      <c r="X49" s="41"/>
      <c r="Y49" s="41"/>
      <c r="Z49" s="41"/>
      <c r="AA49" s="40"/>
      <c r="AB49" s="17"/>
      <c r="AC49" s="17"/>
      <c r="AD49" s="17"/>
      <c r="AE49" s="17"/>
      <c r="AF49" s="17"/>
      <c r="AH49" s="252"/>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6"/>
      <c r="W1" s="276"/>
      <c r="X1" s="160"/>
      <c r="Y1" s="160"/>
      <c r="Z1" s="160"/>
      <c r="AA1" s="275"/>
      <c r="AB1" s="17"/>
      <c r="AC1" s="17"/>
    </row>
    <row r="2" spans="1:29" x14ac:dyDescent="0.2">
      <c r="J2" s="235"/>
      <c r="K2" s="105"/>
      <c r="L2" s="234"/>
      <c r="M2" s="234"/>
      <c r="N2" s="17"/>
      <c r="O2" s="112" t="s">
        <v>153</v>
      </c>
      <c r="P2" s="105"/>
      <c r="Q2" s="105"/>
      <c r="R2" s="105"/>
      <c r="S2" s="105"/>
      <c r="T2" s="105"/>
      <c r="U2" s="105"/>
      <c r="V2" s="201"/>
      <c r="W2" s="201"/>
      <c r="X2" s="105"/>
      <c r="Y2" s="201"/>
      <c r="Z2" s="105"/>
      <c r="AA2" s="274"/>
      <c r="AB2" s="17"/>
      <c r="AC2" s="17"/>
    </row>
    <row r="3" spans="1:29" ht="12" thickBot="1" x14ac:dyDescent="0.25">
      <c r="J3" s="235"/>
      <c r="K3" s="105"/>
      <c r="L3" s="105"/>
      <c r="M3" s="105"/>
      <c r="N3" s="105"/>
      <c r="O3" s="105"/>
      <c r="P3" s="105"/>
      <c r="Q3" s="105"/>
      <c r="R3" s="105"/>
      <c r="S3" s="105"/>
      <c r="T3" s="105"/>
      <c r="U3" s="105"/>
      <c r="V3" s="201"/>
      <c r="W3" s="201"/>
      <c r="X3" s="105"/>
      <c r="Y3" s="105"/>
      <c r="Z3" s="105"/>
      <c r="AA3" s="274"/>
      <c r="AB3" s="17"/>
      <c r="AC3" s="17"/>
    </row>
    <row r="4" spans="1:29" x14ac:dyDescent="0.2">
      <c r="A4" s="125" t="s">
        <v>113</v>
      </c>
      <c r="B4" s="124"/>
      <c r="C4" s="124"/>
      <c r="D4" s="123" t="s">
        <v>112</v>
      </c>
      <c r="E4" s="123" t="s">
        <v>15</v>
      </c>
      <c r="F4" s="122"/>
      <c r="G4" s="122"/>
      <c r="H4" s="121"/>
      <c r="J4" s="235"/>
      <c r="K4" s="105"/>
      <c r="L4" s="105"/>
      <c r="M4" s="105"/>
      <c r="N4" s="284" t="e">
        <f ca="1">_xll.qlCalendarEndOfMonth("TARGET",_xll.qlCalendarAdvance("TARGET",_xll.qlSettingsEvaluationDate(Trigger),"2d"))</f>
        <v>#NAME?</v>
      </c>
      <c r="O4" s="105"/>
      <c r="P4" s="105"/>
      <c r="Q4" s="105"/>
      <c r="R4" s="105"/>
      <c r="S4" s="105"/>
      <c r="T4" s="105"/>
      <c r="U4" s="105"/>
      <c r="V4" s="201"/>
      <c r="W4" s="201"/>
      <c r="X4" s="105"/>
      <c r="Y4" s="105"/>
      <c r="Z4" s="232">
        <f ca="1">_xll.ohTrigger(Z6:Z9)</f>
        <v>3</v>
      </c>
      <c r="AA4" s="274"/>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2" t="s">
        <v>110</v>
      </c>
      <c r="L5" s="278" t="s">
        <v>109</v>
      </c>
      <c r="M5" s="278" t="s">
        <v>108</v>
      </c>
      <c r="N5" s="278" t="s">
        <v>179</v>
      </c>
      <c r="O5" s="281" t="e">
        <f ca="1">_xll.RData(O6:O9,P5:T5,,ReutersRtMode,,P6)</f>
        <v>#NAME?</v>
      </c>
      <c r="P5" s="278" t="s">
        <v>178</v>
      </c>
      <c r="Q5" s="278" t="s">
        <v>174</v>
      </c>
      <c r="R5" s="278" t="s">
        <v>143</v>
      </c>
      <c r="S5" s="278" t="s">
        <v>158</v>
      </c>
      <c r="T5" s="278" t="s">
        <v>173</v>
      </c>
      <c r="U5" s="280" t="s">
        <v>172</v>
      </c>
      <c r="V5" s="201"/>
      <c r="W5" s="279" t="s">
        <v>170</v>
      </c>
      <c r="X5" s="201"/>
      <c r="Y5" s="282" t="s">
        <v>168</v>
      </c>
      <c r="Z5" s="277" t="s">
        <v>167</v>
      </c>
      <c r="AA5" s="43"/>
      <c r="AB5" s="17"/>
      <c r="AC5" s="248" t="s">
        <v>171</v>
      </c>
    </row>
    <row r="6" spans="1:29" x14ac:dyDescent="0.2">
      <c r="A6" s="114"/>
      <c r="B6" s="119">
        <v>1</v>
      </c>
      <c r="C6" s="118" t="b">
        <v>0</v>
      </c>
      <c r="D6" s="117" t="e">
        <f t="array" aca="1" ref="D6:D125" ca="1">_xll.qlIMMNextCodes(_xll.qlSettingsEvaluationDate(Trigger)-1,$C6:$C125)</f>
        <v>#NAME?</v>
      </c>
      <c r="E6" s="111" t="e">
        <f t="shared" ref="E6:E37" ca="1" si="0">Currency&amp;$D$4&amp;$E$4&amp;$D6&amp;QuoteSuffix</f>
        <v>#NAME?</v>
      </c>
      <c r="F6" s="116" t="e">
        <f ca="1">_xll.qlSimpleQuote(E6,,PriceTickValue,Permanent,Trigger,ObjectOverwrite)</f>
        <v>#VALUE!</v>
      </c>
      <c r="G6" s="115" t="str">
        <f ca="1">_xll.ohRangeRetrieveError(F6)</f>
        <v/>
      </c>
      <c r="H6" s="109"/>
      <c r="J6" s="259"/>
      <c r="K6" s="272">
        <v>1</v>
      </c>
      <c r="L6" s="271" t="b">
        <v>0</v>
      </c>
      <c r="M6" s="219" t="e">
        <f t="array" aca="1" ref="M6:M9" ca="1">_xll.qlIMMcode(FuturesDates)</f>
        <v>#NAME?</v>
      </c>
      <c r="N6" s="270" t="e">
        <f t="array" aca="1" ref="N6:N9" ca="1">_xll.qlIMMNextDates(N4,$L6:$L9)</f>
        <v>#NAME?</v>
      </c>
      <c r="O6" s="219" t="str">
        <f t="array" ref="O6:O9">Currency&amp;"6F"&amp;K6:K9&amp;"="&amp;VLOOKUP(Contributor,ContributorTable,2,FALSE)</f>
        <v>EUR6F1=ICAP</v>
      </c>
      <c r="P6" s="269" t="s">
        <v>278</v>
      </c>
      <c r="Q6" s="219">
        <v>3.7999999999999999E-2</v>
      </c>
      <c r="R6" s="219">
        <v>8.8000000000000009E-2</v>
      </c>
      <c r="S6" s="219">
        <v>0</v>
      </c>
      <c r="T6" s="219">
        <v>0</v>
      </c>
      <c r="U6" s="222" t="e">
        <f ca="1">100-_xll.qlMidSafe($Q6,$R6)</f>
        <v>#NAME?</v>
      </c>
      <c r="V6" s="201"/>
      <c r="W6" s="268">
        <v>99.936999999999998</v>
      </c>
      <c r="X6" s="201"/>
      <c r="Y6" s="267" t="e">
        <f t="array" aca="1" ref="Y6:Y9" ca="1">QuoteLive</f>
        <v>#NAME?</v>
      </c>
      <c r="Z6" s="222" t="e">
        <f ca="1">_xll.qlSimpleQuoteSetValue(F6,Y6,Trigger)</f>
        <v>#NAME?</v>
      </c>
      <c r="AA6" s="43"/>
      <c r="AB6" s="17"/>
      <c r="AC6" s="238">
        <f>(R6-Q6)/100</f>
        <v>5.0000000000000012E-4</v>
      </c>
    </row>
    <row r="7" spans="1:29" x14ac:dyDescent="0.2">
      <c r="A7" s="114"/>
      <c r="B7" s="83">
        <v>2</v>
      </c>
      <c r="C7" s="113" t="b">
        <v>0</v>
      </c>
      <c r="D7" s="112" t="e">
        <f ca="1"/>
        <v>#NAME?</v>
      </c>
      <c r="E7" s="111" t="e">
        <f t="shared" ca="1" si="0"/>
        <v>#NAME?</v>
      </c>
      <c r="F7" s="110" t="e">
        <f ca="1">_xll.qlSimpleQuote(E7,,PriceTickValue,Permanent,Trigger,ObjectOverwrite)</f>
        <v>#VALUE!</v>
      </c>
      <c r="G7" s="81" t="str">
        <f ca="1">_xll.ohRangeRetrieveError(F7)</f>
        <v/>
      </c>
      <c r="H7" s="109"/>
      <c r="J7" s="259"/>
      <c r="K7" s="265">
        <v>2</v>
      </c>
      <c r="L7" s="264" t="b">
        <v>0</v>
      </c>
      <c r="M7" s="207" t="e">
        <f ca="1"/>
        <v>#NAME?</v>
      </c>
      <c r="N7" s="263" t="e">
        <f ca="1"/>
        <v>#NAME?</v>
      </c>
      <c r="O7" s="207" t="str">
        <v>EUR6F2=ICAP</v>
      </c>
      <c r="P7" s="262" t="s">
        <v>278</v>
      </c>
      <c r="Q7" s="207">
        <v>4.2000000000000003E-2</v>
      </c>
      <c r="R7" s="207">
        <v>9.1999999999999998E-2</v>
      </c>
      <c r="S7" s="207">
        <v>0</v>
      </c>
      <c r="T7" s="207">
        <v>0</v>
      </c>
      <c r="U7" s="210" t="e">
        <f ca="1">100-_xll.qlMidSafe($Q7,$R7)</f>
        <v>#NAME?</v>
      </c>
      <c r="V7" s="201"/>
      <c r="W7" s="266">
        <v>99.936000000000007</v>
      </c>
      <c r="X7" s="201"/>
      <c r="Y7" s="260" t="e">
        <f ca="1"/>
        <v>#NAME?</v>
      </c>
      <c r="Z7" s="210" t="e">
        <f ca="1">_xll.qlSimpleQuoteSetValue(F7,Y7,Trigger)</f>
        <v>#NAME?</v>
      </c>
      <c r="AA7" s="43"/>
      <c r="AB7" s="17"/>
      <c r="AC7" s="238">
        <f>(R7-Q7)/100</f>
        <v>5.0000000000000001E-4</v>
      </c>
    </row>
    <row r="8" spans="1:29" x14ac:dyDescent="0.2">
      <c r="A8" s="114"/>
      <c r="B8" s="83">
        <v>3</v>
      </c>
      <c r="C8" s="113" t="b">
        <v>0</v>
      </c>
      <c r="D8" s="112" t="e">
        <f ca="1"/>
        <v>#NAME?</v>
      </c>
      <c r="E8" s="111" t="e">
        <f t="shared" ca="1" si="0"/>
        <v>#NAME?</v>
      </c>
      <c r="F8" s="110" t="e">
        <f ca="1">_xll.qlSimpleQuote(E8,,PriceTickValue,Permanent,Trigger,ObjectOverwrite)</f>
        <v>#VALUE!</v>
      </c>
      <c r="G8" s="81" t="str">
        <f ca="1">_xll.ohRangeRetrieveError(F8)</f>
        <v/>
      </c>
      <c r="H8" s="109"/>
      <c r="J8" s="259"/>
      <c r="K8" s="265">
        <v>3</v>
      </c>
      <c r="L8" s="264" t="b">
        <v>0</v>
      </c>
      <c r="M8" s="207" t="e">
        <f ca="1"/>
        <v>#NAME?</v>
      </c>
      <c r="N8" s="263" t="e">
        <f ca="1"/>
        <v>#NAME?</v>
      </c>
      <c r="O8" s="207" t="str">
        <v>EUR6F3=ICAP</v>
      </c>
      <c r="P8" s="262" t="s">
        <v>278</v>
      </c>
      <c r="Q8" s="207">
        <v>4.4999999999999998E-2</v>
      </c>
      <c r="R8" s="207">
        <v>9.5000000000000001E-2</v>
      </c>
      <c r="S8" s="207">
        <v>0</v>
      </c>
      <c r="T8" s="207">
        <v>0</v>
      </c>
      <c r="U8" s="210" t="e">
        <f ca="1">100-_xll.qlMidSafe($Q8,$R8)</f>
        <v>#NAME?</v>
      </c>
      <c r="V8" s="201"/>
      <c r="W8" s="266">
        <v>99.935000000000002</v>
      </c>
      <c r="X8" s="201"/>
      <c r="Y8" s="260" t="e">
        <f ca="1"/>
        <v>#NAME?</v>
      </c>
      <c r="Z8" s="210" t="e">
        <f ca="1">_xll.qlSimpleQuoteSetValue(F8,Y8,Trigger)</f>
        <v>#NAME?</v>
      </c>
      <c r="AA8" s="43"/>
      <c r="AB8" s="17"/>
      <c r="AC8" s="238">
        <f>(R8-Q8)/100</f>
        <v>5.0000000000000001E-4</v>
      </c>
    </row>
    <row r="9" spans="1:29" x14ac:dyDescent="0.2">
      <c r="A9" s="114"/>
      <c r="B9" s="83">
        <v>4</v>
      </c>
      <c r="C9" s="113" t="b">
        <v>0</v>
      </c>
      <c r="D9" s="112" t="e">
        <f ca="1"/>
        <v>#NAME?</v>
      </c>
      <c r="E9" s="111" t="e">
        <f t="shared" ca="1" si="0"/>
        <v>#NAME?</v>
      </c>
      <c r="F9" s="110" t="e">
        <f ca="1">_xll.qlSimpleQuote(E9,,PriceTickValue,Permanent,Trigger,ObjectOverwrite)</f>
        <v>#VALUE!</v>
      </c>
      <c r="G9" s="81" t="str">
        <f ca="1">_xll.ohRangeRetrieveError(F9)</f>
        <v/>
      </c>
      <c r="H9" s="109"/>
      <c r="J9" s="259"/>
      <c r="K9" s="258">
        <v>4</v>
      </c>
      <c r="L9" s="257" t="b">
        <v>0</v>
      </c>
      <c r="M9" s="199" t="e">
        <f ca="1"/>
        <v>#NAME?</v>
      </c>
      <c r="N9" s="256" t="e">
        <f ca="1"/>
        <v>#NAME?</v>
      </c>
      <c r="O9" s="199" t="str">
        <v>EUR6F4=ICAP</v>
      </c>
      <c r="P9" s="255" t="s">
        <v>278</v>
      </c>
      <c r="Q9" s="199">
        <v>4.9000000000000002E-2</v>
      </c>
      <c r="R9" s="199">
        <v>9.9000000000000005E-2</v>
      </c>
      <c r="S9" s="199">
        <v>0</v>
      </c>
      <c r="T9" s="199">
        <v>0</v>
      </c>
      <c r="U9" s="203" t="e">
        <f ca="1">100-_xll.qlMidSafe($Q9,$R9)</f>
        <v>#NAME?</v>
      </c>
      <c r="V9" s="201"/>
      <c r="W9" s="283">
        <v>99.933999999999997</v>
      </c>
      <c r="X9" s="201"/>
      <c r="Y9" s="253" t="e">
        <f ca="1"/>
        <v>#NAME?</v>
      </c>
      <c r="Z9" s="203" t="e">
        <f ca="1">_xll.qlSimpleQuoteSetValue(F9,Y9,Trigger)</f>
        <v>#NAME?</v>
      </c>
      <c r="AA9" s="43"/>
      <c r="AB9" s="17"/>
      <c r="AC9" s="238">
        <f>(R9-Q9)/100</f>
        <v>5.0000000000000001E-4</v>
      </c>
    </row>
    <row r="10" spans="1:29" ht="12" thickBot="1" x14ac:dyDescent="0.25">
      <c r="A10" s="114"/>
      <c r="B10" s="83">
        <v>5</v>
      </c>
      <c r="C10" s="113" t="b">
        <v>0</v>
      </c>
      <c r="D10" s="112" t="e">
        <f ca="1"/>
        <v>#NAME?</v>
      </c>
      <c r="E10" s="111" t="e">
        <f t="shared" ca="1" si="0"/>
        <v>#NAME?</v>
      </c>
      <c r="F10" s="110" t="e">
        <f ca="1">_xll.qlSimpleQuote(E10,,PriceTickValue,Permanent,Trigger,ObjectOverwrite)</f>
        <v>#VALUE!</v>
      </c>
      <c r="G10" s="81" t="str">
        <f ca="1">_xll.ohRangeRetrieveError(F10)</f>
        <v/>
      </c>
      <c r="H10" s="109"/>
      <c r="J10" s="252"/>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e">
        <f ca="1"/>
        <v>#NAME?</v>
      </c>
      <c r="E11" s="111" t="e">
        <f t="shared" ca="1" si="0"/>
        <v>#NAME?</v>
      </c>
      <c r="F11" s="110" t="e">
        <f ca="1">_xll.qlSimpleQuote(E11,,PriceTickValue,Permanent,Trigger,ObjectOverwrite)</f>
        <v>#VALUE!</v>
      </c>
      <c r="G11" s="81" t="str">
        <f ca="1">_xll.ohRangeRetrieveError(F11)</f>
        <v/>
      </c>
      <c r="H11" s="109"/>
    </row>
    <row r="12" spans="1:29" x14ac:dyDescent="0.2">
      <c r="A12" s="114"/>
      <c r="B12" s="83">
        <v>7</v>
      </c>
      <c r="C12" s="113" t="b">
        <v>0</v>
      </c>
      <c r="D12" s="112" t="e">
        <f ca="1"/>
        <v>#NAME?</v>
      </c>
      <c r="E12" s="111" t="e">
        <f t="shared" ca="1" si="0"/>
        <v>#NAME?</v>
      </c>
      <c r="F12" s="110" t="e">
        <f ca="1">_xll.qlSimpleQuote(E12,,PriceTickValue,Permanent,Trigger,ObjectOverwrite)</f>
        <v>#VALUE!</v>
      </c>
      <c r="G12" s="81" t="str">
        <f ca="1">_xll.ohRangeRetrieveError(F12)</f>
        <v/>
      </c>
      <c r="H12" s="109"/>
    </row>
    <row r="13" spans="1:29" x14ac:dyDescent="0.2">
      <c r="A13" s="114"/>
      <c r="B13" s="83">
        <v>8</v>
      </c>
      <c r="C13" s="113" t="b">
        <v>0</v>
      </c>
      <c r="D13" s="112" t="e">
        <f ca="1"/>
        <v>#NAME?</v>
      </c>
      <c r="E13" s="111" t="e">
        <f t="shared" ca="1" si="0"/>
        <v>#NAME?</v>
      </c>
      <c r="F13" s="110" t="e">
        <f ca="1">_xll.qlSimpleQuote(E13,,PriceTickValue,Permanent,Trigger,ObjectOverwrite)</f>
        <v>#VALUE!</v>
      </c>
      <c r="G13" s="81" t="str">
        <f ca="1">_xll.ohRangeRetrieveError(F13)</f>
        <v/>
      </c>
      <c r="H13" s="109"/>
    </row>
    <row r="14" spans="1:29" x14ac:dyDescent="0.2">
      <c r="A14" s="114"/>
      <c r="B14" s="83">
        <v>9</v>
      </c>
      <c r="C14" s="113" t="b">
        <v>0</v>
      </c>
      <c r="D14" s="112" t="e">
        <f ca="1"/>
        <v>#NAME?</v>
      </c>
      <c r="E14" s="111" t="e">
        <f t="shared" ca="1" si="0"/>
        <v>#NAME?</v>
      </c>
      <c r="F14" s="110" t="e">
        <f ca="1">_xll.qlSimpleQuote(E14,,PriceTickValue,Permanent,Trigger,ObjectOverwrite)</f>
        <v>#VALUE!</v>
      </c>
      <c r="G14" s="81" t="str">
        <f ca="1">_xll.ohRangeRetrieveError(F14)</f>
        <v/>
      </c>
      <c r="H14" s="109"/>
    </row>
    <row r="15" spans="1:29" x14ac:dyDescent="0.2">
      <c r="A15" s="114"/>
      <c r="B15" s="83">
        <v>10</v>
      </c>
      <c r="C15" s="113" t="b">
        <v>0</v>
      </c>
      <c r="D15" s="112" t="e">
        <f ca="1"/>
        <v>#NAME?</v>
      </c>
      <c r="E15" s="111" t="e">
        <f t="shared" ca="1" si="0"/>
        <v>#NAME?</v>
      </c>
      <c r="F15" s="110" t="e">
        <f ca="1">_xll.qlSimpleQuote(E15,,PriceTickValue,Permanent,Trigger,ObjectOverwrite)</f>
        <v>#VALUE!</v>
      </c>
      <c r="G15" s="81" t="str">
        <f ca="1">_xll.ohRangeRetrieveError(F15)</f>
        <v/>
      </c>
      <c r="H15" s="109"/>
    </row>
    <row r="16" spans="1:29" x14ac:dyDescent="0.2">
      <c r="A16" s="114"/>
      <c r="B16" s="83">
        <v>11</v>
      </c>
      <c r="C16" s="113" t="b">
        <v>0</v>
      </c>
      <c r="D16" s="112" t="e">
        <f ca="1"/>
        <v>#NAME?</v>
      </c>
      <c r="E16" s="111" t="e">
        <f t="shared" ca="1" si="0"/>
        <v>#NAME?</v>
      </c>
      <c r="F16" s="110" t="e">
        <f ca="1">_xll.qlSimpleQuote(E16,,PriceTickValue,Permanent,Trigger,ObjectOverwrite)</f>
        <v>#VALUE!</v>
      </c>
      <c r="G16" s="81" t="str">
        <f ca="1">_xll.ohRangeRetrieveError(F16)</f>
        <v/>
      </c>
      <c r="H16" s="109"/>
    </row>
    <row r="17" spans="1:8" x14ac:dyDescent="0.2">
      <c r="A17" s="114"/>
      <c r="B17" s="83">
        <v>12</v>
      </c>
      <c r="C17" s="113" t="b">
        <v>0</v>
      </c>
      <c r="D17" s="112" t="e">
        <f ca="1"/>
        <v>#NAME?</v>
      </c>
      <c r="E17" s="111" t="e">
        <f t="shared" ca="1" si="0"/>
        <v>#NAME?</v>
      </c>
      <c r="F17" s="110" t="e">
        <f ca="1">_xll.qlSimpleQuote(E17,,PriceTickValue,Permanent,Trigger,ObjectOverwrite)</f>
        <v>#VALUE!</v>
      </c>
      <c r="G17" s="81" t="str">
        <f ca="1">_xll.ohRangeRetrieveError(F17)</f>
        <v/>
      </c>
      <c r="H17" s="109"/>
    </row>
    <row r="18" spans="1:8" x14ac:dyDescent="0.2">
      <c r="A18" s="114"/>
      <c r="B18" s="83">
        <v>13</v>
      </c>
      <c r="C18" s="113" t="b">
        <v>0</v>
      </c>
      <c r="D18" s="112" t="e">
        <f ca="1"/>
        <v>#NAME?</v>
      </c>
      <c r="E18" s="111" t="e">
        <f t="shared" ca="1" si="0"/>
        <v>#NAME?</v>
      </c>
      <c r="F18" s="110" t="e">
        <f ca="1">_xll.qlSimpleQuote(E18,,PriceTickValue,Permanent,Trigger,ObjectOverwrite)</f>
        <v>#VALUE!</v>
      </c>
      <c r="G18" s="81" t="str">
        <f ca="1">_xll.ohRangeRetrieveError(F18)</f>
        <v/>
      </c>
      <c r="H18" s="109"/>
    </row>
    <row r="19" spans="1:8" x14ac:dyDescent="0.2">
      <c r="A19" s="114"/>
      <c r="B19" s="83">
        <v>14</v>
      </c>
      <c r="C19" s="113" t="b">
        <v>0</v>
      </c>
      <c r="D19" s="112" t="e">
        <f ca="1"/>
        <v>#NAME?</v>
      </c>
      <c r="E19" s="111" t="e">
        <f t="shared" ca="1" si="0"/>
        <v>#NAME?</v>
      </c>
      <c r="F19" s="110" t="e">
        <f ca="1">_xll.qlSimpleQuote(E19,,PriceTickValue,Permanent,Trigger,ObjectOverwrite)</f>
        <v>#VALUE!</v>
      </c>
      <c r="G19" s="81" t="str">
        <f ca="1">_xll.ohRangeRetrieveError(F19)</f>
        <v/>
      </c>
      <c r="H19" s="109"/>
    </row>
    <row r="20" spans="1:8" x14ac:dyDescent="0.2">
      <c r="A20" s="114"/>
      <c r="B20" s="83">
        <v>15</v>
      </c>
      <c r="C20" s="113" t="b">
        <v>0</v>
      </c>
      <c r="D20" s="112" t="e">
        <f ca="1"/>
        <v>#NAME?</v>
      </c>
      <c r="E20" s="111" t="e">
        <f t="shared" ca="1" si="0"/>
        <v>#NAME?</v>
      </c>
      <c r="F20" s="110" t="e">
        <f ca="1">_xll.qlSimpleQuote(E20,,PriceTickValue,Permanent,Trigger,ObjectOverwrite)</f>
        <v>#VALUE!</v>
      </c>
      <c r="G20" s="81" t="str">
        <f ca="1">_xll.ohRangeRetrieveError(F20)</f>
        <v/>
      </c>
      <c r="H20" s="109"/>
    </row>
    <row r="21" spans="1:8" x14ac:dyDescent="0.2">
      <c r="A21" s="114"/>
      <c r="B21" s="83">
        <v>16</v>
      </c>
      <c r="C21" s="113" t="b">
        <v>0</v>
      </c>
      <c r="D21" s="112" t="e">
        <f ca="1"/>
        <v>#NAME?</v>
      </c>
      <c r="E21" s="111" t="e">
        <f t="shared" ca="1" si="0"/>
        <v>#NAME?</v>
      </c>
      <c r="F21" s="110" t="e">
        <f ca="1">_xll.qlSimpleQuote(E21,,PriceTickValue,Permanent,Trigger,ObjectOverwrite)</f>
        <v>#VALUE!</v>
      </c>
      <c r="G21" s="81" t="str">
        <f ca="1">_xll.ohRangeRetrieveError(F21)</f>
        <v/>
      </c>
      <c r="H21" s="109"/>
    </row>
    <row r="22" spans="1:8" x14ac:dyDescent="0.2">
      <c r="A22" s="114"/>
      <c r="B22" s="83">
        <v>17</v>
      </c>
      <c r="C22" s="113" t="b">
        <v>0</v>
      </c>
      <c r="D22" s="112" t="e">
        <f ca="1"/>
        <v>#NAME?</v>
      </c>
      <c r="E22" s="111" t="e">
        <f t="shared" ca="1" si="0"/>
        <v>#NAME?</v>
      </c>
      <c r="F22" s="110" t="e">
        <f ca="1">_xll.qlSimpleQuote(E22,,PriceTickValue,Permanent,Trigger,ObjectOverwrite)</f>
        <v>#VALUE!</v>
      </c>
      <c r="G22" s="81" t="str">
        <f ca="1">_xll.ohRangeRetrieveError(F22)</f>
        <v/>
      </c>
      <c r="H22" s="109"/>
    </row>
    <row r="23" spans="1:8" x14ac:dyDescent="0.2">
      <c r="A23" s="114"/>
      <c r="B23" s="83">
        <v>18</v>
      </c>
      <c r="C23" s="113" t="b">
        <v>0</v>
      </c>
      <c r="D23" s="112" t="e">
        <f ca="1"/>
        <v>#NAME?</v>
      </c>
      <c r="E23" s="111" t="e">
        <f t="shared" ca="1" si="0"/>
        <v>#NAME?</v>
      </c>
      <c r="F23" s="110" t="e">
        <f ca="1">_xll.qlSimpleQuote(E23,,PriceTickValue,Permanent,Trigger,ObjectOverwrite)</f>
        <v>#VALUE!</v>
      </c>
      <c r="G23" s="81" t="str">
        <f ca="1">_xll.ohRangeRetrieveError(F23)</f>
        <v/>
      </c>
      <c r="H23" s="109"/>
    </row>
    <row r="24" spans="1:8" x14ac:dyDescent="0.2">
      <c r="A24" s="114"/>
      <c r="B24" s="83">
        <v>19</v>
      </c>
      <c r="C24" s="113" t="b">
        <v>0</v>
      </c>
      <c r="D24" s="112" t="e">
        <f ca="1"/>
        <v>#NAME?</v>
      </c>
      <c r="E24" s="111" t="e">
        <f t="shared" ca="1" si="0"/>
        <v>#NAME?</v>
      </c>
      <c r="F24" s="110" t="e">
        <f ca="1">_xll.qlSimpleQuote(E24,,PriceTickValue,Permanent,Trigger,ObjectOverwrite)</f>
        <v>#VALUE!</v>
      </c>
      <c r="G24" s="81" t="str">
        <f ca="1">_xll.ohRangeRetrieveError(F24)</f>
        <v/>
      </c>
      <c r="H24" s="109"/>
    </row>
    <row r="25" spans="1:8" x14ac:dyDescent="0.2">
      <c r="A25" s="114"/>
      <c r="B25" s="83">
        <v>20</v>
      </c>
      <c r="C25" s="113" t="b">
        <v>0</v>
      </c>
      <c r="D25" s="112" t="e">
        <f ca="1"/>
        <v>#NAME?</v>
      </c>
      <c r="E25" s="111" t="e">
        <f t="shared" ca="1" si="0"/>
        <v>#NAME?</v>
      </c>
      <c r="F25" s="110" t="e">
        <f ca="1">_xll.qlSimpleQuote(E25,,PriceTickValue,Permanent,Trigger,ObjectOverwrite)</f>
        <v>#VALUE!</v>
      </c>
      <c r="G25" s="81" t="str">
        <f ca="1">_xll.ohRangeRetrieveError(F25)</f>
        <v/>
      </c>
      <c r="H25" s="109"/>
    </row>
    <row r="26" spans="1:8" x14ac:dyDescent="0.2">
      <c r="A26" s="114"/>
      <c r="B26" s="83">
        <v>21</v>
      </c>
      <c r="C26" s="113" t="b">
        <v>0</v>
      </c>
      <c r="D26" s="112" t="e">
        <f ca="1"/>
        <v>#NAME?</v>
      </c>
      <c r="E26" s="111" t="e">
        <f t="shared" ca="1" si="0"/>
        <v>#NAME?</v>
      </c>
      <c r="F26" s="110" t="e">
        <f ca="1">_xll.qlSimpleQuote(E26,,PriceTickValue,Permanent,Trigger,ObjectOverwrite)</f>
        <v>#VALUE!</v>
      </c>
      <c r="G26" s="81" t="str">
        <f ca="1">_xll.ohRangeRetrieveError(F26)</f>
        <v/>
      </c>
      <c r="H26" s="109"/>
    </row>
    <row r="27" spans="1:8" x14ac:dyDescent="0.2">
      <c r="A27" s="114"/>
      <c r="B27" s="83">
        <v>22</v>
      </c>
      <c r="C27" s="113" t="b">
        <v>0</v>
      </c>
      <c r="D27" s="112" t="e">
        <f ca="1"/>
        <v>#NAME?</v>
      </c>
      <c r="E27" s="111" t="e">
        <f t="shared" ca="1" si="0"/>
        <v>#NAME?</v>
      </c>
      <c r="F27" s="110" t="e">
        <f ca="1">_xll.qlSimpleQuote(E27,,PriceTickValue,Permanent,Trigger,ObjectOverwrite)</f>
        <v>#VALUE!</v>
      </c>
      <c r="G27" s="81" t="str">
        <f ca="1">_xll.ohRangeRetrieveError(F27)</f>
        <v/>
      </c>
      <c r="H27" s="109"/>
    </row>
    <row r="28" spans="1:8" x14ac:dyDescent="0.2">
      <c r="A28" s="114"/>
      <c r="B28" s="83">
        <v>23</v>
      </c>
      <c r="C28" s="113" t="b">
        <v>0</v>
      </c>
      <c r="D28" s="112" t="e">
        <f ca="1"/>
        <v>#NAME?</v>
      </c>
      <c r="E28" s="111" t="e">
        <f t="shared" ca="1" si="0"/>
        <v>#NAME?</v>
      </c>
      <c r="F28" s="110" t="e">
        <f ca="1">_xll.qlSimpleQuote(E28,,PriceTickValue,Permanent,Trigger,ObjectOverwrite)</f>
        <v>#VALUE!</v>
      </c>
      <c r="G28" s="81" t="str">
        <f ca="1">_xll.ohRangeRetrieveError(F28)</f>
        <v/>
      </c>
      <c r="H28" s="109"/>
    </row>
    <row r="29" spans="1:8" x14ac:dyDescent="0.2">
      <c r="A29" s="114"/>
      <c r="B29" s="83">
        <v>24</v>
      </c>
      <c r="C29" s="113" t="b">
        <v>0</v>
      </c>
      <c r="D29" s="112" t="e">
        <f ca="1"/>
        <v>#NAME?</v>
      </c>
      <c r="E29" s="111" t="e">
        <f t="shared" ca="1" si="0"/>
        <v>#NAME?</v>
      </c>
      <c r="F29" s="110" t="e">
        <f ca="1">_xll.qlSimpleQuote(E29,,PriceTickValue,Permanent,Trigger,ObjectOverwrite)</f>
        <v>#VALUE!</v>
      </c>
      <c r="G29" s="81" t="str">
        <f ca="1">_xll.ohRangeRetrieveError(F29)</f>
        <v/>
      </c>
      <c r="H29" s="109"/>
    </row>
    <row r="30" spans="1:8" x14ac:dyDescent="0.2">
      <c r="A30" s="114"/>
      <c r="B30" s="83">
        <v>25</v>
      </c>
      <c r="C30" s="113" t="b">
        <v>0</v>
      </c>
      <c r="D30" s="112" t="e">
        <f ca="1"/>
        <v>#NAME?</v>
      </c>
      <c r="E30" s="111" t="e">
        <f t="shared" ca="1" si="0"/>
        <v>#NAME?</v>
      </c>
      <c r="F30" s="110" t="e">
        <f ca="1">_xll.qlSimpleQuote(E30,,PriceTickValue,Permanent,Trigger,ObjectOverwrite)</f>
        <v>#VALUE!</v>
      </c>
      <c r="G30" s="81" t="str">
        <f ca="1">_xll.ohRangeRetrieveError(F30)</f>
        <v/>
      </c>
      <c r="H30" s="109"/>
    </row>
    <row r="31" spans="1:8" x14ac:dyDescent="0.2">
      <c r="A31" s="114"/>
      <c r="B31" s="83">
        <v>26</v>
      </c>
      <c r="C31" s="113" t="b">
        <v>0</v>
      </c>
      <c r="D31" s="112" t="e">
        <f ca="1"/>
        <v>#NAME?</v>
      </c>
      <c r="E31" s="111" t="e">
        <f t="shared" ca="1" si="0"/>
        <v>#NAME?</v>
      </c>
      <c r="F31" s="110" t="e">
        <f ca="1">_xll.qlSimpleQuote(E31,,PriceTickValue,Permanent,Trigger,ObjectOverwrite)</f>
        <v>#VALUE!</v>
      </c>
      <c r="G31" s="81" t="str">
        <f ca="1">_xll.ohRangeRetrieveError(F31)</f>
        <v/>
      </c>
      <c r="H31" s="109"/>
    </row>
    <row r="32" spans="1:8" x14ac:dyDescent="0.2">
      <c r="A32" s="114"/>
      <c r="B32" s="83">
        <v>27</v>
      </c>
      <c r="C32" s="113" t="b">
        <v>0</v>
      </c>
      <c r="D32" s="112" t="e">
        <f ca="1"/>
        <v>#NAME?</v>
      </c>
      <c r="E32" s="111" t="e">
        <f t="shared" ca="1" si="0"/>
        <v>#NAME?</v>
      </c>
      <c r="F32" s="110" t="e">
        <f ca="1">_xll.qlSimpleQuote(E32,,PriceTickValue,Permanent,Trigger,ObjectOverwrite)</f>
        <v>#VALUE!</v>
      </c>
      <c r="G32" s="81" t="str">
        <f ca="1">_xll.ohRangeRetrieveError(F32)</f>
        <v/>
      </c>
      <c r="H32" s="109"/>
    </row>
    <row r="33" spans="1:8" x14ac:dyDescent="0.2">
      <c r="A33" s="114"/>
      <c r="B33" s="83">
        <v>28</v>
      </c>
      <c r="C33" s="113" t="b">
        <v>0</v>
      </c>
      <c r="D33" s="112" t="e">
        <f ca="1"/>
        <v>#NAME?</v>
      </c>
      <c r="E33" s="111" t="e">
        <f t="shared" ca="1" si="0"/>
        <v>#NAME?</v>
      </c>
      <c r="F33" s="110" t="e">
        <f ca="1">_xll.qlSimpleQuote(E33,,PriceTickValue,Permanent,Trigger,ObjectOverwrite)</f>
        <v>#VALUE!</v>
      </c>
      <c r="G33" s="81" t="str">
        <f ca="1">_xll.ohRangeRetrieveError(F33)</f>
        <v/>
      </c>
      <c r="H33" s="109"/>
    </row>
    <row r="34" spans="1:8" x14ac:dyDescent="0.2">
      <c r="A34" s="114"/>
      <c r="B34" s="83">
        <v>29</v>
      </c>
      <c r="C34" s="113" t="b">
        <v>0</v>
      </c>
      <c r="D34" s="112" t="e">
        <f ca="1"/>
        <v>#NAME?</v>
      </c>
      <c r="E34" s="111" t="e">
        <f t="shared" ca="1" si="0"/>
        <v>#NAME?</v>
      </c>
      <c r="F34" s="110" t="e">
        <f ca="1">_xll.qlSimpleQuote(E34,,PriceTickValue,Permanent,Trigger,ObjectOverwrite)</f>
        <v>#VALUE!</v>
      </c>
      <c r="G34" s="81" t="str">
        <f ca="1">_xll.ohRangeRetrieveError(F34)</f>
        <v/>
      </c>
      <c r="H34" s="109"/>
    </row>
    <row r="35" spans="1:8" x14ac:dyDescent="0.2">
      <c r="A35" s="114"/>
      <c r="B35" s="83">
        <v>30</v>
      </c>
      <c r="C35" s="113" t="b">
        <v>0</v>
      </c>
      <c r="D35" s="112" t="e">
        <f ca="1"/>
        <v>#NAME?</v>
      </c>
      <c r="E35" s="111" t="e">
        <f t="shared" ca="1" si="0"/>
        <v>#NAME?</v>
      </c>
      <c r="F35" s="110" t="e">
        <f ca="1">_xll.qlSimpleQuote(E35,,PriceTickValue,Permanent,Trigger,ObjectOverwrite)</f>
        <v>#VALUE!</v>
      </c>
      <c r="G35" s="81" t="str">
        <f ca="1">_xll.ohRangeRetrieveError(F35)</f>
        <v/>
      </c>
      <c r="H35" s="109"/>
    </row>
    <row r="36" spans="1:8" x14ac:dyDescent="0.2">
      <c r="A36" s="114"/>
      <c r="B36" s="83">
        <v>31</v>
      </c>
      <c r="C36" s="113" t="b">
        <v>0</v>
      </c>
      <c r="D36" s="112" t="e">
        <f ca="1"/>
        <v>#NAME?</v>
      </c>
      <c r="E36" s="111" t="e">
        <f t="shared" ca="1" si="0"/>
        <v>#NAME?</v>
      </c>
      <c r="F36" s="110" t="e">
        <f ca="1">_xll.qlSimpleQuote(E36,,PriceTickValue,Permanent,Trigger,ObjectOverwrite)</f>
        <v>#VALUE!</v>
      </c>
      <c r="G36" s="81" t="str">
        <f ca="1">_xll.ohRangeRetrieveError(F36)</f>
        <v/>
      </c>
      <c r="H36" s="109"/>
    </row>
    <row r="37" spans="1:8" x14ac:dyDescent="0.2">
      <c r="A37" s="114"/>
      <c r="B37" s="83">
        <v>32</v>
      </c>
      <c r="C37" s="113" t="b">
        <v>0</v>
      </c>
      <c r="D37" s="112" t="e">
        <f ca="1"/>
        <v>#NAME?</v>
      </c>
      <c r="E37" s="111" t="e">
        <f t="shared" ca="1" si="0"/>
        <v>#NAME?</v>
      </c>
      <c r="F37" s="110" t="e">
        <f ca="1">_xll.qlSimpleQuote(E37,,PriceTickValue,Permanent,Trigger,ObjectOverwrite)</f>
        <v>#VALUE!</v>
      </c>
      <c r="G37" s="81" t="str">
        <f ca="1">_xll.ohRangeRetrieveError(F37)</f>
        <v/>
      </c>
      <c r="H37" s="109"/>
    </row>
    <row r="38" spans="1:8" x14ac:dyDescent="0.2">
      <c r="A38" s="114"/>
      <c r="B38" s="83">
        <v>33</v>
      </c>
      <c r="C38" s="113" t="b">
        <v>0</v>
      </c>
      <c r="D38" s="112" t="e">
        <f ca="1"/>
        <v>#NAME?</v>
      </c>
      <c r="E38" s="111" t="e">
        <f t="shared" ref="E38:E69" ca="1" si="1">Currency&amp;$D$4&amp;$E$4&amp;$D38&amp;QuoteSuffix</f>
        <v>#NAME?</v>
      </c>
      <c r="F38" s="110" t="e">
        <f ca="1">_xll.qlSimpleQuote(E38,,PriceTickValue,Permanent,Trigger,ObjectOverwrite)</f>
        <v>#VALUE!</v>
      </c>
      <c r="G38" s="81" t="str">
        <f ca="1">_xll.ohRangeRetrieveError(F38)</f>
        <v/>
      </c>
      <c r="H38" s="109"/>
    </row>
    <row r="39" spans="1:8" x14ac:dyDescent="0.2">
      <c r="A39" s="114"/>
      <c r="B39" s="83">
        <v>34</v>
      </c>
      <c r="C39" s="113" t="b">
        <v>0</v>
      </c>
      <c r="D39" s="112" t="e">
        <f ca="1"/>
        <v>#NAME?</v>
      </c>
      <c r="E39" s="111" t="e">
        <f t="shared" ca="1" si="1"/>
        <v>#NAME?</v>
      </c>
      <c r="F39" s="110" t="e">
        <f ca="1">_xll.qlSimpleQuote(E39,,PriceTickValue,Permanent,Trigger,ObjectOverwrite)</f>
        <v>#VALUE!</v>
      </c>
      <c r="G39" s="81" t="str">
        <f ca="1">_xll.ohRangeRetrieveError(F39)</f>
        <v/>
      </c>
      <c r="H39" s="109"/>
    </row>
    <row r="40" spans="1:8" x14ac:dyDescent="0.2">
      <c r="A40" s="114"/>
      <c r="B40" s="83">
        <v>35</v>
      </c>
      <c r="C40" s="113" t="b">
        <v>0</v>
      </c>
      <c r="D40" s="112" t="e">
        <f ca="1"/>
        <v>#NAME?</v>
      </c>
      <c r="E40" s="111" t="e">
        <f t="shared" ca="1" si="1"/>
        <v>#NAME?</v>
      </c>
      <c r="F40" s="110" t="e">
        <f ca="1">_xll.qlSimpleQuote(E40,,PriceTickValue,Permanent,Trigger,ObjectOverwrite)</f>
        <v>#VALUE!</v>
      </c>
      <c r="G40" s="81" t="str">
        <f ca="1">_xll.ohRangeRetrieveError(F40)</f>
        <v/>
      </c>
      <c r="H40" s="109"/>
    </row>
    <row r="41" spans="1:8" x14ac:dyDescent="0.2">
      <c r="A41" s="114"/>
      <c r="B41" s="83">
        <v>36</v>
      </c>
      <c r="C41" s="113" t="b">
        <v>0</v>
      </c>
      <c r="D41" s="112" t="e">
        <f ca="1"/>
        <v>#NAME?</v>
      </c>
      <c r="E41" s="111" t="e">
        <f t="shared" ca="1" si="1"/>
        <v>#NAME?</v>
      </c>
      <c r="F41" s="110" t="e">
        <f ca="1">_xll.qlSimpleQuote(E41,,PriceTickValue,Permanent,Trigger,ObjectOverwrite)</f>
        <v>#VALUE!</v>
      </c>
      <c r="G41" s="81" t="str">
        <f ca="1">_xll.ohRangeRetrieveError(F41)</f>
        <v/>
      </c>
      <c r="H41" s="109"/>
    </row>
    <row r="42" spans="1:8" x14ac:dyDescent="0.2">
      <c r="A42" s="114"/>
      <c r="B42" s="83">
        <v>37</v>
      </c>
      <c r="C42" s="113" t="b">
        <v>0</v>
      </c>
      <c r="D42" s="112" t="e">
        <f ca="1"/>
        <v>#NAME?</v>
      </c>
      <c r="E42" s="111" t="e">
        <f t="shared" ca="1" si="1"/>
        <v>#NAME?</v>
      </c>
      <c r="F42" s="110" t="e">
        <f ca="1">_xll.qlSimpleQuote(E42,,PriceTickValue,Permanent,Trigger,ObjectOverwrite)</f>
        <v>#VALUE!</v>
      </c>
      <c r="G42" s="81" t="str">
        <f ca="1">_xll.ohRangeRetrieveError(F42)</f>
        <v/>
      </c>
      <c r="H42" s="109"/>
    </row>
    <row r="43" spans="1:8" x14ac:dyDescent="0.2">
      <c r="A43" s="114"/>
      <c r="B43" s="83">
        <v>38</v>
      </c>
      <c r="C43" s="113" t="b">
        <v>0</v>
      </c>
      <c r="D43" s="112" t="e">
        <f ca="1"/>
        <v>#NAME?</v>
      </c>
      <c r="E43" s="111" t="e">
        <f t="shared" ca="1" si="1"/>
        <v>#NAME?</v>
      </c>
      <c r="F43" s="110" t="e">
        <f ca="1">_xll.qlSimpleQuote(E43,,PriceTickValue,Permanent,Trigger,ObjectOverwrite)</f>
        <v>#VALUE!</v>
      </c>
      <c r="G43" s="81" t="str">
        <f ca="1">_xll.ohRangeRetrieveError(F43)</f>
        <v/>
      </c>
      <c r="H43" s="109"/>
    </row>
    <row r="44" spans="1:8" x14ac:dyDescent="0.2">
      <c r="A44" s="114"/>
      <c r="B44" s="83">
        <v>39</v>
      </c>
      <c r="C44" s="113" t="b">
        <v>0</v>
      </c>
      <c r="D44" s="112" t="e">
        <f ca="1"/>
        <v>#NAME?</v>
      </c>
      <c r="E44" s="111" t="e">
        <f t="shared" ca="1" si="1"/>
        <v>#NAME?</v>
      </c>
      <c r="F44" s="110" t="e">
        <f ca="1">_xll.qlSimpleQuote(E44,,PriceTickValue,Permanent,Trigger,ObjectOverwrite)</f>
        <v>#VALUE!</v>
      </c>
      <c r="G44" s="81" t="str">
        <f ca="1">_xll.ohRangeRetrieveError(F44)</f>
        <v/>
      </c>
      <c r="H44" s="109"/>
    </row>
    <row r="45" spans="1:8" x14ac:dyDescent="0.2">
      <c r="A45" s="114"/>
      <c r="B45" s="83">
        <v>40</v>
      </c>
      <c r="C45" s="113" t="b">
        <v>0</v>
      </c>
      <c r="D45" s="112" t="e">
        <f ca="1"/>
        <v>#NAME?</v>
      </c>
      <c r="E45" s="111" t="e">
        <f t="shared" ca="1" si="1"/>
        <v>#NAME?</v>
      </c>
      <c r="F45" s="110" t="e">
        <f ca="1">_xll.qlSimpleQuote(E45,,PriceTickValue,Permanent,Trigger,ObjectOverwrite)</f>
        <v>#VALUE!</v>
      </c>
      <c r="G45" s="81" t="str">
        <f ca="1">_xll.ohRangeRetrieveError(F45)</f>
        <v/>
      </c>
      <c r="H45" s="109"/>
    </row>
    <row r="46" spans="1:8" x14ac:dyDescent="0.2">
      <c r="A46" s="114"/>
      <c r="B46" s="83">
        <v>41</v>
      </c>
      <c r="C46" s="113" t="b">
        <v>0</v>
      </c>
      <c r="D46" s="112" t="e">
        <f ca="1"/>
        <v>#NAME?</v>
      </c>
      <c r="E46" s="111" t="e">
        <f t="shared" ca="1" si="1"/>
        <v>#NAME?</v>
      </c>
      <c r="F46" s="110" t="e">
        <f ca="1">_xll.qlSimpleQuote(E46,,PriceTickValue,Permanent,Trigger,ObjectOverwrite)</f>
        <v>#VALUE!</v>
      </c>
      <c r="G46" s="81" t="str">
        <f ca="1">_xll.ohRangeRetrieveError(F46)</f>
        <v/>
      </c>
      <c r="H46" s="109"/>
    </row>
    <row r="47" spans="1:8" x14ac:dyDescent="0.2">
      <c r="A47" s="114"/>
      <c r="B47" s="83">
        <v>42</v>
      </c>
      <c r="C47" s="113" t="b">
        <v>0</v>
      </c>
      <c r="D47" s="112" t="e">
        <f ca="1"/>
        <v>#NAME?</v>
      </c>
      <c r="E47" s="111" t="e">
        <f t="shared" ca="1" si="1"/>
        <v>#NAME?</v>
      </c>
      <c r="F47" s="110" t="e">
        <f ca="1">_xll.qlSimpleQuote(E47,,PriceTickValue,Permanent,Trigger,ObjectOverwrite)</f>
        <v>#VALUE!</v>
      </c>
      <c r="G47" s="81" t="str">
        <f ca="1">_xll.ohRangeRetrieveError(F47)</f>
        <v/>
      </c>
      <c r="H47" s="109"/>
    </row>
    <row r="48" spans="1:8" x14ac:dyDescent="0.2">
      <c r="A48" s="114"/>
      <c r="B48" s="83">
        <v>43</v>
      </c>
      <c r="C48" s="113" t="b">
        <v>0</v>
      </c>
      <c r="D48" s="112" t="e">
        <f ca="1"/>
        <v>#NAME?</v>
      </c>
      <c r="E48" s="111" t="e">
        <f t="shared" ca="1" si="1"/>
        <v>#NAME?</v>
      </c>
      <c r="F48" s="110" t="e">
        <f ca="1">_xll.qlSimpleQuote(E48,,PriceTickValue,Permanent,Trigger,ObjectOverwrite)</f>
        <v>#VALUE!</v>
      </c>
      <c r="G48" s="81" t="str">
        <f ca="1">_xll.ohRangeRetrieveError(F48)</f>
        <v/>
      </c>
      <c r="H48" s="109"/>
    </row>
    <row r="49" spans="1:8" x14ac:dyDescent="0.2">
      <c r="A49" s="114"/>
      <c r="B49" s="83">
        <v>44</v>
      </c>
      <c r="C49" s="113" t="b">
        <v>0</v>
      </c>
      <c r="D49" s="112" t="e">
        <f ca="1"/>
        <v>#NAME?</v>
      </c>
      <c r="E49" s="111" t="e">
        <f t="shared" ca="1" si="1"/>
        <v>#NAME?</v>
      </c>
      <c r="F49" s="110" t="e">
        <f ca="1">_xll.qlSimpleQuote(E49,,PriceTickValue,Permanent,Trigger,ObjectOverwrite)</f>
        <v>#VALUE!</v>
      </c>
      <c r="G49" s="81" t="str">
        <f ca="1">_xll.ohRangeRetrieveError(F49)</f>
        <v/>
      </c>
      <c r="H49" s="109"/>
    </row>
    <row r="50" spans="1:8" x14ac:dyDescent="0.2">
      <c r="A50" s="114"/>
      <c r="B50" s="83">
        <v>45</v>
      </c>
      <c r="C50" s="113" t="b">
        <v>0</v>
      </c>
      <c r="D50" s="112" t="e">
        <f ca="1"/>
        <v>#NAME?</v>
      </c>
      <c r="E50" s="111" t="e">
        <f t="shared" ca="1" si="1"/>
        <v>#NAME?</v>
      </c>
      <c r="F50" s="110" t="e">
        <f ca="1">_xll.qlSimpleQuote(E50,,PriceTickValue,Permanent,Trigger,ObjectOverwrite)</f>
        <v>#VALUE!</v>
      </c>
      <c r="G50" s="81" t="str">
        <f ca="1">_xll.ohRangeRetrieveError(F50)</f>
        <v/>
      </c>
      <c r="H50" s="109"/>
    </row>
    <row r="51" spans="1:8" x14ac:dyDescent="0.2">
      <c r="A51" s="114"/>
      <c r="B51" s="83">
        <v>46</v>
      </c>
      <c r="C51" s="113" t="b">
        <v>0</v>
      </c>
      <c r="D51" s="112" t="e">
        <f ca="1"/>
        <v>#NAME?</v>
      </c>
      <c r="E51" s="111" t="e">
        <f t="shared" ca="1" si="1"/>
        <v>#NAME?</v>
      </c>
      <c r="F51" s="110" t="e">
        <f ca="1">_xll.qlSimpleQuote(E51,,PriceTickValue,Permanent,Trigger,ObjectOverwrite)</f>
        <v>#VALUE!</v>
      </c>
      <c r="G51" s="81" t="str">
        <f ca="1">_xll.ohRangeRetrieveError(F51)</f>
        <v/>
      </c>
      <c r="H51" s="109"/>
    </row>
    <row r="52" spans="1:8" x14ac:dyDescent="0.2">
      <c r="A52" s="114"/>
      <c r="B52" s="83">
        <v>47</v>
      </c>
      <c r="C52" s="113" t="b">
        <v>0</v>
      </c>
      <c r="D52" s="112" t="e">
        <f ca="1"/>
        <v>#NAME?</v>
      </c>
      <c r="E52" s="111" t="e">
        <f t="shared" ca="1" si="1"/>
        <v>#NAME?</v>
      </c>
      <c r="F52" s="110" t="e">
        <f ca="1">_xll.qlSimpleQuote(E52,,PriceTickValue,Permanent,Trigger,ObjectOverwrite)</f>
        <v>#VALUE!</v>
      </c>
      <c r="G52" s="81" t="str">
        <f ca="1">_xll.ohRangeRetrieveError(F52)</f>
        <v/>
      </c>
      <c r="H52" s="109"/>
    </row>
    <row r="53" spans="1:8" x14ac:dyDescent="0.2">
      <c r="A53" s="114"/>
      <c r="B53" s="83">
        <v>48</v>
      </c>
      <c r="C53" s="113" t="b">
        <v>0</v>
      </c>
      <c r="D53" s="112" t="e">
        <f ca="1"/>
        <v>#NAME?</v>
      </c>
      <c r="E53" s="111" t="e">
        <f t="shared" ca="1" si="1"/>
        <v>#NAME?</v>
      </c>
      <c r="F53" s="110" t="e">
        <f ca="1">_xll.qlSimpleQuote(E53,,PriceTickValue,Permanent,Trigger,ObjectOverwrite)</f>
        <v>#VALUE!</v>
      </c>
      <c r="G53" s="81" t="str">
        <f ca="1">_xll.ohRangeRetrieveError(F53)</f>
        <v/>
      </c>
      <c r="H53" s="109"/>
    </row>
    <row r="54" spans="1:8" x14ac:dyDescent="0.2">
      <c r="A54" s="114"/>
      <c r="B54" s="83">
        <v>49</v>
      </c>
      <c r="C54" s="113" t="b">
        <v>0</v>
      </c>
      <c r="D54" s="112" t="e">
        <f ca="1"/>
        <v>#NAME?</v>
      </c>
      <c r="E54" s="111" t="e">
        <f t="shared" ca="1" si="1"/>
        <v>#NAME?</v>
      </c>
      <c r="F54" s="110" t="e">
        <f ca="1">_xll.qlSimpleQuote(E54,,PriceTickValue,Permanent,Trigger,ObjectOverwrite)</f>
        <v>#VALUE!</v>
      </c>
      <c r="G54" s="81" t="str">
        <f ca="1">_xll.ohRangeRetrieveError(F54)</f>
        <v/>
      </c>
      <c r="H54" s="109"/>
    </row>
    <row r="55" spans="1:8" x14ac:dyDescent="0.2">
      <c r="A55" s="114"/>
      <c r="B55" s="83">
        <v>50</v>
      </c>
      <c r="C55" s="113" t="b">
        <v>0</v>
      </c>
      <c r="D55" s="112" t="e">
        <f ca="1"/>
        <v>#NAME?</v>
      </c>
      <c r="E55" s="111" t="e">
        <f t="shared" ca="1" si="1"/>
        <v>#NAME?</v>
      </c>
      <c r="F55" s="110" t="e">
        <f ca="1">_xll.qlSimpleQuote(E55,,PriceTickValue,Permanent,Trigger,ObjectOverwrite)</f>
        <v>#VALUE!</v>
      </c>
      <c r="G55" s="81" t="str">
        <f ca="1">_xll.ohRangeRetrieveError(F55)</f>
        <v/>
      </c>
      <c r="H55" s="109"/>
    </row>
    <row r="56" spans="1:8" x14ac:dyDescent="0.2">
      <c r="A56" s="114"/>
      <c r="B56" s="83">
        <v>51</v>
      </c>
      <c r="C56" s="113" t="b">
        <v>0</v>
      </c>
      <c r="D56" s="112" t="e">
        <f ca="1"/>
        <v>#NAME?</v>
      </c>
      <c r="E56" s="111" t="e">
        <f t="shared" ca="1" si="1"/>
        <v>#NAME?</v>
      </c>
      <c r="F56" s="110" t="e">
        <f ca="1">_xll.qlSimpleQuote(E56,,PriceTickValue,Permanent,Trigger,ObjectOverwrite)</f>
        <v>#VALUE!</v>
      </c>
      <c r="G56" s="81" t="str">
        <f ca="1">_xll.ohRangeRetrieveError(F56)</f>
        <v/>
      </c>
      <c r="H56" s="109"/>
    </row>
    <row r="57" spans="1:8" x14ac:dyDescent="0.2">
      <c r="A57" s="114"/>
      <c r="B57" s="83">
        <v>52</v>
      </c>
      <c r="C57" s="113" t="b">
        <v>0</v>
      </c>
      <c r="D57" s="112" t="e">
        <f ca="1"/>
        <v>#NAME?</v>
      </c>
      <c r="E57" s="111" t="e">
        <f t="shared" ca="1" si="1"/>
        <v>#NAME?</v>
      </c>
      <c r="F57" s="110" t="e">
        <f ca="1">_xll.qlSimpleQuote(E57,,PriceTickValue,Permanent,Trigger,ObjectOverwrite)</f>
        <v>#VALUE!</v>
      </c>
      <c r="G57" s="81" t="str">
        <f ca="1">_xll.ohRangeRetrieveError(F57)</f>
        <v/>
      </c>
      <c r="H57" s="109"/>
    </row>
    <row r="58" spans="1:8" x14ac:dyDescent="0.2">
      <c r="A58" s="114"/>
      <c r="B58" s="83">
        <v>53</v>
      </c>
      <c r="C58" s="113" t="b">
        <v>0</v>
      </c>
      <c r="D58" s="112" t="e">
        <f ca="1"/>
        <v>#NAME?</v>
      </c>
      <c r="E58" s="111" t="e">
        <f t="shared" ca="1" si="1"/>
        <v>#NAME?</v>
      </c>
      <c r="F58" s="110" t="e">
        <f ca="1">_xll.qlSimpleQuote(E58,,PriceTickValue,Permanent,Trigger,ObjectOverwrite)</f>
        <v>#VALUE!</v>
      </c>
      <c r="G58" s="81" t="str">
        <f ca="1">_xll.ohRangeRetrieveError(F58)</f>
        <v/>
      </c>
      <c r="H58" s="109"/>
    </row>
    <row r="59" spans="1:8" x14ac:dyDescent="0.2">
      <c r="A59" s="114"/>
      <c r="B59" s="83">
        <v>54</v>
      </c>
      <c r="C59" s="113" t="b">
        <v>0</v>
      </c>
      <c r="D59" s="112" t="e">
        <f ca="1"/>
        <v>#NAME?</v>
      </c>
      <c r="E59" s="111" t="e">
        <f t="shared" ca="1" si="1"/>
        <v>#NAME?</v>
      </c>
      <c r="F59" s="110" t="e">
        <f ca="1">_xll.qlSimpleQuote(E59,,PriceTickValue,Permanent,Trigger,ObjectOverwrite)</f>
        <v>#VALUE!</v>
      </c>
      <c r="G59" s="81" t="str">
        <f ca="1">_xll.ohRangeRetrieveError(F59)</f>
        <v/>
      </c>
      <c r="H59" s="109"/>
    </row>
    <row r="60" spans="1:8" x14ac:dyDescent="0.2">
      <c r="A60" s="114"/>
      <c r="B60" s="83">
        <v>55</v>
      </c>
      <c r="C60" s="113" t="b">
        <v>0</v>
      </c>
      <c r="D60" s="112" t="e">
        <f ca="1"/>
        <v>#NAME?</v>
      </c>
      <c r="E60" s="111" t="e">
        <f t="shared" ca="1" si="1"/>
        <v>#NAME?</v>
      </c>
      <c r="F60" s="110" t="e">
        <f ca="1">_xll.qlSimpleQuote(E60,,PriceTickValue,Permanent,Trigger,ObjectOverwrite)</f>
        <v>#VALUE!</v>
      </c>
      <c r="G60" s="81" t="str">
        <f ca="1">_xll.ohRangeRetrieveError(F60)</f>
        <v/>
      </c>
      <c r="H60" s="109"/>
    </row>
    <row r="61" spans="1:8" x14ac:dyDescent="0.2">
      <c r="A61" s="114"/>
      <c r="B61" s="83">
        <v>56</v>
      </c>
      <c r="C61" s="113" t="b">
        <v>0</v>
      </c>
      <c r="D61" s="112" t="e">
        <f ca="1"/>
        <v>#NAME?</v>
      </c>
      <c r="E61" s="111" t="e">
        <f t="shared" ca="1" si="1"/>
        <v>#NAME?</v>
      </c>
      <c r="F61" s="110" t="e">
        <f ca="1">_xll.qlSimpleQuote(E61,,PriceTickValue,Permanent,Trigger,ObjectOverwrite)</f>
        <v>#VALUE!</v>
      </c>
      <c r="G61" s="81" t="str">
        <f ca="1">_xll.ohRangeRetrieveError(F61)</f>
        <v/>
      </c>
      <c r="H61" s="109"/>
    </row>
    <row r="62" spans="1:8" x14ac:dyDescent="0.2">
      <c r="A62" s="114"/>
      <c r="B62" s="83">
        <v>57</v>
      </c>
      <c r="C62" s="113" t="b">
        <v>0</v>
      </c>
      <c r="D62" s="112" t="e">
        <f ca="1"/>
        <v>#NAME?</v>
      </c>
      <c r="E62" s="111" t="e">
        <f t="shared" ca="1" si="1"/>
        <v>#NAME?</v>
      </c>
      <c r="F62" s="110" t="e">
        <f ca="1">_xll.qlSimpleQuote(E62,,PriceTickValue,Permanent,Trigger,ObjectOverwrite)</f>
        <v>#VALUE!</v>
      </c>
      <c r="G62" s="81" t="str">
        <f ca="1">_xll.ohRangeRetrieveError(F62)</f>
        <v/>
      </c>
      <c r="H62" s="109"/>
    </row>
    <row r="63" spans="1:8" x14ac:dyDescent="0.2">
      <c r="A63" s="114"/>
      <c r="B63" s="83">
        <v>58</v>
      </c>
      <c r="C63" s="113" t="b">
        <v>0</v>
      </c>
      <c r="D63" s="112" t="e">
        <f ca="1"/>
        <v>#NAME?</v>
      </c>
      <c r="E63" s="111" t="e">
        <f t="shared" ca="1" si="1"/>
        <v>#NAME?</v>
      </c>
      <c r="F63" s="110" t="e">
        <f ca="1">_xll.qlSimpleQuote(E63,,PriceTickValue,Permanent,Trigger,ObjectOverwrite)</f>
        <v>#VALUE!</v>
      </c>
      <c r="G63" s="81" t="str">
        <f ca="1">_xll.ohRangeRetrieveError(F63)</f>
        <v/>
      </c>
      <c r="H63" s="109"/>
    </row>
    <row r="64" spans="1:8" x14ac:dyDescent="0.2">
      <c r="A64" s="114"/>
      <c r="B64" s="83">
        <v>59</v>
      </c>
      <c r="C64" s="113" t="b">
        <v>0</v>
      </c>
      <c r="D64" s="112" t="e">
        <f ca="1"/>
        <v>#NAME?</v>
      </c>
      <c r="E64" s="111" t="e">
        <f t="shared" ca="1" si="1"/>
        <v>#NAME?</v>
      </c>
      <c r="F64" s="110" t="e">
        <f ca="1">_xll.qlSimpleQuote(E64,,PriceTickValue,Permanent,Trigger,ObjectOverwrite)</f>
        <v>#VALUE!</v>
      </c>
      <c r="G64" s="81" t="str">
        <f ca="1">_xll.ohRangeRetrieveError(F64)</f>
        <v/>
      </c>
      <c r="H64" s="109"/>
    </row>
    <row r="65" spans="1:8" x14ac:dyDescent="0.2">
      <c r="A65" s="114"/>
      <c r="B65" s="83">
        <v>60</v>
      </c>
      <c r="C65" s="113" t="b">
        <v>0</v>
      </c>
      <c r="D65" s="112" t="e">
        <f ca="1"/>
        <v>#NAME?</v>
      </c>
      <c r="E65" s="111" t="e">
        <f t="shared" ca="1" si="1"/>
        <v>#NAME?</v>
      </c>
      <c r="F65" s="110" t="e">
        <f ca="1">_xll.qlSimpleQuote(E65,,PriceTickValue,Permanent,Trigger,ObjectOverwrite)</f>
        <v>#VALUE!</v>
      </c>
      <c r="G65" s="81" t="str">
        <f ca="1">_xll.ohRangeRetrieveError(F65)</f>
        <v/>
      </c>
      <c r="H65" s="109"/>
    </row>
    <row r="66" spans="1:8" x14ac:dyDescent="0.2">
      <c r="A66" s="114"/>
      <c r="B66" s="83">
        <v>61</v>
      </c>
      <c r="C66" s="113" t="b">
        <v>0</v>
      </c>
      <c r="D66" s="112" t="e">
        <f ca="1"/>
        <v>#NAME?</v>
      </c>
      <c r="E66" s="111" t="e">
        <f t="shared" ca="1" si="1"/>
        <v>#NAME?</v>
      </c>
      <c r="F66" s="110" t="e">
        <f ca="1">_xll.qlSimpleQuote(E66,,PriceTickValue,Permanent,Trigger,ObjectOverwrite)</f>
        <v>#VALUE!</v>
      </c>
      <c r="G66" s="81" t="str">
        <f ca="1">_xll.ohRangeRetrieveError(F66)</f>
        <v/>
      </c>
      <c r="H66" s="109"/>
    </row>
    <row r="67" spans="1:8" x14ac:dyDescent="0.2">
      <c r="A67" s="114"/>
      <c r="B67" s="83">
        <v>62</v>
      </c>
      <c r="C67" s="113" t="b">
        <v>0</v>
      </c>
      <c r="D67" s="112" t="e">
        <f ca="1"/>
        <v>#NAME?</v>
      </c>
      <c r="E67" s="111" t="e">
        <f t="shared" ca="1" si="1"/>
        <v>#NAME?</v>
      </c>
      <c r="F67" s="110" t="e">
        <f ca="1">_xll.qlSimpleQuote(E67,,PriceTickValue,Permanent,Trigger,ObjectOverwrite)</f>
        <v>#VALUE!</v>
      </c>
      <c r="G67" s="81" t="str">
        <f ca="1">_xll.ohRangeRetrieveError(F67)</f>
        <v/>
      </c>
      <c r="H67" s="109"/>
    </row>
    <row r="68" spans="1:8" x14ac:dyDescent="0.2">
      <c r="A68" s="114"/>
      <c r="B68" s="83">
        <v>63</v>
      </c>
      <c r="C68" s="113" t="b">
        <v>0</v>
      </c>
      <c r="D68" s="112" t="e">
        <f ca="1"/>
        <v>#NAME?</v>
      </c>
      <c r="E68" s="111" t="e">
        <f t="shared" ca="1" si="1"/>
        <v>#NAME?</v>
      </c>
      <c r="F68" s="110" t="e">
        <f ca="1">_xll.qlSimpleQuote(E68,,PriceTickValue,Permanent,Trigger,ObjectOverwrite)</f>
        <v>#VALUE!</v>
      </c>
      <c r="G68" s="81" t="str">
        <f ca="1">_xll.ohRangeRetrieveError(F68)</f>
        <v/>
      </c>
      <c r="H68" s="109"/>
    </row>
    <row r="69" spans="1:8" x14ac:dyDescent="0.2">
      <c r="A69" s="114"/>
      <c r="B69" s="83">
        <v>64</v>
      </c>
      <c r="C69" s="113" t="b">
        <v>0</v>
      </c>
      <c r="D69" s="112" t="e">
        <f ca="1"/>
        <v>#NAME?</v>
      </c>
      <c r="E69" s="111" t="e">
        <f t="shared" ca="1" si="1"/>
        <v>#NAME?</v>
      </c>
      <c r="F69" s="110" t="e">
        <f ca="1">_xll.qlSimpleQuote(E69,,PriceTickValue,Permanent,Trigger,ObjectOverwrite)</f>
        <v>#VALUE!</v>
      </c>
      <c r="G69" s="81" t="str">
        <f ca="1">_xll.ohRangeRetrieveError(F69)</f>
        <v/>
      </c>
      <c r="H69" s="109"/>
    </row>
    <row r="70" spans="1:8" x14ac:dyDescent="0.2">
      <c r="A70" s="114"/>
      <c r="B70" s="83">
        <v>65</v>
      </c>
      <c r="C70" s="113" t="b">
        <v>0</v>
      </c>
      <c r="D70" s="112" t="e">
        <f ca="1"/>
        <v>#NAME?</v>
      </c>
      <c r="E70" s="111" t="e">
        <f t="shared" ref="E70:E101" ca="1" si="2">Currency&amp;$D$4&amp;$E$4&amp;$D70&amp;QuoteSuffix</f>
        <v>#NAME?</v>
      </c>
      <c r="F70" s="110" t="e">
        <f ca="1">_xll.qlSimpleQuote(E70,,PriceTickValue,Permanent,Trigger,ObjectOverwrite)</f>
        <v>#VALUE!</v>
      </c>
      <c r="G70" s="81" t="str">
        <f ca="1">_xll.ohRangeRetrieveError(F70)</f>
        <v/>
      </c>
      <c r="H70" s="109"/>
    </row>
    <row r="71" spans="1:8" x14ac:dyDescent="0.2">
      <c r="A71" s="114"/>
      <c r="B71" s="83">
        <v>66</v>
      </c>
      <c r="C71" s="113" t="b">
        <v>0</v>
      </c>
      <c r="D71" s="112" t="e">
        <f ca="1"/>
        <v>#NAME?</v>
      </c>
      <c r="E71" s="111" t="e">
        <f t="shared" ca="1" si="2"/>
        <v>#NAME?</v>
      </c>
      <c r="F71" s="110" t="e">
        <f ca="1">_xll.qlSimpleQuote(E71,,PriceTickValue,Permanent,Trigger,ObjectOverwrite)</f>
        <v>#VALUE!</v>
      </c>
      <c r="G71" s="81" t="str">
        <f ca="1">_xll.ohRangeRetrieveError(F71)</f>
        <v/>
      </c>
      <c r="H71" s="109"/>
    </row>
    <row r="72" spans="1:8" x14ac:dyDescent="0.2">
      <c r="A72" s="114"/>
      <c r="B72" s="83">
        <v>67</v>
      </c>
      <c r="C72" s="113" t="b">
        <v>0</v>
      </c>
      <c r="D72" s="112" t="e">
        <f ca="1"/>
        <v>#NAME?</v>
      </c>
      <c r="E72" s="111" t="e">
        <f t="shared" ca="1" si="2"/>
        <v>#NAME?</v>
      </c>
      <c r="F72" s="110" t="e">
        <f ca="1">_xll.qlSimpleQuote(E72,,PriceTickValue,Permanent,Trigger,ObjectOverwrite)</f>
        <v>#VALUE!</v>
      </c>
      <c r="G72" s="81" t="str">
        <f ca="1">_xll.ohRangeRetrieveError(F72)</f>
        <v/>
      </c>
      <c r="H72" s="109"/>
    </row>
    <row r="73" spans="1:8" x14ac:dyDescent="0.2">
      <c r="A73" s="114"/>
      <c r="B73" s="83">
        <v>68</v>
      </c>
      <c r="C73" s="113" t="b">
        <v>0</v>
      </c>
      <c r="D73" s="112" t="e">
        <f ca="1"/>
        <v>#NAME?</v>
      </c>
      <c r="E73" s="111" t="e">
        <f t="shared" ca="1" si="2"/>
        <v>#NAME?</v>
      </c>
      <c r="F73" s="110" t="e">
        <f ca="1">_xll.qlSimpleQuote(E73,,PriceTickValue,Permanent,Trigger,ObjectOverwrite)</f>
        <v>#VALUE!</v>
      </c>
      <c r="G73" s="81" t="str">
        <f ca="1">_xll.ohRangeRetrieveError(F73)</f>
        <v/>
      </c>
      <c r="H73" s="109"/>
    </row>
    <row r="74" spans="1:8" x14ac:dyDescent="0.2">
      <c r="A74" s="114"/>
      <c r="B74" s="83">
        <v>69</v>
      </c>
      <c r="C74" s="113" t="b">
        <v>0</v>
      </c>
      <c r="D74" s="112" t="e">
        <f ca="1"/>
        <v>#NAME?</v>
      </c>
      <c r="E74" s="111" t="e">
        <f t="shared" ca="1" si="2"/>
        <v>#NAME?</v>
      </c>
      <c r="F74" s="110" t="e">
        <f ca="1">_xll.qlSimpleQuote(E74,,PriceTickValue,Permanent,Trigger,ObjectOverwrite)</f>
        <v>#VALUE!</v>
      </c>
      <c r="G74" s="81" t="str">
        <f ca="1">_xll.ohRangeRetrieveError(F74)</f>
        <v/>
      </c>
      <c r="H74" s="109"/>
    </row>
    <row r="75" spans="1:8" x14ac:dyDescent="0.2">
      <c r="A75" s="114"/>
      <c r="B75" s="83">
        <v>70</v>
      </c>
      <c r="C75" s="113" t="b">
        <v>0</v>
      </c>
      <c r="D75" s="112" t="e">
        <f ca="1"/>
        <v>#NAME?</v>
      </c>
      <c r="E75" s="111" t="e">
        <f t="shared" ca="1" si="2"/>
        <v>#NAME?</v>
      </c>
      <c r="F75" s="110" t="e">
        <f ca="1">_xll.qlSimpleQuote(E75,,PriceTickValue,Permanent,Trigger,ObjectOverwrite)</f>
        <v>#VALUE!</v>
      </c>
      <c r="G75" s="81" t="str">
        <f ca="1">_xll.ohRangeRetrieveError(F75)</f>
        <v/>
      </c>
      <c r="H75" s="109"/>
    </row>
    <row r="76" spans="1:8" x14ac:dyDescent="0.2">
      <c r="A76" s="114"/>
      <c r="B76" s="83">
        <v>71</v>
      </c>
      <c r="C76" s="113" t="b">
        <v>0</v>
      </c>
      <c r="D76" s="112" t="e">
        <f ca="1"/>
        <v>#NAME?</v>
      </c>
      <c r="E76" s="111" t="e">
        <f t="shared" ca="1" si="2"/>
        <v>#NAME?</v>
      </c>
      <c r="F76" s="110" t="e">
        <f ca="1">_xll.qlSimpleQuote(E76,,PriceTickValue,Permanent,Trigger,ObjectOverwrite)</f>
        <v>#VALUE!</v>
      </c>
      <c r="G76" s="81" t="str">
        <f ca="1">_xll.ohRangeRetrieveError(F76)</f>
        <v/>
      </c>
      <c r="H76" s="109"/>
    </row>
    <row r="77" spans="1:8" x14ac:dyDescent="0.2">
      <c r="A77" s="114"/>
      <c r="B77" s="83">
        <v>72</v>
      </c>
      <c r="C77" s="113" t="b">
        <v>0</v>
      </c>
      <c r="D77" s="112" t="e">
        <f ca="1"/>
        <v>#NAME?</v>
      </c>
      <c r="E77" s="111" t="e">
        <f t="shared" ca="1" si="2"/>
        <v>#NAME?</v>
      </c>
      <c r="F77" s="110" t="e">
        <f ca="1">_xll.qlSimpleQuote(E77,,PriceTickValue,Permanent,Trigger,ObjectOverwrite)</f>
        <v>#VALUE!</v>
      </c>
      <c r="G77" s="81" t="str">
        <f ca="1">_xll.ohRangeRetrieveError(F77)</f>
        <v/>
      </c>
      <c r="H77" s="109"/>
    </row>
    <row r="78" spans="1:8" x14ac:dyDescent="0.2">
      <c r="A78" s="114"/>
      <c r="B78" s="83">
        <v>73</v>
      </c>
      <c r="C78" s="113" t="b">
        <v>0</v>
      </c>
      <c r="D78" s="112" t="e">
        <f ca="1"/>
        <v>#NAME?</v>
      </c>
      <c r="E78" s="111" t="e">
        <f t="shared" ca="1" si="2"/>
        <v>#NAME?</v>
      </c>
      <c r="F78" s="110" t="e">
        <f ca="1">_xll.qlSimpleQuote(E78,,PriceTickValue,Permanent,Trigger,ObjectOverwrite)</f>
        <v>#VALUE!</v>
      </c>
      <c r="G78" s="81" t="str">
        <f ca="1">_xll.ohRangeRetrieveError(F78)</f>
        <v/>
      </c>
      <c r="H78" s="109"/>
    </row>
    <row r="79" spans="1:8" x14ac:dyDescent="0.2">
      <c r="A79" s="114"/>
      <c r="B79" s="83">
        <v>74</v>
      </c>
      <c r="C79" s="113" t="b">
        <v>0</v>
      </c>
      <c r="D79" s="112" t="e">
        <f ca="1"/>
        <v>#NAME?</v>
      </c>
      <c r="E79" s="111" t="e">
        <f t="shared" ca="1" si="2"/>
        <v>#NAME?</v>
      </c>
      <c r="F79" s="110" t="e">
        <f ca="1">_xll.qlSimpleQuote(E79,,PriceTickValue,Permanent,Trigger,ObjectOverwrite)</f>
        <v>#VALUE!</v>
      </c>
      <c r="G79" s="81" t="str">
        <f ca="1">_xll.ohRangeRetrieveError(F79)</f>
        <v/>
      </c>
      <c r="H79" s="109"/>
    </row>
    <row r="80" spans="1:8" x14ac:dyDescent="0.2">
      <c r="A80" s="114"/>
      <c r="B80" s="83">
        <v>75</v>
      </c>
      <c r="C80" s="113" t="b">
        <v>0</v>
      </c>
      <c r="D80" s="112" t="e">
        <f ca="1"/>
        <v>#NAME?</v>
      </c>
      <c r="E80" s="111" t="e">
        <f t="shared" ca="1" si="2"/>
        <v>#NAME?</v>
      </c>
      <c r="F80" s="110" t="e">
        <f ca="1">_xll.qlSimpleQuote(E80,,PriceTickValue,Permanent,Trigger,ObjectOverwrite)</f>
        <v>#VALUE!</v>
      </c>
      <c r="G80" s="81" t="str">
        <f ca="1">_xll.ohRangeRetrieveError(F80)</f>
        <v/>
      </c>
      <c r="H80" s="109"/>
    </row>
    <row r="81" spans="1:8" x14ac:dyDescent="0.2">
      <c r="A81" s="114"/>
      <c r="B81" s="83">
        <v>76</v>
      </c>
      <c r="C81" s="113" t="b">
        <v>0</v>
      </c>
      <c r="D81" s="112" t="e">
        <f ca="1"/>
        <v>#NAME?</v>
      </c>
      <c r="E81" s="111" t="e">
        <f t="shared" ca="1" si="2"/>
        <v>#NAME?</v>
      </c>
      <c r="F81" s="110" t="e">
        <f ca="1">_xll.qlSimpleQuote(E81,,PriceTickValue,Permanent,Trigger,ObjectOverwrite)</f>
        <v>#VALUE!</v>
      </c>
      <c r="G81" s="81" t="str">
        <f ca="1">_xll.ohRangeRetrieveError(F81)</f>
        <v/>
      </c>
      <c r="H81" s="109"/>
    </row>
    <row r="82" spans="1:8" x14ac:dyDescent="0.2">
      <c r="A82" s="114"/>
      <c r="B82" s="83">
        <v>77</v>
      </c>
      <c r="C82" s="113" t="b">
        <v>0</v>
      </c>
      <c r="D82" s="112" t="e">
        <f ca="1"/>
        <v>#NAME?</v>
      </c>
      <c r="E82" s="111" t="e">
        <f t="shared" ca="1" si="2"/>
        <v>#NAME?</v>
      </c>
      <c r="F82" s="110" t="e">
        <f ca="1">_xll.qlSimpleQuote(E82,,PriceTickValue,Permanent,Trigger,ObjectOverwrite)</f>
        <v>#VALUE!</v>
      </c>
      <c r="G82" s="81" t="str">
        <f ca="1">_xll.ohRangeRetrieveError(F82)</f>
        <v/>
      </c>
      <c r="H82" s="109"/>
    </row>
    <row r="83" spans="1:8" x14ac:dyDescent="0.2">
      <c r="A83" s="114"/>
      <c r="B83" s="83">
        <v>78</v>
      </c>
      <c r="C83" s="113" t="b">
        <v>0</v>
      </c>
      <c r="D83" s="112" t="e">
        <f ca="1"/>
        <v>#NAME?</v>
      </c>
      <c r="E83" s="111" t="e">
        <f t="shared" ca="1" si="2"/>
        <v>#NAME?</v>
      </c>
      <c r="F83" s="110" t="e">
        <f ca="1">_xll.qlSimpleQuote(E83,,PriceTickValue,Permanent,Trigger,ObjectOverwrite)</f>
        <v>#VALUE!</v>
      </c>
      <c r="G83" s="81" t="str">
        <f ca="1">_xll.ohRangeRetrieveError(F83)</f>
        <v/>
      </c>
      <c r="H83" s="109"/>
    </row>
    <row r="84" spans="1:8" x14ac:dyDescent="0.2">
      <c r="A84" s="114"/>
      <c r="B84" s="83">
        <v>79</v>
      </c>
      <c r="C84" s="113" t="b">
        <v>0</v>
      </c>
      <c r="D84" s="112" t="e">
        <f ca="1"/>
        <v>#NAME?</v>
      </c>
      <c r="E84" s="111" t="e">
        <f t="shared" ca="1" si="2"/>
        <v>#NAME?</v>
      </c>
      <c r="F84" s="110" t="e">
        <f ca="1">_xll.qlSimpleQuote(E84,,PriceTickValue,Permanent,Trigger,ObjectOverwrite)</f>
        <v>#VALUE!</v>
      </c>
      <c r="G84" s="81" t="str">
        <f ca="1">_xll.ohRangeRetrieveError(F84)</f>
        <v/>
      </c>
      <c r="H84" s="109"/>
    </row>
    <row r="85" spans="1:8" x14ac:dyDescent="0.2">
      <c r="A85" s="114"/>
      <c r="B85" s="83">
        <v>80</v>
      </c>
      <c r="C85" s="113" t="b">
        <v>0</v>
      </c>
      <c r="D85" s="112" t="e">
        <f ca="1"/>
        <v>#NAME?</v>
      </c>
      <c r="E85" s="111" t="e">
        <f t="shared" ca="1" si="2"/>
        <v>#NAME?</v>
      </c>
      <c r="F85" s="110" t="e">
        <f ca="1">_xll.qlSimpleQuote(E85,,PriceTickValue,Permanent,Trigger,ObjectOverwrite)</f>
        <v>#VALUE!</v>
      </c>
      <c r="G85" s="81" t="str">
        <f ca="1">_xll.ohRangeRetrieveError(F85)</f>
        <v/>
      </c>
      <c r="H85" s="109"/>
    </row>
    <row r="86" spans="1:8" x14ac:dyDescent="0.2">
      <c r="A86" s="114"/>
      <c r="B86" s="83">
        <v>81</v>
      </c>
      <c r="C86" s="113" t="b">
        <v>0</v>
      </c>
      <c r="D86" s="112" t="e">
        <f ca="1"/>
        <v>#NAME?</v>
      </c>
      <c r="E86" s="111" t="e">
        <f t="shared" ca="1" si="2"/>
        <v>#NAME?</v>
      </c>
      <c r="F86" s="110" t="e">
        <f ca="1">_xll.qlSimpleQuote(E86,,PriceTickValue,Permanent,Trigger,ObjectOverwrite)</f>
        <v>#VALUE!</v>
      </c>
      <c r="G86" s="81" t="str">
        <f ca="1">_xll.ohRangeRetrieveError(F86)</f>
        <v/>
      </c>
      <c r="H86" s="109"/>
    </row>
    <row r="87" spans="1:8" x14ac:dyDescent="0.2">
      <c r="A87" s="114"/>
      <c r="B87" s="83">
        <v>82</v>
      </c>
      <c r="C87" s="113" t="b">
        <v>0</v>
      </c>
      <c r="D87" s="112" t="e">
        <f ca="1"/>
        <v>#NAME?</v>
      </c>
      <c r="E87" s="111" t="e">
        <f t="shared" ca="1" si="2"/>
        <v>#NAME?</v>
      </c>
      <c r="F87" s="110" t="e">
        <f ca="1">_xll.qlSimpleQuote(E87,,PriceTickValue,Permanent,Trigger,ObjectOverwrite)</f>
        <v>#VALUE!</v>
      </c>
      <c r="G87" s="81" t="str">
        <f ca="1">_xll.ohRangeRetrieveError(F87)</f>
        <v/>
      </c>
      <c r="H87" s="109"/>
    </row>
    <row r="88" spans="1:8" x14ac:dyDescent="0.2">
      <c r="A88" s="114"/>
      <c r="B88" s="83">
        <v>83</v>
      </c>
      <c r="C88" s="113" t="b">
        <v>0</v>
      </c>
      <c r="D88" s="112" t="e">
        <f ca="1"/>
        <v>#NAME?</v>
      </c>
      <c r="E88" s="111" t="e">
        <f t="shared" ca="1" si="2"/>
        <v>#NAME?</v>
      </c>
      <c r="F88" s="110" t="e">
        <f ca="1">_xll.qlSimpleQuote(E88,,PriceTickValue,Permanent,Trigger,ObjectOverwrite)</f>
        <v>#VALUE!</v>
      </c>
      <c r="G88" s="81" t="str">
        <f ca="1">_xll.ohRangeRetrieveError(F88)</f>
        <v/>
      </c>
      <c r="H88" s="109"/>
    </row>
    <row r="89" spans="1:8" x14ac:dyDescent="0.2">
      <c r="A89" s="114"/>
      <c r="B89" s="83">
        <v>84</v>
      </c>
      <c r="C89" s="113" t="b">
        <v>0</v>
      </c>
      <c r="D89" s="112" t="e">
        <f ca="1"/>
        <v>#NAME?</v>
      </c>
      <c r="E89" s="111" t="e">
        <f t="shared" ca="1" si="2"/>
        <v>#NAME?</v>
      </c>
      <c r="F89" s="110" t="e">
        <f ca="1">_xll.qlSimpleQuote(E89,,PriceTickValue,Permanent,Trigger,ObjectOverwrite)</f>
        <v>#VALUE!</v>
      </c>
      <c r="G89" s="81" t="str">
        <f ca="1">_xll.ohRangeRetrieveError(F89)</f>
        <v/>
      </c>
      <c r="H89" s="109"/>
    </row>
    <row r="90" spans="1:8" x14ac:dyDescent="0.2">
      <c r="A90" s="114"/>
      <c r="B90" s="83">
        <v>85</v>
      </c>
      <c r="C90" s="113" t="b">
        <v>0</v>
      </c>
      <c r="D90" s="112" t="e">
        <f ca="1"/>
        <v>#NAME?</v>
      </c>
      <c r="E90" s="111" t="e">
        <f t="shared" ca="1" si="2"/>
        <v>#NAME?</v>
      </c>
      <c r="F90" s="110" t="e">
        <f ca="1">_xll.qlSimpleQuote(E90,,PriceTickValue,Permanent,Trigger,ObjectOverwrite)</f>
        <v>#VALUE!</v>
      </c>
      <c r="G90" s="81" t="str">
        <f ca="1">_xll.ohRangeRetrieveError(F90)</f>
        <v/>
      </c>
      <c r="H90" s="109"/>
    </row>
    <row r="91" spans="1:8" x14ac:dyDescent="0.2">
      <c r="A91" s="114"/>
      <c r="B91" s="83">
        <v>86</v>
      </c>
      <c r="C91" s="113" t="b">
        <v>0</v>
      </c>
      <c r="D91" s="112" t="e">
        <f ca="1"/>
        <v>#NAME?</v>
      </c>
      <c r="E91" s="111" t="e">
        <f t="shared" ca="1" si="2"/>
        <v>#NAME?</v>
      </c>
      <c r="F91" s="110" t="e">
        <f ca="1">_xll.qlSimpleQuote(E91,,PriceTickValue,Permanent,Trigger,ObjectOverwrite)</f>
        <v>#VALUE!</v>
      </c>
      <c r="G91" s="81" t="str">
        <f ca="1">_xll.ohRangeRetrieveError(F91)</f>
        <v/>
      </c>
      <c r="H91" s="109"/>
    </row>
    <row r="92" spans="1:8" x14ac:dyDescent="0.2">
      <c r="A92" s="114"/>
      <c r="B92" s="83">
        <v>87</v>
      </c>
      <c r="C92" s="113" t="b">
        <v>0</v>
      </c>
      <c r="D92" s="112" t="e">
        <f ca="1"/>
        <v>#NAME?</v>
      </c>
      <c r="E92" s="111" t="e">
        <f t="shared" ca="1" si="2"/>
        <v>#NAME?</v>
      </c>
      <c r="F92" s="110" t="e">
        <f ca="1">_xll.qlSimpleQuote(E92,,PriceTickValue,Permanent,Trigger,ObjectOverwrite)</f>
        <v>#VALUE!</v>
      </c>
      <c r="G92" s="81" t="str">
        <f ca="1">_xll.ohRangeRetrieveError(F92)</f>
        <v/>
      </c>
      <c r="H92" s="109"/>
    </row>
    <row r="93" spans="1:8" x14ac:dyDescent="0.2">
      <c r="A93" s="114"/>
      <c r="B93" s="83">
        <v>88</v>
      </c>
      <c r="C93" s="113" t="b">
        <v>0</v>
      </c>
      <c r="D93" s="112" t="e">
        <f ca="1"/>
        <v>#NAME?</v>
      </c>
      <c r="E93" s="111" t="e">
        <f t="shared" ca="1" si="2"/>
        <v>#NAME?</v>
      </c>
      <c r="F93" s="110" t="e">
        <f ca="1">_xll.qlSimpleQuote(E93,,PriceTickValue,Permanent,Trigger,ObjectOverwrite)</f>
        <v>#VALUE!</v>
      </c>
      <c r="G93" s="81" t="str">
        <f ca="1">_xll.ohRangeRetrieveError(F93)</f>
        <v/>
      </c>
      <c r="H93" s="109"/>
    </row>
    <row r="94" spans="1:8" x14ac:dyDescent="0.2">
      <c r="A94" s="114"/>
      <c r="B94" s="83">
        <v>89</v>
      </c>
      <c r="C94" s="113" t="b">
        <v>0</v>
      </c>
      <c r="D94" s="112" t="e">
        <f ca="1"/>
        <v>#NAME?</v>
      </c>
      <c r="E94" s="111" t="e">
        <f t="shared" ca="1" si="2"/>
        <v>#NAME?</v>
      </c>
      <c r="F94" s="110" t="e">
        <f ca="1">_xll.qlSimpleQuote(E94,,PriceTickValue,Permanent,Trigger,ObjectOverwrite)</f>
        <v>#VALUE!</v>
      </c>
      <c r="G94" s="81" t="str">
        <f ca="1">_xll.ohRangeRetrieveError(F94)</f>
        <v/>
      </c>
      <c r="H94" s="109"/>
    </row>
    <row r="95" spans="1:8" x14ac:dyDescent="0.2">
      <c r="A95" s="114"/>
      <c r="B95" s="83">
        <v>90</v>
      </c>
      <c r="C95" s="113" t="b">
        <v>0</v>
      </c>
      <c r="D95" s="112" t="e">
        <f ca="1"/>
        <v>#NAME?</v>
      </c>
      <c r="E95" s="111" t="e">
        <f t="shared" ca="1" si="2"/>
        <v>#NAME?</v>
      </c>
      <c r="F95" s="110" t="e">
        <f ca="1">_xll.qlSimpleQuote(E95,,PriceTickValue,Permanent,Trigger,ObjectOverwrite)</f>
        <v>#VALUE!</v>
      </c>
      <c r="G95" s="81" t="str">
        <f ca="1">_xll.ohRangeRetrieveError(F95)</f>
        <v/>
      </c>
      <c r="H95" s="109"/>
    </row>
    <row r="96" spans="1:8" x14ac:dyDescent="0.2">
      <c r="A96" s="114"/>
      <c r="B96" s="83">
        <v>91</v>
      </c>
      <c r="C96" s="113" t="b">
        <v>0</v>
      </c>
      <c r="D96" s="112" t="e">
        <f ca="1"/>
        <v>#NAME?</v>
      </c>
      <c r="E96" s="111" t="e">
        <f t="shared" ca="1" si="2"/>
        <v>#NAME?</v>
      </c>
      <c r="F96" s="110" t="e">
        <f ca="1">_xll.qlSimpleQuote(E96,,PriceTickValue,Permanent,Trigger,ObjectOverwrite)</f>
        <v>#VALUE!</v>
      </c>
      <c r="G96" s="81" t="str">
        <f ca="1">_xll.ohRangeRetrieveError(F96)</f>
        <v/>
      </c>
      <c r="H96" s="109"/>
    </row>
    <row r="97" spans="1:8" x14ac:dyDescent="0.2">
      <c r="A97" s="114"/>
      <c r="B97" s="83">
        <v>92</v>
      </c>
      <c r="C97" s="113" t="b">
        <v>0</v>
      </c>
      <c r="D97" s="112" t="e">
        <f ca="1"/>
        <v>#NAME?</v>
      </c>
      <c r="E97" s="111" t="e">
        <f t="shared" ca="1" si="2"/>
        <v>#NAME?</v>
      </c>
      <c r="F97" s="110" t="e">
        <f ca="1">_xll.qlSimpleQuote(E97,,PriceTickValue,Permanent,Trigger,ObjectOverwrite)</f>
        <v>#VALUE!</v>
      </c>
      <c r="G97" s="81" t="str">
        <f ca="1">_xll.ohRangeRetrieveError(F97)</f>
        <v/>
      </c>
      <c r="H97" s="109"/>
    </row>
    <row r="98" spans="1:8" x14ac:dyDescent="0.2">
      <c r="A98" s="114"/>
      <c r="B98" s="83">
        <v>93</v>
      </c>
      <c r="C98" s="113" t="b">
        <v>0</v>
      </c>
      <c r="D98" s="112" t="e">
        <f ca="1"/>
        <v>#NAME?</v>
      </c>
      <c r="E98" s="111" t="e">
        <f t="shared" ca="1" si="2"/>
        <v>#NAME?</v>
      </c>
      <c r="F98" s="110" t="e">
        <f ca="1">_xll.qlSimpleQuote(E98,,PriceTickValue,Permanent,Trigger,ObjectOverwrite)</f>
        <v>#VALUE!</v>
      </c>
      <c r="G98" s="81" t="str">
        <f ca="1">_xll.ohRangeRetrieveError(F98)</f>
        <v/>
      </c>
      <c r="H98" s="109"/>
    </row>
    <row r="99" spans="1:8" x14ac:dyDescent="0.2">
      <c r="A99" s="114"/>
      <c r="B99" s="83">
        <v>94</v>
      </c>
      <c r="C99" s="113" t="b">
        <v>0</v>
      </c>
      <c r="D99" s="112" t="e">
        <f ca="1"/>
        <v>#NAME?</v>
      </c>
      <c r="E99" s="111" t="e">
        <f t="shared" ca="1" si="2"/>
        <v>#NAME?</v>
      </c>
      <c r="F99" s="110" t="e">
        <f ca="1">_xll.qlSimpleQuote(E99,,PriceTickValue,Permanent,Trigger,ObjectOverwrite)</f>
        <v>#VALUE!</v>
      </c>
      <c r="G99" s="81" t="str">
        <f ca="1">_xll.ohRangeRetrieveError(F99)</f>
        <v/>
      </c>
      <c r="H99" s="109"/>
    </row>
    <row r="100" spans="1:8" x14ac:dyDescent="0.2">
      <c r="A100" s="114"/>
      <c r="B100" s="83">
        <v>95</v>
      </c>
      <c r="C100" s="113" t="b">
        <v>0</v>
      </c>
      <c r="D100" s="112" t="e">
        <f ca="1"/>
        <v>#NAME?</v>
      </c>
      <c r="E100" s="111" t="e">
        <f t="shared" ca="1" si="2"/>
        <v>#NAME?</v>
      </c>
      <c r="F100" s="110" t="e">
        <f ca="1">_xll.qlSimpleQuote(E100,,PriceTickValue,Permanent,Trigger,ObjectOverwrite)</f>
        <v>#VALUE!</v>
      </c>
      <c r="G100" s="81" t="str">
        <f ca="1">_xll.ohRangeRetrieveError(F100)</f>
        <v/>
      </c>
      <c r="H100" s="109"/>
    </row>
    <row r="101" spans="1:8" x14ac:dyDescent="0.2">
      <c r="A101" s="114"/>
      <c r="B101" s="83">
        <v>96</v>
      </c>
      <c r="C101" s="113" t="b">
        <v>0</v>
      </c>
      <c r="D101" s="112" t="e">
        <f ca="1"/>
        <v>#NAME?</v>
      </c>
      <c r="E101" s="111" t="e">
        <f t="shared" ca="1" si="2"/>
        <v>#NAME?</v>
      </c>
      <c r="F101" s="110" t="e">
        <f ca="1">_xll.qlSimpleQuote(E101,,PriceTickValue,Permanent,Trigger,ObjectOverwrite)</f>
        <v>#VALUE!</v>
      </c>
      <c r="G101" s="81" t="str">
        <f ca="1">_xll.ohRangeRetrieveError(F101)</f>
        <v/>
      </c>
      <c r="H101" s="109"/>
    </row>
    <row r="102" spans="1:8" x14ac:dyDescent="0.2">
      <c r="A102" s="114"/>
      <c r="B102" s="83">
        <v>97</v>
      </c>
      <c r="C102" s="113" t="b">
        <v>0</v>
      </c>
      <c r="D102" s="112" t="e">
        <f ca="1"/>
        <v>#NAME?</v>
      </c>
      <c r="E102" s="111" t="e">
        <f t="shared" ref="E102:E125" ca="1" si="3">Currency&amp;$D$4&amp;$E$4&amp;$D102&amp;QuoteSuffix</f>
        <v>#NAME?</v>
      </c>
      <c r="F102" s="110" t="e">
        <f ca="1">_xll.qlSimpleQuote(E102,,PriceTickValue,Permanent,Trigger,ObjectOverwrite)</f>
        <v>#VALUE!</v>
      </c>
      <c r="G102" s="81" t="str">
        <f ca="1">_xll.ohRangeRetrieveError(F102)</f>
        <v/>
      </c>
      <c r="H102" s="109"/>
    </row>
    <row r="103" spans="1:8" x14ac:dyDescent="0.2">
      <c r="A103" s="114"/>
      <c r="B103" s="83">
        <v>98</v>
      </c>
      <c r="C103" s="113" t="b">
        <v>0</v>
      </c>
      <c r="D103" s="112" t="e">
        <f ca="1"/>
        <v>#NAME?</v>
      </c>
      <c r="E103" s="111" t="e">
        <f t="shared" ca="1" si="3"/>
        <v>#NAME?</v>
      </c>
      <c r="F103" s="110" t="e">
        <f ca="1">_xll.qlSimpleQuote(E103,,PriceTickValue,Permanent,Trigger,ObjectOverwrite)</f>
        <v>#VALUE!</v>
      </c>
      <c r="G103" s="81" t="str">
        <f ca="1">_xll.ohRangeRetrieveError(F103)</f>
        <v/>
      </c>
      <c r="H103" s="109"/>
    </row>
    <row r="104" spans="1:8" x14ac:dyDescent="0.2">
      <c r="A104" s="114"/>
      <c r="B104" s="83">
        <v>99</v>
      </c>
      <c r="C104" s="113" t="b">
        <v>0</v>
      </c>
      <c r="D104" s="112" t="e">
        <f ca="1"/>
        <v>#NAME?</v>
      </c>
      <c r="E104" s="111" t="e">
        <f t="shared" ca="1" si="3"/>
        <v>#NAME?</v>
      </c>
      <c r="F104" s="110" t="e">
        <f ca="1">_xll.qlSimpleQuote(E104,,PriceTickValue,Permanent,Trigger,ObjectOverwrite)</f>
        <v>#VALUE!</v>
      </c>
      <c r="G104" s="81" t="str">
        <f ca="1">_xll.ohRangeRetrieveError(F104)</f>
        <v/>
      </c>
      <c r="H104" s="109"/>
    </row>
    <row r="105" spans="1:8" x14ac:dyDescent="0.2">
      <c r="A105" s="114"/>
      <c r="B105" s="83">
        <v>100</v>
      </c>
      <c r="C105" s="113" t="b">
        <v>0</v>
      </c>
      <c r="D105" s="112" t="e">
        <f ca="1"/>
        <v>#NAME?</v>
      </c>
      <c r="E105" s="111" t="e">
        <f t="shared" ca="1" si="3"/>
        <v>#NAME?</v>
      </c>
      <c r="F105" s="110" t="e">
        <f ca="1">_xll.qlSimpleQuote(E105,,PriceTickValue,Permanent,Trigger,ObjectOverwrite)</f>
        <v>#VALUE!</v>
      </c>
      <c r="G105" s="81" t="str">
        <f ca="1">_xll.ohRangeRetrieveError(F105)</f>
        <v/>
      </c>
      <c r="H105" s="109"/>
    </row>
    <row r="106" spans="1:8" x14ac:dyDescent="0.2">
      <c r="A106" s="114"/>
      <c r="B106" s="83">
        <v>101</v>
      </c>
      <c r="C106" s="113" t="b">
        <v>0</v>
      </c>
      <c r="D106" s="112" t="e">
        <f ca="1"/>
        <v>#NAME?</v>
      </c>
      <c r="E106" s="111" t="e">
        <f t="shared" ca="1" si="3"/>
        <v>#NAME?</v>
      </c>
      <c r="F106" s="110" t="e">
        <f ca="1">_xll.qlSimpleQuote(E106,,PriceTickValue,Permanent,Trigger,ObjectOverwrite)</f>
        <v>#VALUE!</v>
      </c>
      <c r="G106" s="81" t="str">
        <f ca="1">_xll.ohRangeRetrieveError(F106)</f>
        <v/>
      </c>
      <c r="H106" s="109"/>
    </row>
    <row r="107" spans="1:8" x14ac:dyDescent="0.2">
      <c r="A107" s="114"/>
      <c r="B107" s="83">
        <v>102</v>
      </c>
      <c r="C107" s="113" t="b">
        <v>0</v>
      </c>
      <c r="D107" s="112" t="e">
        <f ca="1"/>
        <v>#NAME?</v>
      </c>
      <c r="E107" s="111" t="e">
        <f t="shared" ca="1" si="3"/>
        <v>#NAME?</v>
      </c>
      <c r="F107" s="110" t="e">
        <f ca="1">_xll.qlSimpleQuote(E107,,PriceTickValue,Permanent,Trigger,ObjectOverwrite)</f>
        <v>#VALUE!</v>
      </c>
      <c r="G107" s="81" t="str">
        <f ca="1">_xll.ohRangeRetrieveError(F107)</f>
        <v/>
      </c>
      <c r="H107" s="109"/>
    </row>
    <row r="108" spans="1:8" x14ac:dyDescent="0.2">
      <c r="A108" s="114"/>
      <c r="B108" s="83">
        <v>103</v>
      </c>
      <c r="C108" s="113" t="b">
        <v>0</v>
      </c>
      <c r="D108" s="112" t="e">
        <f ca="1"/>
        <v>#NAME?</v>
      </c>
      <c r="E108" s="111" t="e">
        <f t="shared" ca="1" si="3"/>
        <v>#NAME?</v>
      </c>
      <c r="F108" s="110" t="e">
        <f ca="1">_xll.qlSimpleQuote(E108,,PriceTickValue,Permanent,Trigger,ObjectOverwrite)</f>
        <v>#VALUE!</v>
      </c>
      <c r="G108" s="81" t="str">
        <f ca="1">_xll.ohRangeRetrieveError(F108)</f>
        <v/>
      </c>
      <c r="H108" s="109"/>
    </row>
    <row r="109" spans="1:8" x14ac:dyDescent="0.2">
      <c r="A109" s="114"/>
      <c r="B109" s="83">
        <v>104</v>
      </c>
      <c r="C109" s="113" t="b">
        <v>0</v>
      </c>
      <c r="D109" s="112" t="e">
        <f ca="1"/>
        <v>#NAME?</v>
      </c>
      <c r="E109" s="111" t="e">
        <f t="shared" ca="1" si="3"/>
        <v>#NAME?</v>
      </c>
      <c r="F109" s="110" t="e">
        <f ca="1">_xll.qlSimpleQuote(E109,,PriceTickValue,Permanent,Trigger,ObjectOverwrite)</f>
        <v>#VALUE!</v>
      </c>
      <c r="G109" s="81" t="str">
        <f ca="1">_xll.ohRangeRetrieveError(F109)</f>
        <v/>
      </c>
      <c r="H109" s="109"/>
    </row>
    <row r="110" spans="1:8" x14ac:dyDescent="0.2">
      <c r="A110" s="114"/>
      <c r="B110" s="83">
        <v>105</v>
      </c>
      <c r="C110" s="113" t="b">
        <v>0</v>
      </c>
      <c r="D110" s="112" t="e">
        <f ca="1"/>
        <v>#NAME?</v>
      </c>
      <c r="E110" s="111" t="e">
        <f t="shared" ca="1" si="3"/>
        <v>#NAME?</v>
      </c>
      <c r="F110" s="110" t="e">
        <f ca="1">_xll.qlSimpleQuote(E110,,PriceTickValue,Permanent,Trigger,ObjectOverwrite)</f>
        <v>#VALUE!</v>
      </c>
      <c r="G110" s="81" t="str">
        <f ca="1">_xll.ohRangeRetrieveError(F110)</f>
        <v/>
      </c>
      <c r="H110" s="109"/>
    </row>
    <row r="111" spans="1:8" x14ac:dyDescent="0.2">
      <c r="A111" s="114"/>
      <c r="B111" s="83">
        <v>106</v>
      </c>
      <c r="C111" s="113" t="b">
        <v>0</v>
      </c>
      <c r="D111" s="112" t="e">
        <f ca="1"/>
        <v>#NAME?</v>
      </c>
      <c r="E111" s="111" t="e">
        <f t="shared" ca="1" si="3"/>
        <v>#NAME?</v>
      </c>
      <c r="F111" s="110" t="e">
        <f ca="1">_xll.qlSimpleQuote(E111,,PriceTickValue,Permanent,Trigger,ObjectOverwrite)</f>
        <v>#VALUE!</v>
      </c>
      <c r="G111" s="81" t="str">
        <f ca="1">_xll.ohRangeRetrieveError(F111)</f>
        <v/>
      </c>
      <c r="H111" s="109"/>
    </row>
    <row r="112" spans="1:8" x14ac:dyDescent="0.2">
      <c r="A112" s="114"/>
      <c r="B112" s="83">
        <v>107</v>
      </c>
      <c r="C112" s="113" t="b">
        <v>0</v>
      </c>
      <c r="D112" s="112" t="e">
        <f ca="1"/>
        <v>#NAME?</v>
      </c>
      <c r="E112" s="111" t="e">
        <f t="shared" ca="1" si="3"/>
        <v>#NAME?</v>
      </c>
      <c r="F112" s="110" t="e">
        <f ca="1">_xll.qlSimpleQuote(E112,,PriceTickValue,Permanent,Trigger,ObjectOverwrite)</f>
        <v>#VALUE!</v>
      </c>
      <c r="G112" s="81" t="str">
        <f ca="1">_xll.ohRangeRetrieveError(F112)</f>
        <v/>
      </c>
      <c r="H112" s="109"/>
    </row>
    <row r="113" spans="1:8" x14ac:dyDescent="0.2">
      <c r="A113" s="114"/>
      <c r="B113" s="83">
        <v>108</v>
      </c>
      <c r="C113" s="113" t="b">
        <v>0</v>
      </c>
      <c r="D113" s="112" t="e">
        <f ca="1"/>
        <v>#NAME?</v>
      </c>
      <c r="E113" s="111" t="e">
        <f t="shared" ca="1" si="3"/>
        <v>#NAME?</v>
      </c>
      <c r="F113" s="110" t="e">
        <f ca="1">_xll.qlSimpleQuote(E113,,PriceTickValue,Permanent,Trigger,ObjectOverwrite)</f>
        <v>#VALUE!</v>
      </c>
      <c r="G113" s="81" t="str">
        <f ca="1">_xll.ohRangeRetrieveError(F113)</f>
        <v/>
      </c>
      <c r="H113" s="109"/>
    </row>
    <row r="114" spans="1:8" x14ac:dyDescent="0.2">
      <c r="A114" s="114"/>
      <c r="B114" s="83">
        <v>109</v>
      </c>
      <c r="C114" s="113" t="b">
        <v>0</v>
      </c>
      <c r="D114" s="112" t="e">
        <f ca="1"/>
        <v>#NAME?</v>
      </c>
      <c r="E114" s="111" t="e">
        <f t="shared" ca="1" si="3"/>
        <v>#NAME?</v>
      </c>
      <c r="F114" s="110" t="e">
        <f ca="1">_xll.qlSimpleQuote(E114,,PriceTickValue,Permanent,Trigger,ObjectOverwrite)</f>
        <v>#VALUE!</v>
      </c>
      <c r="G114" s="81" t="str">
        <f ca="1">_xll.ohRangeRetrieveError(F114)</f>
        <v/>
      </c>
      <c r="H114" s="109"/>
    </row>
    <row r="115" spans="1:8" x14ac:dyDescent="0.2">
      <c r="A115" s="114"/>
      <c r="B115" s="83">
        <v>110</v>
      </c>
      <c r="C115" s="113" t="b">
        <v>0</v>
      </c>
      <c r="D115" s="112" t="e">
        <f ca="1"/>
        <v>#NAME?</v>
      </c>
      <c r="E115" s="111" t="e">
        <f t="shared" ca="1" si="3"/>
        <v>#NAME?</v>
      </c>
      <c r="F115" s="110" t="e">
        <f ca="1">_xll.qlSimpleQuote(E115,,PriceTickValue,Permanent,Trigger,ObjectOverwrite)</f>
        <v>#VALUE!</v>
      </c>
      <c r="G115" s="81" t="str">
        <f ca="1">_xll.ohRangeRetrieveError(F115)</f>
        <v/>
      </c>
      <c r="H115" s="109"/>
    </row>
    <row r="116" spans="1:8" x14ac:dyDescent="0.2">
      <c r="A116" s="114"/>
      <c r="B116" s="83">
        <v>111</v>
      </c>
      <c r="C116" s="113" t="b">
        <v>0</v>
      </c>
      <c r="D116" s="112" t="e">
        <f ca="1"/>
        <v>#NAME?</v>
      </c>
      <c r="E116" s="111" t="e">
        <f t="shared" ca="1" si="3"/>
        <v>#NAME?</v>
      </c>
      <c r="F116" s="110" t="e">
        <f ca="1">_xll.qlSimpleQuote(E116,,PriceTickValue,Permanent,Trigger,ObjectOverwrite)</f>
        <v>#VALUE!</v>
      </c>
      <c r="G116" s="81" t="str">
        <f ca="1">_xll.ohRangeRetrieveError(F116)</f>
        <v/>
      </c>
      <c r="H116" s="109"/>
    </row>
    <row r="117" spans="1:8" x14ac:dyDescent="0.2">
      <c r="A117" s="114"/>
      <c r="B117" s="83">
        <v>112</v>
      </c>
      <c r="C117" s="113" t="b">
        <v>0</v>
      </c>
      <c r="D117" s="112" t="e">
        <f ca="1"/>
        <v>#NAME?</v>
      </c>
      <c r="E117" s="111" t="e">
        <f t="shared" ca="1" si="3"/>
        <v>#NAME?</v>
      </c>
      <c r="F117" s="110" t="e">
        <f ca="1">_xll.qlSimpleQuote(E117,,PriceTickValue,Permanent,Trigger,ObjectOverwrite)</f>
        <v>#VALUE!</v>
      </c>
      <c r="G117" s="81" t="str">
        <f ca="1">_xll.ohRangeRetrieveError(F117)</f>
        <v/>
      </c>
      <c r="H117" s="109"/>
    </row>
    <row r="118" spans="1:8" x14ac:dyDescent="0.2">
      <c r="A118" s="114"/>
      <c r="B118" s="83">
        <v>113</v>
      </c>
      <c r="C118" s="113" t="b">
        <v>0</v>
      </c>
      <c r="D118" s="112" t="e">
        <f ca="1"/>
        <v>#NAME?</v>
      </c>
      <c r="E118" s="111" t="e">
        <f t="shared" ca="1" si="3"/>
        <v>#NAME?</v>
      </c>
      <c r="F118" s="110" t="e">
        <f ca="1">_xll.qlSimpleQuote(E118,,PriceTickValue,Permanent,Trigger,ObjectOverwrite)</f>
        <v>#VALUE!</v>
      </c>
      <c r="G118" s="81" t="str">
        <f ca="1">_xll.ohRangeRetrieveError(F118)</f>
        <v/>
      </c>
      <c r="H118" s="109"/>
    </row>
    <row r="119" spans="1:8" x14ac:dyDescent="0.2">
      <c r="A119" s="114"/>
      <c r="B119" s="83">
        <v>114</v>
      </c>
      <c r="C119" s="113" t="b">
        <v>0</v>
      </c>
      <c r="D119" s="112" t="e">
        <f ca="1"/>
        <v>#NAME?</v>
      </c>
      <c r="E119" s="111" t="e">
        <f t="shared" ca="1" si="3"/>
        <v>#NAME?</v>
      </c>
      <c r="F119" s="110" t="e">
        <f ca="1">_xll.qlSimpleQuote(E119,,PriceTickValue,Permanent,Trigger,ObjectOverwrite)</f>
        <v>#VALUE!</v>
      </c>
      <c r="G119" s="81" t="str">
        <f ca="1">_xll.ohRangeRetrieveError(F119)</f>
        <v/>
      </c>
      <c r="H119" s="109"/>
    </row>
    <row r="120" spans="1:8" x14ac:dyDescent="0.2">
      <c r="A120" s="114"/>
      <c r="B120" s="83">
        <v>115</v>
      </c>
      <c r="C120" s="113" t="b">
        <v>0</v>
      </c>
      <c r="D120" s="112" t="e">
        <f ca="1"/>
        <v>#NAME?</v>
      </c>
      <c r="E120" s="111" t="e">
        <f t="shared" ca="1" si="3"/>
        <v>#NAME?</v>
      </c>
      <c r="F120" s="110" t="e">
        <f ca="1">_xll.qlSimpleQuote(E120,,PriceTickValue,Permanent,Trigger,ObjectOverwrite)</f>
        <v>#VALUE!</v>
      </c>
      <c r="G120" s="81" t="str">
        <f ca="1">_xll.ohRangeRetrieveError(F120)</f>
        <v/>
      </c>
      <c r="H120" s="109"/>
    </row>
    <row r="121" spans="1:8" x14ac:dyDescent="0.2">
      <c r="A121" s="114"/>
      <c r="B121" s="83">
        <v>116</v>
      </c>
      <c r="C121" s="113" t="b">
        <v>0</v>
      </c>
      <c r="D121" s="112" t="e">
        <f ca="1"/>
        <v>#NAME?</v>
      </c>
      <c r="E121" s="111" t="e">
        <f t="shared" ca="1" si="3"/>
        <v>#NAME?</v>
      </c>
      <c r="F121" s="110" t="e">
        <f ca="1">_xll.qlSimpleQuote(E121,,PriceTickValue,Permanent,Trigger,ObjectOverwrite)</f>
        <v>#VALUE!</v>
      </c>
      <c r="G121" s="81" t="str">
        <f ca="1">_xll.ohRangeRetrieveError(F121)</f>
        <v/>
      </c>
      <c r="H121" s="109"/>
    </row>
    <row r="122" spans="1:8" x14ac:dyDescent="0.2">
      <c r="A122" s="114"/>
      <c r="B122" s="83">
        <v>117</v>
      </c>
      <c r="C122" s="113" t="b">
        <v>0</v>
      </c>
      <c r="D122" s="112" t="e">
        <f ca="1"/>
        <v>#NAME?</v>
      </c>
      <c r="E122" s="111" t="e">
        <f t="shared" ca="1" si="3"/>
        <v>#NAME?</v>
      </c>
      <c r="F122" s="110" t="e">
        <f ca="1">_xll.qlSimpleQuote(E122,,PriceTickValue,Permanent,Trigger,ObjectOverwrite)</f>
        <v>#VALUE!</v>
      </c>
      <c r="G122" s="81" t="str">
        <f ca="1">_xll.ohRangeRetrieveError(F122)</f>
        <v/>
      </c>
      <c r="H122" s="109"/>
    </row>
    <row r="123" spans="1:8" x14ac:dyDescent="0.2">
      <c r="A123" s="114"/>
      <c r="B123" s="83">
        <v>118</v>
      </c>
      <c r="C123" s="113" t="b">
        <v>0</v>
      </c>
      <c r="D123" s="112" t="e">
        <f ca="1"/>
        <v>#NAME?</v>
      </c>
      <c r="E123" s="111" t="e">
        <f t="shared" ca="1" si="3"/>
        <v>#NAME?</v>
      </c>
      <c r="F123" s="110" t="e">
        <f ca="1">_xll.qlSimpleQuote(E123,,PriceTickValue,Permanent,Trigger,ObjectOverwrite)</f>
        <v>#VALUE!</v>
      </c>
      <c r="G123" s="81" t="str">
        <f ca="1">_xll.ohRangeRetrieveError(F123)</f>
        <v/>
      </c>
      <c r="H123" s="109"/>
    </row>
    <row r="124" spans="1:8" x14ac:dyDescent="0.2">
      <c r="A124" s="114"/>
      <c r="B124" s="83">
        <v>119</v>
      </c>
      <c r="C124" s="113" t="b">
        <v>0</v>
      </c>
      <c r="D124" s="112" t="e">
        <f ca="1"/>
        <v>#NAME?</v>
      </c>
      <c r="E124" s="111" t="e">
        <f t="shared" ca="1" si="3"/>
        <v>#NAME?</v>
      </c>
      <c r="F124" s="110" t="e">
        <f ca="1">_xll.qlSimpleQuote(E124,,PriceTickValue,Permanent,Trigger,ObjectOverwrite)</f>
        <v>#VALUE!</v>
      </c>
      <c r="G124" s="81" t="str">
        <f ca="1">_xll.ohRangeRetrieveError(F124)</f>
        <v/>
      </c>
      <c r="H124" s="109"/>
    </row>
    <row r="125" spans="1:8" x14ac:dyDescent="0.2">
      <c r="A125" s="114"/>
      <c r="B125" s="83">
        <v>120</v>
      </c>
      <c r="C125" s="113" t="b">
        <v>0</v>
      </c>
      <c r="D125" s="112" t="e">
        <f ca="1"/>
        <v>#NAME?</v>
      </c>
      <c r="E125" s="111" t="e">
        <f t="shared" ca="1" si="3"/>
        <v>#NAME?</v>
      </c>
      <c r="F125" s="110" t="e">
        <f ca="1">_xll.qlSimpleQuote(E125,,PriceTickValue,Permanent,Trigger,ObjectOverwrite)</f>
        <v>#VALUE!</v>
      </c>
      <c r="G125" s="81" t="str">
        <f ca="1">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 ca="1">_xll.ohTrigger(Q5:Q9)</f>
        <v>3</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3" t="e">
        <f ca="1">_xll.RData(H5,I4,,ReutersRtMode,,I5)</f>
        <v>#NAME?</v>
      </c>
      <c r="I4" s="301" t="s">
        <v>174</v>
      </c>
      <c r="J4" s="292"/>
      <c r="K4" s="535" t="s">
        <v>192</v>
      </c>
      <c r="L4" s="536"/>
      <c r="M4" s="292"/>
      <c r="N4" s="229" t="s">
        <v>170</v>
      </c>
      <c r="O4" s="290"/>
      <c r="P4" s="332" t="s">
        <v>168</v>
      </c>
      <c r="Q4" s="230" t="s">
        <v>167</v>
      </c>
      <c r="R4" s="43"/>
      <c r="S4" s="17"/>
      <c r="T4" s="17"/>
      <c r="U4" s="17"/>
      <c r="V4" s="17"/>
    </row>
    <row r="5" spans="1:22" x14ac:dyDescent="0.2">
      <c r="A5" s="131"/>
      <c r="B5" s="130" t="str">
        <f>Currency&amp;"HW_Volatility"&amp;QuoteSuffix</f>
        <v>EURHW_Volatility_Quote</v>
      </c>
      <c r="C5" s="130" t="e">
        <f>_xll.qlSimpleQuote(B5,,,Permanent,Trigger,ObjectOverwrite)</f>
        <v>#VALUE!</v>
      </c>
      <c r="D5" s="81" t="str">
        <f ca="1">_xll.ohRangeRetrieveError(C5)</f>
        <v/>
      </c>
      <c r="E5" s="129"/>
      <c r="G5" s="235"/>
      <c r="H5" s="300" t="str">
        <f>VLOOKUP(Currency,$T$5:$V$9,2)&amp;U3&amp;VLOOKUP(Currency,$T$5:$V$9,3)&amp;"ATM="&amp;VLOOKUP(Contributor,ContributorTable,2,FALSE)</f>
        <v>EU4Y6LATM=ICAP</v>
      </c>
      <c r="I5" s="299">
        <v>195.67</v>
      </c>
      <c r="J5" s="292"/>
      <c r="K5" s="223" t="s">
        <v>191</v>
      </c>
      <c r="L5" s="297">
        <f>I5/100*IF(ISNUMBER(Swap3M4Y),Swap3M4Y/100,Swap6M4Y/100)*0</f>
        <v>0</v>
      </c>
      <c r="M5" s="292"/>
      <c r="N5" s="298">
        <v>0</v>
      </c>
      <c r="O5" s="290"/>
      <c r="P5" s="220">
        <f t="array" ref="P5:P6">QuoteLive</f>
        <v>0</v>
      </c>
      <c r="Q5" s="297" t="e">
        <f ca="1">_xll.qlSimpleQuoteSetValue(C5,ROUND(P5,6),Trigger)</f>
        <v>#NAME?</v>
      </c>
      <c r="R5" s="43"/>
      <c r="S5" s="17"/>
      <c r="T5" s="65" t="s">
        <v>76</v>
      </c>
      <c r="U5" s="296" t="s">
        <v>190</v>
      </c>
      <c r="V5" s="295" t="s">
        <v>71</v>
      </c>
    </row>
    <row r="6" spans="1:22" x14ac:dyDescent="0.2">
      <c r="A6" s="131"/>
      <c r="B6" s="130" t="str">
        <f>Currency&amp;"HW_MeanReversion"&amp;QuoteSuffix</f>
        <v>EURHW_MeanReversion_Quote</v>
      </c>
      <c r="C6" s="130" t="e">
        <f>_xll.qlSimpleQuote(B6,,,Permanent,Trigger,ObjectOverwrite)</f>
        <v>#VALUE!</v>
      </c>
      <c r="D6" s="81" t="str">
        <f ca="1">_xll.ohRangeRetrieveError(C6)</f>
        <v/>
      </c>
      <c r="E6" s="129"/>
      <c r="G6" s="235"/>
      <c r="H6" s="289"/>
      <c r="I6" s="294"/>
      <c r="J6" s="292"/>
      <c r="K6" s="293" t="s">
        <v>189</v>
      </c>
      <c r="L6" s="288">
        <v>0.03</v>
      </c>
      <c r="M6" s="292"/>
      <c r="N6" s="291">
        <v>0.03</v>
      </c>
      <c r="O6" s="290"/>
      <c r="P6" s="333">
        <v>0.03</v>
      </c>
      <c r="Q6" s="288" t="e">
        <f ca="1">_xll.qlSimpleQuoteSetValue(C6,ROUND(P6,6),Trigger)</f>
        <v>#NAME?</v>
      </c>
      <c r="R6" s="43"/>
      <c r="S6" s="17"/>
      <c r="T6" s="62" t="s">
        <v>64</v>
      </c>
      <c r="U6" s="250" t="s">
        <v>188</v>
      </c>
      <c r="V6" s="287" t="s">
        <v>71</v>
      </c>
    </row>
    <row r="7" spans="1:22" ht="12" thickBot="1" x14ac:dyDescent="0.25">
      <c r="A7" s="128"/>
      <c r="B7" s="127"/>
      <c r="C7" s="127"/>
      <c r="D7" s="127"/>
      <c r="E7" s="126"/>
      <c r="G7" s="42"/>
      <c r="H7" s="41"/>
      <c r="I7" s="41"/>
      <c r="J7" s="41"/>
      <c r="K7" s="41"/>
      <c r="L7" s="41"/>
      <c r="M7" s="41"/>
      <c r="N7" s="41"/>
      <c r="O7" s="41"/>
      <c r="P7" s="41"/>
      <c r="Q7" s="41"/>
      <c r="R7" s="40"/>
      <c r="S7" s="17"/>
      <c r="T7" s="62" t="s">
        <v>73</v>
      </c>
      <c r="U7" s="250" t="s">
        <v>187</v>
      </c>
      <c r="V7" s="287" t="s">
        <v>69</v>
      </c>
    </row>
    <row r="8" spans="1:22" x14ac:dyDescent="0.2">
      <c r="G8" s="17"/>
      <c r="H8" s="17"/>
      <c r="I8" s="17"/>
      <c r="J8" s="17"/>
      <c r="K8" s="17"/>
      <c r="L8" s="17"/>
      <c r="M8" s="17"/>
      <c r="N8" s="17"/>
      <c r="O8" s="17"/>
      <c r="P8" s="17"/>
      <c r="Q8" s="17"/>
      <c r="R8" s="17"/>
      <c r="S8" s="17"/>
      <c r="T8" s="62" t="s">
        <v>72</v>
      </c>
      <c r="U8" s="250" t="s">
        <v>186</v>
      </c>
      <c r="V8" s="287" t="s">
        <v>71</v>
      </c>
    </row>
    <row r="9" spans="1:22" ht="12" thickBot="1" x14ac:dyDescent="0.25">
      <c r="G9" s="17"/>
      <c r="H9" s="17"/>
      <c r="I9" s="17"/>
      <c r="J9" s="17"/>
      <c r="K9" s="17"/>
      <c r="L9" s="17"/>
      <c r="M9" s="17"/>
      <c r="N9" s="17"/>
      <c r="O9" s="17"/>
      <c r="P9" s="17"/>
      <c r="Q9" s="17"/>
      <c r="R9" s="17"/>
      <c r="S9" s="17"/>
      <c r="T9" s="59" t="s">
        <v>70</v>
      </c>
      <c r="U9" s="286" t="s">
        <v>185</v>
      </c>
      <c r="V9" s="285"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1"/>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 ca="1">_xll.ohTrigger(Y5:Y37)</f>
        <v>3</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5"/>
      <c r="L4" s="155"/>
      <c r="M4" s="155"/>
      <c r="N4" s="155"/>
      <c r="O4" s="231" t="e">
        <f ca="1">_xll.RData(O5:O40,P4:S4,,ReutersRtMode,,P5)</f>
        <v>#NAME?</v>
      </c>
      <c r="P4" s="249" t="s">
        <v>174</v>
      </c>
      <c r="Q4" s="249" t="s">
        <v>143</v>
      </c>
      <c r="R4" s="249" t="s">
        <v>158</v>
      </c>
      <c r="S4" s="249" t="s">
        <v>173</v>
      </c>
      <c r="T4" s="227" t="s">
        <v>172</v>
      </c>
      <c r="U4" s="201"/>
      <c r="V4" s="229" t="s">
        <v>170</v>
      </c>
      <c r="W4" s="201"/>
      <c r="X4" s="331" t="s">
        <v>168</v>
      </c>
      <c r="Y4" s="70" t="s">
        <v>167</v>
      </c>
      <c r="Z4" s="178"/>
    </row>
    <row r="5" spans="1:26" ht="13.35" customHeight="1" x14ac:dyDescent="0.25">
      <c r="A5" s="141"/>
      <c r="B5" s="140"/>
      <c r="C5" s="140" t="s">
        <v>116</v>
      </c>
      <c r="D5" s="142" t="s">
        <v>23</v>
      </c>
      <c r="E5" s="138" t="str">
        <f t="shared" ref="E5:E40" si="0">Currency&amp;$B5&amp;$C5&amp;$D5&amp;QuoteSuffix</f>
        <v>EUREONSW_Quote</v>
      </c>
      <c r="F5" s="138" t="e">
        <f>_xll.qlSimpleQuote(Currency&amp;$B5&amp;$C5&amp;$D5&amp;QuoteSuffix,,RateTickValue,Permanent,Trigger,ObjectOverwrite)</f>
        <v>#VALUE!</v>
      </c>
      <c r="G5" s="137" t="str">
        <f ca="1">_xll.ohRangeRetrieveError(F5)</f>
        <v/>
      </c>
      <c r="H5" s="136"/>
      <c r="J5" s="95"/>
      <c r="K5" s="314" t="s">
        <v>23</v>
      </c>
      <c r="L5" s="242" t="s">
        <v>116</v>
      </c>
      <c r="M5" s="242"/>
      <c r="N5" s="240" t="str">
        <f>Currency&amp;$L5&amp;$K5&amp;$M5</f>
        <v>EUREONSW</v>
      </c>
      <c r="O5" s="240" t="str">
        <f t="shared" ref="O5:O40" si="1">N5&amp;"="&amp;VLOOKUP(Contributor,ContributorTable,2,FALSE)</f>
        <v>EUREONSW=ICAP</v>
      </c>
      <c r="P5" s="207">
        <v>-0.154</v>
      </c>
      <c r="Q5" s="207">
        <v>-5.4000000000000006E-2</v>
      </c>
      <c r="R5" s="207">
        <v>0</v>
      </c>
      <c r="S5" s="207">
        <v>0</v>
      </c>
      <c r="T5" s="210">
        <f t="shared" ref="T5:T40" si="2">IF(ISERROR(AVERAGE(P5,Q5)),#NUM!,AVERAGE(P5,Q5))</f>
        <v>-0.10400000000000001</v>
      </c>
      <c r="U5" s="201"/>
      <c r="V5" s="221">
        <v>-9.9000000000000005E-2</v>
      </c>
      <c r="W5" s="201"/>
      <c r="X5" s="267">
        <f t="array" ref="X5:X40">QuoteLive</f>
        <v>-0.10400000000000001</v>
      </c>
      <c r="Y5" s="218" t="e">
        <f ca="1">_xll.qlSimpleQuoteSetValue(F5,X5/100,Trigger)</f>
        <v>#NAME?</v>
      </c>
      <c r="Z5" s="178"/>
    </row>
    <row r="6" spans="1:26" ht="13.35" customHeight="1" x14ac:dyDescent="0.25">
      <c r="A6" s="141"/>
      <c r="B6" s="140"/>
      <c r="C6" s="140" t="s">
        <v>116</v>
      </c>
      <c r="D6" s="142" t="s">
        <v>22</v>
      </c>
      <c r="E6" s="138" t="str">
        <f t="shared" si="0"/>
        <v>EUREON2W_Quote</v>
      </c>
      <c r="F6" s="138" t="e">
        <f>_xll.qlSimpleQuote(Currency&amp;$B6&amp;$C6&amp;$D6&amp;QuoteSuffix,,RateTickValue,Permanent,Trigger,ObjectOverwrite)</f>
        <v>#VALUE!</v>
      </c>
      <c r="G6" s="137" t="str">
        <f ca="1">_xll.ohRangeRetrieveError(F6)</f>
        <v/>
      </c>
      <c r="H6" s="136"/>
      <c r="J6" s="95"/>
      <c r="K6" s="314" t="s">
        <v>22</v>
      </c>
      <c r="L6" s="242" t="s">
        <v>116</v>
      </c>
      <c r="M6" s="242"/>
      <c r="N6" s="240" t="str">
        <f t="shared" ref="N6:N40" si="3">Currency&amp;$L6&amp;$M6&amp;$K6</f>
        <v>EUREON2W</v>
      </c>
      <c r="O6" s="240" t="str">
        <f t="shared" si="1"/>
        <v>EUREON2W=ICAP</v>
      </c>
      <c r="P6" s="207">
        <v>-0.14199999999999999</v>
      </c>
      <c r="Q6" s="207">
        <v>-4.2000000000000003E-2</v>
      </c>
      <c r="R6" s="207">
        <v>0</v>
      </c>
      <c r="S6" s="207">
        <v>0</v>
      </c>
      <c r="T6" s="210">
        <f t="shared" si="2"/>
        <v>-9.1999999999999998E-2</v>
      </c>
      <c r="U6" s="201"/>
      <c r="V6" s="209">
        <v>-0.1</v>
      </c>
      <c r="W6" s="201"/>
      <c r="X6" s="260">
        <v>-9.1999999999999998E-2</v>
      </c>
      <c r="Y6" s="206" t="e">
        <f ca="1">_xll.qlSimpleQuoteSetValue(F6,X6/100,Trigger)</f>
        <v>#NAME?</v>
      </c>
      <c r="Z6" s="178"/>
    </row>
    <row r="7" spans="1:26" ht="13.35" customHeight="1" x14ac:dyDescent="0.25">
      <c r="A7" s="141"/>
      <c r="B7" s="140"/>
      <c r="C7" s="140" t="s">
        <v>116</v>
      </c>
      <c r="D7" s="142" t="s">
        <v>21</v>
      </c>
      <c r="E7" s="138" t="str">
        <f t="shared" si="0"/>
        <v>EUREON3W_Quote</v>
      </c>
      <c r="F7" s="138" t="e">
        <f>_xll.qlSimpleQuote(Currency&amp;$B7&amp;$C7&amp;$D7&amp;QuoteSuffix,,RateTickValue,Permanent,Trigger,ObjectOverwrite)</f>
        <v>#VALUE!</v>
      </c>
      <c r="G7" s="137" t="str">
        <f ca="1">_xll.ohRangeRetrieveError(F7)</f>
        <v/>
      </c>
      <c r="H7" s="136"/>
      <c r="J7" s="95"/>
      <c r="K7" s="314" t="s">
        <v>21</v>
      </c>
      <c r="L7" s="242" t="s">
        <v>116</v>
      </c>
      <c r="M7" s="242"/>
      <c r="N7" s="240" t="str">
        <f t="shared" si="3"/>
        <v>EUREON3W</v>
      </c>
      <c r="O7" s="240" t="str">
        <f t="shared" si="1"/>
        <v>EUREON3W=ICAP</v>
      </c>
      <c r="P7" s="207">
        <v>-0.14699999999999999</v>
      </c>
      <c r="Q7" s="207">
        <v>-4.7E-2</v>
      </c>
      <c r="R7" s="207">
        <v>0</v>
      </c>
      <c r="S7" s="207">
        <v>0</v>
      </c>
      <c r="T7" s="210">
        <f t="shared" si="2"/>
        <v>-9.7000000000000003E-2</v>
      </c>
      <c r="U7" s="201"/>
      <c r="V7" s="209">
        <v>-9.1999999999999998E-2</v>
      </c>
      <c r="W7" s="201"/>
      <c r="X7" s="260">
        <v>-9.7000000000000003E-2</v>
      </c>
      <c r="Y7" s="206" t="e">
        <f ca="1">_xll.qlSimpleQuoteSetValue(F7,X7/100,Trigger)</f>
        <v>#NAME?</v>
      </c>
      <c r="Z7" s="178"/>
    </row>
    <row r="8" spans="1:26" ht="13.35" customHeight="1" x14ac:dyDescent="0.25">
      <c r="A8" s="141"/>
      <c r="B8" s="140"/>
      <c r="C8" s="140" t="s">
        <v>116</v>
      </c>
      <c r="D8" s="142" t="s">
        <v>20</v>
      </c>
      <c r="E8" s="138" t="str">
        <f t="shared" si="0"/>
        <v>EUREON1M_Quote</v>
      </c>
      <c r="F8" s="138" t="e">
        <f>_xll.qlSimpleQuote(Currency&amp;$B8&amp;$C8&amp;$D8&amp;QuoteSuffix,,RateTickValue,Permanent,Trigger,ObjectOverwrite)</f>
        <v>#VALUE!</v>
      </c>
      <c r="G8" s="137" t="str">
        <f ca="1">_xll.ohRangeRetrieveError(F8)</f>
        <v/>
      </c>
      <c r="H8" s="136"/>
      <c r="J8" s="95"/>
      <c r="K8" s="314" t="s">
        <v>20</v>
      </c>
      <c r="L8" s="242" t="s">
        <v>116</v>
      </c>
      <c r="M8" s="242"/>
      <c r="N8" s="240" t="str">
        <f t="shared" si="3"/>
        <v>EUREON1M</v>
      </c>
      <c r="O8" s="240" t="str">
        <f t="shared" si="1"/>
        <v>EUREON1M=ICAP</v>
      </c>
      <c r="P8" s="207">
        <v>-0.125</v>
      </c>
      <c r="Q8" s="207">
        <v>-7.4999999999999997E-2</v>
      </c>
      <c r="R8" s="207">
        <v>0</v>
      </c>
      <c r="S8" s="207">
        <v>0</v>
      </c>
      <c r="T8" s="210">
        <f t="shared" si="2"/>
        <v>-0.1</v>
      </c>
      <c r="U8" s="201"/>
      <c r="V8" s="209">
        <v>-9.6000000000000002E-2</v>
      </c>
      <c r="W8" s="201"/>
      <c r="X8" s="260">
        <v>-0.1</v>
      </c>
      <c r="Y8" s="206" t="e">
        <f ca="1">_xll.qlSimpleQuoteSetValue(F8,X8/100,Trigger)</f>
        <v>#NAME?</v>
      </c>
      <c r="Z8" s="178"/>
    </row>
    <row r="9" spans="1:26" ht="13.35" customHeight="1" x14ac:dyDescent="0.25">
      <c r="A9" s="141"/>
      <c r="B9" s="140"/>
      <c r="C9" s="140" t="s">
        <v>116</v>
      </c>
      <c r="D9" s="142" t="s">
        <v>19</v>
      </c>
      <c r="E9" s="138" t="str">
        <f t="shared" si="0"/>
        <v>EUREON2M_Quote</v>
      </c>
      <c r="F9" s="138" t="e">
        <f>_xll.qlSimpleQuote(Currency&amp;$B9&amp;$C9&amp;$D9&amp;QuoteSuffix,,RateTickValue,Permanent,Trigger,ObjectOverwrite)</f>
        <v>#VALUE!</v>
      </c>
      <c r="G9" s="137" t="str">
        <f ca="1">_xll.ohRangeRetrieveError(F9)</f>
        <v/>
      </c>
      <c r="H9" s="136"/>
      <c r="J9" s="95"/>
      <c r="K9" s="314" t="s">
        <v>19</v>
      </c>
      <c r="L9" s="242" t="s">
        <v>116</v>
      </c>
      <c r="M9" s="242"/>
      <c r="N9" s="240" t="str">
        <f t="shared" si="3"/>
        <v>EUREON2M</v>
      </c>
      <c r="O9" s="240" t="str">
        <f t="shared" si="1"/>
        <v>EUREON2M=ICAP</v>
      </c>
      <c r="P9" s="207">
        <v>-0.13399999999999998</v>
      </c>
      <c r="Q9" s="207">
        <v>-8.4000000000000005E-2</v>
      </c>
      <c r="R9" s="207">
        <v>0</v>
      </c>
      <c r="S9" s="207">
        <v>0</v>
      </c>
      <c r="T9" s="210">
        <f t="shared" si="2"/>
        <v>-0.10899999999999999</v>
      </c>
      <c r="U9" s="201"/>
      <c r="V9" s="209">
        <v>-0.10400000000000001</v>
      </c>
      <c r="W9" s="201"/>
      <c r="X9" s="260">
        <v>-0.10899999999999999</v>
      </c>
      <c r="Y9" s="206" t="e">
        <f ca="1">_xll.qlSimpleQuoteSetValue(F9,X9/100,Trigger)</f>
        <v>#NAME?</v>
      </c>
      <c r="Z9" s="178"/>
    </row>
    <row r="10" spans="1:26" ht="13.35" customHeight="1" x14ac:dyDescent="0.25">
      <c r="A10" s="141"/>
      <c r="B10" s="140"/>
      <c r="C10" s="140" t="s">
        <v>116</v>
      </c>
      <c r="D10" s="142" t="s">
        <v>18</v>
      </c>
      <c r="E10" s="138" t="str">
        <f t="shared" si="0"/>
        <v>EUREON3M_Quote</v>
      </c>
      <c r="F10" s="138" t="e">
        <f>_xll.qlSimpleQuote(Currency&amp;$B10&amp;$C10&amp;$D10&amp;QuoteSuffix,,RateTickValue,Permanent,Trigger,ObjectOverwrite)</f>
        <v>#VALUE!</v>
      </c>
      <c r="G10" s="137" t="str">
        <f ca="1">_xll.ohRangeRetrieveError(F10)</f>
        <v/>
      </c>
      <c r="H10" s="136"/>
      <c r="J10" s="95"/>
      <c r="K10" s="314" t="s">
        <v>18</v>
      </c>
      <c r="L10" s="242" t="s">
        <v>116</v>
      </c>
      <c r="M10" s="242"/>
      <c r="N10" s="240" t="str">
        <f t="shared" si="3"/>
        <v>EUREON3M</v>
      </c>
      <c r="O10" s="240" t="str">
        <f t="shared" si="1"/>
        <v>EUREON3M=ICAP</v>
      </c>
      <c r="P10" s="207">
        <v>-0.13700000000000001</v>
      </c>
      <c r="Q10" s="207">
        <v>-8.6999999999999994E-2</v>
      </c>
      <c r="R10" s="207">
        <v>0</v>
      </c>
      <c r="S10" s="207">
        <v>0</v>
      </c>
      <c r="T10" s="210">
        <f t="shared" si="2"/>
        <v>-0.112</v>
      </c>
      <c r="U10" s="201"/>
      <c r="V10" s="209">
        <v>-0.11</v>
      </c>
      <c r="W10" s="201"/>
      <c r="X10" s="260">
        <v>-0.112</v>
      </c>
      <c r="Y10" s="206" t="e">
        <f ca="1">_xll.qlSimpleQuoteSetValue(F10,X10/100,Trigger)</f>
        <v>#NAME?</v>
      </c>
      <c r="Z10" s="178"/>
    </row>
    <row r="11" spans="1:26" ht="13.35" customHeight="1" x14ac:dyDescent="0.25">
      <c r="A11" s="141"/>
      <c r="B11" s="140"/>
      <c r="C11" s="140" t="s">
        <v>116</v>
      </c>
      <c r="D11" s="142" t="s">
        <v>17</v>
      </c>
      <c r="E11" s="138" t="str">
        <f t="shared" si="0"/>
        <v>EUREON4M_Quote</v>
      </c>
      <c r="F11" s="138" t="e">
        <f>_xll.qlSimpleQuote(Currency&amp;$B11&amp;$C11&amp;$D11&amp;QuoteSuffix,,RateTickValue,Permanent,Trigger,ObjectOverwrite)</f>
        <v>#VALUE!</v>
      </c>
      <c r="G11" s="137" t="str">
        <f ca="1">_xll.ohRangeRetrieveError(F11)</f>
        <v/>
      </c>
      <c r="H11" s="136"/>
      <c r="J11" s="95"/>
      <c r="K11" s="314" t="s">
        <v>17</v>
      </c>
      <c r="L11" s="242" t="s">
        <v>116</v>
      </c>
      <c r="M11" s="242"/>
      <c r="N11" s="240" t="str">
        <f t="shared" si="3"/>
        <v>EUREON4M</v>
      </c>
      <c r="O11" s="240" t="str">
        <f t="shared" si="1"/>
        <v>EUREON4M=ICAP</v>
      </c>
      <c r="P11" s="207">
        <v>-0.13999999999999999</v>
      </c>
      <c r="Q11" s="207">
        <v>-0.09</v>
      </c>
      <c r="R11" s="207">
        <v>0</v>
      </c>
      <c r="S11" s="207">
        <v>0</v>
      </c>
      <c r="T11" s="210">
        <f t="shared" si="2"/>
        <v>-0.11499999999999999</v>
      </c>
      <c r="U11" s="201"/>
      <c r="V11" s="209">
        <v>-0.114</v>
      </c>
      <c r="W11" s="201"/>
      <c r="X11" s="260">
        <v>-0.11499999999999999</v>
      </c>
      <c r="Y11" s="206" t="e">
        <f ca="1">_xll.qlSimpleQuoteSetValue(F11,X11/100,Trigger)</f>
        <v>#NAME?</v>
      </c>
      <c r="Z11" s="178"/>
    </row>
    <row r="12" spans="1:26" ht="13.35" customHeight="1" x14ac:dyDescent="0.25">
      <c r="A12" s="141"/>
      <c r="B12" s="140"/>
      <c r="C12" s="140" t="s">
        <v>116</v>
      </c>
      <c r="D12" s="142" t="s">
        <v>16</v>
      </c>
      <c r="E12" s="138" t="str">
        <f t="shared" si="0"/>
        <v>EUREON5M_Quote</v>
      </c>
      <c r="F12" s="138" t="e">
        <f>_xll.qlSimpleQuote(Currency&amp;$B12&amp;$C12&amp;$D12&amp;QuoteSuffix,,RateTickValue,Permanent,Trigger,ObjectOverwrite)</f>
        <v>#VALUE!</v>
      </c>
      <c r="G12" s="137" t="str">
        <f ca="1">_xll.ohRangeRetrieveError(F12)</f>
        <v/>
      </c>
      <c r="H12" s="136"/>
      <c r="J12" s="95"/>
      <c r="K12" s="314" t="s">
        <v>16</v>
      </c>
      <c r="L12" s="242" t="s">
        <v>116</v>
      </c>
      <c r="M12" s="242"/>
      <c r="N12" s="240" t="str">
        <f t="shared" si="3"/>
        <v>EUREON5M</v>
      </c>
      <c r="O12" s="240" t="str">
        <f t="shared" si="1"/>
        <v>EUREON5M=ICAP</v>
      </c>
      <c r="P12" s="207">
        <v>-0.14099999999999999</v>
      </c>
      <c r="Q12" s="207">
        <v>-9.0999999999999998E-2</v>
      </c>
      <c r="R12" s="207">
        <v>0</v>
      </c>
      <c r="S12" s="207">
        <v>0</v>
      </c>
      <c r="T12" s="210">
        <f t="shared" si="2"/>
        <v>-0.11599999999999999</v>
      </c>
      <c r="U12" s="201"/>
      <c r="V12" s="209">
        <v>-0.11599999999999999</v>
      </c>
      <c r="W12" s="201"/>
      <c r="X12" s="260">
        <v>-0.11599999999999999</v>
      </c>
      <c r="Y12" s="206" t="e">
        <f ca="1">_xll.qlSimpleQuoteSetValue(F12,X12/100,Trigger)</f>
        <v>#NAME?</v>
      </c>
      <c r="Z12" s="178"/>
    </row>
    <row r="13" spans="1:26" ht="13.35" customHeight="1" x14ac:dyDescent="0.25">
      <c r="A13" s="141"/>
      <c r="B13" s="140"/>
      <c r="C13" s="140" t="s">
        <v>116</v>
      </c>
      <c r="D13" s="142" t="s">
        <v>15</v>
      </c>
      <c r="E13" s="138" t="str">
        <f t="shared" si="0"/>
        <v>EUREON6M_Quote</v>
      </c>
      <c r="F13" s="138" t="e">
        <f>_xll.qlSimpleQuote(Currency&amp;$B13&amp;$C13&amp;$D13&amp;QuoteSuffix,,RateTickValue,Permanent,Trigger,ObjectOverwrite)</f>
        <v>#VALUE!</v>
      </c>
      <c r="G13" s="137" t="str">
        <f ca="1">_xll.ohRangeRetrieveError(F13)</f>
        <v/>
      </c>
      <c r="H13" s="136"/>
      <c r="J13" s="95"/>
      <c r="K13" s="314" t="s">
        <v>15</v>
      </c>
      <c r="L13" s="242" t="s">
        <v>116</v>
      </c>
      <c r="M13" s="242"/>
      <c r="N13" s="240" t="str">
        <f t="shared" si="3"/>
        <v>EUREON6M</v>
      </c>
      <c r="O13" s="240" t="str">
        <f t="shared" si="1"/>
        <v>EUREON6M=ICAP</v>
      </c>
      <c r="P13" s="207">
        <v>-0.14099999999999999</v>
      </c>
      <c r="Q13" s="207">
        <v>-9.0999999999999998E-2</v>
      </c>
      <c r="R13" s="207">
        <v>0</v>
      </c>
      <c r="S13" s="207">
        <v>0</v>
      </c>
      <c r="T13" s="210">
        <f t="shared" si="2"/>
        <v>-0.11599999999999999</v>
      </c>
      <c r="U13" s="201"/>
      <c r="V13" s="209">
        <v>-0.11799999999999999</v>
      </c>
      <c r="W13" s="201"/>
      <c r="X13" s="260">
        <v>-0.11599999999999999</v>
      </c>
      <c r="Y13" s="206" t="e">
        <f ca="1">_xll.qlSimpleQuoteSetValue(F13,X13/100,Trigger)</f>
        <v>#NAME?</v>
      </c>
      <c r="Z13" s="178"/>
    </row>
    <row r="14" spans="1:26" ht="13.35" customHeight="1" x14ac:dyDescent="0.25">
      <c r="A14" s="141"/>
      <c r="B14" s="140"/>
      <c r="C14" s="140" t="s">
        <v>116</v>
      </c>
      <c r="D14" s="142" t="s">
        <v>14</v>
      </c>
      <c r="E14" s="138" t="str">
        <f t="shared" si="0"/>
        <v>EUREON7M_Quote</v>
      </c>
      <c r="F14" s="138" t="e">
        <f>_xll.qlSimpleQuote(Currency&amp;$B14&amp;$C14&amp;$D14&amp;QuoteSuffix,,RateTickValue,Permanent,Trigger,ObjectOverwrite)</f>
        <v>#VALUE!</v>
      </c>
      <c r="G14" s="137" t="str">
        <f ca="1">_xll.ohRangeRetrieveError(F14)</f>
        <v/>
      </c>
      <c r="H14" s="136"/>
      <c r="J14" s="95"/>
      <c r="K14" s="314" t="s">
        <v>14</v>
      </c>
      <c r="L14" s="242" t="s">
        <v>116</v>
      </c>
      <c r="M14" s="242"/>
      <c r="N14" s="240" t="str">
        <f t="shared" si="3"/>
        <v>EUREON7M</v>
      </c>
      <c r="O14" s="240" t="str">
        <f t="shared" si="1"/>
        <v>EUREON7M=ICAP</v>
      </c>
      <c r="P14" s="207">
        <v>-0.14299999999999999</v>
      </c>
      <c r="Q14" s="207">
        <v>-9.2999999999999999E-2</v>
      </c>
      <c r="R14" s="207">
        <v>0</v>
      </c>
      <c r="S14" s="207">
        <v>0</v>
      </c>
      <c r="T14" s="210">
        <f t="shared" si="2"/>
        <v>-0.11799999999999999</v>
      </c>
      <c r="U14" s="201"/>
      <c r="V14" s="209">
        <v>-0.12</v>
      </c>
      <c r="W14" s="201"/>
      <c r="X14" s="260">
        <v>-0.11799999999999999</v>
      </c>
      <c r="Y14" s="206" t="e">
        <f ca="1">_xll.qlSimpleQuoteSetValue(F14,X14/100,Trigger)</f>
        <v>#NAME?</v>
      </c>
      <c r="Z14" s="178"/>
    </row>
    <row r="15" spans="1:26" ht="13.35" customHeight="1" x14ac:dyDescent="0.25">
      <c r="A15" s="141"/>
      <c r="B15" s="140"/>
      <c r="C15" s="140" t="s">
        <v>116</v>
      </c>
      <c r="D15" s="142" t="s">
        <v>13</v>
      </c>
      <c r="E15" s="138" t="str">
        <f t="shared" si="0"/>
        <v>EUREON8M_Quote</v>
      </c>
      <c r="F15" s="138" t="e">
        <f>_xll.qlSimpleQuote(Currency&amp;$B15&amp;$C15&amp;$D15&amp;QuoteSuffix,,RateTickValue,Permanent,Trigger,ObjectOverwrite)</f>
        <v>#VALUE!</v>
      </c>
      <c r="G15" s="137" t="str">
        <f ca="1">_xll.ohRangeRetrieveError(F15)</f>
        <v/>
      </c>
      <c r="H15" s="136"/>
      <c r="J15" s="95"/>
      <c r="K15" s="314" t="s">
        <v>13</v>
      </c>
      <c r="L15" s="242" t="s">
        <v>116</v>
      </c>
      <c r="M15" s="242"/>
      <c r="N15" s="240" t="str">
        <f t="shared" si="3"/>
        <v>EUREON8M</v>
      </c>
      <c r="O15" s="240" t="str">
        <f t="shared" si="1"/>
        <v>EUREON8M=ICAP</v>
      </c>
      <c r="P15" s="207">
        <v>-0.14099999999999999</v>
      </c>
      <c r="Q15" s="207">
        <v>-9.0999999999999998E-2</v>
      </c>
      <c r="R15" s="207">
        <v>0</v>
      </c>
      <c r="S15" s="207">
        <v>0</v>
      </c>
      <c r="T15" s="210">
        <f t="shared" si="2"/>
        <v>-0.11599999999999999</v>
      </c>
      <c r="U15" s="201"/>
      <c r="V15" s="209">
        <v>-0.11899999999999999</v>
      </c>
      <c r="W15" s="201"/>
      <c r="X15" s="260">
        <v>-0.11599999999999999</v>
      </c>
      <c r="Y15" s="206" t="e">
        <f ca="1">_xll.qlSimpleQuoteSetValue(F15,X15/100,Trigger)</f>
        <v>#NAME?</v>
      </c>
      <c r="Z15" s="178"/>
    </row>
    <row r="16" spans="1:26" ht="13.35" customHeight="1" x14ac:dyDescent="0.25">
      <c r="A16" s="141"/>
      <c r="B16" s="140"/>
      <c r="C16" s="140" t="s">
        <v>116</v>
      </c>
      <c r="D16" s="142" t="s">
        <v>12</v>
      </c>
      <c r="E16" s="138" t="str">
        <f t="shared" si="0"/>
        <v>EUREON9M_Quote</v>
      </c>
      <c r="F16" s="138" t="e">
        <f>_xll.qlSimpleQuote(Currency&amp;$B16&amp;$C16&amp;$D16&amp;QuoteSuffix,,RateTickValue,Permanent,Trigger,ObjectOverwrite)</f>
        <v>#VALUE!</v>
      </c>
      <c r="G16" s="137" t="str">
        <f ca="1">_xll.ohRangeRetrieveError(F16)</f>
        <v/>
      </c>
      <c r="H16" s="136"/>
      <c r="J16" s="95"/>
      <c r="K16" s="314" t="s">
        <v>12</v>
      </c>
      <c r="L16" s="242" t="s">
        <v>116</v>
      </c>
      <c r="M16" s="242"/>
      <c r="N16" s="240" t="str">
        <f t="shared" si="3"/>
        <v>EUREON9M</v>
      </c>
      <c r="O16" s="240" t="str">
        <f t="shared" si="1"/>
        <v>EUREON9M=ICAP</v>
      </c>
      <c r="P16" s="207">
        <v>-0.14199999999999999</v>
      </c>
      <c r="Q16" s="207">
        <v>-9.1999999999999998E-2</v>
      </c>
      <c r="R16" s="207">
        <v>0</v>
      </c>
      <c r="S16" s="207">
        <v>0</v>
      </c>
      <c r="T16" s="210">
        <f t="shared" si="2"/>
        <v>-0.11699999999999999</v>
      </c>
      <c r="U16" s="201"/>
      <c r="V16" s="209">
        <v>-0.122</v>
      </c>
      <c r="W16" s="201"/>
      <c r="X16" s="260">
        <v>-0.11699999999999999</v>
      </c>
      <c r="Y16" s="206" t="e">
        <f ca="1">_xll.qlSimpleQuoteSetValue(F16,X16/100,Trigger)</f>
        <v>#NAME?</v>
      </c>
      <c r="Z16" s="178"/>
    </row>
    <row r="17" spans="1:26" ht="13.35" customHeight="1" x14ac:dyDescent="0.25">
      <c r="A17" s="141"/>
      <c r="B17" s="140"/>
      <c r="C17" s="140" t="s">
        <v>116</v>
      </c>
      <c r="D17" s="142" t="s">
        <v>11</v>
      </c>
      <c r="E17" s="138" t="str">
        <f t="shared" si="0"/>
        <v>EUREON10M_Quote</v>
      </c>
      <c r="F17" s="138" t="e">
        <f>_xll.qlSimpleQuote(Currency&amp;$B17&amp;$C17&amp;$D17&amp;QuoteSuffix,,RateTickValue,Permanent,Trigger,ObjectOverwrite)</f>
        <v>#VALUE!</v>
      </c>
      <c r="G17" s="137" t="str">
        <f ca="1">_xll.ohRangeRetrieveError(F17)</f>
        <v/>
      </c>
      <c r="H17" s="136"/>
      <c r="J17" s="95"/>
      <c r="K17" s="314" t="s">
        <v>11</v>
      </c>
      <c r="L17" s="242" t="s">
        <v>116</v>
      </c>
      <c r="M17" s="242"/>
      <c r="N17" s="240" t="str">
        <f t="shared" si="3"/>
        <v>EUREON10M</v>
      </c>
      <c r="O17" s="240" t="str">
        <f t="shared" si="1"/>
        <v>EUREON10M=ICAP</v>
      </c>
      <c r="P17" s="207">
        <v>-0.14199999999999999</v>
      </c>
      <c r="Q17" s="207">
        <v>-9.1999999999999998E-2</v>
      </c>
      <c r="R17" s="207">
        <v>0</v>
      </c>
      <c r="S17" s="207">
        <v>0</v>
      </c>
      <c r="T17" s="210">
        <f t="shared" si="2"/>
        <v>-0.11699999999999999</v>
      </c>
      <c r="U17" s="201"/>
      <c r="V17" s="209">
        <v>-0.123</v>
      </c>
      <c r="W17" s="201"/>
      <c r="X17" s="260">
        <v>-0.11699999999999999</v>
      </c>
      <c r="Y17" s="206" t="e">
        <f ca="1">_xll.qlSimpleQuoteSetValue(F17,X17/100,Trigger)</f>
        <v>#NAME?</v>
      </c>
      <c r="Z17" s="178"/>
    </row>
    <row r="18" spans="1:26" ht="13.35" customHeight="1" x14ac:dyDescent="0.25">
      <c r="A18" s="141"/>
      <c r="B18" s="140"/>
      <c r="C18" s="140" t="s">
        <v>116</v>
      </c>
      <c r="D18" s="142" t="s">
        <v>10</v>
      </c>
      <c r="E18" s="138" t="str">
        <f t="shared" si="0"/>
        <v>EUREON11M_Quote</v>
      </c>
      <c r="F18" s="138" t="e">
        <f>_xll.qlSimpleQuote(Currency&amp;$B18&amp;$C18&amp;$D18&amp;QuoteSuffix,,RateTickValue,Permanent,Trigger,ObjectOverwrite)</f>
        <v>#VALUE!</v>
      </c>
      <c r="G18" s="137" t="str">
        <f ca="1">_xll.ohRangeRetrieveError(F18)</f>
        <v/>
      </c>
      <c r="H18" s="136"/>
      <c r="J18" s="95"/>
      <c r="K18" s="314" t="s">
        <v>10</v>
      </c>
      <c r="L18" s="242" t="s">
        <v>116</v>
      </c>
      <c r="M18" s="242"/>
      <c r="N18" s="240" t="str">
        <f t="shared" si="3"/>
        <v>EUREON11M</v>
      </c>
      <c r="O18" s="240" t="str">
        <f t="shared" si="1"/>
        <v>EUREON11M=ICAP</v>
      </c>
      <c r="P18" s="207">
        <v>-0.14099999999999999</v>
      </c>
      <c r="Q18" s="207">
        <v>-9.0999999999999998E-2</v>
      </c>
      <c r="R18" s="207">
        <v>0</v>
      </c>
      <c r="S18" s="207">
        <v>0</v>
      </c>
      <c r="T18" s="210">
        <f t="shared" si="2"/>
        <v>-0.11599999999999999</v>
      </c>
      <c r="U18" s="201"/>
      <c r="V18" s="209">
        <v>-0.123</v>
      </c>
      <c r="W18" s="201"/>
      <c r="X18" s="260">
        <v>-0.11599999999999999</v>
      </c>
      <c r="Y18" s="206" t="e">
        <f ca="1">_xll.qlSimpleQuoteSetValue(F18,X18/100,Trigger)</f>
        <v>#NAME?</v>
      </c>
      <c r="Z18" s="178"/>
    </row>
    <row r="19" spans="1:26" ht="13.35" customHeight="1" x14ac:dyDescent="0.25">
      <c r="A19" s="141"/>
      <c r="B19" s="140"/>
      <c r="C19" s="140" t="s">
        <v>116</v>
      </c>
      <c r="D19" s="142" t="s">
        <v>9</v>
      </c>
      <c r="E19" s="138" t="str">
        <f t="shared" si="0"/>
        <v>EUREON1Y_Quote</v>
      </c>
      <c r="F19" s="138" t="e">
        <f>_xll.qlSimpleQuote(Currency&amp;$B19&amp;$C19&amp;$D19&amp;QuoteSuffix,,RateTickValue,Permanent,Trigger,ObjectOverwrite)</f>
        <v>#VALUE!</v>
      </c>
      <c r="G19" s="137" t="str">
        <f ca="1">_xll.ohRangeRetrieveError(F19)</f>
        <v/>
      </c>
      <c r="H19" s="136"/>
      <c r="J19" s="95"/>
      <c r="K19" s="314" t="s">
        <v>9</v>
      </c>
      <c r="L19" s="242" t="s">
        <v>116</v>
      </c>
      <c r="M19" s="242"/>
      <c r="N19" s="240" t="str">
        <f t="shared" si="3"/>
        <v>EUREON1Y</v>
      </c>
      <c r="O19" s="240" t="str">
        <f t="shared" si="1"/>
        <v>EUREON1Y=ICAP</v>
      </c>
      <c r="P19" s="207">
        <v>-0.15</v>
      </c>
      <c r="Q19" s="207">
        <v>-0.08</v>
      </c>
      <c r="R19" s="207">
        <v>0</v>
      </c>
      <c r="S19" s="207">
        <v>0</v>
      </c>
      <c r="T19" s="210">
        <f t="shared" si="2"/>
        <v>-0.11499999999999999</v>
      </c>
      <c r="U19" s="201"/>
      <c r="V19" s="209">
        <v>-0.123</v>
      </c>
      <c r="W19" s="201"/>
      <c r="X19" s="260">
        <v>-0.11499999999999999</v>
      </c>
      <c r="Y19" s="206" t="e">
        <f ca="1">_xll.qlSimpleQuoteSetValue(F19,X19/100,Trigger)</f>
        <v>#NAME?</v>
      </c>
      <c r="Z19" s="178"/>
    </row>
    <row r="20" spans="1:26" ht="13.35" customHeight="1" x14ac:dyDescent="0.25">
      <c r="A20" s="141"/>
      <c r="B20" s="140"/>
      <c r="C20" s="140" t="s">
        <v>116</v>
      </c>
      <c r="D20" s="142" t="s">
        <v>79</v>
      </c>
      <c r="E20" s="138" t="str">
        <f t="shared" si="0"/>
        <v>EUREON15M_Quote</v>
      </c>
      <c r="F20" s="138" t="e">
        <f>_xll.qlSimpleQuote(Currency&amp;$B20&amp;$C20&amp;$D20&amp;QuoteSuffix,,RateTickValue,Permanent,Trigger,ObjectOverwrite)</f>
        <v>#VALUE!</v>
      </c>
      <c r="G20" s="137" t="str">
        <f ca="1">_xll.ohRangeRetrieveError(F20)</f>
        <v/>
      </c>
      <c r="H20" s="136"/>
      <c r="J20" s="95"/>
      <c r="K20" s="314" t="s">
        <v>79</v>
      </c>
      <c r="L20" s="242" t="s">
        <v>116</v>
      </c>
      <c r="M20" s="242"/>
      <c r="N20" s="240" t="str">
        <f t="shared" si="3"/>
        <v>EUREON15M</v>
      </c>
      <c r="O20" s="240" t="str">
        <f t="shared" si="1"/>
        <v>EUREON15M=ICAP</v>
      </c>
      <c r="P20" s="207">
        <v>-0.13700000000000001</v>
      </c>
      <c r="Q20" s="207">
        <v>-8.6999999999999994E-2</v>
      </c>
      <c r="R20" s="207">
        <v>0</v>
      </c>
      <c r="S20" s="207">
        <v>0</v>
      </c>
      <c r="T20" s="210">
        <f t="shared" si="2"/>
        <v>-0.112</v>
      </c>
      <c r="U20" s="201"/>
      <c r="V20" s="209">
        <v>-0.122</v>
      </c>
      <c r="W20" s="201"/>
      <c r="X20" s="260">
        <v>-0.112</v>
      </c>
      <c r="Y20" s="206" t="e">
        <f ca="1">_xll.qlSimpleQuoteSetValue(F20,X20/100,Trigger)</f>
        <v>#NAME?</v>
      </c>
      <c r="Z20" s="178"/>
    </row>
    <row r="21" spans="1:26" ht="13.35" customHeight="1" x14ac:dyDescent="0.25">
      <c r="A21" s="141"/>
      <c r="B21" s="140"/>
      <c r="C21" s="140" t="s">
        <v>116</v>
      </c>
      <c r="D21" s="142" t="s">
        <v>78</v>
      </c>
      <c r="E21" s="138" t="str">
        <f t="shared" si="0"/>
        <v>EUREON18M_Quote</v>
      </c>
      <c r="F21" s="138" t="e">
        <f>_xll.qlSimpleQuote(Currency&amp;$B21&amp;$C21&amp;$D21&amp;QuoteSuffix,,RateTickValue,Permanent,Trigger,ObjectOverwrite)</f>
        <v>#VALUE!</v>
      </c>
      <c r="G21" s="137" t="str">
        <f ca="1">_xll.ohRangeRetrieveError(F21)</f>
        <v/>
      </c>
      <c r="H21" s="136"/>
      <c r="J21" s="95"/>
      <c r="K21" s="314" t="s">
        <v>78</v>
      </c>
      <c r="L21" s="242" t="s">
        <v>116</v>
      </c>
      <c r="M21" s="242"/>
      <c r="N21" s="240" t="str">
        <f t="shared" si="3"/>
        <v>EUREON18M</v>
      </c>
      <c r="O21" s="240" t="str">
        <f t="shared" si="1"/>
        <v>EUREON18M=ICAP</v>
      </c>
      <c r="P21" s="207">
        <v>-0.13200000000000001</v>
      </c>
      <c r="Q21" s="207">
        <v>-8.199999999999999E-2</v>
      </c>
      <c r="R21" s="207">
        <v>0</v>
      </c>
      <c r="S21" s="207">
        <v>0</v>
      </c>
      <c r="T21" s="210">
        <f t="shared" si="2"/>
        <v>-0.107</v>
      </c>
      <c r="U21" s="201"/>
      <c r="V21" s="209">
        <v>-0.11899999999999999</v>
      </c>
      <c r="W21" s="201"/>
      <c r="X21" s="260">
        <v>-0.107</v>
      </c>
      <c r="Y21" s="206" t="e">
        <f ca="1">_xll.qlSimpleQuoteSetValue(F21,X21/100,Trigger)</f>
        <v>#NAME?</v>
      </c>
      <c r="Z21" s="178"/>
    </row>
    <row r="22" spans="1:26" ht="13.35" customHeight="1" x14ac:dyDescent="0.25">
      <c r="A22" s="141"/>
      <c r="B22" s="140"/>
      <c r="C22" s="140" t="s">
        <v>116</v>
      </c>
      <c r="D22" s="142" t="s">
        <v>77</v>
      </c>
      <c r="E22" s="138" t="str">
        <f t="shared" si="0"/>
        <v>EUREON21M_Quote</v>
      </c>
      <c r="F22" s="138" t="e">
        <f>_xll.qlSimpleQuote(Currency&amp;$B22&amp;$C22&amp;$D22&amp;QuoteSuffix,,RateTickValue,Permanent,Trigger,ObjectOverwrite)</f>
        <v>#VALUE!</v>
      </c>
      <c r="G22" s="137" t="str">
        <f ca="1">_xll.ohRangeRetrieveError(F22)</f>
        <v/>
      </c>
      <c r="H22" s="136"/>
      <c r="J22" s="95"/>
      <c r="K22" s="314" t="s">
        <v>77</v>
      </c>
      <c r="L22" s="242" t="s">
        <v>116</v>
      </c>
      <c r="M22" s="242"/>
      <c r="N22" s="240" t="str">
        <f t="shared" si="3"/>
        <v>EUREON21M</v>
      </c>
      <c r="O22" s="240" t="str">
        <f t="shared" si="1"/>
        <v>EUREON21M=ICAP</v>
      </c>
      <c r="P22" s="207">
        <v>-0.123</v>
      </c>
      <c r="Q22" s="207">
        <v>-7.2999999999999995E-2</v>
      </c>
      <c r="R22" s="207">
        <v>0</v>
      </c>
      <c r="S22" s="207">
        <v>0</v>
      </c>
      <c r="T22" s="210">
        <f t="shared" si="2"/>
        <v>-9.8000000000000004E-2</v>
      </c>
      <c r="U22" s="201"/>
      <c r="V22" s="209">
        <v>-0.112</v>
      </c>
      <c r="W22" s="201"/>
      <c r="X22" s="260">
        <v>-9.8000000000000004E-2</v>
      </c>
      <c r="Y22" s="206" t="e">
        <f ca="1">_xll.qlSimpleQuoteSetValue(F22,X22/100,Trigger)</f>
        <v>#NAME?</v>
      </c>
      <c r="Z22" s="178"/>
    </row>
    <row r="23" spans="1:26" ht="13.35" customHeight="1" x14ac:dyDescent="0.25">
      <c r="A23" s="141"/>
      <c r="B23" s="140"/>
      <c r="C23" s="140" t="s">
        <v>116</v>
      </c>
      <c r="D23" s="142" t="s">
        <v>61</v>
      </c>
      <c r="E23" s="138" t="str">
        <f t="shared" si="0"/>
        <v>EUREON2Y_Quote</v>
      </c>
      <c r="F23" s="138" t="e">
        <f>_xll.qlSimpleQuote(Currency&amp;$B23&amp;$C23&amp;$D23&amp;QuoteSuffix,,RateTickValue,Permanent,Trigger,ObjectOverwrite)</f>
        <v>#VALUE!</v>
      </c>
      <c r="G23" s="137" t="str">
        <f ca="1">_xll.ohRangeRetrieveError(F23)</f>
        <v/>
      </c>
      <c r="H23" s="136"/>
      <c r="J23" s="95"/>
      <c r="K23" s="314" t="s">
        <v>61</v>
      </c>
      <c r="L23" s="242" t="s">
        <v>116</v>
      </c>
      <c r="M23" s="242"/>
      <c r="N23" s="240" t="str">
        <f t="shared" si="3"/>
        <v>EUREON2Y</v>
      </c>
      <c r="O23" s="240" t="str">
        <f t="shared" si="1"/>
        <v>EUREON2Y=ICAP</v>
      </c>
      <c r="P23" s="207">
        <v>-0.122</v>
      </c>
      <c r="Q23" s="207">
        <v>-5.2000000000000005E-2</v>
      </c>
      <c r="R23" s="207">
        <v>0</v>
      </c>
      <c r="S23" s="207">
        <v>0</v>
      </c>
      <c r="T23" s="210">
        <f t="shared" si="2"/>
        <v>-8.6999999999999994E-2</v>
      </c>
      <c r="U23" s="201"/>
      <c r="V23" s="209">
        <v>-0.10099999999999998</v>
      </c>
      <c r="W23" s="201"/>
      <c r="X23" s="260">
        <v>-8.6999999999999994E-2</v>
      </c>
      <c r="Y23" s="206" t="e">
        <f ca="1">_xll.qlSimpleQuoteSetValue(F23,X23/100,Trigger)</f>
        <v>#NAME?</v>
      </c>
      <c r="Z23" s="178"/>
    </row>
    <row r="24" spans="1:26" ht="13.35" customHeight="1" x14ac:dyDescent="0.25">
      <c r="A24" s="141"/>
      <c r="B24" s="140"/>
      <c r="C24" s="140" t="s">
        <v>116</v>
      </c>
      <c r="D24" s="142" t="s">
        <v>60</v>
      </c>
      <c r="E24" s="138" t="str">
        <f t="shared" si="0"/>
        <v>EUREON3Y_Quote</v>
      </c>
      <c r="F24" s="138" t="e">
        <f>_xll.qlSimpleQuote(Currency&amp;$B24&amp;$C24&amp;$D24&amp;QuoteSuffix,,RateTickValue,Permanent,Trigger,ObjectOverwrite)</f>
        <v>#VALUE!</v>
      </c>
      <c r="G24" s="137" t="str">
        <f ca="1">_xll.ohRangeRetrieveError(F24)</f>
        <v/>
      </c>
      <c r="H24" s="136"/>
      <c r="J24" s="95"/>
      <c r="K24" s="314" t="s">
        <v>60</v>
      </c>
      <c r="L24" s="242" t="s">
        <v>116</v>
      </c>
      <c r="M24" s="242"/>
      <c r="N24" s="240" t="str">
        <f t="shared" si="3"/>
        <v>EUREON3Y</v>
      </c>
      <c r="O24" s="240" t="str">
        <f t="shared" si="1"/>
        <v>EUREON3Y=ICAP</v>
      </c>
      <c r="P24" s="207">
        <v>-5.3000000000000005E-2</v>
      </c>
      <c r="Q24" s="207">
        <v>1.6999999999999998E-2</v>
      </c>
      <c r="R24" s="207">
        <v>0</v>
      </c>
      <c r="S24" s="207">
        <v>0</v>
      </c>
      <c r="T24" s="210">
        <f t="shared" si="2"/>
        <v>-1.8000000000000002E-2</v>
      </c>
      <c r="U24" s="201"/>
      <c r="V24" s="209">
        <v>-3.4999999999999996E-2</v>
      </c>
      <c r="W24" s="201"/>
      <c r="X24" s="260">
        <v>-1.8000000000000002E-2</v>
      </c>
      <c r="Y24" s="206" t="e">
        <f ca="1">_xll.qlSimpleQuoteSetValue(F24,X24/100,Trigger)</f>
        <v>#NAME?</v>
      </c>
      <c r="Z24" s="178"/>
    </row>
    <row r="25" spans="1:26" ht="13.35" customHeight="1" x14ac:dyDescent="0.25">
      <c r="A25" s="141"/>
      <c r="B25" s="140"/>
      <c r="C25" s="140" t="s">
        <v>116</v>
      </c>
      <c r="D25" s="142" t="s">
        <v>59</v>
      </c>
      <c r="E25" s="138" t="str">
        <f t="shared" si="0"/>
        <v>EUREON4Y_Quote</v>
      </c>
      <c r="F25" s="138" t="e">
        <f>_xll.qlSimpleQuote(Currency&amp;$B25&amp;$C25&amp;$D25&amp;QuoteSuffix,,RateTickValue,Permanent,Trigger,ObjectOverwrite)</f>
        <v>#VALUE!</v>
      </c>
      <c r="G25" s="137" t="str">
        <f ca="1">_xll.ohRangeRetrieveError(F25)</f>
        <v/>
      </c>
      <c r="H25" s="136"/>
      <c r="J25" s="95"/>
      <c r="K25" s="314" t="s">
        <v>59</v>
      </c>
      <c r="L25" s="242" t="s">
        <v>116</v>
      </c>
      <c r="M25" s="242"/>
      <c r="N25" s="240" t="str">
        <f t="shared" si="3"/>
        <v>EUREON4Y</v>
      </c>
      <c r="O25" s="240" t="str">
        <f t="shared" si="1"/>
        <v>EUREON4Y=ICAP</v>
      </c>
      <c r="P25" s="207">
        <v>4.0999999999999995E-2</v>
      </c>
      <c r="Q25" s="207">
        <v>0.11100000000000002</v>
      </c>
      <c r="R25" s="207">
        <v>0</v>
      </c>
      <c r="S25" s="207">
        <v>0</v>
      </c>
      <c r="T25" s="210">
        <f t="shared" si="2"/>
        <v>7.6000000000000012E-2</v>
      </c>
      <c r="U25" s="201"/>
      <c r="V25" s="209">
        <v>0.06</v>
      </c>
      <c r="W25" s="201"/>
      <c r="X25" s="260">
        <v>7.6000000000000012E-2</v>
      </c>
      <c r="Y25" s="206" t="e">
        <f ca="1">_xll.qlSimpleQuoteSetValue(F25,X25/100,Trigger)</f>
        <v>#NAME?</v>
      </c>
      <c r="Z25" s="178"/>
    </row>
    <row r="26" spans="1:26" ht="13.35" customHeight="1" x14ac:dyDescent="0.25">
      <c r="A26" s="141"/>
      <c r="B26" s="140"/>
      <c r="C26" s="140" t="s">
        <v>116</v>
      </c>
      <c r="D26" s="142" t="s">
        <v>58</v>
      </c>
      <c r="E26" s="138" t="str">
        <f t="shared" si="0"/>
        <v>EUREON5Y_Quote</v>
      </c>
      <c r="F26" s="138" t="e">
        <f>_xll.qlSimpleQuote(Currency&amp;$B26&amp;$C26&amp;$D26&amp;QuoteSuffix,,RateTickValue,Permanent,Trigger,ObjectOverwrite)</f>
        <v>#VALUE!</v>
      </c>
      <c r="G26" s="137" t="str">
        <f ca="1">_xll.ohRangeRetrieveError(F26)</f>
        <v/>
      </c>
      <c r="H26" s="136"/>
      <c r="J26" s="95"/>
      <c r="K26" s="314" t="s">
        <v>58</v>
      </c>
      <c r="L26" s="242" t="s">
        <v>116</v>
      </c>
      <c r="M26" s="242"/>
      <c r="N26" s="240" t="str">
        <f t="shared" si="3"/>
        <v>EUREON5Y</v>
      </c>
      <c r="O26" s="240" t="str">
        <f t="shared" si="1"/>
        <v>EUREON5Y=ICAP</v>
      </c>
      <c r="P26" s="207">
        <v>0.152</v>
      </c>
      <c r="Q26" s="207">
        <v>0.22200000000000003</v>
      </c>
      <c r="R26" s="207">
        <v>0</v>
      </c>
      <c r="S26" s="207">
        <v>0</v>
      </c>
      <c r="T26" s="210">
        <f t="shared" si="2"/>
        <v>0.187</v>
      </c>
      <c r="U26" s="201"/>
      <c r="V26" s="209">
        <v>0.16899999999999998</v>
      </c>
      <c r="W26" s="201"/>
      <c r="X26" s="260">
        <v>0.187</v>
      </c>
      <c r="Y26" s="206" t="e">
        <f ca="1">_xll.qlSimpleQuoteSetValue(F26,X26/100,Trigger)</f>
        <v>#NAME?</v>
      </c>
      <c r="Z26" s="178"/>
    </row>
    <row r="27" spans="1:26" ht="13.35" customHeight="1" x14ac:dyDescent="0.25">
      <c r="A27" s="141"/>
      <c r="B27" s="140"/>
      <c r="C27" s="140" t="s">
        <v>116</v>
      </c>
      <c r="D27" s="142" t="s">
        <v>57</v>
      </c>
      <c r="E27" s="138" t="str">
        <f t="shared" si="0"/>
        <v>EUREON6Y_Quote</v>
      </c>
      <c r="F27" s="138" t="e">
        <f>_xll.qlSimpleQuote(Currency&amp;$B27&amp;$C27&amp;$D27&amp;QuoteSuffix,,RateTickValue,Permanent,Trigger,ObjectOverwrite)</f>
        <v>#VALUE!</v>
      </c>
      <c r="G27" s="137" t="str">
        <f ca="1">_xll.ohRangeRetrieveError(F27)</f>
        <v/>
      </c>
      <c r="H27" s="136"/>
      <c r="J27" s="95"/>
      <c r="K27" s="314" t="s">
        <v>57</v>
      </c>
      <c r="L27" s="242" t="s">
        <v>116</v>
      </c>
      <c r="M27" s="242"/>
      <c r="N27" s="240" t="str">
        <f t="shared" si="3"/>
        <v>EUREON6Y</v>
      </c>
      <c r="O27" s="240" t="str">
        <f t="shared" si="1"/>
        <v>EUREON6Y=ICAP</v>
      </c>
      <c r="P27" s="207">
        <v>0.27800000000000002</v>
      </c>
      <c r="Q27" s="207">
        <v>0.34799999999999998</v>
      </c>
      <c r="R27" s="207">
        <v>0</v>
      </c>
      <c r="S27" s="207">
        <v>0</v>
      </c>
      <c r="T27" s="210">
        <f t="shared" si="2"/>
        <v>0.313</v>
      </c>
      <c r="U27" s="201"/>
      <c r="V27" s="209">
        <v>0.28900000000000003</v>
      </c>
      <c r="W27" s="201"/>
      <c r="X27" s="260">
        <v>0.313</v>
      </c>
      <c r="Y27" s="206" t="e">
        <f ca="1">_xll.qlSimpleQuoteSetValue(F27,X27/100,Trigger)</f>
        <v>#NAME?</v>
      </c>
      <c r="Z27" s="178"/>
    </row>
    <row r="28" spans="1:26" ht="13.35" customHeight="1" x14ac:dyDescent="0.25">
      <c r="A28" s="141"/>
      <c r="B28" s="140"/>
      <c r="C28" s="140" t="s">
        <v>116</v>
      </c>
      <c r="D28" s="142" t="s">
        <v>56</v>
      </c>
      <c r="E28" s="138" t="str">
        <f t="shared" si="0"/>
        <v>EUREON7Y_Quote</v>
      </c>
      <c r="F28" s="138" t="e">
        <f>_xll.qlSimpleQuote(Currency&amp;$B28&amp;$C28&amp;$D28&amp;QuoteSuffix,,RateTickValue,Permanent,Trigger,ObjectOverwrite)</f>
        <v>#VALUE!</v>
      </c>
      <c r="G28" s="137" t="str">
        <f ca="1">_xll.ohRangeRetrieveError(F28)</f>
        <v/>
      </c>
      <c r="H28" s="136"/>
      <c r="J28" s="95"/>
      <c r="K28" s="314" t="s">
        <v>56</v>
      </c>
      <c r="L28" s="242" t="s">
        <v>116</v>
      </c>
      <c r="M28" s="242"/>
      <c r="N28" s="240" t="str">
        <f t="shared" si="3"/>
        <v>EUREON7Y</v>
      </c>
      <c r="O28" s="240" t="str">
        <f t="shared" si="1"/>
        <v>EUREON7Y=ICAP</v>
      </c>
      <c r="P28" s="207">
        <v>0.40700000000000003</v>
      </c>
      <c r="Q28" s="207">
        <v>0.47699999999999998</v>
      </c>
      <c r="R28" s="207">
        <v>0</v>
      </c>
      <c r="S28" s="207">
        <v>0</v>
      </c>
      <c r="T28" s="210">
        <f t="shared" si="2"/>
        <v>0.442</v>
      </c>
      <c r="U28" s="201"/>
      <c r="V28" s="209">
        <v>0.40900000000000003</v>
      </c>
      <c r="W28" s="201"/>
      <c r="X28" s="260">
        <v>0.442</v>
      </c>
      <c r="Y28" s="206" t="e">
        <f ca="1">_xll.qlSimpleQuoteSetValue(F28,X28/100,Trigger)</f>
        <v>#NAME?</v>
      </c>
      <c r="Z28" s="178"/>
    </row>
    <row r="29" spans="1:26" ht="13.35" customHeight="1" x14ac:dyDescent="0.25">
      <c r="A29" s="141"/>
      <c r="B29" s="140"/>
      <c r="C29" s="140" t="s">
        <v>116</v>
      </c>
      <c r="D29" s="142" t="s">
        <v>55</v>
      </c>
      <c r="E29" s="138" t="str">
        <f t="shared" si="0"/>
        <v>EUREON8Y_Quote</v>
      </c>
      <c r="F29" s="138" t="e">
        <f>_xll.qlSimpleQuote(Currency&amp;$B29&amp;$C29&amp;$D29&amp;QuoteSuffix,,RateTickValue,Permanent,Trigger,ObjectOverwrite)</f>
        <v>#VALUE!</v>
      </c>
      <c r="G29" s="137" t="str">
        <f ca="1">_xll.ohRangeRetrieveError(F29)</f>
        <v/>
      </c>
      <c r="H29" s="136"/>
      <c r="J29" s="95"/>
      <c r="K29" s="314" t="s">
        <v>55</v>
      </c>
      <c r="L29" s="242" t="s">
        <v>116</v>
      </c>
      <c r="M29" s="242"/>
      <c r="N29" s="240" t="str">
        <f t="shared" si="3"/>
        <v>EUREON8Y</v>
      </c>
      <c r="O29" s="240" t="str">
        <f t="shared" si="1"/>
        <v>EUREON8Y=ICAP</v>
      </c>
      <c r="P29" s="207">
        <v>0.52600000000000002</v>
      </c>
      <c r="Q29" s="207">
        <v>0.59599999999999997</v>
      </c>
      <c r="R29" s="207">
        <v>0</v>
      </c>
      <c r="S29" s="207">
        <v>0</v>
      </c>
      <c r="T29" s="210">
        <f t="shared" si="2"/>
        <v>0.56099999999999994</v>
      </c>
      <c r="U29" s="201"/>
      <c r="V29" s="209">
        <v>0.51900000000000002</v>
      </c>
      <c r="W29" s="201"/>
      <c r="X29" s="260">
        <v>0.56099999999999994</v>
      </c>
      <c r="Y29" s="206" t="e">
        <f ca="1">_xll.qlSimpleQuoteSetValue(F29,X29/100,Trigger)</f>
        <v>#NAME?</v>
      </c>
      <c r="Z29" s="178"/>
    </row>
    <row r="30" spans="1:26" ht="13.35" customHeight="1" x14ac:dyDescent="0.25">
      <c r="A30" s="141"/>
      <c r="B30" s="140"/>
      <c r="C30" s="140" t="s">
        <v>116</v>
      </c>
      <c r="D30" s="142" t="s">
        <v>54</v>
      </c>
      <c r="E30" s="138" t="str">
        <f t="shared" si="0"/>
        <v>EUREON9Y_Quote</v>
      </c>
      <c r="F30" s="138" t="e">
        <f>_xll.qlSimpleQuote(Currency&amp;$B30&amp;$C30&amp;$D30&amp;QuoteSuffix,,RateTickValue,Permanent,Trigger,ObjectOverwrite)</f>
        <v>#VALUE!</v>
      </c>
      <c r="G30" s="137" t="str">
        <f ca="1">_xll.ohRangeRetrieveError(F30)</f>
        <v/>
      </c>
      <c r="H30" s="136"/>
      <c r="J30" s="95"/>
      <c r="K30" s="314" t="s">
        <v>54</v>
      </c>
      <c r="L30" s="242" t="s">
        <v>116</v>
      </c>
      <c r="M30" s="242"/>
      <c r="N30" s="240" t="str">
        <f t="shared" si="3"/>
        <v>EUREON9Y</v>
      </c>
      <c r="O30" s="240" t="str">
        <f t="shared" si="1"/>
        <v>EUREON9Y=ICAP</v>
      </c>
      <c r="P30" s="207">
        <v>0.63100000000000001</v>
      </c>
      <c r="Q30" s="207">
        <v>0.70099999999999996</v>
      </c>
      <c r="R30" s="207">
        <v>0</v>
      </c>
      <c r="S30" s="207">
        <v>0</v>
      </c>
      <c r="T30" s="210">
        <f t="shared" si="2"/>
        <v>0.66599999999999993</v>
      </c>
      <c r="U30" s="201"/>
      <c r="V30" s="209">
        <v>0.61599999999999999</v>
      </c>
      <c r="W30" s="201"/>
      <c r="X30" s="260">
        <v>0.66599999999999993</v>
      </c>
      <c r="Y30" s="206" t="e">
        <f ca="1">_xll.qlSimpleQuoteSetValue(F30,X30/100,Trigger)</f>
        <v>#NAME?</v>
      </c>
      <c r="Z30" s="178"/>
    </row>
    <row r="31" spans="1:26" ht="13.35" customHeight="1" x14ac:dyDescent="0.25">
      <c r="A31" s="141"/>
      <c r="B31" s="140"/>
      <c r="C31" s="140" t="s">
        <v>116</v>
      </c>
      <c r="D31" s="142" t="s">
        <v>53</v>
      </c>
      <c r="E31" s="138" t="str">
        <f t="shared" si="0"/>
        <v>EUREON10Y_Quote</v>
      </c>
      <c r="F31" s="138" t="e">
        <f>_xll.qlSimpleQuote(Currency&amp;$B31&amp;$C31&amp;$D31&amp;QuoteSuffix,,RateTickValue,Permanent,Trigger,ObjectOverwrite)</f>
        <v>#VALUE!</v>
      </c>
      <c r="G31" s="137" t="str">
        <f ca="1">_xll.ohRangeRetrieveError(F31)</f>
        <v/>
      </c>
      <c r="H31" s="136"/>
      <c r="J31" s="95"/>
      <c r="K31" s="314" t="s">
        <v>53</v>
      </c>
      <c r="L31" s="242" t="s">
        <v>116</v>
      </c>
      <c r="M31" s="242"/>
      <c r="N31" s="240" t="str">
        <f t="shared" si="3"/>
        <v>EUREON10Y</v>
      </c>
      <c r="O31" s="240" t="str">
        <f t="shared" si="1"/>
        <v>EUREON10Y=ICAP</v>
      </c>
      <c r="P31" s="207">
        <v>0.71900000000000008</v>
      </c>
      <c r="Q31" s="207">
        <v>0.78899999999999992</v>
      </c>
      <c r="R31" s="207">
        <v>0</v>
      </c>
      <c r="S31" s="207">
        <v>0</v>
      </c>
      <c r="T31" s="210">
        <f t="shared" si="2"/>
        <v>0.754</v>
      </c>
      <c r="U31" s="201"/>
      <c r="V31" s="209">
        <v>0.69599999999999995</v>
      </c>
      <c r="W31" s="201"/>
      <c r="X31" s="260">
        <v>0.754</v>
      </c>
      <c r="Y31" s="206" t="e">
        <f ca="1">_xll.qlSimpleQuoteSetValue(F31,X31/100,Trigger)</f>
        <v>#NAME?</v>
      </c>
      <c r="Z31" s="178"/>
    </row>
    <row r="32" spans="1:26" ht="13.35" customHeight="1" x14ac:dyDescent="0.25">
      <c r="A32" s="141"/>
      <c r="B32" s="140"/>
      <c r="C32" s="140" t="s">
        <v>116</v>
      </c>
      <c r="D32" s="142" t="s">
        <v>52</v>
      </c>
      <c r="E32" s="138" t="str">
        <f t="shared" si="0"/>
        <v>EUREON11Y_Quote</v>
      </c>
      <c r="F32" s="138" t="e">
        <f>_xll.qlSimpleQuote(Currency&amp;$B32&amp;$C32&amp;$D32&amp;QuoteSuffix,,RateTickValue,Permanent,Trigger,ObjectOverwrite)</f>
        <v>#VALUE!</v>
      </c>
      <c r="G32" s="137" t="str">
        <f ca="1">_xll.ohRangeRetrieveError(F32)</f>
        <v/>
      </c>
      <c r="H32" s="136"/>
      <c r="J32" s="95"/>
      <c r="K32" s="314" t="s">
        <v>52</v>
      </c>
      <c r="L32" s="242" t="s">
        <v>116</v>
      </c>
      <c r="M32" s="242"/>
      <c r="N32" s="240" t="str">
        <f t="shared" si="3"/>
        <v>EUREON11Y</v>
      </c>
      <c r="O32" s="240" t="str">
        <f t="shared" si="1"/>
        <v>EUREON11Y=ICAP</v>
      </c>
      <c r="P32" s="207">
        <v>0.79699999999999993</v>
      </c>
      <c r="Q32" s="207">
        <v>0.86699999999999999</v>
      </c>
      <c r="R32" s="207">
        <v>0</v>
      </c>
      <c r="S32" s="207">
        <v>0</v>
      </c>
      <c r="T32" s="210">
        <f t="shared" si="2"/>
        <v>0.83199999999999996</v>
      </c>
      <c r="U32" s="201"/>
      <c r="V32" s="209">
        <v>0.77100000000000002</v>
      </c>
      <c r="W32" s="201"/>
      <c r="X32" s="260">
        <v>0.83199999999999996</v>
      </c>
      <c r="Y32" s="206" t="e">
        <f ca="1">_xll.qlSimpleQuoteSetValue(F32,X32/100,Trigger)</f>
        <v>#NAME?</v>
      </c>
      <c r="Z32" s="178"/>
    </row>
    <row r="33" spans="1:26" ht="13.35" customHeight="1" x14ac:dyDescent="0.25">
      <c r="A33" s="141"/>
      <c r="B33" s="140"/>
      <c r="C33" s="140" t="s">
        <v>116</v>
      </c>
      <c r="D33" s="142" t="s">
        <v>51</v>
      </c>
      <c r="E33" s="138" t="str">
        <f t="shared" si="0"/>
        <v>EUREON12Y_Quote</v>
      </c>
      <c r="F33" s="138" t="e">
        <f>_xll.qlSimpleQuote(Currency&amp;$B33&amp;$C33&amp;$D33&amp;QuoteSuffix,,RateTickValue,Permanent,Trigger,ObjectOverwrite)</f>
        <v>#VALUE!</v>
      </c>
      <c r="G33" s="137" t="str">
        <f ca="1">_xll.ohRangeRetrieveError(F33)</f>
        <v/>
      </c>
      <c r="H33" s="136"/>
      <c r="J33" s="95"/>
      <c r="K33" s="314" t="s">
        <v>51</v>
      </c>
      <c r="L33" s="242" t="s">
        <v>116</v>
      </c>
      <c r="M33" s="242"/>
      <c r="N33" s="240" t="str">
        <f t="shared" si="3"/>
        <v>EUREON12Y</v>
      </c>
      <c r="O33" s="240" t="str">
        <f t="shared" si="1"/>
        <v>EUREON12Y=ICAP</v>
      </c>
      <c r="P33" s="207">
        <v>0.86699999999999999</v>
      </c>
      <c r="Q33" s="207">
        <v>0.93699999999999994</v>
      </c>
      <c r="R33" s="207">
        <v>0</v>
      </c>
      <c r="S33" s="207">
        <v>0</v>
      </c>
      <c r="T33" s="210">
        <f t="shared" si="2"/>
        <v>0.90199999999999991</v>
      </c>
      <c r="U33" s="201"/>
      <c r="V33" s="209">
        <v>0.83699999999999997</v>
      </c>
      <c r="W33" s="201"/>
      <c r="X33" s="260">
        <v>0.90199999999999991</v>
      </c>
      <c r="Y33" s="206" t="e">
        <f ca="1">_xll.qlSimpleQuoteSetValue(F33,X33/100,Trigger)</f>
        <v>#NAME?</v>
      </c>
      <c r="Z33" s="178"/>
    </row>
    <row r="34" spans="1:26" ht="13.35" customHeight="1" x14ac:dyDescent="0.25">
      <c r="A34" s="141"/>
      <c r="B34" s="140"/>
      <c r="C34" s="140" t="s">
        <v>116</v>
      </c>
      <c r="D34" s="142" t="s">
        <v>48</v>
      </c>
      <c r="E34" s="138" t="str">
        <f t="shared" si="0"/>
        <v>EUREON15Y_Quote</v>
      </c>
      <c r="F34" s="138" t="e">
        <f>_xll.qlSimpleQuote(Currency&amp;$B34&amp;$C34&amp;$D34&amp;QuoteSuffix,,RateTickValue,Permanent,Trigger,ObjectOverwrite)</f>
        <v>#VALUE!</v>
      </c>
      <c r="G34" s="137" t="str">
        <f ca="1">_xll.ohRangeRetrieveError(F34)</f>
        <v/>
      </c>
      <c r="H34" s="136"/>
      <c r="J34" s="95"/>
      <c r="K34" s="314" t="s">
        <v>48</v>
      </c>
      <c r="L34" s="242" t="s">
        <v>116</v>
      </c>
      <c r="M34" s="242"/>
      <c r="N34" s="240" t="str">
        <f t="shared" si="3"/>
        <v>EUREON15Y</v>
      </c>
      <c r="O34" s="240" t="str">
        <f t="shared" si="1"/>
        <v>EUREON15Y=ICAP</v>
      </c>
      <c r="P34" s="207">
        <v>1.02</v>
      </c>
      <c r="Q34" s="207">
        <v>1.0900000000000001</v>
      </c>
      <c r="R34" s="207">
        <v>0</v>
      </c>
      <c r="S34" s="207">
        <v>0</v>
      </c>
      <c r="T34" s="210">
        <f t="shared" si="2"/>
        <v>1.0550000000000002</v>
      </c>
      <c r="U34" s="201"/>
      <c r="V34" s="209">
        <v>0.9830000000000001</v>
      </c>
      <c r="W34" s="201"/>
      <c r="X34" s="260">
        <v>1.0550000000000002</v>
      </c>
      <c r="Y34" s="206" t="e">
        <f ca="1">_xll.qlSimpleQuoteSetValue(F34,X34/100,Trigger)</f>
        <v>#NAME?</v>
      </c>
      <c r="Z34" s="178"/>
    </row>
    <row r="35" spans="1:26" ht="13.35" customHeight="1" x14ac:dyDescent="0.25">
      <c r="A35" s="141"/>
      <c r="B35" s="140"/>
      <c r="C35" s="140" t="s">
        <v>116</v>
      </c>
      <c r="D35" s="142" t="s">
        <v>43</v>
      </c>
      <c r="E35" s="138" t="str">
        <f t="shared" si="0"/>
        <v>EUREON20Y_Quote</v>
      </c>
      <c r="F35" s="138" t="e">
        <f>_xll.qlSimpleQuote(Currency&amp;$B35&amp;$C35&amp;$D35&amp;QuoteSuffix,,RateTickValue,Permanent,Trigger,ObjectOverwrite)</f>
        <v>#VALUE!</v>
      </c>
      <c r="G35" s="137" t="str">
        <f ca="1">_xll.ohRangeRetrieveError(F35)</f>
        <v/>
      </c>
      <c r="H35" s="136"/>
      <c r="J35" s="95"/>
      <c r="K35" s="314" t="s">
        <v>43</v>
      </c>
      <c r="L35" s="242" t="s">
        <v>116</v>
      </c>
      <c r="M35" s="242"/>
      <c r="N35" s="240" t="str">
        <f t="shared" si="3"/>
        <v>EUREON20Y</v>
      </c>
      <c r="O35" s="240" t="str">
        <f t="shared" si="1"/>
        <v>EUREON20Y=ICAP</v>
      </c>
      <c r="P35" s="207">
        <v>1.159</v>
      </c>
      <c r="Q35" s="207">
        <v>1.2290000000000001</v>
      </c>
      <c r="R35" s="207">
        <v>0</v>
      </c>
      <c r="S35" s="207">
        <v>0</v>
      </c>
      <c r="T35" s="210">
        <f t="shared" si="2"/>
        <v>1.194</v>
      </c>
      <c r="U35" s="201"/>
      <c r="V35" s="209">
        <v>1.111</v>
      </c>
      <c r="W35" s="201"/>
      <c r="X35" s="260">
        <v>1.194</v>
      </c>
      <c r="Y35" s="206" t="e">
        <f ca="1">_xll.qlSimpleQuoteSetValue(F35,X35/100,Trigger)</f>
        <v>#NAME?</v>
      </c>
      <c r="Z35" s="178"/>
    </row>
    <row r="36" spans="1:26" ht="13.35" customHeight="1" x14ac:dyDescent="0.25">
      <c r="A36" s="141"/>
      <c r="B36" s="140"/>
      <c r="C36" s="140" t="s">
        <v>116</v>
      </c>
      <c r="D36" s="142" t="s">
        <v>38</v>
      </c>
      <c r="E36" s="138" t="str">
        <f t="shared" si="0"/>
        <v>EUREON25Y_Quote</v>
      </c>
      <c r="F36" s="138" t="e">
        <f>_xll.qlSimpleQuote(Currency&amp;$B36&amp;$C36&amp;$D36&amp;QuoteSuffix,,RateTickValue,Permanent,Trigger,ObjectOverwrite)</f>
        <v>#VALUE!</v>
      </c>
      <c r="G36" s="137" t="str">
        <f ca="1">_xll.ohRangeRetrieveError(F36)</f>
        <v/>
      </c>
      <c r="H36" s="136"/>
      <c r="J36" s="95"/>
      <c r="K36" s="314" t="s">
        <v>38</v>
      </c>
      <c r="L36" s="242" t="s">
        <v>116</v>
      </c>
      <c r="M36" s="242"/>
      <c r="N36" s="240" t="str">
        <f t="shared" si="3"/>
        <v>EUREON25Y</v>
      </c>
      <c r="O36" s="240" t="str">
        <f t="shared" si="1"/>
        <v>EUREON25Y=ICAP</v>
      </c>
      <c r="P36" s="207">
        <v>1.21</v>
      </c>
      <c r="Q36" s="207">
        <v>1.28</v>
      </c>
      <c r="R36" s="207">
        <v>0</v>
      </c>
      <c r="S36" s="207">
        <v>0</v>
      </c>
      <c r="T36" s="210">
        <f t="shared" si="2"/>
        <v>1.2450000000000001</v>
      </c>
      <c r="U36" s="201"/>
      <c r="V36" s="209">
        <v>1.1640000000000001</v>
      </c>
      <c r="W36" s="201"/>
      <c r="X36" s="260">
        <v>1.2450000000000001</v>
      </c>
      <c r="Y36" s="206" t="e">
        <f ca="1">_xll.qlSimpleQuoteSetValue(F36,X36/100,Trigger)</f>
        <v>#NAME?</v>
      </c>
      <c r="Z36" s="178"/>
    </row>
    <row r="37" spans="1:26" ht="13.35" customHeight="1" x14ac:dyDescent="0.25">
      <c r="A37" s="141"/>
      <c r="B37" s="140"/>
      <c r="C37" s="140" t="s">
        <v>116</v>
      </c>
      <c r="D37" s="142" t="s">
        <v>33</v>
      </c>
      <c r="E37" s="138" t="str">
        <f t="shared" si="0"/>
        <v>EUREON30Y_Quote</v>
      </c>
      <c r="F37" s="138" t="e">
        <f>_xll.qlSimpleQuote(Currency&amp;$B37&amp;$C37&amp;$D37&amp;QuoteSuffix,,RateTickValue,Permanent,Trigger,ObjectOverwrite)</f>
        <v>#VALUE!</v>
      </c>
      <c r="G37" s="137" t="str">
        <f ca="1">_xll.ohRangeRetrieveError(F37)</f>
        <v/>
      </c>
      <c r="H37" s="136"/>
      <c r="J37" s="95"/>
      <c r="K37" s="314" t="s">
        <v>33</v>
      </c>
      <c r="L37" s="242" t="s">
        <v>116</v>
      </c>
      <c r="M37" s="242"/>
      <c r="N37" s="240" t="str">
        <f t="shared" si="3"/>
        <v>EUREON30Y</v>
      </c>
      <c r="O37" s="240" t="str">
        <f t="shared" si="1"/>
        <v>EUREON30Y=ICAP</v>
      </c>
      <c r="P37" s="207">
        <v>1.246</v>
      </c>
      <c r="Q37" s="207">
        <v>1.3160000000000001</v>
      </c>
      <c r="R37" s="207">
        <v>0</v>
      </c>
      <c r="S37" s="207">
        <v>0</v>
      </c>
      <c r="T37" s="210">
        <f t="shared" si="2"/>
        <v>1.2810000000000001</v>
      </c>
      <c r="U37" s="201"/>
      <c r="V37" s="209">
        <v>1.1989999999999998</v>
      </c>
      <c r="W37" s="201"/>
      <c r="X37" s="260">
        <v>1.2810000000000001</v>
      </c>
      <c r="Y37" s="206" t="e">
        <f ca="1">_xll.qlSimpleQuoteSetValue(F37,X37/100,Trigger)</f>
        <v>#NAME?</v>
      </c>
      <c r="Z37" s="178"/>
    </row>
    <row r="38" spans="1:26" ht="13.35" customHeight="1" x14ac:dyDescent="0.25">
      <c r="A38" s="141"/>
      <c r="B38" s="140"/>
      <c r="C38" s="140" t="s">
        <v>116</v>
      </c>
      <c r="D38" s="142" t="s">
        <v>31</v>
      </c>
      <c r="E38" s="138" t="str">
        <f t="shared" si="0"/>
        <v>EUREON40Y_Quote</v>
      </c>
      <c r="F38" s="138" t="e">
        <f>_xll.qlSimpleQuote(Currency&amp;$B38&amp;$C38&amp;$D38&amp;QuoteSuffix,,RateTickValue,Permanent,Trigger,ObjectOverwrite)</f>
        <v>#VALUE!</v>
      </c>
      <c r="G38" s="137" t="str">
        <f ca="1">_xll.ohRangeRetrieveError(F38)</f>
        <v/>
      </c>
      <c r="H38" s="136"/>
      <c r="J38" s="95"/>
      <c r="K38" s="314" t="s">
        <v>31</v>
      </c>
      <c r="L38" s="242" t="s">
        <v>116</v>
      </c>
      <c r="M38" s="242"/>
      <c r="N38" s="240" t="str">
        <f t="shared" si="3"/>
        <v>EUREON40Y</v>
      </c>
      <c r="O38" s="240" t="str">
        <f t="shared" si="1"/>
        <v>EUREON40Y=ICAP</v>
      </c>
      <c r="P38" s="207">
        <v>1.272</v>
      </c>
      <c r="Q38" s="207">
        <v>1.3420000000000001</v>
      </c>
      <c r="R38" s="207">
        <v>0</v>
      </c>
      <c r="S38" s="207">
        <v>0</v>
      </c>
      <c r="T38" s="210">
        <f t="shared" si="2"/>
        <v>1.3069999999999999</v>
      </c>
      <c r="U38" s="201"/>
      <c r="V38" s="209">
        <v>1.2269999999999999</v>
      </c>
      <c r="W38" s="201"/>
      <c r="X38" s="260">
        <v>1.3069999999999999</v>
      </c>
      <c r="Y38" s="206" t="e">
        <f ca="1">_xll.qlSimpleQuoteSetValue(F38,X38/100,Trigger)</f>
        <v>#NAME?</v>
      </c>
      <c r="Z38" s="178"/>
    </row>
    <row r="39" spans="1:26" ht="13.35" customHeight="1" x14ac:dyDescent="0.25">
      <c r="A39" s="141"/>
      <c r="B39" s="140"/>
      <c r="C39" s="140" t="s">
        <v>116</v>
      </c>
      <c r="D39" s="142" t="s">
        <v>30</v>
      </c>
      <c r="E39" s="138" t="str">
        <f t="shared" si="0"/>
        <v>EUREON50Y_Quote</v>
      </c>
      <c r="F39" s="138" t="e">
        <f>_xll.qlSimpleQuote(Currency&amp;$B39&amp;$C39&amp;$D39&amp;QuoteSuffix,,RateTickValue,Permanent,Trigger,ObjectOverwrite)</f>
        <v>#VALUE!</v>
      </c>
      <c r="G39" s="137" t="str">
        <f ca="1">_xll.ohRangeRetrieveError(F39)</f>
        <v/>
      </c>
      <c r="H39" s="136"/>
      <c r="J39" s="95"/>
      <c r="K39" s="314" t="s">
        <v>30</v>
      </c>
      <c r="L39" s="242" t="s">
        <v>116</v>
      </c>
      <c r="M39" s="242"/>
      <c r="N39" s="240" t="str">
        <f t="shared" si="3"/>
        <v>EUREON50Y</v>
      </c>
      <c r="O39" s="240" t="str">
        <f t="shared" si="1"/>
        <v>EUREON50Y=ICAP</v>
      </c>
      <c r="P39" s="207">
        <v>1.2370000000000001</v>
      </c>
      <c r="Q39" s="207">
        <v>1.3069999999999999</v>
      </c>
      <c r="R39" s="207">
        <v>0</v>
      </c>
      <c r="S39" s="207">
        <v>0</v>
      </c>
      <c r="T39" s="210">
        <f t="shared" si="2"/>
        <v>1.272</v>
      </c>
      <c r="U39" s="201"/>
      <c r="V39" s="209">
        <v>1.198</v>
      </c>
      <c r="W39" s="201"/>
      <c r="X39" s="260">
        <v>1.272</v>
      </c>
      <c r="Y39" s="206" t="e">
        <f ca="1">_xll.qlSimpleQuoteSetValue(F39,X39/100,Trigger)</f>
        <v>#NAME?</v>
      </c>
      <c r="Z39" s="178"/>
    </row>
    <row r="40" spans="1:26" ht="13.35" customHeight="1" x14ac:dyDescent="0.25">
      <c r="A40" s="141"/>
      <c r="B40" s="140"/>
      <c r="C40" s="140" t="s">
        <v>116</v>
      </c>
      <c r="D40" s="142" t="s">
        <v>29</v>
      </c>
      <c r="E40" s="138" t="str">
        <f t="shared" si="0"/>
        <v>EUREON60Y_Quote</v>
      </c>
      <c r="F40" s="138" t="e">
        <f>_xll.qlSimpleQuote(Currency&amp;$B40&amp;$C40&amp;$D40&amp;QuoteSuffix,,RateTickValue,Permanent,Trigger,ObjectOverwrite)</f>
        <v>#VALUE!</v>
      </c>
      <c r="G40" s="137" t="str">
        <f ca="1">_xll.ohRangeRetrieveError(F40)</f>
        <v/>
      </c>
      <c r="H40" s="136"/>
      <c r="J40" s="95"/>
      <c r="K40" s="314" t="s">
        <v>29</v>
      </c>
      <c r="L40" s="242" t="s">
        <v>116</v>
      </c>
      <c r="M40" s="242"/>
      <c r="N40" s="240" t="str">
        <f t="shared" si="3"/>
        <v>EUREON60Y</v>
      </c>
      <c r="O40" s="240" t="str">
        <f t="shared" si="1"/>
        <v>EUREON60Y=ICAP</v>
      </c>
      <c r="P40" s="207">
        <v>1.2330000000000001</v>
      </c>
      <c r="Q40" s="207">
        <v>1.3029999999999999</v>
      </c>
      <c r="R40" s="207">
        <v>0</v>
      </c>
      <c r="S40" s="207">
        <v>0</v>
      </c>
      <c r="T40" s="210">
        <f t="shared" si="2"/>
        <v>1.268</v>
      </c>
      <c r="U40" s="201"/>
      <c r="V40" s="209">
        <v>1.1930000000000001</v>
      </c>
      <c r="W40" s="201"/>
      <c r="X40" s="253">
        <v>1.268</v>
      </c>
      <c r="Y40" s="198" t="e">
        <f ca="1">_xll.qlSimpleQuoteSetValue(F40,X40/100,Trigger)</f>
        <v>#NAME?</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2"/>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79"/>
      <c r="B1" s="480"/>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79"/>
      <c r="B2" s="481"/>
      <c r="C2" s="105"/>
      <c r="D2" s="105"/>
      <c r="E2" s="105"/>
      <c r="F2" s="105"/>
      <c r="G2" s="105"/>
      <c r="H2" s="105"/>
      <c r="I2" s="43"/>
      <c r="K2" s="95"/>
      <c r="L2" s="201"/>
      <c r="M2" s="105"/>
      <c r="N2" s="105"/>
      <c r="O2" s="105"/>
      <c r="P2" s="105"/>
      <c r="Q2" s="105"/>
      <c r="R2" s="105"/>
      <c r="S2" s="105"/>
      <c r="T2" s="105"/>
      <c r="U2" s="105"/>
      <c r="V2" s="201"/>
      <c r="W2" s="201"/>
      <c r="X2" s="201"/>
      <c r="Y2" s="105"/>
      <c r="Z2" s="232">
        <f ca="1">_xll.ohTrigger(Z4:Z9)</f>
        <v>3</v>
      </c>
      <c r="AA2" s="178"/>
    </row>
    <row r="3" spans="1:27" x14ac:dyDescent="0.25">
      <c r="A3" s="479"/>
      <c r="B3" s="460" t="s">
        <v>279</v>
      </c>
      <c r="C3" s="460"/>
      <c r="D3" s="460"/>
      <c r="E3" s="461" t="s">
        <v>163</v>
      </c>
      <c r="F3" s="460"/>
      <c r="G3" s="460"/>
      <c r="H3" s="460"/>
      <c r="I3" s="43"/>
      <c r="K3" s="95"/>
      <c r="L3" s="305"/>
      <c r="M3" s="163"/>
      <c r="N3" s="155"/>
      <c r="O3" s="155"/>
      <c r="P3" s="231" t="e">
        <f ca="1">_xll.RData(P4:P15,Q3:T3,,ReutersRtMode,,Q4)</f>
        <v>#NAME?</v>
      </c>
      <c r="Q3" s="249" t="s">
        <v>174</v>
      </c>
      <c r="R3" s="249" t="s">
        <v>143</v>
      </c>
      <c r="S3" s="249" t="s">
        <v>249</v>
      </c>
      <c r="T3" s="249" t="s">
        <v>203</v>
      </c>
      <c r="U3" s="227" t="s">
        <v>172</v>
      </c>
      <c r="V3" s="201"/>
      <c r="W3" s="229" t="s">
        <v>170</v>
      </c>
      <c r="X3" s="201"/>
      <c r="Y3" s="331" t="s">
        <v>168</v>
      </c>
      <c r="Z3" s="70" t="s">
        <v>167</v>
      </c>
      <c r="AA3" s="178"/>
    </row>
    <row r="4" spans="1:27" ht="13.35" customHeight="1" x14ac:dyDescent="0.25">
      <c r="A4" s="479"/>
      <c r="B4" s="483" t="e">
        <f ca="1">_xll.qlECBdate(E4,,Trigger)</f>
        <v>#NAME?</v>
      </c>
      <c r="C4" s="140" t="s">
        <v>115</v>
      </c>
      <c r="D4" s="140" t="s">
        <v>114</v>
      </c>
      <c r="E4" s="475" t="e">
        <f ca="1">_xll.qlECBNextCode(_xll.qlCalendarAdvance("TARGET",_xll.qlSettingsEvaluationDate(Trigger),"2D"),Trigger)</f>
        <v>#NAME?</v>
      </c>
      <c r="F4" s="138" t="e">
        <f t="shared" ref="F4:F15" ca="1" si="0">Currency&amp;$C4&amp;$D4&amp;$E4&amp;QuoteSuffix</f>
        <v>#NAME?</v>
      </c>
      <c r="G4" s="138" t="e">
        <f ca="1">_xll.qlSimpleQuote(Currency&amp;$C4&amp;$D4&amp;$E4&amp;QuoteSuffix,,RateTickValue,Permanent,Trigger,ObjectOverwrite)</f>
        <v>#VALUE!</v>
      </c>
      <c r="H4" s="137" t="str">
        <f ca="1">_xll.ohRangeRetrieveError(G4)</f>
        <v/>
      </c>
      <c r="I4" s="136"/>
      <c r="J4" s="133"/>
      <c r="K4" s="95"/>
      <c r="L4" s="247" t="s">
        <v>202</v>
      </c>
      <c r="M4" s="242" t="s">
        <v>115</v>
      </c>
      <c r="N4" s="242" t="s">
        <v>114</v>
      </c>
      <c r="O4" s="240" t="str">
        <f t="shared" ref="O4:O15" si="1">Currency&amp;$M4&amp;$N4&amp;$L4</f>
        <v>EURECBOISM1</v>
      </c>
      <c r="P4" s="240" t="str">
        <f t="array" ref="P4:P15">Instruments&amp;"="&amp;VLOOKUP(Contributor,ContributorTable,2,FALSE)</f>
        <v>EURECBOISM1=ICAP</v>
      </c>
      <c r="Q4" s="207">
        <v>-0.13999999999999999</v>
      </c>
      <c r="R4" s="207">
        <v>-0.09</v>
      </c>
      <c r="S4" s="207">
        <v>0</v>
      </c>
      <c r="T4" s="459" t="s">
        <v>233</v>
      </c>
      <c r="U4" s="210">
        <f t="shared" ref="U4:U15" si="2">IF(ISERROR(AVERAGE(Q4,R4)),#NUM!,AVERAGE(Q4,R4))</f>
        <v>-0.11499999999999999</v>
      </c>
      <c r="V4" s="201"/>
      <c r="W4" s="221">
        <v>-0.11299999999999999</v>
      </c>
      <c r="X4" s="201"/>
      <c r="Y4" s="267">
        <f t="array" ref="Y4:Y15">QuoteLive</f>
        <v>-0.11499999999999999</v>
      </c>
      <c r="Z4" s="218" t="e">
        <f ca="1">_xll.qlSimpleQuoteSetValue(G4,$Y4/100,Trigger)</f>
        <v>#NAME?</v>
      </c>
      <c r="AA4" s="178"/>
    </row>
    <row r="5" spans="1:27" ht="13.35" customHeight="1" x14ac:dyDescent="0.25">
      <c r="A5" s="479"/>
      <c r="B5" s="483" t="e">
        <f ca="1">_xll.qlECBdate(E5,,Trigger)</f>
        <v>#NAME?</v>
      </c>
      <c r="C5" s="140" t="s">
        <v>115</v>
      </c>
      <c r="D5" s="140" t="s">
        <v>114</v>
      </c>
      <c r="E5" s="475" t="e">
        <f ca="1">_xll.qlECBNextCode(B4,Trigger)</f>
        <v>#NAME?</v>
      </c>
      <c r="F5" s="138" t="e">
        <f t="shared" ca="1" si="0"/>
        <v>#NAME?</v>
      </c>
      <c r="G5" s="138" t="e">
        <f ca="1">_xll.qlSimpleQuote(Currency&amp;$C5&amp;$D5&amp;$E5&amp;QuoteSuffix,,RateTickValue,Permanent,Trigger,ObjectOverwrite)</f>
        <v>#VALUE!</v>
      </c>
      <c r="H5" s="137" t="str">
        <f ca="1">_xll.ohRangeRetrieveError(G5)</f>
        <v/>
      </c>
      <c r="I5" s="136"/>
      <c r="J5" s="133"/>
      <c r="K5" s="95"/>
      <c r="L5" s="243" t="s">
        <v>201</v>
      </c>
      <c r="M5" s="242" t="s">
        <v>115</v>
      </c>
      <c r="N5" s="242" t="s">
        <v>114</v>
      </c>
      <c r="O5" s="240" t="str">
        <f t="shared" si="1"/>
        <v>EURECBOISM2</v>
      </c>
      <c r="P5" s="240" t="str">
        <v>EURECBOISM2=ICAP</v>
      </c>
      <c r="Q5" s="207">
        <v>-0.14699999999999999</v>
      </c>
      <c r="R5" s="207">
        <v>-9.7000000000000003E-2</v>
      </c>
      <c r="S5" s="207">
        <v>0</v>
      </c>
      <c r="T5" s="459" t="s">
        <v>252</v>
      </c>
      <c r="U5" s="210">
        <f t="shared" si="2"/>
        <v>-0.122</v>
      </c>
      <c r="V5" s="201"/>
      <c r="W5" s="209">
        <v>-0.123</v>
      </c>
      <c r="X5" s="201"/>
      <c r="Y5" s="260">
        <v>-0.122</v>
      </c>
      <c r="Z5" s="206" t="e">
        <f ca="1">_xll.qlSimpleQuoteSetValue(G5,$Y5/100,Trigger)</f>
        <v>#NAME?</v>
      </c>
      <c r="AA5" s="178"/>
    </row>
    <row r="6" spans="1:27" ht="13.35" customHeight="1" x14ac:dyDescent="0.25">
      <c r="A6" s="479"/>
      <c r="B6" s="483" t="e">
        <f ca="1">_xll.qlECBdate(E6,,Trigger)</f>
        <v>#NAME?</v>
      </c>
      <c r="C6" s="140" t="s">
        <v>115</v>
      </c>
      <c r="D6" s="140" t="s">
        <v>114</v>
      </c>
      <c r="E6" s="475" t="e">
        <f ca="1">_xll.qlECBNextCode(B5,Trigger)</f>
        <v>#NAME?</v>
      </c>
      <c r="F6" s="138" t="e">
        <f t="shared" ca="1" si="0"/>
        <v>#NAME?</v>
      </c>
      <c r="G6" s="138" t="e">
        <f ca="1">_xll.qlSimpleQuote(Currency&amp;$C6&amp;$D6&amp;$E6&amp;QuoteSuffix,,RateTickValue,Permanent,Trigger,ObjectOverwrite)</f>
        <v>#VALUE!</v>
      </c>
      <c r="H6" s="137" t="str">
        <f ca="1">_xll.ohRangeRetrieveError(G6)</f>
        <v/>
      </c>
      <c r="I6" s="136"/>
      <c r="J6" s="133"/>
      <c r="K6" s="95"/>
      <c r="L6" s="243" t="s">
        <v>200</v>
      </c>
      <c r="M6" s="242" t="s">
        <v>115</v>
      </c>
      <c r="N6" s="242" t="s">
        <v>114</v>
      </c>
      <c r="O6" s="240" t="str">
        <f t="shared" si="1"/>
        <v>EURECBOISM3</v>
      </c>
      <c r="P6" s="240" t="str">
        <v>EURECBOISM3=ICAP</v>
      </c>
      <c r="Q6" s="207">
        <v>-0.14499999999999999</v>
      </c>
      <c r="R6" s="207">
        <v>-9.5000000000000001E-2</v>
      </c>
      <c r="S6" s="207">
        <v>0</v>
      </c>
      <c r="T6" s="459" t="s">
        <v>253</v>
      </c>
      <c r="U6" s="210">
        <f t="shared" si="2"/>
        <v>-0.12</v>
      </c>
      <c r="V6" s="201"/>
      <c r="W6" s="209">
        <v>-0.125</v>
      </c>
      <c r="X6" s="201"/>
      <c r="Y6" s="260">
        <v>-0.12</v>
      </c>
      <c r="Z6" s="206" t="e">
        <f ca="1">_xll.qlSimpleQuoteSetValue(G6,$Y6/100,Trigger)</f>
        <v>#NAME?</v>
      </c>
      <c r="AA6" s="178"/>
    </row>
    <row r="7" spans="1:27" ht="13.35" customHeight="1" x14ac:dyDescent="0.25">
      <c r="A7" s="479"/>
      <c r="B7" s="483" t="e">
        <f ca="1">_xll.qlECBdate(E7,,Trigger)</f>
        <v>#NAME?</v>
      </c>
      <c r="C7" s="140" t="s">
        <v>115</v>
      </c>
      <c r="D7" s="140" t="s">
        <v>114</v>
      </c>
      <c r="E7" s="475" t="e">
        <f ca="1">_xll.qlECBNextCode(B6,Trigger)</f>
        <v>#NAME?</v>
      </c>
      <c r="F7" s="138" t="e">
        <f t="shared" ca="1" si="0"/>
        <v>#NAME?</v>
      </c>
      <c r="G7" s="138" t="e">
        <f ca="1">_xll.qlSimpleQuote(Currency&amp;$C7&amp;$D7&amp;$E7&amp;QuoteSuffix,,RateTickValue,Permanent,Trigger,ObjectOverwrite)</f>
        <v>#VALUE!</v>
      </c>
      <c r="H7" s="137" t="str">
        <f ca="1">_xll.ohRangeRetrieveError(G7)</f>
        <v/>
      </c>
      <c r="I7" s="136"/>
      <c r="J7" s="133"/>
      <c r="K7" s="95"/>
      <c r="L7" s="243" t="s">
        <v>199</v>
      </c>
      <c r="M7" s="242" t="s">
        <v>115</v>
      </c>
      <c r="N7" s="242" t="s">
        <v>114</v>
      </c>
      <c r="O7" s="240" t="str">
        <f t="shared" si="1"/>
        <v>EURECBOISM4</v>
      </c>
      <c r="P7" s="240" t="str">
        <v>EURECBOISM4=ICAP</v>
      </c>
      <c r="Q7" s="207">
        <v>-0.14399999999999999</v>
      </c>
      <c r="R7" s="207">
        <v>-9.4E-2</v>
      </c>
      <c r="S7" s="207">
        <v>0</v>
      </c>
      <c r="T7" s="459" t="s">
        <v>258</v>
      </c>
      <c r="U7" s="210">
        <f t="shared" si="2"/>
        <v>-0.11899999999999999</v>
      </c>
      <c r="V7" s="201"/>
      <c r="W7" s="209">
        <v>-0.128</v>
      </c>
      <c r="X7" s="201"/>
      <c r="Y7" s="260">
        <v>-0.11899999999999999</v>
      </c>
      <c r="Z7" s="206" t="e">
        <f ca="1">_xll.qlSimpleQuoteSetValue(G7,$Y7/100,Trigger)</f>
        <v>#NAME?</v>
      </c>
      <c r="AA7" s="178"/>
    </row>
    <row r="8" spans="1:27" ht="13.35" customHeight="1" x14ac:dyDescent="0.25">
      <c r="A8" s="479"/>
      <c r="B8" s="483" t="e">
        <f ca="1">_xll.qlECBdate(E8,,Trigger)</f>
        <v>#NAME?</v>
      </c>
      <c r="C8" s="140" t="s">
        <v>115</v>
      </c>
      <c r="D8" s="140" t="s">
        <v>114</v>
      </c>
      <c r="E8" s="475" t="e">
        <f ca="1">_xll.qlECBNextCode(B7,Trigger)</f>
        <v>#NAME?</v>
      </c>
      <c r="F8" s="138" t="e">
        <f t="shared" ca="1" si="0"/>
        <v>#NAME?</v>
      </c>
      <c r="G8" s="138" t="e">
        <f ca="1">_xll.qlSimpleQuote(Currency&amp;$C8&amp;$D8&amp;$E8&amp;QuoteSuffix,,RateTickValue,Permanent,Trigger,ObjectOverwrite)</f>
        <v>#VALUE!</v>
      </c>
      <c r="H8" s="137" t="str">
        <f ca="1">_xll.ohRangeRetrieveError(G8)</f>
        <v/>
      </c>
      <c r="I8" s="136"/>
      <c r="J8" s="133"/>
      <c r="K8" s="95"/>
      <c r="L8" s="243" t="s">
        <v>198</v>
      </c>
      <c r="M8" s="242" t="s">
        <v>115</v>
      </c>
      <c r="N8" s="242" t="s">
        <v>114</v>
      </c>
      <c r="O8" s="240" t="str">
        <f t="shared" si="1"/>
        <v>EURECBOISM5</v>
      </c>
      <c r="P8" s="240" t="str">
        <v>EURECBOISM5=ICAP</v>
      </c>
      <c r="Q8" s="207">
        <v>-0.14299999999999999</v>
      </c>
      <c r="R8" s="207">
        <v>-9.2999999999999999E-2</v>
      </c>
      <c r="S8" s="207">
        <v>0</v>
      </c>
      <c r="T8" s="459" t="s">
        <v>264</v>
      </c>
      <c r="U8" s="210">
        <f t="shared" si="2"/>
        <v>-0.11799999999999999</v>
      </c>
      <c r="V8" s="201"/>
      <c r="W8" s="209">
        <v>-0.13</v>
      </c>
      <c r="X8" s="201"/>
      <c r="Y8" s="260">
        <v>-0.11799999999999999</v>
      </c>
      <c r="Z8" s="206" t="e">
        <f ca="1">_xll.qlSimpleQuoteSetValue(G8,$Y8/100,Trigger)</f>
        <v>#NAME?</v>
      </c>
      <c r="AA8" s="178"/>
    </row>
    <row r="9" spans="1:27" ht="13.35" customHeight="1" x14ac:dyDescent="0.25">
      <c r="A9" s="479"/>
      <c r="B9" s="483" t="e">
        <f ca="1">_xll.qlECBdate(E9,,Trigger)</f>
        <v>#NAME?</v>
      </c>
      <c r="C9" s="140" t="s">
        <v>115</v>
      </c>
      <c r="D9" s="140" t="s">
        <v>114</v>
      </c>
      <c r="E9" s="475" t="e">
        <f ca="1">_xll.qlECBNextCode(B8,Trigger)</f>
        <v>#NAME?</v>
      </c>
      <c r="F9" s="138" t="e">
        <f t="shared" ca="1" si="0"/>
        <v>#NAME?</v>
      </c>
      <c r="G9" s="138" t="e">
        <f ca="1">_xll.qlSimpleQuote(Currency&amp;$C9&amp;$D9&amp;$E9&amp;QuoteSuffix,,RateTickValue,Permanent,Trigger,ObjectOverwrite)</f>
        <v>#VALUE!</v>
      </c>
      <c r="H9" s="137" t="str">
        <f ca="1">_xll.ohRangeRetrieveError(G9)</f>
        <v/>
      </c>
      <c r="I9" s="136"/>
      <c r="J9" s="133"/>
      <c r="K9" s="95"/>
      <c r="L9" s="243" t="s">
        <v>197</v>
      </c>
      <c r="M9" s="242" t="s">
        <v>115</v>
      </c>
      <c r="N9" s="242" t="s">
        <v>114</v>
      </c>
      <c r="O9" s="240" t="str">
        <f t="shared" si="1"/>
        <v>EURECBOISM6</v>
      </c>
      <c r="P9" s="240" t="str">
        <v>EURECBOISM6=ICAP</v>
      </c>
      <c r="Q9" s="207">
        <v>-0.14399999999999999</v>
      </c>
      <c r="R9" s="207">
        <v>-9.4E-2</v>
      </c>
      <c r="S9" s="207">
        <v>0</v>
      </c>
      <c r="T9" s="459" t="s">
        <v>265</v>
      </c>
      <c r="U9" s="210">
        <f t="shared" si="2"/>
        <v>-0.11899999999999999</v>
      </c>
      <c r="V9" s="201"/>
      <c r="W9" s="399">
        <v>-0.13400000000000001</v>
      </c>
      <c r="X9" s="201"/>
      <c r="Y9" s="260">
        <v>-0.11899999999999999</v>
      </c>
      <c r="Z9" s="206" t="e">
        <f ca="1">_xll.qlSimpleQuoteSetValue(G9,$Y9/100,Trigger)</f>
        <v>#NAME?</v>
      </c>
      <c r="AA9" s="178"/>
    </row>
    <row r="10" spans="1:27" ht="13.35" customHeight="1" x14ac:dyDescent="0.25">
      <c r="A10" s="479"/>
      <c r="B10" s="483" t="e">
        <f ca="1">_xll.qlECBdate(E10,,Trigger)</f>
        <v>#NAME?</v>
      </c>
      <c r="C10" s="140" t="s">
        <v>115</v>
      </c>
      <c r="D10" s="140" t="s">
        <v>114</v>
      </c>
      <c r="E10" s="475" t="e">
        <f ca="1">_xll.qlECBNextCode(B9,Trigger)</f>
        <v>#NAME?</v>
      </c>
      <c r="F10" s="138" t="e">
        <f t="shared" ca="1" si="0"/>
        <v>#NAME?</v>
      </c>
      <c r="G10" s="138" t="e">
        <f ca="1">_xll.qlSimpleQuote(Currency&amp;$C10&amp;$D10&amp;$E10&amp;QuoteSuffix,,RateTickValue,Permanent,Trigger,ObjectOverwrite)</f>
        <v>#VALUE!</v>
      </c>
      <c r="H10" s="137" t="str">
        <f ca="1">_xll.ohRangeRetrieveError(G10)</f>
        <v/>
      </c>
      <c r="I10" s="136"/>
      <c r="J10" s="133"/>
      <c r="K10" s="95"/>
      <c r="L10" s="243" t="s">
        <v>250</v>
      </c>
      <c r="M10" s="242" t="s">
        <v>115</v>
      </c>
      <c r="N10" s="242" t="s">
        <v>114</v>
      </c>
      <c r="O10" s="240" t="str">
        <f t="shared" si="1"/>
        <v>EURECBOISM7</v>
      </c>
      <c r="P10" s="240" t="str">
        <v>EURECBOISM7=ICAP</v>
      </c>
      <c r="Q10" s="207">
        <v>-0.13</v>
      </c>
      <c r="R10" s="207">
        <v>-0.08</v>
      </c>
      <c r="S10" s="207">
        <v>0</v>
      </c>
      <c r="T10" s="459" t="s">
        <v>267</v>
      </c>
      <c r="U10" s="210">
        <f t="shared" si="2"/>
        <v>-0.10500000000000001</v>
      </c>
      <c r="V10" s="201"/>
      <c r="W10" s="399">
        <v>-0.126</v>
      </c>
      <c r="X10" s="201"/>
      <c r="Y10" s="260">
        <v>-0.10500000000000001</v>
      </c>
      <c r="Z10" s="206" t="e">
        <f ca="1">_xll.qlSimpleQuoteSetValue(G10,$Y10/100,Trigger)</f>
        <v>#NAME?</v>
      </c>
      <c r="AA10" s="178"/>
    </row>
    <row r="11" spans="1:27" ht="13.35" customHeight="1" x14ac:dyDescent="0.25">
      <c r="A11" s="479"/>
      <c r="B11" s="483" t="e">
        <f ca="1">_xll.qlECBdate(E11,,Trigger)</f>
        <v>#NAME?</v>
      </c>
      <c r="C11" s="140" t="s">
        <v>115</v>
      </c>
      <c r="D11" s="140" t="s">
        <v>114</v>
      </c>
      <c r="E11" s="475" t="e">
        <f ca="1">_xll.qlECBNextCode(B10,Trigger)</f>
        <v>#NAME?</v>
      </c>
      <c r="F11" s="138" t="e">
        <f t="shared" ca="1" si="0"/>
        <v>#NAME?</v>
      </c>
      <c r="G11" s="138" t="e">
        <f ca="1">_xll.qlSimpleQuote(Currency&amp;$C11&amp;$D11&amp;$E11&amp;QuoteSuffix,,RateTickValue,Permanent,Trigger,ObjectOverwrite)</f>
        <v>#VALUE!</v>
      </c>
      <c r="H11" s="137" t="str">
        <f ca="1">_xll.ohRangeRetrieveError(G11)</f>
        <v/>
      </c>
      <c r="I11" s="136"/>
      <c r="J11" s="133"/>
      <c r="K11" s="95"/>
      <c r="L11" s="243" t="s">
        <v>251</v>
      </c>
      <c r="M11" s="242" t="s">
        <v>115</v>
      </c>
      <c r="N11" s="242" t="s">
        <v>114</v>
      </c>
      <c r="O11" s="240" t="str">
        <f t="shared" si="1"/>
        <v>EURECBOISM8</v>
      </c>
      <c r="P11" s="240" t="str">
        <v>EURECBOISM8=ICAP</v>
      </c>
      <c r="Q11" s="207">
        <v>-0.13300000000000001</v>
      </c>
      <c r="R11" s="207">
        <v>-8.3000000000000004E-2</v>
      </c>
      <c r="S11" s="207">
        <v>0</v>
      </c>
      <c r="T11" s="459" t="s">
        <v>268</v>
      </c>
      <c r="U11" s="210">
        <f t="shared" si="2"/>
        <v>-0.10800000000000001</v>
      </c>
      <c r="V11" s="201"/>
      <c r="W11" s="399">
        <v>-0.127</v>
      </c>
      <c r="X11" s="201"/>
      <c r="Y11" s="260">
        <v>-0.10800000000000001</v>
      </c>
      <c r="Z11" s="206" t="e">
        <f ca="1">_xll.qlSimpleQuoteSetValue(G11,$Y11/100,Trigger)</f>
        <v>#NAME?</v>
      </c>
      <c r="AA11" s="178"/>
    </row>
    <row r="12" spans="1:27" ht="13.35" customHeight="1" x14ac:dyDescent="0.25">
      <c r="A12" s="479"/>
      <c r="B12" s="483" t="e">
        <f ca="1">_xll.qlECBdate(E12,,Trigger)</f>
        <v>#NAME?</v>
      </c>
      <c r="C12" s="140" t="s">
        <v>115</v>
      </c>
      <c r="D12" s="140" t="s">
        <v>114</v>
      </c>
      <c r="E12" s="475" t="e">
        <f ca="1">_xll.qlECBNextCode(B11,Trigger)</f>
        <v>#NAME?</v>
      </c>
      <c r="F12" s="138" t="e">
        <f t="shared" ca="1" si="0"/>
        <v>#NAME?</v>
      </c>
      <c r="G12" s="138" t="e">
        <f ca="1">_xll.qlSimpleQuote(Currency&amp;$C12&amp;$D12&amp;$E12&amp;QuoteSuffix,,RateTickValue,Permanent,Trigger,ObjectOverwrite)</f>
        <v>#VALUE!</v>
      </c>
      <c r="H12" s="137" t="str">
        <f ca="1">_xll.ohRangeRetrieveError(G12)</f>
        <v/>
      </c>
      <c r="I12" s="136"/>
      <c r="J12" s="133"/>
      <c r="K12" s="95"/>
      <c r="L12" s="243" t="s">
        <v>254</v>
      </c>
      <c r="M12" s="242" t="s">
        <v>115</v>
      </c>
      <c r="N12" s="242" t="s">
        <v>114</v>
      </c>
      <c r="O12" s="240" t="str">
        <f t="shared" si="1"/>
        <v>EURECBOISM9</v>
      </c>
      <c r="P12" s="240" t="str">
        <v>EURECBOISM9=ICAP</v>
      </c>
      <c r="Q12" s="207">
        <v>-0.127</v>
      </c>
      <c r="R12" s="207">
        <v>-7.6999999999999999E-2</v>
      </c>
      <c r="S12" s="207">
        <v>0</v>
      </c>
      <c r="T12" s="459" t="s">
        <v>277</v>
      </c>
      <c r="U12" s="210">
        <f t="shared" si="2"/>
        <v>-0.10200000000000001</v>
      </c>
      <c r="V12" s="201"/>
      <c r="W12" s="399">
        <v>-0.11799999999999999</v>
      </c>
      <c r="X12" s="201"/>
      <c r="Y12" s="260">
        <v>-0.10200000000000001</v>
      </c>
      <c r="Z12" s="206" t="e">
        <f ca="1">_xll.qlSimpleQuoteSetValue(G12,$Y12/100,Trigger)</f>
        <v>#NAME?</v>
      </c>
      <c r="AA12" s="178"/>
    </row>
    <row r="13" spans="1:27" ht="13.35" customHeight="1" x14ac:dyDescent="0.25">
      <c r="A13" s="479"/>
      <c r="B13" s="483" t="e">
        <f ca="1">_xll.qlECBdate(E13,,Trigger)</f>
        <v>#NAME?</v>
      </c>
      <c r="C13" s="140" t="s">
        <v>115</v>
      </c>
      <c r="D13" s="140" t="s">
        <v>114</v>
      </c>
      <c r="E13" s="475" t="e">
        <f ca="1">_xll.qlECBNextCode(B12,Trigger)</f>
        <v>#NAME?</v>
      </c>
      <c r="F13" s="138" t="e">
        <f t="shared" ca="1" si="0"/>
        <v>#NAME?</v>
      </c>
      <c r="G13" s="138" t="e">
        <f ca="1">_xll.qlSimpleQuote(Currency&amp;$C13&amp;$D13&amp;$E13&amp;QuoteSuffix,,RateTickValue,Permanent,Trigger,ObjectOverwrite)</f>
        <v>#VALUE!</v>
      </c>
      <c r="H13" s="137" t="str">
        <f ca="1">_xll.ohRangeRetrieveError(G13)</f>
        <v/>
      </c>
      <c r="I13" s="136" t="s">
        <v>272</v>
      </c>
      <c r="J13" s="133"/>
      <c r="K13" s="95"/>
      <c r="L13" s="243" t="s">
        <v>255</v>
      </c>
      <c r="M13" s="242" t="s">
        <v>115</v>
      </c>
      <c r="N13" s="242" t="s">
        <v>114</v>
      </c>
      <c r="O13" s="240" t="str">
        <f t="shared" si="1"/>
        <v>EURECBOISM10</v>
      </c>
      <c r="P13" s="240" t="str">
        <v>EURECBOISM10=ICAP</v>
      </c>
      <c r="Q13" s="207" t="s">
        <v>227</v>
      </c>
      <c r="R13" s="207" t="s">
        <v>227</v>
      </c>
      <c r="S13" s="207" t="s">
        <v>227</v>
      </c>
      <c r="T13" s="315" t="s">
        <v>227</v>
      </c>
      <c r="U13" s="210" t="e">
        <f t="shared" si="2"/>
        <v>#NUM!</v>
      </c>
      <c r="V13" s="201"/>
      <c r="W13" s="399" t="e">
        <v>#NUM!</v>
      </c>
      <c r="X13" s="201"/>
      <c r="Y13" s="260" t="e">
        <v>#NUM!</v>
      </c>
      <c r="Z13" s="206" t="e">
        <f ca="1">_xll.qlSimpleQuoteSetValue(G13,$Y13/100,Trigger)</f>
        <v>#NAME?</v>
      </c>
      <c r="AA13" s="178"/>
    </row>
    <row r="14" spans="1:27" ht="13.35" customHeight="1" x14ac:dyDescent="0.25">
      <c r="A14" s="479"/>
      <c r="B14" s="483" t="e">
        <f ca="1">_xll.qlECBdate(E14,,Trigger)</f>
        <v>#NAME?</v>
      </c>
      <c r="C14" s="140" t="s">
        <v>115</v>
      </c>
      <c r="D14" s="140" t="s">
        <v>114</v>
      </c>
      <c r="E14" s="475" t="e">
        <f ca="1">_xll.qlECBNextCode(B13,Trigger)</f>
        <v>#NAME?</v>
      </c>
      <c r="F14" s="138" t="e">
        <f t="shared" ca="1" si="0"/>
        <v>#NAME?</v>
      </c>
      <c r="G14" s="138" t="e">
        <f ca="1">_xll.qlSimpleQuote(Currency&amp;$C14&amp;$D14&amp;$E14&amp;QuoteSuffix,,RateTickValue,Permanent,Trigger,ObjectOverwrite)</f>
        <v>#VALUE!</v>
      </c>
      <c r="H14" s="137" t="str">
        <f ca="1">_xll.ohRangeRetrieveError(G14)</f>
        <v/>
      </c>
      <c r="I14" s="136" t="s">
        <v>272</v>
      </c>
      <c r="J14" s="133"/>
      <c r="K14" s="95"/>
      <c r="L14" s="243" t="s">
        <v>256</v>
      </c>
      <c r="M14" s="242" t="s">
        <v>115</v>
      </c>
      <c r="N14" s="242" t="s">
        <v>114</v>
      </c>
      <c r="O14" s="240" t="str">
        <f t="shared" si="1"/>
        <v>EURECBOISM11</v>
      </c>
      <c r="P14" s="240" t="str">
        <v>EURECBOISM11=ICAP</v>
      </c>
      <c r="Q14" s="207" t="s">
        <v>227</v>
      </c>
      <c r="R14" s="207" t="s">
        <v>227</v>
      </c>
      <c r="S14" s="207" t="s">
        <v>227</v>
      </c>
      <c r="T14" s="315" t="s">
        <v>227</v>
      </c>
      <c r="U14" s="210" t="e">
        <f t="shared" si="2"/>
        <v>#NUM!</v>
      </c>
      <c r="V14" s="201"/>
      <c r="W14" s="399" t="e">
        <v>#NUM!</v>
      </c>
      <c r="X14" s="201"/>
      <c r="Y14" s="260" t="e">
        <v>#NUM!</v>
      </c>
      <c r="Z14" s="206" t="e">
        <f ca="1">_xll.qlSimpleQuoteSetValue(G14,$Y14/100,Trigger)</f>
        <v>#NAME?</v>
      </c>
      <c r="AA14" s="178"/>
    </row>
    <row r="15" spans="1:27" ht="13.35" customHeight="1" x14ac:dyDescent="0.25">
      <c r="A15" s="479"/>
      <c r="B15" s="483" t="e">
        <f ca="1">_xll.qlECBdate(E15,,Trigger)</f>
        <v>#NAME?</v>
      </c>
      <c r="C15" s="140" t="s">
        <v>115</v>
      </c>
      <c r="D15" s="140" t="s">
        <v>114</v>
      </c>
      <c r="E15" s="475" t="e">
        <f ca="1">_xll.qlECBNextCode(B14,Trigger)</f>
        <v>#NAME?</v>
      </c>
      <c r="F15" s="138" t="e">
        <f t="shared" ca="1" si="0"/>
        <v>#NAME?</v>
      </c>
      <c r="G15" s="138" t="e">
        <f ca="1">_xll.qlSimpleQuote(Currency&amp;$C15&amp;$D15&amp;$E15&amp;QuoteSuffix,,RateTickValue,Permanent,Trigger,ObjectOverwrite)</f>
        <v>#VALUE!</v>
      </c>
      <c r="H15" s="137" t="str">
        <f ca="1">_xll.ohRangeRetrieveError(G15)</f>
        <v/>
      </c>
      <c r="I15" s="136" t="s">
        <v>272</v>
      </c>
      <c r="J15" s="133"/>
      <c r="K15" s="95"/>
      <c r="L15" s="243" t="s">
        <v>257</v>
      </c>
      <c r="M15" s="242" t="s">
        <v>115</v>
      </c>
      <c r="N15" s="242" t="s">
        <v>114</v>
      </c>
      <c r="O15" s="240" t="str">
        <f t="shared" si="1"/>
        <v>EURECBOISM12</v>
      </c>
      <c r="P15" s="240" t="str">
        <v>EURECBOISM12=ICAP</v>
      </c>
      <c r="Q15" s="207" t="s">
        <v>227</v>
      </c>
      <c r="R15" s="207" t="s">
        <v>227</v>
      </c>
      <c r="S15" s="207" t="s">
        <v>227</v>
      </c>
      <c r="T15" s="315" t="s">
        <v>227</v>
      </c>
      <c r="U15" s="210" t="e">
        <f t="shared" si="2"/>
        <v>#NUM!</v>
      </c>
      <c r="V15" s="201"/>
      <c r="W15" s="400" t="e">
        <v>#NUM!</v>
      </c>
      <c r="X15" s="201"/>
      <c r="Y15" s="253" t="e">
        <v>#NUM!</v>
      </c>
      <c r="Z15" s="198" t="e">
        <f ca="1">_xll.qlSimpleQuoteSetValue(G15,$Y15/100,Trigger)</f>
        <v>#NAME?</v>
      </c>
      <c r="AA15" s="178"/>
    </row>
    <row r="16" spans="1:27" ht="13.35" customHeight="1" thickBot="1" x14ac:dyDescent="0.3">
      <c r="A16" s="482"/>
      <c r="B16" s="482"/>
      <c r="C16" s="463"/>
      <c r="D16" s="463"/>
      <c r="E16" s="463"/>
      <c r="F16" s="463"/>
      <c r="G16" s="463"/>
      <c r="H16" s="463"/>
      <c r="I16" s="135"/>
      <c r="J16" s="133"/>
      <c r="K16" s="42"/>
      <c r="L16" s="237"/>
      <c r="M16" s="237"/>
      <c r="N16" s="237"/>
      <c r="O16" s="237"/>
      <c r="P16" s="237"/>
      <c r="Q16" s="237"/>
      <c r="R16" s="237"/>
      <c r="S16" s="237"/>
      <c r="T16" s="237"/>
      <c r="U16" s="237"/>
      <c r="V16" s="41"/>
      <c r="W16" s="41"/>
      <c r="X16" s="41"/>
      <c r="Y16" s="41"/>
      <c r="Z16" s="41"/>
      <c r="AA16" s="302"/>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 ca="1">_xll.ohTrigger(AA4:AA8)</f>
        <v>3</v>
      </c>
      <c r="AB2" s="178"/>
    </row>
    <row r="3" spans="1:28" x14ac:dyDescent="0.25">
      <c r="A3" s="235"/>
      <c r="B3" s="461"/>
      <c r="C3" s="461"/>
      <c r="D3" s="461" t="s">
        <v>163</v>
      </c>
      <c r="E3" s="461" t="s">
        <v>274</v>
      </c>
      <c r="F3" s="461" t="s">
        <v>273</v>
      </c>
      <c r="G3" s="461" t="s">
        <v>275</v>
      </c>
      <c r="H3" s="461" t="s">
        <v>276</v>
      </c>
      <c r="I3" s="461"/>
      <c r="J3" s="43"/>
      <c r="L3" s="95"/>
      <c r="M3" s="305"/>
      <c r="N3" s="163"/>
      <c r="O3" s="155"/>
      <c r="P3" s="155"/>
      <c r="Q3" s="231" t="e">
        <f ca="1">_xll.RData(Q4:Q8,R3:U3,,ReutersRtMode,,R4)</f>
        <v>#NAME?</v>
      </c>
      <c r="R3" s="249" t="s">
        <v>174</v>
      </c>
      <c r="S3" s="249" t="s">
        <v>143</v>
      </c>
      <c r="T3" s="249" t="s">
        <v>249</v>
      </c>
      <c r="U3" s="249" t="s">
        <v>203</v>
      </c>
      <c r="V3" s="227" t="s">
        <v>172</v>
      </c>
      <c r="W3" s="201"/>
      <c r="X3" s="229" t="s">
        <v>170</v>
      </c>
      <c r="Y3" s="201"/>
      <c r="Z3" s="392" t="s">
        <v>168</v>
      </c>
      <c r="AA3" s="194" t="s">
        <v>167</v>
      </c>
      <c r="AB3" s="178"/>
    </row>
    <row r="4" spans="1:28" ht="13.35" customHeight="1" x14ac:dyDescent="0.25">
      <c r="A4" s="141"/>
      <c r="B4" s="140"/>
      <c r="C4" s="140" t="s">
        <v>114</v>
      </c>
      <c r="D4" s="139" t="e">
        <f ca="1">_xll.qlIMMNextCode(DATEVALUE(U4))</f>
        <v>#NAME?</v>
      </c>
      <c r="E4" s="138" t="e">
        <f t="shared" ref="E4:E8" ca="1" si="0">Currency&amp;$B4&amp;$C4&amp;$D4&amp;QuoteSuffix</f>
        <v>#NAME?</v>
      </c>
      <c r="F4" s="138" t="e">
        <f ca="1">Currency&amp;"FUT"&amp;$F$2&amp;D4&amp;QuoteSuffix</f>
        <v>#NAME?</v>
      </c>
      <c r="G4" s="138" t="e">
        <f>_xll.qlSimpleQuote(Currency&amp;N4&amp;O4&amp;M4&amp;QuoteSuffix,,RateTickValue,Permanent,Trigger,ObjectOverwrite)</f>
        <v>#VALUE!</v>
      </c>
      <c r="H4" s="138" t="e">
        <f ca="1">_xll.qlCompositeQuote(Currency&amp;$B4&amp;$C4&amp;$D4&amp;QuoteSuffix,F4,G4,"+",Permanent,ISERROR(Futures3M!$F$7:$F$48),ObjectOverwrite)</f>
        <v>#NAME?</v>
      </c>
      <c r="I4" s="137" t="str">
        <f ca="1">_xll.ohRangeRetrieveError(H4)</f>
        <v/>
      </c>
      <c r="J4" s="136"/>
      <c r="K4" s="133"/>
      <c r="L4" s="95"/>
      <c r="M4" s="247" t="s">
        <v>270</v>
      </c>
      <c r="N4" s="242" t="s">
        <v>269</v>
      </c>
      <c r="O4" s="242">
        <v>1</v>
      </c>
      <c r="P4" s="240" t="str">
        <f t="shared" ref="P4:P8" si="1">Currency&amp;$N4&amp;$O4&amp;$M4</f>
        <v>EURF1SP</v>
      </c>
      <c r="Q4" s="240" t="str">
        <f t="array" ref="Q4:Q8">Instruments&amp;"="&amp;VLOOKUP(Contributor,ContributorTable,2,FALSE)</f>
        <v>EURF1SP=ICAP</v>
      </c>
      <c r="R4" s="469">
        <v>8.5</v>
      </c>
      <c r="S4" s="469">
        <v>13.5</v>
      </c>
      <c r="T4" s="469">
        <v>0</v>
      </c>
      <c r="U4" s="459" t="s">
        <v>233</v>
      </c>
      <c r="V4" s="467">
        <f t="shared" ref="V4:V8" si="2">IF(ISERROR(AVERAGE(R4,S4)),#NUM!,AVERAGE(R4,S4))</f>
        <v>11</v>
      </c>
      <c r="W4" s="201"/>
      <c r="X4" s="470">
        <v>11.6</v>
      </c>
      <c r="Y4" s="201"/>
      <c r="Z4" s="472">
        <f t="array" ref="Z4:Z8">QuoteLive</f>
        <v>11</v>
      </c>
      <c r="AA4" s="466" t="e">
        <f ca="1">_xll.qlSimpleQuoteSetValue(G4,Z4/100,Trigger)</f>
        <v>#NAME?</v>
      </c>
      <c r="AB4" s="178"/>
    </row>
    <row r="5" spans="1:28" ht="13.35" customHeight="1" x14ac:dyDescent="0.25">
      <c r="A5" s="141"/>
      <c r="B5" s="140"/>
      <c r="C5" s="140" t="s">
        <v>114</v>
      </c>
      <c r="D5" s="139" t="e">
        <f ca="1">_xll.qlIMMNextCode(DATEVALUE(U5))</f>
        <v>#NAME?</v>
      </c>
      <c r="E5" s="138" t="e">
        <f t="shared" ca="1" si="0"/>
        <v>#NAME?</v>
      </c>
      <c r="F5" s="138" t="e">
        <f ca="1">Currency&amp;"FUT"&amp;$F$2&amp;D5&amp;QuoteSuffix</f>
        <v>#NAME?</v>
      </c>
      <c r="G5" s="138" t="e">
        <f>_xll.qlSimpleQuote(Currency&amp;N5&amp;O5&amp;M5&amp;QuoteSuffix,,RateTickValue,Permanent,Trigger,ObjectOverwrite)</f>
        <v>#VALUE!</v>
      </c>
      <c r="H5" s="138" t="e">
        <f ca="1">_xll.qlCompositeQuote(Currency&amp;$B5&amp;$C5&amp;$D5&amp;QuoteSuffix,F5,G5,"+",Permanent,ISERROR(Futures3M!$F$7:$F$48),ObjectOverwrite)</f>
        <v>#NAME?</v>
      </c>
      <c r="I5" s="137" t="str">
        <f ca="1">_xll.ohRangeRetrieveError(H5)</f>
        <v/>
      </c>
      <c r="J5" s="136"/>
      <c r="K5" s="133"/>
      <c r="L5" s="95"/>
      <c r="M5" s="243" t="s">
        <v>270</v>
      </c>
      <c r="N5" s="242" t="s">
        <v>269</v>
      </c>
      <c r="O5" s="242">
        <v>2</v>
      </c>
      <c r="P5" s="240" t="str">
        <f t="shared" si="1"/>
        <v>EURF2SP</v>
      </c>
      <c r="Q5" s="240" t="str">
        <v>EURF2SP=ICAP</v>
      </c>
      <c r="R5" s="469">
        <v>9.6</v>
      </c>
      <c r="S5" s="469">
        <v>14.6</v>
      </c>
      <c r="T5" s="469">
        <v>0</v>
      </c>
      <c r="U5" s="459" t="s">
        <v>253</v>
      </c>
      <c r="V5" s="467">
        <f t="shared" si="2"/>
        <v>12.1</v>
      </c>
      <c r="W5" s="201"/>
      <c r="X5" s="471">
        <v>12.3</v>
      </c>
      <c r="Y5" s="201"/>
      <c r="Z5" s="473">
        <v>12.1</v>
      </c>
      <c r="AA5" s="467" t="e">
        <f ca="1">_xll.qlSimpleQuoteSetValue(G5,Z5/100,Trigger)</f>
        <v>#NAME?</v>
      </c>
      <c r="AB5" s="178"/>
    </row>
    <row r="6" spans="1:28" ht="13.35" customHeight="1" x14ac:dyDescent="0.25">
      <c r="A6" s="141"/>
      <c r="B6" s="140"/>
      <c r="C6" s="140" t="s">
        <v>114</v>
      </c>
      <c r="D6" s="139" t="e">
        <f ca="1">_xll.qlIMMNextCode(DATEVALUE(U6))</f>
        <v>#NAME?</v>
      </c>
      <c r="E6" s="138" t="e">
        <f t="shared" ca="1" si="0"/>
        <v>#NAME?</v>
      </c>
      <c r="F6" s="138" t="e">
        <f ca="1">Currency&amp;"FUT"&amp;$F$2&amp;D6&amp;QuoteSuffix</f>
        <v>#NAME?</v>
      </c>
      <c r="G6" s="138" t="e">
        <f>_xll.qlSimpleQuote(Currency&amp;N6&amp;O6&amp;M6&amp;QuoteSuffix,,RateTickValue,Permanent,Trigger,ObjectOverwrite)</f>
        <v>#VALUE!</v>
      </c>
      <c r="H6" s="138" t="e">
        <f ca="1">_xll.qlCompositeQuote(Currency&amp;$B6&amp;$C6&amp;$D6&amp;QuoteSuffix,F6,G6,"+",Permanent,ISERROR(Futures3M!$F$7:$F$48),ObjectOverwrite)</f>
        <v>#NAME?</v>
      </c>
      <c r="I6" s="137" t="str">
        <f ca="1">_xll.ohRangeRetrieveError(H6)</f>
        <v/>
      </c>
      <c r="J6" s="136"/>
      <c r="K6" s="133"/>
      <c r="L6" s="95"/>
      <c r="M6" s="243" t="s">
        <v>270</v>
      </c>
      <c r="N6" s="242" t="s">
        <v>269</v>
      </c>
      <c r="O6" s="242">
        <v>3</v>
      </c>
      <c r="P6" s="240" t="str">
        <f t="shared" si="1"/>
        <v>EURF3SP</v>
      </c>
      <c r="Q6" s="240" t="str">
        <v>EURF3SP=ICAP</v>
      </c>
      <c r="R6" s="469">
        <v>9.8000000000000007</v>
      </c>
      <c r="S6" s="469">
        <v>14.8</v>
      </c>
      <c r="T6" s="469">
        <v>0</v>
      </c>
      <c r="U6" s="459" t="s">
        <v>264</v>
      </c>
      <c r="V6" s="467">
        <f t="shared" si="2"/>
        <v>12.3</v>
      </c>
      <c r="W6" s="201"/>
      <c r="X6" s="471">
        <v>12.6</v>
      </c>
      <c r="Y6" s="201"/>
      <c r="Z6" s="473">
        <v>12.3</v>
      </c>
      <c r="AA6" s="467" t="e">
        <f ca="1">_xll.qlSimpleQuoteSetValue(G6,Z6/100,Trigger)</f>
        <v>#NAME?</v>
      </c>
      <c r="AB6" s="178"/>
    </row>
    <row r="7" spans="1:28" ht="13.35" customHeight="1" x14ac:dyDescent="0.25">
      <c r="A7" s="141"/>
      <c r="B7" s="140"/>
      <c r="C7" s="140" t="s">
        <v>114</v>
      </c>
      <c r="D7" s="139" t="e">
        <f ca="1">_xll.qlIMMNextCode(DATEVALUE(U7))</f>
        <v>#NAME?</v>
      </c>
      <c r="E7" s="138" t="e">
        <f t="shared" ca="1" si="0"/>
        <v>#NAME?</v>
      </c>
      <c r="F7" s="138" t="e">
        <f ca="1">Currency&amp;"FUT"&amp;$F$2&amp;D7&amp;QuoteSuffix</f>
        <v>#NAME?</v>
      </c>
      <c r="G7" s="138" t="e">
        <f>_xll.qlSimpleQuote(Currency&amp;N7&amp;O7&amp;M7&amp;QuoteSuffix,,RateTickValue,Permanent,Trigger,ObjectOverwrite)</f>
        <v>#VALUE!</v>
      </c>
      <c r="H7" s="138" t="e">
        <f ca="1">_xll.qlCompositeQuote(Currency&amp;$B7&amp;$C7&amp;$D7&amp;QuoteSuffix,F7,G7,"+",Permanent,ISERROR(Futures3M!$F$7:$F$48),ObjectOverwrite)</f>
        <v>#NAME?</v>
      </c>
      <c r="I7" s="137" t="str">
        <f ca="1">_xll.ohRangeRetrieveError(H7)</f>
        <v/>
      </c>
      <c r="J7" s="136"/>
      <c r="K7" s="133"/>
      <c r="L7" s="95"/>
      <c r="M7" s="243" t="s">
        <v>270</v>
      </c>
      <c r="N7" s="242" t="s">
        <v>269</v>
      </c>
      <c r="O7" s="242">
        <v>4</v>
      </c>
      <c r="P7" s="240" t="str">
        <f t="shared" si="1"/>
        <v>EURF4SP</v>
      </c>
      <c r="Q7" s="240" t="str">
        <v>EURF4SP=ICAP</v>
      </c>
      <c r="R7" s="469">
        <v>10.1</v>
      </c>
      <c r="S7" s="469">
        <v>15.1</v>
      </c>
      <c r="T7" s="469">
        <v>0</v>
      </c>
      <c r="U7" s="459" t="s">
        <v>267</v>
      </c>
      <c r="V7" s="467">
        <f t="shared" si="2"/>
        <v>12.6</v>
      </c>
      <c r="W7" s="201"/>
      <c r="X7" s="471">
        <v>13</v>
      </c>
      <c r="Y7" s="201"/>
      <c r="Z7" s="473">
        <v>12.6</v>
      </c>
      <c r="AA7" s="467" t="e">
        <f ca="1">_xll.qlSimpleQuoteSetValue(G7,Z7/100,Trigger)</f>
        <v>#NAME?</v>
      </c>
      <c r="AB7" s="178"/>
    </row>
    <row r="8" spans="1:28" ht="13.35" customHeight="1" x14ac:dyDescent="0.25">
      <c r="A8" s="141"/>
      <c r="B8" s="140"/>
      <c r="C8" s="140" t="s">
        <v>114</v>
      </c>
      <c r="D8" s="139" t="e">
        <f ca="1">_xll.qlIMMNextCode(DATEVALUE(U8))</f>
        <v>#NAME?</v>
      </c>
      <c r="E8" s="138" t="e">
        <f t="shared" ca="1" si="0"/>
        <v>#NAME?</v>
      </c>
      <c r="F8" s="138" t="e">
        <f ca="1">Currency&amp;"FUT"&amp;$F$2&amp;D8&amp;QuoteSuffix</f>
        <v>#NAME?</v>
      </c>
      <c r="G8" s="138" t="e">
        <f>_xll.qlSimpleQuote(Currency&amp;N8&amp;O8&amp;M8&amp;QuoteSuffix,,RateTickValue,Permanent,Trigger,ObjectOverwrite)</f>
        <v>#VALUE!</v>
      </c>
      <c r="H8" s="138" t="e">
        <f ca="1">_xll.qlCompositeQuote(Currency&amp;$B8&amp;$C8&amp;$D8&amp;QuoteSuffix,F8,G8,"+",Permanent,ISERROR(Futures3M!$F$7:$F$48),ObjectOverwrite)</f>
        <v>#NAME?</v>
      </c>
      <c r="I8" s="137" t="str">
        <f ca="1">_xll.ohRangeRetrieveError(H8)</f>
        <v/>
      </c>
      <c r="J8" s="136"/>
      <c r="K8" s="133"/>
      <c r="L8" s="95"/>
      <c r="M8" s="243" t="s">
        <v>270</v>
      </c>
      <c r="N8" s="242" t="s">
        <v>269</v>
      </c>
      <c r="O8" s="242">
        <v>5</v>
      </c>
      <c r="P8" s="240" t="str">
        <f t="shared" si="1"/>
        <v>EURF5SP</v>
      </c>
      <c r="Q8" s="240" t="str">
        <v>EURF5SP=ICAP</v>
      </c>
      <c r="R8" s="469" t="s">
        <v>271</v>
      </c>
      <c r="S8" s="469" t="s">
        <v>271</v>
      </c>
      <c r="T8" s="469" t="s">
        <v>271</v>
      </c>
      <c r="U8" s="459" t="s">
        <v>271</v>
      </c>
      <c r="V8" s="467" t="e">
        <f t="shared" si="2"/>
        <v>#NUM!</v>
      </c>
      <c r="W8" s="201"/>
      <c r="X8" s="471" t="e">
        <v>#NUM!</v>
      </c>
      <c r="Y8" s="201"/>
      <c r="Z8" s="474" t="e">
        <v>#NUM!</v>
      </c>
      <c r="AA8" s="468" t="e">
        <f ca="1">_xll.qlSimpleQuoteSetValue(G8,Z8/100,Trigger)</f>
        <v>#NAME?</v>
      </c>
      <c r="AB8" s="178"/>
    </row>
    <row r="9" spans="1:28" ht="13.35" customHeight="1" thickBot="1" x14ac:dyDescent="0.3">
      <c r="A9" s="462"/>
      <c r="B9" s="463"/>
      <c r="C9" s="463"/>
      <c r="D9" s="463"/>
      <c r="E9" s="463"/>
      <c r="F9" s="463"/>
      <c r="G9" s="463"/>
      <c r="H9" s="463"/>
      <c r="I9" s="463"/>
      <c r="J9" s="135"/>
      <c r="K9" s="133"/>
      <c r="L9" s="42"/>
      <c r="M9" s="237"/>
      <c r="N9" s="237"/>
      <c r="O9" s="237"/>
      <c r="P9" s="237"/>
      <c r="Q9" s="237"/>
      <c r="R9" s="237"/>
      <c r="S9" s="237"/>
      <c r="T9" s="237"/>
      <c r="U9" s="237"/>
      <c r="V9" s="237"/>
      <c r="W9" s="41"/>
      <c r="X9" s="237"/>
      <c r="Y9" s="41"/>
      <c r="Z9" s="41"/>
      <c r="AA9" s="41"/>
      <c r="AB9" s="302"/>
    </row>
    <row r="10" spans="1:28" ht="13.35" customHeight="1" x14ac:dyDescent="0.25">
      <c r="K10" s="133"/>
    </row>
    <row r="11" spans="1:28" ht="13.35" customHeight="1" x14ac:dyDescent="0.25">
      <c r="G11" s="476"/>
    </row>
    <row r="12" spans="1:28" ht="13.35" customHeight="1" x14ac:dyDescent="0.25">
      <c r="G12" s="476"/>
    </row>
    <row r="13" spans="1:28" ht="13.35" customHeight="1" x14ac:dyDescent="0.25">
      <c r="G13" s="476"/>
    </row>
    <row r="14" spans="1:28" ht="13.35" customHeight="1" x14ac:dyDescent="0.25">
      <c r="G14" s="476"/>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1"/>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_xll.ohTrigger(Y5:Y15)</f>
        <v>3</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5"/>
      <c r="L4" s="155"/>
      <c r="M4" s="155"/>
      <c r="N4" s="155"/>
      <c r="O4" s="231" t="e">
        <f ca="1">_xll.RData(O5:O15,P4:S4,,ReutersRtMode,,P5)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54"/>
      <c r="C5" s="54">
        <v>2</v>
      </c>
      <c r="D5" s="53" t="s">
        <v>117</v>
      </c>
      <c r="E5" s="52" t="str">
        <f t="shared" ref="E5:E15" si="0">Currency&amp;$C5&amp;$D5&amp;$B5&amp;QuoteSuffix</f>
        <v>EUR2X1S_Quote</v>
      </c>
      <c r="F5" s="52" t="e">
        <f>_xll.qlSimpleQuote(Currency&amp;$C5&amp;$D5&amp;$B5&amp;QuoteSuffix,,RateTickValue,Permanent,Trigger,ObjectOverwrite)</f>
        <v>#VALUE!</v>
      </c>
      <c r="G5" s="21" t="e">
        <f ca="1">_xll.ohRangeRetrieveError(F5)</f>
        <v>#NUM!</v>
      </c>
      <c r="H5" s="43"/>
      <c r="J5" s="95"/>
      <c r="K5" s="208"/>
      <c r="L5" s="240">
        <v>2</v>
      </c>
      <c r="M5" s="240" t="s">
        <v>117</v>
      </c>
      <c r="N5" s="211" t="str">
        <f t="shared" ref="N5:N15" si="1">Currency&amp;$L5&amp;$M5&amp;$K5</f>
        <v>EUR2X1S</v>
      </c>
      <c r="O5" s="211" t="str">
        <f t="array" ref="O5:O15">Instruments&amp;"="&amp;VLOOKUP(Contributor,ContributorTable,2,FALSE)</f>
        <v>EUR2X1S=ICAP</v>
      </c>
      <c r="P5" s="241">
        <v>-0.08</v>
      </c>
      <c r="Q5" s="241">
        <v>-0.03</v>
      </c>
      <c r="R5" s="241">
        <v>0</v>
      </c>
      <c r="S5" s="241">
        <v>0</v>
      </c>
      <c r="T5" s="304">
        <f>IF(ISERROR(AVERAGE(P5,Q5)),#NUM!,AVERAGE(P5,Q5))</f>
        <v>-5.5E-2</v>
      </c>
      <c r="U5" s="201"/>
      <c r="V5" s="209">
        <v>-4.9000000000000002E-2</v>
      </c>
      <c r="W5" s="201"/>
      <c r="X5" s="260">
        <f t="array" ref="X5:X15">QuoteLive</f>
        <v>-5.5E-2</v>
      </c>
      <c r="Y5" s="206" t="e">
        <f ca="1">_xll.qlSimpleQuoteSetValue(F5,X5/100,Trigger)</f>
        <v>#NAME?</v>
      </c>
      <c r="Z5" s="178"/>
      <c r="AB5" s="238">
        <f t="shared" ref="AB5:AB15" si="2">(Q5-T5)/50</f>
        <v>5.0000000000000001E-4</v>
      </c>
    </row>
    <row r="6" spans="1:28" x14ac:dyDescent="0.2">
      <c r="A6" s="95"/>
      <c r="B6" s="153"/>
      <c r="C6" s="152">
        <v>3</v>
      </c>
      <c r="D6" s="82" t="s">
        <v>117</v>
      </c>
      <c r="E6" s="52" t="str">
        <f t="shared" si="0"/>
        <v>EUR3X1S_Quote</v>
      </c>
      <c r="F6" s="52" t="e">
        <f>_xll.qlSimpleQuote(Currency&amp;$C6&amp;$D6&amp;$B6&amp;QuoteSuffix,,RateTickValue,Permanent,Trigger,ObjectOverwrite)</f>
        <v>#VALUE!</v>
      </c>
      <c r="G6" s="28" t="e">
        <f ca="1">_xll.ohRangeRetrieveError(F6)</f>
        <v>#NUM!</v>
      </c>
      <c r="H6" s="43"/>
      <c r="J6" s="95"/>
      <c r="K6" s="208"/>
      <c r="L6" s="240">
        <v>3</v>
      </c>
      <c r="M6" s="240" t="s">
        <v>117</v>
      </c>
      <c r="N6" s="211" t="str">
        <f t="shared" si="1"/>
        <v>EUR3X1S</v>
      </c>
      <c r="O6" s="211" t="str">
        <v>EUR3X1S=ICAP</v>
      </c>
      <c r="P6" s="241">
        <v>-8.3000000000000004E-2</v>
      </c>
      <c r="Q6" s="241">
        <v>-3.2999999999999995E-2</v>
      </c>
      <c r="R6" s="241">
        <v>0</v>
      </c>
      <c r="S6" s="241">
        <v>0</v>
      </c>
      <c r="T6" s="304">
        <f t="shared" ref="T6:T15" si="3">IF(ISERROR(AVERAGE(P6,Q6)),#NUM!,AVERAGE(P6,Q6))</f>
        <v>-5.7999999999999996E-2</v>
      </c>
      <c r="U6" s="201"/>
      <c r="V6" s="209">
        <v>-5.2999999999999999E-2</v>
      </c>
      <c r="W6" s="201"/>
      <c r="X6" s="260">
        <v>-5.7999999999999996E-2</v>
      </c>
      <c r="Y6" s="206" t="e">
        <f ca="1">_xll.qlSimpleQuoteSetValue(F6,X6/100,Trigger)</f>
        <v>#NAME?</v>
      </c>
      <c r="Z6" s="178"/>
      <c r="AB6" s="238">
        <f t="shared" si="2"/>
        <v>5.0000000000000001E-4</v>
      </c>
    </row>
    <row r="7" spans="1:28" x14ac:dyDescent="0.2">
      <c r="A7" s="95"/>
      <c r="B7" s="153"/>
      <c r="C7" s="152">
        <v>4</v>
      </c>
      <c r="D7" s="82" t="s">
        <v>117</v>
      </c>
      <c r="E7" s="52" t="str">
        <f t="shared" si="0"/>
        <v>EUR4X1S_Quote</v>
      </c>
      <c r="F7" s="52" t="e">
        <f>_xll.qlSimpleQuote(Currency&amp;$C7&amp;$D7&amp;$B7&amp;QuoteSuffix,,RateTickValue,Permanent,Trigger,ObjectOverwrite)</f>
        <v>#VALUE!</v>
      </c>
      <c r="G7" s="28" t="e">
        <f ca="1">_xll.ohRangeRetrieveError(F7)</f>
        <v>#NUM!</v>
      </c>
      <c r="H7" s="43"/>
      <c r="J7" s="95"/>
      <c r="K7" s="208"/>
      <c r="L7" s="240">
        <v>4</v>
      </c>
      <c r="M7" s="240" t="s">
        <v>117</v>
      </c>
      <c r="N7" s="211" t="str">
        <f t="shared" si="1"/>
        <v>EUR4X1S</v>
      </c>
      <c r="O7" s="211" t="str">
        <v>EUR4X1S=ICAP</v>
      </c>
      <c r="P7" s="241">
        <v>-8.4000000000000005E-2</v>
      </c>
      <c r="Q7" s="241">
        <v>-3.3999999999999996E-2</v>
      </c>
      <c r="R7" s="241">
        <v>0</v>
      </c>
      <c r="S7" s="241">
        <v>0</v>
      </c>
      <c r="T7" s="304">
        <f t="shared" si="3"/>
        <v>-5.8999999999999997E-2</v>
      </c>
      <c r="U7" s="201"/>
      <c r="V7" s="209">
        <v>-5.5E-2</v>
      </c>
      <c r="W7" s="201"/>
      <c r="X7" s="260">
        <v>-5.8999999999999997E-2</v>
      </c>
      <c r="Y7" s="206" t="e">
        <f ca="1">_xll.qlSimpleQuoteSetValue(F7,X7/100,Trigger)</f>
        <v>#NAME?</v>
      </c>
      <c r="Z7" s="178"/>
      <c r="AB7" s="238">
        <f t="shared" si="2"/>
        <v>5.0000000000000001E-4</v>
      </c>
    </row>
    <row r="8" spans="1:28" x14ac:dyDescent="0.2">
      <c r="A8" s="95"/>
      <c r="B8" s="153"/>
      <c r="C8" s="152">
        <v>5</v>
      </c>
      <c r="D8" s="82" t="s">
        <v>117</v>
      </c>
      <c r="E8" s="52" t="str">
        <f t="shared" si="0"/>
        <v>EUR5X1S_Quote</v>
      </c>
      <c r="F8" s="52" t="e">
        <f>_xll.qlSimpleQuote(Currency&amp;$C8&amp;$D8&amp;$B8&amp;QuoteSuffix,,RateTickValue,Permanent,Trigger,ObjectOverwrite)</f>
        <v>#VALUE!</v>
      </c>
      <c r="G8" s="28" t="e">
        <f ca="1">_xll.ohRangeRetrieveError(F8)</f>
        <v>#NUM!</v>
      </c>
      <c r="H8" s="43"/>
      <c r="J8" s="95"/>
      <c r="K8" s="208"/>
      <c r="L8" s="240">
        <v>5</v>
      </c>
      <c r="M8" s="240" t="s">
        <v>117</v>
      </c>
      <c r="N8" s="211" t="str">
        <f t="shared" si="1"/>
        <v>EUR5X1S</v>
      </c>
      <c r="O8" s="211" t="str">
        <v>EUR5X1S=ICAP</v>
      </c>
      <c r="P8" s="241">
        <v>-8.4999999999999992E-2</v>
      </c>
      <c r="Q8" s="241">
        <v>-3.4999999999999996E-2</v>
      </c>
      <c r="R8" s="241">
        <v>0</v>
      </c>
      <c r="S8" s="241">
        <v>0</v>
      </c>
      <c r="T8" s="304">
        <f t="shared" si="3"/>
        <v>-0.06</v>
      </c>
      <c r="U8" s="201"/>
      <c r="V8" s="209">
        <v>-5.6999999999999995E-2</v>
      </c>
      <c r="W8" s="201"/>
      <c r="X8" s="260">
        <v>-0.06</v>
      </c>
      <c r="Y8" s="206" t="e">
        <f ca="1">_xll.qlSimpleQuoteSetValue(F8,X8/100,Trigger)</f>
        <v>#NAME?</v>
      </c>
      <c r="Z8" s="178"/>
      <c r="AB8" s="238">
        <f t="shared" si="2"/>
        <v>5.0000000000000001E-4</v>
      </c>
    </row>
    <row r="9" spans="1:28" x14ac:dyDescent="0.2">
      <c r="A9" s="95"/>
      <c r="B9" s="153"/>
      <c r="C9" s="152">
        <v>6</v>
      </c>
      <c r="D9" s="82" t="s">
        <v>117</v>
      </c>
      <c r="E9" s="52" t="str">
        <f t="shared" si="0"/>
        <v>EUR6X1S_Quote</v>
      </c>
      <c r="F9" s="52" t="e">
        <f>_xll.qlSimpleQuote(Currency&amp;$C9&amp;$D9&amp;$B9&amp;QuoteSuffix,,RateTickValue,Permanent,Trigger,ObjectOverwrite)</f>
        <v>#VALUE!</v>
      </c>
      <c r="G9" s="28" t="e">
        <f ca="1">_xll.ohRangeRetrieveError(F9)</f>
        <v>#NUM!</v>
      </c>
      <c r="H9" s="43"/>
      <c r="J9" s="95"/>
      <c r="K9" s="208"/>
      <c r="L9" s="240">
        <v>6</v>
      </c>
      <c r="M9" s="240" t="s">
        <v>117</v>
      </c>
      <c r="N9" s="211" t="str">
        <f t="shared" si="1"/>
        <v>EUR6X1S</v>
      </c>
      <c r="O9" s="211" t="str">
        <v>EUR6X1S=ICAP</v>
      </c>
      <c r="P9" s="241">
        <v>-8.4999999999999992E-2</v>
      </c>
      <c r="Q9" s="241">
        <v>-3.4999999999999996E-2</v>
      </c>
      <c r="R9" s="241">
        <v>0</v>
      </c>
      <c r="S9" s="241">
        <v>0</v>
      </c>
      <c r="T9" s="304">
        <f t="shared" si="3"/>
        <v>-0.06</v>
      </c>
      <c r="U9" s="201"/>
      <c r="V9" s="209">
        <v>-5.7999999999999996E-2</v>
      </c>
      <c r="W9" s="201"/>
      <c r="X9" s="260">
        <v>-0.06</v>
      </c>
      <c r="Y9" s="206" t="e">
        <f ca="1">_xll.qlSimpleQuoteSetValue(F9,X9/100,Trigger)</f>
        <v>#NAME?</v>
      </c>
      <c r="Z9" s="178"/>
      <c r="AB9" s="238">
        <f t="shared" si="2"/>
        <v>5.0000000000000001E-4</v>
      </c>
    </row>
    <row r="10" spans="1:28" x14ac:dyDescent="0.2">
      <c r="A10" s="95"/>
      <c r="B10" s="153"/>
      <c r="C10" s="152">
        <v>7</v>
      </c>
      <c r="D10" s="82" t="s">
        <v>117</v>
      </c>
      <c r="E10" s="52" t="str">
        <f t="shared" si="0"/>
        <v>EUR7X1S_Quote</v>
      </c>
      <c r="F10" s="52" t="e">
        <f>_xll.qlSimpleQuote(Currency&amp;$C10&amp;$D10&amp;$B10&amp;QuoteSuffix,,RateTickValue,Permanent,Trigger,ObjectOverwrite)</f>
        <v>#VALUE!</v>
      </c>
      <c r="G10" s="28" t="e">
        <f ca="1">_xll.ohRangeRetrieveError(F10)</f>
        <v>#NUM!</v>
      </c>
      <c r="H10" s="43"/>
      <c r="J10" s="95"/>
      <c r="K10" s="208"/>
      <c r="L10" s="240">
        <v>7</v>
      </c>
      <c r="M10" s="240" t="s">
        <v>117</v>
      </c>
      <c r="N10" s="211" t="str">
        <f t="shared" si="1"/>
        <v>EUR7X1S</v>
      </c>
      <c r="O10" s="211" t="str">
        <v>EUR7X1S=ICAP</v>
      </c>
      <c r="P10" s="241">
        <v>-8.8000000000000009E-2</v>
      </c>
      <c r="Q10" s="241">
        <v>-3.7999999999999999E-2</v>
      </c>
      <c r="R10" s="241">
        <v>0</v>
      </c>
      <c r="S10" s="241">
        <v>0</v>
      </c>
      <c r="T10" s="304">
        <f t="shared" si="3"/>
        <v>-6.3E-2</v>
      </c>
      <c r="U10" s="201"/>
      <c r="V10" s="209">
        <v>-6.2E-2</v>
      </c>
      <c r="W10" s="201"/>
      <c r="X10" s="260">
        <v>-6.3E-2</v>
      </c>
      <c r="Y10" s="206" t="e">
        <f ca="1">_xll.qlSimpleQuoteSetValue(F10,X10/100,Trigger)</f>
        <v>#NAME?</v>
      </c>
      <c r="Z10" s="178"/>
      <c r="AB10" s="238">
        <f t="shared" si="2"/>
        <v>5.0000000000000001E-4</v>
      </c>
    </row>
    <row r="11" spans="1:28" x14ac:dyDescent="0.2">
      <c r="A11" s="95"/>
      <c r="B11" s="153"/>
      <c r="C11" s="152">
        <v>8</v>
      </c>
      <c r="D11" s="82" t="s">
        <v>117</v>
      </c>
      <c r="E11" s="52" t="str">
        <f t="shared" si="0"/>
        <v>EUR8X1S_Quote</v>
      </c>
      <c r="F11" s="52" t="e">
        <f>_xll.qlSimpleQuote(Currency&amp;$C11&amp;$D11&amp;$B11&amp;QuoteSuffix,,RateTickValue,Permanent,Trigger,ObjectOverwrite)</f>
        <v>#VALUE!</v>
      </c>
      <c r="G11" s="28" t="e">
        <f ca="1">_xll.ohRangeRetrieveError(F11)</f>
        <v>#NUM!</v>
      </c>
      <c r="H11" s="43"/>
      <c r="J11" s="95"/>
      <c r="K11" s="208"/>
      <c r="L11" s="240">
        <v>8</v>
      </c>
      <c r="M11" s="240" t="s">
        <v>117</v>
      </c>
      <c r="N11" s="211" t="str">
        <f t="shared" si="1"/>
        <v>EUR8X1S</v>
      </c>
      <c r="O11" s="211" t="str">
        <v>EUR8X1S=ICAP</v>
      </c>
      <c r="P11" s="241">
        <v>-8.6999999999999994E-2</v>
      </c>
      <c r="Q11" s="241">
        <v>-3.6999999999999998E-2</v>
      </c>
      <c r="R11" s="241">
        <v>0</v>
      </c>
      <c r="S11" s="241">
        <v>0</v>
      </c>
      <c r="T11" s="304">
        <f t="shared" si="3"/>
        <v>-6.2E-2</v>
      </c>
      <c r="U11" s="201"/>
      <c r="V11" s="209">
        <v>-6.2E-2</v>
      </c>
      <c r="W11" s="201"/>
      <c r="X11" s="260">
        <v>-6.2E-2</v>
      </c>
      <c r="Y11" s="206" t="e">
        <f ca="1">_xll.qlSimpleQuoteSetValue(F11,X11/100,Trigger)</f>
        <v>#NAME?</v>
      </c>
      <c r="Z11" s="178"/>
      <c r="AB11" s="238">
        <f t="shared" si="2"/>
        <v>5.0000000000000001E-4</v>
      </c>
    </row>
    <row r="12" spans="1:28" x14ac:dyDescent="0.2">
      <c r="A12" s="95"/>
      <c r="B12" s="153"/>
      <c r="C12" s="152">
        <v>9</v>
      </c>
      <c r="D12" s="82" t="s">
        <v>117</v>
      </c>
      <c r="E12" s="52" t="str">
        <f t="shared" si="0"/>
        <v>EUR9X1S_Quote</v>
      </c>
      <c r="F12" s="52" t="e">
        <f>_xll.qlSimpleQuote(Currency&amp;$C12&amp;$D12&amp;$B12&amp;QuoteSuffix,,RateTickValue,Permanent,Trigger,ObjectOverwrite)</f>
        <v>#VALUE!</v>
      </c>
      <c r="G12" s="28" t="e">
        <f ca="1">_xll.ohRangeRetrieveError(F12)</f>
        <v>#NUM!</v>
      </c>
      <c r="H12" s="43"/>
      <c r="J12" s="95"/>
      <c r="K12" s="208"/>
      <c r="L12" s="240">
        <v>9</v>
      </c>
      <c r="M12" s="240" t="s">
        <v>117</v>
      </c>
      <c r="N12" s="211" t="str">
        <f t="shared" si="1"/>
        <v>EUR9X1S</v>
      </c>
      <c r="O12" s="211" t="str">
        <v>EUR9X1S=ICAP</v>
      </c>
      <c r="P12" s="241">
        <v>-8.8999999999999996E-2</v>
      </c>
      <c r="Q12" s="241">
        <v>-3.9E-2</v>
      </c>
      <c r="R12" s="241">
        <v>0</v>
      </c>
      <c r="S12" s="241">
        <v>0</v>
      </c>
      <c r="T12" s="304">
        <f t="shared" si="3"/>
        <v>-6.4000000000000001E-2</v>
      </c>
      <c r="U12" s="201"/>
      <c r="V12" s="209">
        <v>-6.5000000000000002E-2</v>
      </c>
      <c r="W12" s="201"/>
      <c r="X12" s="260">
        <v>-6.4000000000000001E-2</v>
      </c>
      <c r="Y12" s="206" t="e">
        <f ca="1">_xll.qlSimpleQuoteSetValue(F12,X12/100,Trigger)</f>
        <v>#NAME?</v>
      </c>
      <c r="Z12" s="178"/>
      <c r="AB12" s="238">
        <f t="shared" si="2"/>
        <v>5.0000000000000001E-4</v>
      </c>
    </row>
    <row r="13" spans="1:28" x14ac:dyDescent="0.2">
      <c r="A13" s="95"/>
      <c r="B13" s="153"/>
      <c r="C13" s="152">
        <v>10</v>
      </c>
      <c r="D13" s="82" t="s">
        <v>117</v>
      </c>
      <c r="E13" s="52" t="str">
        <f t="shared" si="0"/>
        <v>EUR10X1S_Quote</v>
      </c>
      <c r="F13" s="52" t="e">
        <f>_xll.qlSimpleQuote(Currency&amp;$C13&amp;$D13&amp;$B13&amp;QuoteSuffix,,RateTickValue,Permanent,Trigger,ObjectOverwrite)</f>
        <v>#VALUE!</v>
      </c>
      <c r="G13" s="28" t="e">
        <f ca="1">_xll.ohRangeRetrieveError(F13)</f>
        <v>#NUM!</v>
      </c>
      <c r="H13" s="43"/>
      <c r="J13" s="95"/>
      <c r="K13" s="208"/>
      <c r="L13" s="240">
        <v>10</v>
      </c>
      <c r="M13" s="240" t="s">
        <v>117</v>
      </c>
      <c r="N13" s="211" t="str">
        <f t="shared" si="1"/>
        <v>EUR10X1S</v>
      </c>
      <c r="O13" s="211" t="str">
        <v>EUR10X1S=ICAP</v>
      </c>
      <c r="P13" s="241">
        <v>-8.8999999999999996E-2</v>
      </c>
      <c r="Q13" s="241">
        <v>-3.9E-2</v>
      </c>
      <c r="R13" s="241">
        <v>0</v>
      </c>
      <c r="S13" s="241">
        <v>0</v>
      </c>
      <c r="T13" s="304">
        <f t="shared" si="3"/>
        <v>-6.4000000000000001E-2</v>
      </c>
      <c r="U13" s="201"/>
      <c r="V13" s="209">
        <v>-6.6000000000000003E-2</v>
      </c>
      <c r="W13" s="201"/>
      <c r="X13" s="260">
        <v>-6.4000000000000001E-2</v>
      </c>
      <c r="Y13" s="206" t="e">
        <f ca="1">_xll.qlSimpleQuoteSetValue(F13,X13/100,Trigger)</f>
        <v>#NAME?</v>
      </c>
      <c r="Z13" s="178"/>
      <c r="AB13" s="238">
        <f t="shared" si="2"/>
        <v>5.0000000000000001E-4</v>
      </c>
    </row>
    <row r="14" spans="1:28" x14ac:dyDescent="0.2">
      <c r="A14" s="95"/>
      <c r="B14" s="153"/>
      <c r="C14" s="152">
        <v>11</v>
      </c>
      <c r="D14" s="82" t="s">
        <v>117</v>
      </c>
      <c r="E14" s="52" t="str">
        <f t="shared" si="0"/>
        <v>EUR11X1S_Quote</v>
      </c>
      <c r="F14" s="52" t="e">
        <f>_xll.qlSimpleQuote(Currency&amp;$C14&amp;$D14&amp;$B14&amp;QuoteSuffix,,RateTickValue,Permanent,Trigger,ObjectOverwrite)</f>
        <v>#VALUE!</v>
      </c>
      <c r="G14" s="28" t="e">
        <f ca="1">_xll.ohRangeRetrieveError(F14)</f>
        <v>#NUM!</v>
      </c>
      <c r="H14" s="43"/>
      <c r="J14" s="95"/>
      <c r="K14" s="208"/>
      <c r="L14" s="240">
        <v>11</v>
      </c>
      <c r="M14" s="240" t="s">
        <v>117</v>
      </c>
      <c r="N14" s="211" t="str">
        <f t="shared" si="1"/>
        <v>EUR11X1S</v>
      </c>
      <c r="O14" s="211" t="str">
        <v>EUR11X1S=ICAP</v>
      </c>
      <c r="P14" s="241">
        <v>-8.6999999999999994E-2</v>
      </c>
      <c r="Q14" s="241">
        <v>-3.6999999999999998E-2</v>
      </c>
      <c r="R14" s="241">
        <v>0</v>
      </c>
      <c r="S14" s="241">
        <v>0</v>
      </c>
      <c r="T14" s="304">
        <f t="shared" si="3"/>
        <v>-6.2E-2</v>
      </c>
      <c r="U14" s="201"/>
      <c r="V14" s="209">
        <v>-6.6000000000000003E-2</v>
      </c>
      <c r="W14" s="201"/>
      <c r="X14" s="260">
        <v>-6.2E-2</v>
      </c>
      <c r="Y14" s="206" t="e">
        <f ca="1">_xll.qlSimpleQuoteSetValue(F14,X14/100,Trigger)</f>
        <v>#NAME?</v>
      </c>
      <c r="Z14" s="178"/>
      <c r="AB14" s="238">
        <f t="shared" si="2"/>
        <v>5.0000000000000001E-4</v>
      </c>
    </row>
    <row r="15" spans="1:28" x14ac:dyDescent="0.2">
      <c r="A15" s="95"/>
      <c r="B15" s="153"/>
      <c r="C15" s="152">
        <v>12</v>
      </c>
      <c r="D15" s="82" t="s">
        <v>117</v>
      </c>
      <c r="E15" s="52" t="str">
        <f t="shared" si="0"/>
        <v>EUR12X1S_Quote</v>
      </c>
      <c r="F15" s="52" t="e">
        <f>_xll.qlSimpleQuote(Currency&amp;$C15&amp;$D15&amp;$B15&amp;QuoteSuffix,,RateTickValue,Permanent,Trigger,ObjectOverwrite)</f>
        <v>#VALUE!</v>
      </c>
      <c r="G15" s="28" t="e">
        <f ca="1">_xll.ohRangeRetrieveError(F15)</f>
        <v>#NUM!</v>
      </c>
      <c r="H15" s="43"/>
      <c r="J15" s="95"/>
      <c r="K15" s="200"/>
      <c r="L15" s="245">
        <v>12</v>
      </c>
      <c r="M15" s="245" t="s">
        <v>117</v>
      </c>
      <c r="N15" s="204" t="str">
        <f t="shared" si="1"/>
        <v>EUR12X1S</v>
      </c>
      <c r="O15" s="204" t="str">
        <v>EUR12X1S=ICAP</v>
      </c>
      <c r="P15" s="246">
        <v>-8.5999999999999993E-2</v>
      </c>
      <c r="Q15" s="246">
        <v>-3.5999999999999997E-2</v>
      </c>
      <c r="R15" s="246">
        <v>0</v>
      </c>
      <c r="S15" s="246">
        <v>0</v>
      </c>
      <c r="T15" s="303">
        <f t="shared" si="3"/>
        <v>-6.0999999999999999E-2</v>
      </c>
      <c r="U15" s="201"/>
      <c r="V15" s="202">
        <v>-6.5000000000000002E-2</v>
      </c>
      <c r="W15" s="201"/>
      <c r="X15" s="253">
        <v>-6.0999999999999999E-2</v>
      </c>
      <c r="Y15" s="198" t="e">
        <f ca="1">_xll.qlSimpleQuoteSetValue(F15,X15/100,Trigger)</f>
        <v>#NAME?</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1"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_xll.ohTrigger(Y5:Y42)</f>
        <v>3</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5"/>
      <c r="L4" s="155"/>
      <c r="M4" s="155"/>
      <c r="N4" s="155"/>
      <c r="O4" s="231" t="e">
        <f ca="1">_xll.RData(O5:O42,P4:S4,,ReutersRtMode,,P5)</f>
        <v>#NAME?</v>
      </c>
      <c r="P4" s="249" t="s">
        <v>174</v>
      </c>
      <c r="Q4" s="249" t="s">
        <v>143</v>
      </c>
      <c r="R4" s="249" t="s">
        <v>158</v>
      </c>
      <c r="S4" s="249" t="s">
        <v>173</v>
      </c>
      <c r="T4" s="227" t="s">
        <v>172</v>
      </c>
      <c r="U4" s="201"/>
      <c r="V4" s="229" t="s">
        <v>170</v>
      </c>
      <c r="W4" s="201"/>
      <c r="X4" s="331" t="s">
        <v>168</v>
      </c>
      <c r="Y4" s="70" t="s">
        <v>167</v>
      </c>
      <c r="Z4" s="178"/>
      <c r="AA4" s="17"/>
      <c r="AB4" s="17"/>
      <c r="AC4" s="17"/>
      <c r="AD4" s="17"/>
      <c r="AE4" s="17"/>
      <c r="AF4" s="17"/>
    </row>
    <row r="5" spans="1:32" x14ac:dyDescent="0.2">
      <c r="A5" s="477"/>
      <c r="B5" s="154" t="s">
        <v>15</v>
      </c>
      <c r="C5" s="54" t="s">
        <v>124</v>
      </c>
      <c r="D5" s="54" t="s">
        <v>75</v>
      </c>
      <c r="E5" s="52" t="str">
        <f t="shared" ref="E5:E42" si="0">Currency&amp;$C5&amp;$D5&amp;$B5&amp;QuoteSuffix</f>
        <v>EURAB1E6M_Quote</v>
      </c>
      <c r="F5" s="52" t="e">
        <f>_xll.qlSimpleQuote(Currency&amp;$C5&amp;$D5&amp;$B5&amp;QuoteSuffix,,RateTickValue,Permanent,Trigger,ObjectOverwrite)</f>
        <v>#VALUE!</v>
      </c>
      <c r="G5" s="21" t="str">
        <f ca="1">_xll.ohRangeRetrieveError(F5)</f>
        <v/>
      </c>
      <c r="H5" s="478"/>
      <c r="J5" s="95"/>
      <c r="K5" s="212" t="s">
        <v>15</v>
      </c>
      <c r="L5" s="240" t="s">
        <v>124</v>
      </c>
      <c r="M5" s="240" t="s">
        <v>75</v>
      </c>
      <c r="N5" s="240" t="str">
        <f t="shared" ref="N5:N42" si="1">Currency&amp;$L5&amp;$M5&amp;$K5</f>
        <v>EURAB1E6M</v>
      </c>
      <c r="O5" s="240" t="str">
        <f t="array" ref="O5:O42">Instruments&amp;"="&amp;VLOOKUP(Contributor,ContributorTable,2,FALSE)</f>
        <v>EURAB1E6M=ICAP</v>
      </c>
      <c r="P5" s="241" t="s">
        <v>227</v>
      </c>
      <c r="Q5" s="241" t="s">
        <v>227</v>
      </c>
      <c r="R5" s="241" t="s">
        <v>227</v>
      </c>
      <c r="S5" s="241" t="s">
        <v>227</v>
      </c>
      <c r="T5" s="210" t="e">
        <f>IF(ISERROR(AVERAGE(P5,Q5)),#NUM!,AVERAGE(P5,Q5))</f>
        <v>#NUM!</v>
      </c>
      <c r="U5" s="201"/>
      <c r="V5" s="399" t="e">
        <v>#NUM!</v>
      </c>
      <c r="W5" s="201"/>
      <c r="X5" s="260" t="e">
        <f t="array" ref="X5:X42">QuoteLive</f>
        <v>#NUM!</v>
      </c>
      <c r="Y5" s="206" t="e">
        <f ca="1">_xll.qlSimpleQuoteSetValue(F5,X5/100,Trigger)</f>
        <v>#NAME?</v>
      </c>
      <c r="Z5" s="178"/>
      <c r="AA5" s="17"/>
      <c r="AB5" s="17"/>
      <c r="AC5" s="17"/>
      <c r="AD5" s="17"/>
      <c r="AE5" s="17"/>
      <c r="AF5" s="17"/>
    </row>
    <row r="6" spans="1:32" x14ac:dyDescent="0.2">
      <c r="A6" s="95"/>
      <c r="B6" s="154" t="s">
        <v>9</v>
      </c>
      <c r="C6" s="54" t="s">
        <v>124</v>
      </c>
      <c r="D6" s="54" t="s">
        <v>75</v>
      </c>
      <c r="E6" s="52" t="str">
        <f t="shared" si="0"/>
        <v>EURAB1E1Y_Quote</v>
      </c>
      <c r="F6" s="52" t="e">
        <f>_xll.qlSimpleQuote(Currency&amp;$C6&amp;$D6&amp;$B6&amp;QuoteSuffix,,RateTickValue,Permanent,Trigger,ObjectOverwrite)</f>
        <v>#VALUE!</v>
      </c>
      <c r="G6" s="21" t="str">
        <f ca="1">_xll.ohRangeRetrieveError(F6)</f>
        <v/>
      </c>
      <c r="H6" s="43"/>
      <c r="J6" s="95"/>
      <c r="K6" s="212" t="s">
        <v>9</v>
      </c>
      <c r="L6" s="240" t="s">
        <v>124</v>
      </c>
      <c r="M6" s="240" t="s">
        <v>75</v>
      </c>
      <c r="N6" s="240" t="str">
        <f t="shared" si="1"/>
        <v>EURAB1E1Y</v>
      </c>
      <c r="O6" s="240" t="str">
        <v>EURAB1E1Y=ICAP</v>
      </c>
      <c r="P6" s="241">
        <v>-9.7000000000000003E-2</v>
      </c>
      <c r="Q6" s="241">
        <v>-2.7000000000000003E-2</v>
      </c>
      <c r="R6" s="241">
        <v>0</v>
      </c>
      <c r="S6" s="241">
        <v>0</v>
      </c>
      <c r="T6" s="210">
        <f t="shared" ref="T6:T42" si="2">IF(ISERROR(AVERAGE(P6,Q6)),#NUM!,AVERAGE(P6,Q6))</f>
        <v>-6.2E-2</v>
      </c>
      <c r="U6" s="201"/>
      <c r="V6" s="399">
        <v>-6.6000000000000003E-2</v>
      </c>
      <c r="W6" s="201"/>
      <c r="X6" s="260">
        <v>-6.2E-2</v>
      </c>
      <c r="Y6" s="206" t="e">
        <f ca="1">_xll.qlSimpleQuoteSetValue(F6,X6/100,Trigger)</f>
        <v>#NAME?</v>
      </c>
      <c r="Z6" s="178"/>
      <c r="AA6" s="17"/>
      <c r="AB6" s="17"/>
      <c r="AC6" s="17"/>
      <c r="AD6" s="17"/>
      <c r="AE6" s="17"/>
      <c r="AF6" s="17"/>
    </row>
    <row r="7" spans="1:32" x14ac:dyDescent="0.2">
      <c r="A7" s="95"/>
      <c r="B7" s="153" t="s">
        <v>79</v>
      </c>
      <c r="C7" s="54" t="s">
        <v>124</v>
      </c>
      <c r="D7" s="54" t="s">
        <v>75</v>
      </c>
      <c r="E7" s="52" t="str">
        <f t="shared" si="0"/>
        <v>EURAB1E15M_Quote</v>
      </c>
      <c r="F7" s="52" t="e">
        <f>_xll.qlSimpleQuote(Currency&amp;$C7&amp;$D7&amp;$B7&amp;QuoteSuffix,,RateTickValue,Permanent,Trigger,ObjectOverwrite)</f>
        <v>#VALUE!</v>
      </c>
      <c r="G7" s="28" t="str">
        <f ca="1">_xll.ohRangeRetrieveError(F7)</f>
        <v/>
      </c>
      <c r="H7" s="43"/>
      <c r="J7" s="95"/>
      <c r="K7" s="212" t="s">
        <v>79</v>
      </c>
      <c r="L7" s="240" t="s">
        <v>124</v>
      </c>
      <c r="M7" s="240" t="s">
        <v>75</v>
      </c>
      <c r="N7" s="240" t="str">
        <f t="shared" si="1"/>
        <v>EURAB1E15M</v>
      </c>
      <c r="O7" s="240" t="str">
        <v>EURAB1E15M=ICAP</v>
      </c>
      <c r="P7" s="241" t="s">
        <v>227</v>
      </c>
      <c r="Q7" s="241" t="s">
        <v>227</v>
      </c>
      <c r="R7" s="241" t="s">
        <v>227</v>
      </c>
      <c r="S7" s="241" t="s">
        <v>227</v>
      </c>
      <c r="T7" s="210" t="e">
        <f t="shared" si="2"/>
        <v>#NUM!</v>
      </c>
      <c r="U7" s="201"/>
      <c r="V7" s="399" t="e">
        <v>#NUM!</v>
      </c>
      <c r="W7" s="201"/>
      <c r="X7" s="260" t="e">
        <v>#NUM!</v>
      </c>
      <c r="Y7" s="206" t="e">
        <f ca="1">_xll.qlSimpleQuoteSetValue(F7,X7/100,Trigger)</f>
        <v>#NAME?</v>
      </c>
      <c r="Z7" s="178"/>
      <c r="AA7" s="17"/>
      <c r="AB7" s="17"/>
      <c r="AC7" s="17"/>
      <c r="AD7" s="17"/>
      <c r="AE7" s="17"/>
      <c r="AF7" s="17"/>
    </row>
    <row r="8" spans="1:32" x14ac:dyDescent="0.2">
      <c r="A8" s="95"/>
      <c r="B8" s="153" t="s">
        <v>78</v>
      </c>
      <c r="C8" s="54" t="s">
        <v>124</v>
      </c>
      <c r="D8" s="54" t="s">
        <v>75</v>
      </c>
      <c r="E8" s="52" t="str">
        <f t="shared" si="0"/>
        <v>EURAB1E18M_Quote</v>
      </c>
      <c r="F8" s="52" t="e">
        <f>_xll.qlSimpleQuote(Currency&amp;$C8&amp;$D8&amp;$B8&amp;QuoteSuffix,,RateTickValue,Permanent,Trigger,ObjectOverwrite)</f>
        <v>#VALUE!</v>
      </c>
      <c r="G8" s="28" t="str">
        <f ca="1">_xll.ohRangeRetrieveError(F8)</f>
        <v/>
      </c>
      <c r="H8" s="43"/>
      <c r="J8" s="95"/>
      <c r="K8" s="212" t="s">
        <v>78</v>
      </c>
      <c r="L8" s="240" t="s">
        <v>124</v>
      </c>
      <c r="M8" s="240" t="s">
        <v>75</v>
      </c>
      <c r="N8" s="240" t="str">
        <f t="shared" si="1"/>
        <v>EURAB1E18M</v>
      </c>
      <c r="O8" s="240" t="str">
        <v>EURAB1E18M=ICAP</v>
      </c>
      <c r="P8" s="241" t="s">
        <v>227</v>
      </c>
      <c r="Q8" s="241" t="s">
        <v>227</v>
      </c>
      <c r="R8" s="241" t="s">
        <v>227</v>
      </c>
      <c r="S8" s="241" t="s">
        <v>227</v>
      </c>
      <c r="T8" s="210" t="e">
        <f t="shared" si="2"/>
        <v>#NUM!</v>
      </c>
      <c r="U8" s="201"/>
      <c r="V8" s="399" t="e">
        <v>#NUM!</v>
      </c>
      <c r="W8" s="201"/>
      <c r="X8" s="260" t="e">
        <v>#NUM!</v>
      </c>
      <c r="Y8" s="206" t="e">
        <f ca="1">_xll.qlSimpleQuoteSetValue(F8,X8/100,Trigger)</f>
        <v>#NAME?</v>
      </c>
      <c r="Z8" s="178"/>
      <c r="AA8" s="17"/>
      <c r="AB8" s="17"/>
      <c r="AC8" s="17"/>
      <c r="AD8" s="17"/>
      <c r="AE8" s="17"/>
      <c r="AF8" s="17"/>
    </row>
    <row r="9" spans="1:32" x14ac:dyDescent="0.2">
      <c r="A9" s="95"/>
      <c r="B9" s="153" t="s">
        <v>77</v>
      </c>
      <c r="C9" s="54" t="s">
        <v>124</v>
      </c>
      <c r="D9" s="54" t="s">
        <v>75</v>
      </c>
      <c r="E9" s="52" t="str">
        <f t="shared" si="0"/>
        <v>EURAB1E21M_Quote</v>
      </c>
      <c r="F9" s="52" t="e">
        <f>_xll.qlSimpleQuote(Currency&amp;$C9&amp;$D9&amp;$B9&amp;QuoteSuffix,,RateTickValue,Permanent,Trigger,ObjectOverwrite)</f>
        <v>#VALUE!</v>
      </c>
      <c r="G9" s="28" t="str">
        <f ca="1">_xll.ohRangeRetrieveError(F9)</f>
        <v/>
      </c>
      <c r="H9" s="43"/>
      <c r="J9" s="95"/>
      <c r="K9" s="212" t="s">
        <v>77</v>
      </c>
      <c r="L9" s="240" t="s">
        <v>124</v>
      </c>
      <c r="M9" s="240" t="s">
        <v>75</v>
      </c>
      <c r="N9" s="240" t="str">
        <f t="shared" si="1"/>
        <v>EURAB1E21M</v>
      </c>
      <c r="O9" s="240" t="str">
        <v>EURAB1E21M=ICAP</v>
      </c>
      <c r="P9" s="241" t="s">
        <v>227</v>
      </c>
      <c r="Q9" s="241" t="s">
        <v>227</v>
      </c>
      <c r="R9" s="241" t="s">
        <v>227</v>
      </c>
      <c r="S9" s="241" t="s">
        <v>227</v>
      </c>
      <c r="T9" s="210" t="e">
        <f t="shared" si="2"/>
        <v>#NUM!</v>
      </c>
      <c r="U9" s="201"/>
      <c r="V9" s="399" t="e">
        <v>#NUM!</v>
      </c>
      <c r="W9" s="201"/>
      <c r="X9" s="260" t="e">
        <v>#NUM!</v>
      </c>
      <c r="Y9" s="206" t="e">
        <f ca="1">_xll.qlSimpleQuoteSetValue(F9,X9/100,Trigger)</f>
        <v>#NAME?</v>
      </c>
      <c r="Z9" s="178"/>
      <c r="AA9" s="17"/>
      <c r="AB9" s="17"/>
      <c r="AC9" s="17"/>
      <c r="AD9" s="17"/>
      <c r="AE9" s="17"/>
      <c r="AF9" s="17"/>
    </row>
    <row r="10" spans="1:32" x14ac:dyDescent="0.2">
      <c r="A10" s="95"/>
      <c r="B10" s="153" t="s">
        <v>61</v>
      </c>
      <c r="C10" s="54" t="s">
        <v>124</v>
      </c>
      <c r="D10" s="54" t="s">
        <v>75</v>
      </c>
      <c r="E10" s="52" t="str">
        <f t="shared" si="0"/>
        <v>EURAB1E2Y_Quote</v>
      </c>
      <c r="F10" s="52" t="e">
        <f>_xll.qlSimpleQuote(Currency&amp;$C10&amp;$D10&amp;$B10&amp;QuoteSuffix,,RateTickValue,Permanent,Trigger,ObjectOverwrite)</f>
        <v>#VALUE!</v>
      </c>
      <c r="G10" s="28" t="str">
        <f ca="1">_xll.ohRangeRetrieveError(F10)</f>
        <v/>
      </c>
      <c r="H10" s="43"/>
      <c r="J10" s="95"/>
      <c r="K10" s="212" t="s">
        <v>61</v>
      </c>
      <c r="L10" s="240" t="s">
        <v>124</v>
      </c>
      <c r="M10" s="240" t="s">
        <v>75</v>
      </c>
      <c r="N10" s="240" t="str">
        <f t="shared" si="1"/>
        <v>EURAB1E2Y</v>
      </c>
      <c r="O10" s="240" t="str">
        <v>EURAB1E2Y=ICAP</v>
      </c>
      <c r="P10" s="241">
        <v>-6.3E-2</v>
      </c>
      <c r="Q10" s="241">
        <v>6.9999999999999993E-3</v>
      </c>
      <c r="R10" s="241">
        <v>0</v>
      </c>
      <c r="S10" s="241">
        <v>0</v>
      </c>
      <c r="T10" s="210">
        <f t="shared" si="2"/>
        <v>-2.8000000000000001E-2</v>
      </c>
      <c r="U10" s="201"/>
      <c r="V10" s="399">
        <v>-3.9E-2</v>
      </c>
      <c r="W10" s="201"/>
      <c r="X10" s="260">
        <v>-2.8000000000000001E-2</v>
      </c>
      <c r="Y10" s="206" t="e">
        <f ca="1">_xll.qlSimpleQuoteSetValue(F10,X10/100,Trigger)</f>
        <v>#NAME?</v>
      </c>
      <c r="Z10" s="178"/>
      <c r="AA10" s="17"/>
      <c r="AB10" s="17"/>
      <c r="AC10" s="17"/>
      <c r="AD10" s="17"/>
      <c r="AE10" s="17"/>
      <c r="AF10" s="17"/>
    </row>
    <row r="11" spans="1:32" x14ac:dyDescent="0.2">
      <c r="A11" s="95"/>
      <c r="B11" s="153" t="s">
        <v>60</v>
      </c>
      <c r="C11" s="54" t="s">
        <v>124</v>
      </c>
      <c r="D11" s="54" t="s">
        <v>75</v>
      </c>
      <c r="E11" s="52" t="str">
        <f t="shared" si="0"/>
        <v>EURAB1E3Y_Quote</v>
      </c>
      <c r="F11" s="52" t="e">
        <f>_xll.qlSimpleQuote(Currency&amp;$C11&amp;$D11&amp;$B11&amp;QuoteSuffix,,RateTickValue,Permanent,Trigger,ObjectOverwrite)</f>
        <v>#VALUE!</v>
      </c>
      <c r="G11" s="28" t="str">
        <f ca="1">_xll.ohRangeRetrieveError(F11)</f>
        <v/>
      </c>
      <c r="H11" s="43"/>
      <c r="J11" s="95"/>
      <c r="K11" s="212" t="s">
        <v>60</v>
      </c>
      <c r="L11" s="240" t="s">
        <v>124</v>
      </c>
      <c r="M11" s="240" t="s">
        <v>75</v>
      </c>
      <c r="N11" s="240" t="str">
        <f t="shared" si="1"/>
        <v>EURAB1E3Y</v>
      </c>
      <c r="O11" s="240" t="str">
        <v>EURAB1E3Y=ICAP</v>
      </c>
      <c r="P11" s="241">
        <v>8.0000000000000002E-3</v>
      </c>
      <c r="Q11" s="241">
        <v>7.8E-2</v>
      </c>
      <c r="R11" s="241">
        <v>0</v>
      </c>
      <c r="S11" s="241">
        <v>0</v>
      </c>
      <c r="T11" s="210">
        <f t="shared" si="2"/>
        <v>4.2999999999999997E-2</v>
      </c>
      <c r="U11" s="201"/>
      <c r="V11" s="399">
        <v>3.0000000000000002E-2</v>
      </c>
      <c r="W11" s="201"/>
      <c r="X11" s="260">
        <v>4.2999999999999997E-2</v>
      </c>
      <c r="Y11" s="206" t="e">
        <f ca="1">_xll.qlSimpleQuoteSetValue(F11,X11/100,Trigger)</f>
        <v>#NAME?</v>
      </c>
      <c r="Z11" s="178"/>
      <c r="AA11" s="17"/>
      <c r="AB11" s="17"/>
      <c r="AC11" s="17"/>
      <c r="AD11" s="17"/>
      <c r="AE11" s="17"/>
      <c r="AF11" s="17"/>
    </row>
    <row r="12" spans="1:32" x14ac:dyDescent="0.2">
      <c r="A12" s="95"/>
      <c r="B12" s="153" t="s">
        <v>59</v>
      </c>
      <c r="C12" s="54" t="s">
        <v>124</v>
      </c>
      <c r="D12" s="54" t="s">
        <v>75</v>
      </c>
      <c r="E12" s="52" t="str">
        <f t="shared" si="0"/>
        <v>EURAB1E4Y_Quote</v>
      </c>
      <c r="F12" s="52" t="e">
        <f>_xll.qlSimpleQuote(Currency&amp;$C12&amp;$D12&amp;$B12&amp;QuoteSuffix,,RateTickValue,Permanent,Trigger,ObjectOverwrite)</f>
        <v>#VALUE!</v>
      </c>
      <c r="G12" s="28" t="str">
        <f ca="1">_xll.ohRangeRetrieveError(F12)</f>
        <v/>
      </c>
      <c r="H12" s="43"/>
      <c r="J12" s="95"/>
      <c r="K12" s="212" t="s">
        <v>59</v>
      </c>
      <c r="L12" s="240" t="s">
        <v>124</v>
      </c>
      <c r="M12" s="240" t="s">
        <v>75</v>
      </c>
      <c r="N12" s="240" t="str">
        <f t="shared" si="1"/>
        <v>EURAB1E4Y</v>
      </c>
      <c r="O12" s="240" t="str">
        <v>EURAB1E4Y=ICAP</v>
      </c>
      <c r="P12" s="241">
        <v>0.10100000000000001</v>
      </c>
      <c r="Q12" s="241">
        <v>0.17099999999999999</v>
      </c>
      <c r="R12" s="241">
        <v>0</v>
      </c>
      <c r="S12" s="241">
        <v>0</v>
      </c>
      <c r="T12" s="210">
        <f t="shared" si="2"/>
        <v>0.13600000000000001</v>
      </c>
      <c r="U12" s="201"/>
      <c r="V12" s="399">
        <v>0.121</v>
      </c>
      <c r="W12" s="201"/>
      <c r="X12" s="260">
        <v>0.13600000000000001</v>
      </c>
      <c r="Y12" s="206" t="e">
        <f ca="1">_xll.qlSimpleQuoteSetValue(F12,X12/100,Trigger)</f>
        <v>#NAME?</v>
      </c>
      <c r="Z12" s="178"/>
      <c r="AA12" s="17"/>
      <c r="AB12" s="17"/>
      <c r="AC12" s="17"/>
      <c r="AD12" s="17"/>
      <c r="AE12" s="17"/>
      <c r="AF12" s="17"/>
    </row>
    <row r="13" spans="1:32" x14ac:dyDescent="0.2">
      <c r="A13" s="95"/>
      <c r="B13" s="153" t="s">
        <v>58</v>
      </c>
      <c r="C13" s="54" t="s">
        <v>124</v>
      </c>
      <c r="D13" s="54" t="s">
        <v>75</v>
      </c>
      <c r="E13" s="52" t="str">
        <f t="shared" si="0"/>
        <v>EURAB1E5Y_Quote</v>
      </c>
      <c r="F13" s="52" t="e">
        <f>_xll.qlSimpleQuote(Currency&amp;$C13&amp;$D13&amp;$B13&amp;QuoteSuffix,,RateTickValue,Permanent,Trigger,ObjectOverwrite)</f>
        <v>#VALUE!</v>
      </c>
      <c r="G13" s="28" t="str">
        <f ca="1">_xll.ohRangeRetrieveError(F13)</f>
        <v/>
      </c>
      <c r="H13" s="43"/>
      <c r="J13" s="95"/>
      <c r="K13" s="212" t="s">
        <v>58</v>
      </c>
      <c r="L13" s="240" t="s">
        <v>124</v>
      </c>
      <c r="M13" s="240" t="s">
        <v>75</v>
      </c>
      <c r="N13" s="240" t="str">
        <f t="shared" si="1"/>
        <v>EURAB1E5Y</v>
      </c>
      <c r="O13" s="240" t="str">
        <v>EURAB1E5Y=ICAP</v>
      </c>
      <c r="P13" s="241">
        <v>0.21299999999999999</v>
      </c>
      <c r="Q13" s="241">
        <v>0.28300000000000003</v>
      </c>
      <c r="R13" s="241">
        <v>0</v>
      </c>
      <c r="S13" s="241">
        <v>0</v>
      </c>
      <c r="T13" s="210">
        <f t="shared" si="2"/>
        <v>0.248</v>
      </c>
      <c r="U13" s="201"/>
      <c r="V13" s="399">
        <v>0.23100000000000001</v>
      </c>
      <c r="W13" s="201"/>
      <c r="X13" s="260">
        <v>0.248</v>
      </c>
      <c r="Y13" s="206" t="e">
        <f ca="1">_xll.qlSimpleQuoteSetValue(F13,X13/100,Trigger)</f>
        <v>#NAME?</v>
      </c>
      <c r="Z13" s="178"/>
      <c r="AA13" s="17"/>
      <c r="AB13" s="17"/>
      <c r="AC13" s="17"/>
      <c r="AD13" s="17"/>
      <c r="AE13" s="17"/>
      <c r="AF13" s="17"/>
    </row>
    <row r="14" spans="1:32" x14ac:dyDescent="0.2">
      <c r="A14" s="95"/>
      <c r="B14" s="153" t="s">
        <v>57</v>
      </c>
      <c r="C14" s="54" t="s">
        <v>124</v>
      </c>
      <c r="D14" s="54" t="s">
        <v>75</v>
      </c>
      <c r="E14" s="52" t="str">
        <f t="shared" si="0"/>
        <v>EURAB1E6Y_Quote</v>
      </c>
      <c r="F14" s="52" t="e">
        <f>_xll.qlSimpleQuote(Currency&amp;$C14&amp;$D14&amp;$B14&amp;QuoteSuffix,,RateTickValue,Permanent,Trigger,ObjectOverwrite)</f>
        <v>#VALUE!</v>
      </c>
      <c r="G14" s="28" t="str">
        <f ca="1">_xll.ohRangeRetrieveError(F14)</f>
        <v/>
      </c>
      <c r="H14" s="43"/>
      <c r="J14" s="95"/>
      <c r="K14" s="212" t="s">
        <v>57</v>
      </c>
      <c r="L14" s="240" t="s">
        <v>124</v>
      </c>
      <c r="M14" s="240" t="s">
        <v>75</v>
      </c>
      <c r="N14" s="240" t="str">
        <f t="shared" si="1"/>
        <v>EURAB1E6Y</v>
      </c>
      <c r="O14" s="240" t="str">
        <v>EURAB1E6Y=ICAP</v>
      </c>
      <c r="P14" s="241">
        <v>0.33599999999999997</v>
      </c>
      <c r="Q14" s="241">
        <v>0.40599999999999997</v>
      </c>
      <c r="R14" s="241">
        <v>0</v>
      </c>
      <c r="S14" s="241">
        <v>0</v>
      </c>
      <c r="T14" s="210">
        <f t="shared" si="2"/>
        <v>0.371</v>
      </c>
      <c r="U14" s="201"/>
      <c r="V14" s="399">
        <v>0.34699999999999998</v>
      </c>
      <c r="W14" s="201"/>
      <c r="X14" s="260">
        <v>0.371</v>
      </c>
      <c r="Y14" s="206" t="e">
        <f ca="1">_xll.qlSimpleQuoteSetValue(F14,X14/100,Trigger)</f>
        <v>#NAME?</v>
      </c>
      <c r="Z14" s="178"/>
      <c r="AA14" s="17"/>
      <c r="AB14" s="17"/>
      <c r="AC14" s="17"/>
      <c r="AD14" s="17"/>
      <c r="AE14" s="17"/>
      <c r="AF14" s="17"/>
    </row>
    <row r="15" spans="1:32" x14ac:dyDescent="0.2">
      <c r="A15" s="95"/>
      <c r="B15" s="153" t="s">
        <v>56</v>
      </c>
      <c r="C15" s="54" t="s">
        <v>124</v>
      </c>
      <c r="D15" s="54" t="s">
        <v>75</v>
      </c>
      <c r="E15" s="52" t="str">
        <f t="shared" si="0"/>
        <v>EURAB1E7Y_Quote</v>
      </c>
      <c r="F15" s="52" t="e">
        <f>_xll.qlSimpleQuote(Currency&amp;$C15&amp;$D15&amp;$B15&amp;QuoteSuffix,,RateTickValue,Permanent,Trigger,ObjectOverwrite)</f>
        <v>#VALUE!</v>
      </c>
      <c r="G15" s="28" t="str">
        <f ca="1">_xll.ohRangeRetrieveError(F15)</f>
        <v/>
      </c>
      <c r="H15" s="43"/>
      <c r="J15" s="95"/>
      <c r="K15" s="212" t="s">
        <v>56</v>
      </c>
      <c r="L15" s="240" t="s">
        <v>124</v>
      </c>
      <c r="M15" s="240" t="s">
        <v>75</v>
      </c>
      <c r="N15" s="240" t="str">
        <f t="shared" si="1"/>
        <v>EURAB1E7Y</v>
      </c>
      <c r="O15" s="240" t="str">
        <v>EURAB1E7Y=ICAP</v>
      </c>
      <c r="P15" s="241">
        <v>0.46200000000000002</v>
      </c>
      <c r="Q15" s="241">
        <v>0.53200000000000003</v>
      </c>
      <c r="R15" s="241">
        <v>0</v>
      </c>
      <c r="S15" s="241">
        <v>0</v>
      </c>
      <c r="T15" s="210">
        <f t="shared" si="2"/>
        <v>0.497</v>
      </c>
      <c r="U15" s="201"/>
      <c r="V15" s="399">
        <v>0.46599999999999997</v>
      </c>
      <c r="W15" s="201"/>
      <c r="X15" s="260">
        <v>0.497</v>
      </c>
      <c r="Y15" s="206" t="e">
        <f ca="1">_xll.qlSimpleQuoteSetValue(F15,X15/100,Trigger)</f>
        <v>#NAME?</v>
      </c>
      <c r="Z15" s="178"/>
      <c r="AA15" s="17"/>
      <c r="AB15" s="17"/>
      <c r="AC15" s="17"/>
      <c r="AD15" s="17"/>
      <c r="AE15" s="17"/>
      <c r="AF15" s="17"/>
    </row>
    <row r="16" spans="1:32" x14ac:dyDescent="0.2">
      <c r="A16" s="95"/>
      <c r="B16" s="153" t="s">
        <v>55</v>
      </c>
      <c r="C16" s="54" t="s">
        <v>124</v>
      </c>
      <c r="D16" s="54" t="s">
        <v>75</v>
      </c>
      <c r="E16" s="52" t="str">
        <f t="shared" si="0"/>
        <v>EURAB1E8Y_Quote</v>
      </c>
      <c r="F16" s="52" t="e">
        <f>_xll.qlSimpleQuote(Currency&amp;$C16&amp;$D16&amp;$B16&amp;QuoteSuffix,,RateTickValue,Permanent,Trigger,ObjectOverwrite)</f>
        <v>#VALUE!</v>
      </c>
      <c r="G16" s="28" t="str">
        <f ca="1">_xll.ohRangeRetrieveError(F16)</f>
        <v/>
      </c>
      <c r="H16" s="43"/>
      <c r="J16" s="95"/>
      <c r="K16" s="212" t="s">
        <v>55</v>
      </c>
      <c r="L16" s="240" t="s">
        <v>124</v>
      </c>
      <c r="M16" s="240" t="s">
        <v>75</v>
      </c>
      <c r="N16" s="240" t="str">
        <f t="shared" si="1"/>
        <v>EURAB1E8Y</v>
      </c>
      <c r="O16" s="240" t="str">
        <v>EURAB1E8Y=ICAP</v>
      </c>
      <c r="P16" s="241">
        <v>0.57999999999999996</v>
      </c>
      <c r="Q16" s="241">
        <v>0.65</v>
      </c>
      <c r="R16" s="241">
        <v>0</v>
      </c>
      <c r="S16" s="241">
        <v>0</v>
      </c>
      <c r="T16" s="210">
        <f t="shared" si="2"/>
        <v>0.61499999999999999</v>
      </c>
      <c r="U16" s="201"/>
      <c r="V16" s="399">
        <v>0.57499999999999996</v>
      </c>
      <c r="W16" s="201"/>
      <c r="X16" s="260">
        <v>0.61499999999999999</v>
      </c>
      <c r="Y16" s="206" t="e">
        <f ca="1">_xll.qlSimpleQuoteSetValue(F16,X16/100,Trigger)</f>
        <v>#NAME?</v>
      </c>
      <c r="Z16" s="178"/>
      <c r="AA16" s="17"/>
      <c r="AB16" s="17"/>
      <c r="AC16" s="17"/>
      <c r="AD16" s="17"/>
      <c r="AE16" s="17"/>
      <c r="AF16" s="17"/>
    </row>
    <row r="17" spans="1:32" x14ac:dyDescent="0.2">
      <c r="A17" s="95"/>
      <c r="B17" s="153" t="s">
        <v>54</v>
      </c>
      <c r="C17" s="54" t="s">
        <v>124</v>
      </c>
      <c r="D17" s="54" t="s">
        <v>75</v>
      </c>
      <c r="E17" s="52" t="str">
        <f t="shared" si="0"/>
        <v>EURAB1E9Y_Quote</v>
      </c>
      <c r="F17" s="52" t="e">
        <f>_xll.qlSimpleQuote(Currency&amp;$C17&amp;$D17&amp;$B17&amp;QuoteSuffix,,RateTickValue,Permanent,Trigger,ObjectOverwrite)</f>
        <v>#VALUE!</v>
      </c>
      <c r="G17" s="28" t="str">
        <f ca="1">_xll.ohRangeRetrieveError(F17)</f>
        <v/>
      </c>
      <c r="H17" s="43"/>
      <c r="J17" s="95"/>
      <c r="K17" s="212" t="s">
        <v>54</v>
      </c>
      <c r="L17" s="240" t="s">
        <v>124</v>
      </c>
      <c r="M17" s="240" t="s">
        <v>75</v>
      </c>
      <c r="N17" s="240" t="str">
        <f t="shared" si="1"/>
        <v>EURAB1E9Y</v>
      </c>
      <c r="O17" s="240" t="str">
        <v>EURAB1E9Y=ICAP</v>
      </c>
      <c r="P17" s="241">
        <v>0.68499999999999994</v>
      </c>
      <c r="Q17" s="241">
        <v>0.755</v>
      </c>
      <c r="R17" s="241">
        <v>0</v>
      </c>
      <c r="S17" s="241">
        <v>0</v>
      </c>
      <c r="T17" s="210">
        <f t="shared" si="2"/>
        <v>0.72</v>
      </c>
      <c r="U17" s="201"/>
      <c r="V17" s="399">
        <v>0.67300000000000004</v>
      </c>
      <c r="W17" s="201"/>
      <c r="X17" s="260">
        <v>0.72</v>
      </c>
      <c r="Y17" s="206" t="e">
        <f ca="1">_xll.qlSimpleQuoteSetValue(F17,X17/100,Trigger)</f>
        <v>#NAME?</v>
      </c>
      <c r="Z17" s="178"/>
      <c r="AA17" s="17"/>
      <c r="AB17" s="17"/>
      <c r="AC17" s="17"/>
      <c r="AD17" s="17"/>
      <c r="AE17" s="17"/>
      <c r="AF17" s="17"/>
    </row>
    <row r="18" spans="1:32" x14ac:dyDescent="0.2">
      <c r="A18" s="95"/>
      <c r="B18" s="153" t="s">
        <v>53</v>
      </c>
      <c r="C18" s="54" t="s">
        <v>124</v>
      </c>
      <c r="D18" s="54" t="s">
        <v>75</v>
      </c>
      <c r="E18" s="52" t="str">
        <f t="shared" si="0"/>
        <v>EURAB1E10Y_Quote</v>
      </c>
      <c r="F18" s="52" t="e">
        <f>_xll.qlSimpleQuote(Currency&amp;$C18&amp;$D18&amp;$B18&amp;QuoteSuffix,,RateTickValue,Permanent,Trigger,ObjectOverwrite)</f>
        <v>#VALUE!</v>
      </c>
      <c r="G18" s="28" t="str">
        <f ca="1">_xll.ohRangeRetrieveError(F18)</f>
        <v/>
      </c>
      <c r="H18" s="43"/>
      <c r="J18" s="95"/>
      <c r="K18" s="212" t="s">
        <v>53</v>
      </c>
      <c r="L18" s="240" t="s">
        <v>124</v>
      </c>
      <c r="M18" s="240" t="s">
        <v>75</v>
      </c>
      <c r="N18" s="240" t="str">
        <f t="shared" si="1"/>
        <v>EURAB1E10Y</v>
      </c>
      <c r="O18" s="240" t="str">
        <v>EURAB1E10Y=ICAP</v>
      </c>
      <c r="P18" s="241">
        <v>0.77400000000000002</v>
      </c>
      <c r="Q18" s="241">
        <v>0.84399999999999997</v>
      </c>
      <c r="R18" s="241">
        <v>0</v>
      </c>
      <c r="S18" s="241">
        <v>0</v>
      </c>
      <c r="T18" s="210">
        <f t="shared" si="2"/>
        <v>0.80899999999999994</v>
      </c>
      <c r="U18" s="201"/>
      <c r="V18" s="399">
        <v>0.755</v>
      </c>
      <c r="W18" s="201"/>
      <c r="X18" s="260">
        <v>0.80899999999999994</v>
      </c>
      <c r="Y18" s="206" t="e">
        <f ca="1">_xll.qlSimpleQuoteSetValue(F18,X18/100,Trigger)</f>
        <v>#NAME?</v>
      </c>
      <c r="Z18" s="178"/>
      <c r="AA18" s="17"/>
      <c r="AB18" s="17"/>
      <c r="AC18" s="17"/>
      <c r="AD18" s="17"/>
      <c r="AE18" s="17"/>
      <c r="AF18" s="17"/>
    </row>
    <row r="19" spans="1:32" x14ac:dyDescent="0.2">
      <c r="A19" s="95"/>
      <c r="B19" s="153" t="s">
        <v>52</v>
      </c>
      <c r="C19" s="54" t="s">
        <v>124</v>
      </c>
      <c r="D19" s="54" t="s">
        <v>75</v>
      </c>
      <c r="E19" s="52" t="str">
        <f t="shared" si="0"/>
        <v>EURAB1E11Y_Quote</v>
      </c>
      <c r="F19" s="52" t="e">
        <f>_xll.qlSimpleQuote(Currency&amp;$C19&amp;$D19&amp;$B19&amp;QuoteSuffix,,RateTickValue,Permanent,Trigger,ObjectOverwrite)</f>
        <v>#VALUE!</v>
      </c>
      <c r="G19" s="28" t="str">
        <f ca="1">_xll.ohRangeRetrieveError(F19)</f>
        <v/>
      </c>
      <c r="H19" s="43"/>
      <c r="J19" s="95"/>
      <c r="K19" s="212" t="s">
        <v>52</v>
      </c>
      <c r="L19" s="240" t="s">
        <v>124</v>
      </c>
      <c r="M19" s="240" t="s">
        <v>75</v>
      </c>
      <c r="N19" s="240" t="str">
        <f t="shared" si="1"/>
        <v>EURAB1E11Y</v>
      </c>
      <c r="O19" s="240" t="str">
        <v>EURAB1E11Y=ICAP</v>
      </c>
      <c r="P19" s="241">
        <v>0.85</v>
      </c>
      <c r="Q19" s="241">
        <v>0.91999999999999993</v>
      </c>
      <c r="R19" s="241">
        <v>0</v>
      </c>
      <c r="S19" s="241">
        <v>0</v>
      </c>
      <c r="T19" s="210">
        <f t="shared" si="2"/>
        <v>0.88500000000000001</v>
      </c>
      <c r="U19" s="201"/>
      <c r="V19" s="399">
        <v>0.82800000000000007</v>
      </c>
      <c r="W19" s="201"/>
      <c r="X19" s="260">
        <v>0.88500000000000001</v>
      </c>
      <c r="Y19" s="206" t="e">
        <f ca="1">_xll.qlSimpleQuoteSetValue(F19,X19/100,Trigger)</f>
        <v>#NAME?</v>
      </c>
      <c r="Z19" s="178"/>
      <c r="AA19" s="17"/>
      <c r="AB19" s="17"/>
      <c r="AC19" s="17"/>
      <c r="AD19" s="17"/>
      <c r="AE19" s="17"/>
      <c r="AF19" s="17"/>
    </row>
    <row r="20" spans="1:32" x14ac:dyDescent="0.2">
      <c r="A20" s="95"/>
      <c r="B20" s="153" t="s">
        <v>51</v>
      </c>
      <c r="C20" s="54" t="s">
        <v>124</v>
      </c>
      <c r="D20" s="54" t="s">
        <v>75</v>
      </c>
      <c r="E20" s="52" t="str">
        <f t="shared" si="0"/>
        <v>EURAB1E12Y_Quote</v>
      </c>
      <c r="F20" s="52" t="e">
        <f>_xll.qlSimpleQuote(Currency&amp;$C20&amp;$D20&amp;$B20&amp;QuoteSuffix,,RateTickValue,Permanent,Trigger,ObjectOverwrite)</f>
        <v>#VALUE!</v>
      </c>
      <c r="G20" s="28" t="str">
        <f ca="1">_xll.ohRangeRetrieveError(F20)</f>
        <v/>
      </c>
      <c r="H20" s="43"/>
      <c r="J20" s="95"/>
      <c r="K20" s="212" t="s">
        <v>51</v>
      </c>
      <c r="L20" s="240" t="s">
        <v>124</v>
      </c>
      <c r="M20" s="240" t="s">
        <v>75</v>
      </c>
      <c r="N20" s="240" t="str">
        <f t="shared" si="1"/>
        <v>EURAB1E12Y</v>
      </c>
      <c r="O20" s="240" t="str">
        <v>EURAB1E12Y=ICAP</v>
      </c>
      <c r="P20" s="241">
        <v>0.92100000000000004</v>
      </c>
      <c r="Q20" s="241">
        <v>0.99099999999999999</v>
      </c>
      <c r="R20" s="241">
        <v>0</v>
      </c>
      <c r="S20" s="241">
        <v>0</v>
      </c>
      <c r="T20" s="210">
        <f t="shared" si="2"/>
        <v>0.95599999999999996</v>
      </c>
      <c r="U20" s="201"/>
      <c r="V20" s="399">
        <v>0.89500000000000002</v>
      </c>
      <c r="W20" s="201"/>
      <c r="X20" s="260">
        <v>0.95599999999999996</v>
      </c>
      <c r="Y20" s="206" t="e">
        <f ca="1">_xll.qlSimpleQuoteSetValue(F20,X20/100,Trigger)</f>
        <v>#NAME?</v>
      </c>
      <c r="Z20" s="178"/>
      <c r="AA20" s="17"/>
      <c r="AB20" s="17"/>
      <c r="AC20" s="17"/>
      <c r="AD20" s="17"/>
      <c r="AE20" s="17"/>
      <c r="AF20" s="17"/>
    </row>
    <row r="21" spans="1:32" x14ac:dyDescent="0.2">
      <c r="A21" s="95"/>
      <c r="B21" s="153" t="s">
        <v>50</v>
      </c>
      <c r="C21" s="54" t="s">
        <v>124</v>
      </c>
      <c r="D21" s="54" t="s">
        <v>75</v>
      </c>
      <c r="E21" s="52" t="str">
        <f t="shared" si="0"/>
        <v>EURAB1E13Y_Quote</v>
      </c>
      <c r="F21" s="52" t="e">
        <f>_xll.qlSimpleQuote(Currency&amp;$C21&amp;$D21&amp;$B21&amp;QuoteSuffix,,RateTickValue,Permanent,Trigger,ObjectOverwrite)</f>
        <v>#VALUE!</v>
      </c>
      <c r="G21" s="28" t="str">
        <f ca="1">_xll.ohRangeRetrieveError(F21)</f>
        <v/>
      </c>
      <c r="H21" s="43"/>
      <c r="J21" s="95"/>
      <c r="K21" s="212" t="s">
        <v>50</v>
      </c>
      <c r="L21" s="240" t="s">
        <v>124</v>
      </c>
      <c r="M21" s="240" t="s">
        <v>75</v>
      </c>
      <c r="N21" s="240" t="str">
        <f t="shared" si="1"/>
        <v>EURAB1E13Y</v>
      </c>
      <c r="O21" s="240" t="str">
        <v>EURAB1E13Y=ICAP</v>
      </c>
      <c r="P21" s="241" t="s">
        <v>227</v>
      </c>
      <c r="Q21" s="241" t="s">
        <v>227</v>
      </c>
      <c r="R21" s="241" t="s">
        <v>227</v>
      </c>
      <c r="S21" s="241" t="s">
        <v>227</v>
      </c>
      <c r="T21" s="210" t="e">
        <f t="shared" si="2"/>
        <v>#NUM!</v>
      </c>
      <c r="U21" s="201"/>
      <c r="V21" s="399" t="e">
        <v>#NUM!</v>
      </c>
      <c r="W21" s="201"/>
      <c r="X21" s="260" t="e">
        <v>#NUM!</v>
      </c>
      <c r="Y21" s="206" t="e">
        <f ca="1">_xll.qlSimpleQuoteSetValue(F21,X21/100,Trigger)</f>
        <v>#NAME?</v>
      </c>
      <c r="Z21" s="178"/>
      <c r="AA21" s="17"/>
      <c r="AB21" s="17"/>
      <c r="AC21" s="17"/>
      <c r="AD21" s="17"/>
      <c r="AE21" s="17"/>
      <c r="AF21" s="17"/>
    </row>
    <row r="22" spans="1:32" x14ac:dyDescent="0.2">
      <c r="A22" s="95"/>
      <c r="B22" s="153" t="s">
        <v>49</v>
      </c>
      <c r="C22" s="54" t="s">
        <v>124</v>
      </c>
      <c r="D22" s="54" t="s">
        <v>75</v>
      </c>
      <c r="E22" s="52" t="str">
        <f t="shared" si="0"/>
        <v>EURAB1E14Y_Quote</v>
      </c>
      <c r="F22" s="52" t="e">
        <f>_xll.qlSimpleQuote(Currency&amp;$C22&amp;$D22&amp;$B22&amp;QuoteSuffix,,RateTickValue,Permanent,Trigger,ObjectOverwrite)</f>
        <v>#VALUE!</v>
      </c>
      <c r="G22" s="28" t="str">
        <f ca="1">_xll.ohRangeRetrieveError(F22)</f>
        <v/>
      </c>
      <c r="H22" s="43"/>
      <c r="J22" s="95"/>
      <c r="K22" s="212" t="s">
        <v>49</v>
      </c>
      <c r="L22" s="240" t="s">
        <v>124</v>
      </c>
      <c r="M22" s="240" t="s">
        <v>75</v>
      </c>
      <c r="N22" s="240" t="str">
        <f t="shared" si="1"/>
        <v>EURAB1E14Y</v>
      </c>
      <c r="O22" s="240" t="str">
        <v>EURAB1E14Y=ICAP</v>
      </c>
      <c r="P22" s="241" t="s">
        <v>227</v>
      </c>
      <c r="Q22" s="241" t="s">
        <v>227</v>
      </c>
      <c r="R22" s="241" t="s">
        <v>227</v>
      </c>
      <c r="S22" s="241" t="s">
        <v>227</v>
      </c>
      <c r="T22" s="210" t="e">
        <f t="shared" si="2"/>
        <v>#NUM!</v>
      </c>
      <c r="U22" s="201"/>
      <c r="V22" s="399" t="e">
        <v>#NUM!</v>
      </c>
      <c r="W22" s="201"/>
      <c r="X22" s="260" t="e">
        <v>#NUM!</v>
      </c>
      <c r="Y22" s="206" t="e">
        <f ca="1">_xll.qlSimpleQuoteSetValue(F22,X22/100,Trigger)</f>
        <v>#NAME?</v>
      </c>
      <c r="Z22" s="178"/>
      <c r="AA22" s="17"/>
      <c r="AB22" s="17"/>
      <c r="AC22" s="17"/>
      <c r="AD22" s="17"/>
      <c r="AE22" s="17"/>
      <c r="AF22" s="17"/>
    </row>
    <row r="23" spans="1:32" x14ac:dyDescent="0.2">
      <c r="A23" s="95"/>
      <c r="B23" s="153" t="s">
        <v>48</v>
      </c>
      <c r="C23" s="54" t="s">
        <v>124</v>
      </c>
      <c r="D23" s="54" t="s">
        <v>75</v>
      </c>
      <c r="E23" s="52" t="str">
        <f t="shared" si="0"/>
        <v>EURAB1E15Y_Quote</v>
      </c>
      <c r="F23" s="52" t="e">
        <f>_xll.qlSimpleQuote(Currency&amp;$C23&amp;$D23&amp;$B23&amp;QuoteSuffix,,RateTickValue,Permanent,Trigger,ObjectOverwrite)</f>
        <v>#VALUE!</v>
      </c>
      <c r="G23" s="28" t="str">
        <f ca="1">_xll.ohRangeRetrieveError(F23)</f>
        <v/>
      </c>
      <c r="H23" s="43"/>
      <c r="J23" s="95"/>
      <c r="K23" s="212" t="s">
        <v>48</v>
      </c>
      <c r="L23" s="240" t="s">
        <v>124</v>
      </c>
      <c r="M23" s="240" t="s">
        <v>75</v>
      </c>
      <c r="N23" s="240" t="str">
        <f t="shared" si="1"/>
        <v>EURAB1E15Y</v>
      </c>
      <c r="O23" s="240" t="str">
        <v>EURAB1E15Y=ICAP</v>
      </c>
      <c r="P23" s="241">
        <v>1.0760000000000001</v>
      </c>
      <c r="Q23" s="241">
        <v>1.1459999999999999</v>
      </c>
      <c r="R23" s="241">
        <v>0</v>
      </c>
      <c r="S23" s="241">
        <v>0</v>
      </c>
      <c r="T23" s="210">
        <f t="shared" si="2"/>
        <v>1.111</v>
      </c>
      <c r="U23" s="201"/>
      <c r="V23" s="399">
        <v>1.0419999999999998</v>
      </c>
      <c r="W23" s="201"/>
      <c r="X23" s="260">
        <v>1.111</v>
      </c>
      <c r="Y23" s="206" t="e">
        <f ca="1">_xll.qlSimpleQuoteSetValue(F23,X23/100,Trigger)</f>
        <v>#NAME?</v>
      </c>
      <c r="Z23" s="178"/>
      <c r="AA23" s="17"/>
      <c r="AB23" s="17"/>
      <c r="AC23" s="17"/>
      <c r="AD23" s="17"/>
      <c r="AE23" s="17"/>
      <c r="AF23" s="17"/>
    </row>
    <row r="24" spans="1:32" x14ac:dyDescent="0.2">
      <c r="A24" s="95"/>
      <c r="B24" s="153" t="s">
        <v>47</v>
      </c>
      <c r="C24" s="54" t="s">
        <v>124</v>
      </c>
      <c r="D24" s="54" t="s">
        <v>75</v>
      </c>
      <c r="E24" s="52" t="str">
        <f t="shared" si="0"/>
        <v>EURAB1E16Y_Quote</v>
      </c>
      <c r="F24" s="52" t="e">
        <f>_xll.qlSimpleQuote(Currency&amp;$C24&amp;$D24&amp;$B24&amp;QuoteSuffix,,RateTickValue,Permanent,Trigger,ObjectOverwrite)</f>
        <v>#VALUE!</v>
      </c>
      <c r="G24" s="28" t="str">
        <f ca="1">_xll.ohRangeRetrieveError(F24)</f>
        <v/>
      </c>
      <c r="H24" s="43"/>
      <c r="J24" s="95"/>
      <c r="K24" s="212" t="s">
        <v>47</v>
      </c>
      <c r="L24" s="240" t="s">
        <v>124</v>
      </c>
      <c r="M24" s="240" t="s">
        <v>75</v>
      </c>
      <c r="N24" s="240" t="str">
        <f t="shared" si="1"/>
        <v>EURAB1E16Y</v>
      </c>
      <c r="O24" s="240" t="str">
        <v>EURAB1E16Y=ICAP</v>
      </c>
      <c r="P24" s="241" t="s">
        <v>227</v>
      </c>
      <c r="Q24" s="241" t="s">
        <v>227</v>
      </c>
      <c r="R24" s="241" t="s">
        <v>227</v>
      </c>
      <c r="S24" s="241" t="s">
        <v>227</v>
      </c>
      <c r="T24" s="210" t="e">
        <f t="shared" si="2"/>
        <v>#NUM!</v>
      </c>
      <c r="U24" s="201"/>
      <c r="V24" s="399" t="e">
        <v>#NUM!</v>
      </c>
      <c r="W24" s="201"/>
      <c r="X24" s="260" t="e">
        <v>#NUM!</v>
      </c>
      <c r="Y24" s="206" t="e">
        <f ca="1">_xll.qlSimpleQuoteSetValue(F24,X24/100,Trigger)</f>
        <v>#NAME?</v>
      </c>
      <c r="Z24" s="178"/>
      <c r="AA24" s="17"/>
      <c r="AB24" s="17"/>
      <c r="AC24" s="17"/>
      <c r="AD24" s="17"/>
      <c r="AE24" s="17"/>
      <c r="AF24" s="17"/>
    </row>
    <row r="25" spans="1:32" x14ac:dyDescent="0.2">
      <c r="A25" s="95"/>
      <c r="B25" s="153" t="s">
        <v>46</v>
      </c>
      <c r="C25" s="54" t="s">
        <v>124</v>
      </c>
      <c r="D25" s="54" t="s">
        <v>75</v>
      </c>
      <c r="E25" s="52" t="str">
        <f t="shared" si="0"/>
        <v>EURAB1E17Y_Quote</v>
      </c>
      <c r="F25" s="52" t="e">
        <f>_xll.qlSimpleQuote(Currency&amp;$C25&amp;$D25&amp;$B25&amp;QuoteSuffix,,RateTickValue,Permanent,Trigger,ObjectOverwrite)</f>
        <v>#VALUE!</v>
      </c>
      <c r="G25" s="28" t="str">
        <f ca="1">_xll.ohRangeRetrieveError(F25)</f>
        <v/>
      </c>
      <c r="H25" s="43"/>
      <c r="J25" s="95"/>
      <c r="K25" s="212" t="s">
        <v>46</v>
      </c>
      <c r="L25" s="240" t="s">
        <v>124</v>
      </c>
      <c r="M25" s="240" t="s">
        <v>75</v>
      </c>
      <c r="N25" s="240" t="str">
        <f t="shared" si="1"/>
        <v>EURAB1E17Y</v>
      </c>
      <c r="O25" s="240" t="str">
        <v>EURAB1E17Y=ICAP</v>
      </c>
      <c r="P25" s="241" t="s">
        <v>227</v>
      </c>
      <c r="Q25" s="241" t="s">
        <v>227</v>
      </c>
      <c r="R25" s="241" t="s">
        <v>227</v>
      </c>
      <c r="S25" s="241" t="s">
        <v>227</v>
      </c>
      <c r="T25" s="210" t="e">
        <f t="shared" si="2"/>
        <v>#NUM!</v>
      </c>
      <c r="U25" s="201"/>
      <c r="V25" s="399" t="e">
        <v>#NUM!</v>
      </c>
      <c r="W25" s="201"/>
      <c r="X25" s="260" t="e">
        <v>#NUM!</v>
      </c>
      <c r="Y25" s="206" t="e">
        <f ca="1">_xll.qlSimpleQuoteSetValue(F25,X25/100,Trigger)</f>
        <v>#NAME?</v>
      </c>
      <c r="Z25" s="178"/>
      <c r="AA25" s="17"/>
      <c r="AB25" s="17"/>
      <c r="AC25" s="17"/>
      <c r="AD25" s="17"/>
      <c r="AE25" s="17"/>
      <c r="AF25" s="17"/>
    </row>
    <row r="26" spans="1:32" x14ac:dyDescent="0.2">
      <c r="A26" s="95"/>
      <c r="B26" s="153" t="s">
        <v>45</v>
      </c>
      <c r="C26" s="54" t="s">
        <v>124</v>
      </c>
      <c r="D26" s="54" t="s">
        <v>75</v>
      </c>
      <c r="E26" s="52" t="str">
        <f t="shared" si="0"/>
        <v>EURAB1E18Y_Quote</v>
      </c>
      <c r="F26" s="52" t="e">
        <f>_xll.qlSimpleQuote(Currency&amp;$C26&amp;$D26&amp;$B26&amp;QuoteSuffix,,RateTickValue,Permanent,Trigger,ObjectOverwrite)</f>
        <v>#VALUE!</v>
      </c>
      <c r="G26" s="28" t="str">
        <f ca="1">_xll.ohRangeRetrieveError(F26)</f>
        <v/>
      </c>
      <c r="H26" s="43"/>
      <c r="J26" s="95"/>
      <c r="K26" s="212" t="s">
        <v>45</v>
      </c>
      <c r="L26" s="240" t="s">
        <v>124</v>
      </c>
      <c r="M26" s="240" t="s">
        <v>75</v>
      </c>
      <c r="N26" s="240" t="str">
        <f t="shared" si="1"/>
        <v>EURAB1E18Y</v>
      </c>
      <c r="O26" s="240" t="str">
        <v>EURAB1E18Y=ICAP</v>
      </c>
      <c r="P26" s="241" t="s">
        <v>227</v>
      </c>
      <c r="Q26" s="241" t="s">
        <v>227</v>
      </c>
      <c r="R26" s="241" t="s">
        <v>227</v>
      </c>
      <c r="S26" s="241" t="s">
        <v>227</v>
      </c>
      <c r="T26" s="210" t="e">
        <f t="shared" si="2"/>
        <v>#NUM!</v>
      </c>
      <c r="U26" s="201"/>
      <c r="V26" s="399" t="e">
        <v>#NUM!</v>
      </c>
      <c r="W26" s="201"/>
      <c r="X26" s="260" t="e">
        <v>#NUM!</v>
      </c>
      <c r="Y26" s="206" t="e">
        <f ca="1">_xll.qlSimpleQuoteSetValue(F26,X26/100,Trigger)</f>
        <v>#NAME?</v>
      </c>
      <c r="Z26" s="178"/>
      <c r="AA26" s="17"/>
      <c r="AB26" s="17"/>
      <c r="AC26" s="17"/>
      <c r="AD26" s="17"/>
      <c r="AE26" s="17"/>
      <c r="AF26" s="17"/>
    </row>
    <row r="27" spans="1:32" x14ac:dyDescent="0.2">
      <c r="A27" s="95"/>
      <c r="B27" s="153" t="s">
        <v>44</v>
      </c>
      <c r="C27" s="54" t="s">
        <v>124</v>
      </c>
      <c r="D27" s="54" t="s">
        <v>75</v>
      </c>
      <c r="E27" s="52" t="str">
        <f t="shared" si="0"/>
        <v>EURAB1E19Y_Quote</v>
      </c>
      <c r="F27" s="52" t="e">
        <f>_xll.qlSimpleQuote(Currency&amp;$C27&amp;$D27&amp;$B27&amp;QuoteSuffix,,RateTickValue,Permanent,Trigger,ObjectOverwrite)</f>
        <v>#VALUE!</v>
      </c>
      <c r="G27" s="28" t="str">
        <f ca="1">_xll.ohRangeRetrieveError(F27)</f>
        <v/>
      </c>
      <c r="H27" s="43"/>
      <c r="J27" s="95"/>
      <c r="K27" s="212" t="s">
        <v>44</v>
      </c>
      <c r="L27" s="240" t="s">
        <v>124</v>
      </c>
      <c r="M27" s="240" t="s">
        <v>75</v>
      </c>
      <c r="N27" s="240" t="str">
        <f t="shared" si="1"/>
        <v>EURAB1E19Y</v>
      </c>
      <c r="O27" s="240" t="str">
        <v>EURAB1E19Y=ICAP</v>
      </c>
      <c r="P27" s="241" t="s">
        <v>227</v>
      </c>
      <c r="Q27" s="241" t="s">
        <v>227</v>
      </c>
      <c r="R27" s="241" t="s">
        <v>227</v>
      </c>
      <c r="S27" s="241" t="s">
        <v>227</v>
      </c>
      <c r="T27" s="210" t="e">
        <f t="shared" si="2"/>
        <v>#NUM!</v>
      </c>
      <c r="U27" s="201"/>
      <c r="V27" s="399" t="e">
        <v>#NUM!</v>
      </c>
      <c r="W27" s="201"/>
      <c r="X27" s="260" t="e">
        <v>#NUM!</v>
      </c>
      <c r="Y27" s="206" t="e">
        <f ca="1">_xll.qlSimpleQuoteSetValue(F27,X27/100,Trigger)</f>
        <v>#NAME?</v>
      </c>
      <c r="Z27" s="178"/>
      <c r="AA27" s="17"/>
      <c r="AB27" s="17"/>
      <c r="AC27" s="17"/>
      <c r="AD27" s="17"/>
      <c r="AE27" s="17"/>
      <c r="AF27" s="17"/>
    </row>
    <row r="28" spans="1:32" x14ac:dyDescent="0.2">
      <c r="A28" s="95"/>
      <c r="B28" s="153" t="s">
        <v>43</v>
      </c>
      <c r="C28" s="54" t="s">
        <v>124</v>
      </c>
      <c r="D28" s="54" t="s">
        <v>75</v>
      </c>
      <c r="E28" s="52" t="str">
        <f t="shared" si="0"/>
        <v>EURAB1E20Y_Quote</v>
      </c>
      <c r="F28" s="52" t="e">
        <f>_xll.qlSimpleQuote(Currency&amp;$C28&amp;$D28&amp;$B28&amp;QuoteSuffix,,RateTickValue,Permanent,Trigger,ObjectOverwrite)</f>
        <v>#VALUE!</v>
      </c>
      <c r="G28" s="28" t="str">
        <f ca="1">_xll.ohRangeRetrieveError(F28)</f>
        <v/>
      </c>
      <c r="H28" s="43"/>
      <c r="J28" s="95"/>
      <c r="K28" s="212" t="s">
        <v>43</v>
      </c>
      <c r="L28" s="240" t="s">
        <v>124</v>
      </c>
      <c r="M28" s="240" t="s">
        <v>75</v>
      </c>
      <c r="N28" s="240" t="str">
        <f t="shared" si="1"/>
        <v>EURAB1E20Y</v>
      </c>
      <c r="O28" s="240" t="str">
        <v>EURAB1E20Y=ICAP</v>
      </c>
      <c r="P28" s="241">
        <v>1.21</v>
      </c>
      <c r="Q28" s="241">
        <v>1.28</v>
      </c>
      <c r="R28" s="241">
        <v>0</v>
      </c>
      <c r="S28" s="241">
        <v>0</v>
      </c>
      <c r="T28" s="210">
        <f t="shared" si="2"/>
        <v>1.2450000000000001</v>
      </c>
      <c r="U28" s="201"/>
      <c r="V28" s="399">
        <v>1.167</v>
      </c>
      <c r="W28" s="201"/>
      <c r="X28" s="260">
        <v>1.2450000000000001</v>
      </c>
      <c r="Y28" s="206" t="e">
        <f ca="1">_xll.qlSimpleQuoteSetValue(F28,X28/100,Trigger)</f>
        <v>#NAME?</v>
      </c>
      <c r="Z28" s="178"/>
      <c r="AA28" s="17"/>
      <c r="AB28" s="17"/>
      <c r="AC28" s="17"/>
      <c r="AD28" s="17"/>
      <c r="AE28" s="17"/>
      <c r="AF28" s="17"/>
    </row>
    <row r="29" spans="1:32" x14ac:dyDescent="0.2">
      <c r="A29" s="95"/>
      <c r="B29" s="153" t="s">
        <v>42</v>
      </c>
      <c r="C29" s="54" t="s">
        <v>124</v>
      </c>
      <c r="D29" s="54" t="s">
        <v>75</v>
      </c>
      <c r="E29" s="52" t="str">
        <f t="shared" si="0"/>
        <v>EURAB1E21Y_Quote</v>
      </c>
      <c r="F29" s="52" t="e">
        <f>_xll.qlSimpleQuote(Currency&amp;$C29&amp;$D29&amp;$B29&amp;QuoteSuffix,,RateTickValue,Permanent,Trigger,ObjectOverwrite)</f>
        <v>#VALUE!</v>
      </c>
      <c r="G29" s="28" t="str">
        <f ca="1">_xll.ohRangeRetrieveError(F29)</f>
        <v/>
      </c>
      <c r="H29" s="43"/>
      <c r="J29" s="95"/>
      <c r="K29" s="212" t="s">
        <v>42</v>
      </c>
      <c r="L29" s="240" t="s">
        <v>124</v>
      </c>
      <c r="M29" s="240" t="s">
        <v>75</v>
      </c>
      <c r="N29" s="240" t="str">
        <f t="shared" si="1"/>
        <v>EURAB1E21Y</v>
      </c>
      <c r="O29" s="240" t="str">
        <v>EURAB1E21Y=ICAP</v>
      </c>
      <c r="P29" s="241" t="s">
        <v>227</v>
      </c>
      <c r="Q29" s="241" t="s">
        <v>227</v>
      </c>
      <c r="R29" s="241" t="s">
        <v>227</v>
      </c>
      <c r="S29" s="241" t="s">
        <v>227</v>
      </c>
      <c r="T29" s="210" t="e">
        <f t="shared" si="2"/>
        <v>#NUM!</v>
      </c>
      <c r="U29" s="201"/>
      <c r="V29" s="399" t="e">
        <v>#NUM!</v>
      </c>
      <c r="W29" s="201"/>
      <c r="X29" s="260" t="e">
        <v>#NUM!</v>
      </c>
      <c r="Y29" s="206" t="e">
        <f ca="1">_xll.qlSimpleQuoteSetValue(F29,X29/100,Trigger)</f>
        <v>#NAME?</v>
      </c>
      <c r="Z29" s="178"/>
      <c r="AA29" s="17"/>
      <c r="AB29" s="17"/>
      <c r="AC29" s="17"/>
      <c r="AD29" s="17"/>
      <c r="AE29" s="17"/>
      <c r="AF29" s="17"/>
    </row>
    <row r="30" spans="1:32" x14ac:dyDescent="0.2">
      <c r="A30" s="95"/>
      <c r="B30" s="153" t="s">
        <v>41</v>
      </c>
      <c r="C30" s="54" t="s">
        <v>124</v>
      </c>
      <c r="D30" s="54" t="s">
        <v>75</v>
      </c>
      <c r="E30" s="52" t="str">
        <f t="shared" si="0"/>
        <v>EURAB1E22Y_Quote</v>
      </c>
      <c r="F30" s="52" t="e">
        <f>_xll.qlSimpleQuote(Currency&amp;$C30&amp;$D30&amp;$B30&amp;QuoteSuffix,,RateTickValue,Permanent,Trigger,ObjectOverwrite)</f>
        <v>#VALUE!</v>
      </c>
      <c r="G30" s="28" t="str">
        <f ca="1">_xll.ohRangeRetrieveError(F30)</f>
        <v/>
      </c>
      <c r="H30" s="43"/>
      <c r="J30" s="95"/>
      <c r="K30" s="212" t="s">
        <v>41</v>
      </c>
      <c r="L30" s="240" t="s">
        <v>124</v>
      </c>
      <c r="M30" s="240" t="s">
        <v>75</v>
      </c>
      <c r="N30" s="240" t="str">
        <f t="shared" si="1"/>
        <v>EURAB1E22Y</v>
      </c>
      <c r="O30" s="240" t="str">
        <v>EURAB1E22Y=ICAP</v>
      </c>
      <c r="P30" s="241" t="s">
        <v>227</v>
      </c>
      <c r="Q30" s="241" t="s">
        <v>227</v>
      </c>
      <c r="R30" s="241" t="s">
        <v>227</v>
      </c>
      <c r="S30" s="241" t="s">
        <v>227</v>
      </c>
      <c r="T30" s="210" t="e">
        <f t="shared" si="2"/>
        <v>#NUM!</v>
      </c>
      <c r="U30" s="201"/>
      <c r="V30" s="399" t="e">
        <v>#NUM!</v>
      </c>
      <c r="W30" s="201"/>
      <c r="X30" s="260" t="e">
        <v>#NUM!</v>
      </c>
      <c r="Y30" s="206" t="e">
        <f ca="1">_xll.qlSimpleQuoteSetValue(F30,X30/100,Trigger)</f>
        <v>#NAME?</v>
      </c>
      <c r="Z30" s="178"/>
      <c r="AA30" s="17"/>
      <c r="AB30" s="17"/>
      <c r="AC30" s="17"/>
      <c r="AD30" s="17"/>
      <c r="AE30" s="17"/>
      <c r="AF30" s="17"/>
    </row>
    <row r="31" spans="1:32" x14ac:dyDescent="0.2">
      <c r="A31" s="95"/>
      <c r="B31" s="153" t="s">
        <v>40</v>
      </c>
      <c r="C31" s="54" t="s">
        <v>124</v>
      </c>
      <c r="D31" s="54" t="s">
        <v>75</v>
      </c>
      <c r="E31" s="52" t="str">
        <f t="shared" si="0"/>
        <v>EURAB1E23Y_Quote</v>
      </c>
      <c r="F31" s="52" t="e">
        <f>_xll.qlSimpleQuote(Currency&amp;$C31&amp;$D31&amp;$B31&amp;QuoteSuffix,,RateTickValue,Permanent,Trigger,ObjectOverwrite)</f>
        <v>#VALUE!</v>
      </c>
      <c r="G31" s="28" t="str">
        <f ca="1">_xll.ohRangeRetrieveError(F31)</f>
        <v/>
      </c>
      <c r="H31" s="43"/>
      <c r="J31" s="95"/>
      <c r="K31" s="212" t="s">
        <v>40</v>
      </c>
      <c r="L31" s="240" t="s">
        <v>124</v>
      </c>
      <c r="M31" s="240" t="s">
        <v>75</v>
      </c>
      <c r="N31" s="240" t="str">
        <f t="shared" si="1"/>
        <v>EURAB1E23Y</v>
      </c>
      <c r="O31" s="240" t="str">
        <v>EURAB1E23Y=ICAP</v>
      </c>
      <c r="P31" s="241" t="s">
        <v>227</v>
      </c>
      <c r="Q31" s="241" t="s">
        <v>227</v>
      </c>
      <c r="R31" s="241" t="s">
        <v>227</v>
      </c>
      <c r="S31" s="241" t="s">
        <v>227</v>
      </c>
      <c r="T31" s="210" t="e">
        <f t="shared" si="2"/>
        <v>#NUM!</v>
      </c>
      <c r="U31" s="201"/>
      <c r="V31" s="399" t="e">
        <v>#NUM!</v>
      </c>
      <c r="W31" s="201"/>
      <c r="X31" s="260" t="e">
        <v>#NUM!</v>
      </c>
      <c r="Y31" s="206" t="e">
        <f ca="1">_xll.qlSimpleQuoteSetValue(F31,X31/100,Trigger)</f>
        <v>#NAME?</v>
      </c>
      <c r="Z31" s="178"/>
      <c r="AA31" s="17"/>
      <c r="AB31" s="17"/>
      <c r="AC31" s="17"/>
      <c r="AD31" s="17"/>
      <c r="AE31" s="17"/>
      <c r="AF31" s="17"/>
    </row>
    <row r="32" spans="1:32" x14ac:dyDescent="0.2">
      <c r="A32" s="95"/>
      <c r="B32" s="153" t="s">
        <v>39</v>
      </c>
      <c r="C32" s="54" t="s">
        <v>124</v>
      </c>
      <c r="D32" s="54" t="s">
        <v>75</v>
      </c>
      <c r="E32" s="52" t="str">
        <f t="shared" si="0"/>
        <v>EURAB1E24Y_Quote</v>
      </c>
      <c r="F32" s="52" t="e">
        <f>_xll.qlSimpleQuote(Currency&amp;$C32&amp;$D32&amp;$B32&amp;QuoteSuffix,,RateTickValue,Permanent,Trigger,ObjectOverwrite)</f>
        <v>#VALUE!</v>
      </c>
      <c r="G32" s="28" t="str">
        <f ca="1">_xll.ohRangeRetrieveError(F32)</f>
        <v/>
      </c>
      <c r="H32" s="43"/>
      <c r="J32" s="95"/>
      <c r="K32" s="212" t="s">
        <v>39</v>
      </c>
      <c r="L32" s="240" t="s">
        <v>124</v>
      </c>
      <c r="M32" s="240" t="s">
        <v>75</v>
      </c>
      <c r="N32" s="240" t="str">
        <f t="shared" si="1"/>
        <v>EURAB1E24Y</v>
      </c>
      <c r="O32" s="240" t="str">
        <v>EURAB1E24Y=ICAP</v>
      </c>
      <c r="P32" s="241" t="s">
        <v>227</v>
      </c>
      <c r="Q32" s="241" t="s">
        <v>227</v>
      </c>
      <c r="R32" s="241" t="s">
        <v>227</v>
      </c>
      <c r="S32" s="241" t="s">
        <v>227</v>
      </c>
      <c r="T32" s="210" t="e">
        <f t="shared" si="2"/>
        <v>#NUM!</v>
      </c>
      <c r="U32" s="201"/>
      <c r="V32" s="399" t="e">
        <v>#NUM!</v>
      </c>
      <c r="W32" s="201"/>
      <c r="X32" s="260" t="e">
        <v>#NUM!</v>
      </c>
      <c r="Y32" s="206" t="e">
        <f ca="1">_xll.qlSimpleQuoteSetValue(F32,X32/100,Trigger)</f>
        <v>#NAME?</v>
      </c>
      <c r="Z32" s="178"/>
      <c r="AA32" s="17"/>
      <c r="AB32" s="17"/>
      <c r="AC32" s="17"/>
      <c r="AD32" s="17"/>
      <c r="AE32" s="17"/>
      <c r="AF32" s="17"/>
    </row>
    <row r="33" spans="1:32" x14ac:dyDescent="0.2">
      <c r="A33" s="95"/>
      <c r="B33" s="153" t="s">
        <v>38</v>
      </c>
      <c r="C33" s="54" t="s">
        <v>124</v>
      </c>
      <c r="D33" s="54" t="s">
        <v>75</v>
      </c>
      <c r="E33" s="52" t="str">
        <f t="shared" si="0"/>
        <v>EURAB1E25Y_Quote</v>
      </c>
      <c r="F33" s="52" t="e">
        <f>_xll.qlSimpleQuote(Currency&amp;$C33&amp;$D33&amp;$B33&amp;QuoteSuffix,,RateTickValue,Permanent,Trigger,ObjectOverwrite)</f>
        <v>#VALUE!</v>
      </c>
      <c r="G33" s="28" t="str">
        <f ca="1">_xll.ohRangeRetrieveError(F33)</f>
        <v/>
      </c>
      <c r="H33" s="43"/>
      <c r="J33" s="95"/>
      <c r="K33" s="212" t="s">
        <v>38</v>
      </c>
      <c r="L33" s="240" t="s">
        <v>124</v>
      </c>
      <c r="M33" s="240" t="s">
        <v>75</v>
      </c>
      <c r="N33" s="240" t="str">
        <f t="shared" si="1"/>
        <v>EURAB1E25Y</v>
      </c>
      <c r="O33" s="240" t="str">
        <v>EURAB1E25Y=ICAP</v>
      </c>
      <c r="P33" s="241">
        <v>1.2589999999999999</v>
      </c>
      <c r="Q33" s="241">
        <v>1.329</v>
      </c>
      <c r="R33" s="241">
        <v>0</v>
      </c>
      <c r="S33" s="241">
        <v>0</v>
      </c>
      <c r="T33" s="210">
        <f t="shared" si="2"/>
        <v>1.294</v>
      </c>
      <c r="U33" s="201"/>
      <c r="V33" s="399">
        <v>1.2149999999999999</v>
      </c>
      <c r="W33" s="201"/>
      <c r="X33" s="260">
        <v>1.294</v>
      </c>
      <c r="Y33" s="206" t="e">
        <f ca="1">_xll.qlSimpleQuoteSetValue(F33,X33/100,Trigger)</f>
        <v>#NAME?</v>
      </c>
      <c r="Z33" s="178"/>
      <c r="AA33" s="17"/>
      <c r="AB33" s="17"/>
      <c r="AC33" s="17"/>
      <c r="AD33" s="17"/>
      <c r="AE33" s="17"/>
      <c r="AF33" s="17"/>
    </row>
    <row r="34" spans="1:32" x14ac:dyDescent="0.2">
      <c r="A34" s="95"/>
      <c r="B34" s="153" t="s">
        <v>37</v>
      </c>
      <c r="C34" s="54" t="s">
        <v>124</v>
      </c>
      <c r="D34" s="54" t="s">
        <v>75</v>
      </c>
      <c r="E34" s="52" t="str">
        <f t="shared" si="0"/>
        <v>EURAB1E26Y_Quote</v>
      </c>
      <c r="F34" s="52" t="e">
        <f>_xll.qlSimpleQuote(Currency&amp;$C34&amp;$D34&amp;$B34&amp;QuoteSuffix,,RateTickValue,Permanent,Trigger,ObjectOverwrite)</f>
        <v>#VALUE!</v>
      </c>
      <c r="G34" s="28" t="str">
        <f ca="1">_xll.ohRangeRetrieveError(F34)</f>
        <v/>
      </c>
      <c r="H34" s="43"/>
      <c r="J34" s="95"/>
      <c r="K34" s="212" t="s">
        <v>37</v>
      </c>
      <c r="L34" s="240" t="s">
        <v>124</v>
      </c>
      <c r="M34" s="240" t="s">
        <v>75</v>
      </c>
      <c r="N34" s="240" t="str">
        <f t="shared" si="1"/>
        <v>EURAB1E26Y</v>
      </c>
      <c r="O34" s="240" t="str">
        <v>EURAB1E26Y=ICAP</v>
      </c>
      <c r="P34" s="241" t="s">
        <v>227</v>
      </c>
      <c r="Q34" s="241" t="s">
        <v>227</v>
      </c>
      <c r="R34" s="241" t="s">
        <v>227</v>
      </c>
      <c r="S34" s="241" t="s">
        <v>227</v>
      </c>
      <c r="T34" s="210" t="e">
        <f t="shared" si="2"/>
        <v>#NUM!</v>
      </c>
      <c r="U34" s="201"/>
      <c r="V34" s="399" t="e">
        <v>#NUM!</v>
      </c>
      <c r="W34" s="201"/>
      <c r="X34" s="260" t="e">
        <v>#NUM!</v>
      </c>
      <c r="Y34" s="206" t="e">
        <f ca="1">_xll.qlSimpleQuoteSetValue(F34,X34/100,Trigger)</f>
        <v>#NAME?</v>
      </c>
      <c r="Z34" s="178"/>
      <c r="AA34" s="17"/>
      <c r="AB34" s="17"/>
      <c r="AC34" s="17"/>
      <c r="AD34" s="17"/>
      <c r="AE34" s="17"/>
      <c r="AF34" s="17"/>
    </row>
    <row r="35" spans="1:32" x14ac:dyDescent="0.2">
      <c r="A35" s="95"/>
      <c r="B35" s="153" t="s">
        <v>36</v>
      </c>
      <c r="C35" s="54" t="s">
        <v>124</v>
      </c>
      <c r="D35" s="54" t="s">
        <v>75</v>
      </c>
      <c r="E35" s="52" t="str">
        <f t="shared" si="0"/>
        <v>EURAB1E27Y_Quote</v>
      </c>
      <c r="F35" s="52" t="e">
        <f>_xll.qlSimpleQuote(Currency&amp;$C35&amp;$D35&amp;$B35&amp;QuoteSuffix,,RateTickValue,Permanent,Trigger,ObjectOverwrite)</f>
        <v>#VALUE!</v>
      </c>
      <c r="G35" s="28" t="str">
        <f ca="1">_xll.ohRangeRetrieveError(F35)</f>
        <v/>
      </c>
      <c r="H35" s="43"/>
      <c r="J35" s="95"/>
      <c r="K35" s="212" t="s">
        <v>36</v>
      </c>
      <c r="L35" s="240" t="s">
        <v>124</v>
      </c>
      <c r="M35" s="240" t="s">
        <v>75</v>
      </c>
      <c r="N35" s="240" t="str">
        <f t="shared" si="1"/>
        <v>EURAB1E27Y</v>
      </c>
      <c r="O35" s="240" t="str">
        <v>EURAB1E27Y=ICAP</v>
      </c>
      <c r="P35" s="241" t="s">
        <v>227</v>
      </c>
      <c r="Q35" s="241" t="s">
        <v>227</v>
      </c>
      <c r="R35" s="241" t="s">
        <v>227</v>
      </c>
      <c r="S35" s="241" t="s">
        <v>227</v>
      </c>
      <c r="T35" s="210" t="e">
        <f t="shared" si="2"/>
        <v>#NUM!</v>
      </c>
      <c r="U35" s="201"/>
      <c r="V35" s="399" t="e">
        <v>#NUM!</v>
      </c>
      <c r="W35" s="201"/>
      <c r="X35" s="260" t="e">
        <v>#NUM!</v>
      </c>
      <c r="Y35" s="206" t="e">
        <f ca="1">_xll.qlSimpleQuoteSetValue(F35,X35/100,Trigger)</f>
        <v>#NAME?</v>
      </c>
      <c r="Z35" s="178"/>
      <c r="AA35" s="17"/>
      <c r="AB35" s="17"/>
      <c r="AC35" s="17"/>
      <c r="AD35" s="17"/>
      <c r="AE35" s="17"/>
      <c r="AF35" s="17"/>
    </row>
    <row r="36" spans="1:32" x14ac:dyDescent="0.2">
      <c r="A36" s="95"/>
      <c r="B36" s="153" t="s">
        <v>35</v>
      </c>
      <c r="C36" s="54" t="s">
        <v>124</v>
      </c>
      <c r="D36" s="54" t="s">
        <v>75</v>
      </c>
      <c r="E36" s="52" t="str">
        <f t="shared" si="0"/>
        <v>EURAB1E28Y_Quote</v>
      </c>
      <c r="F36" s="52" t="e">
        <f>_xll.qlSimpleQuote(Currency&amp;$C36&amp;$D36&amp;$B36&amp;QuoteSuffix,,RateTickValue,Permanent,Trigger,ObjectOverwrite)</f>
        <v>#VALUE!</v>
      </c>
      <c r="G36" s="28" t="str">
        <f ca="1">_xll.ohRangeRetrieveError(F36)</f>
        <v/>
      </c>
      <c r="H36" s="43"/>
      <c r="J36" s="95"/>
      <c r="K36" s="212" t="s">
        <v>35</v>
      </c>
      <c r="L36" s="240" t="s">
        <v>124</v>
      </c>
      <c r="M36" s="240" t="s">
        <v>75</v>
      </c>
      <c r="N36" s="240" t="str">
        <f t="shared" si="1"/>
        <v>EURAB1E28Y</v>
      </c>
      <c r="O36" s="240" t="str">
        <v>EURAB1E28Y=ICAP</v>
      </c>
      <c r="P36" s="241" t="s">
        <v>227</v>
      </c>
      <c r="Q36" s="241" t="s">
        <v>227</v>
      </c>
      <c r="R36" s="241" t="s">
        <v>227</v>
      </c>
      <c r="S36" s="241" t="s">
        <v>227</v>
      </c>
      <c r="T36" s="210" t="e">
        <f t="shared" si="2"/>
        <v>#NUM!</v>
      </c>
      <c r="U36" s="201"/>
      <c r="V36" s="399" t="e">
        <v>#NUM!</v>
      </c>
      <c r="W36" s="201"/>
      <c r="X36" s="260" t="e">
        <v>#NUM!</v>
      </c>
      <c r="Y36" s="206" t="e">
        <f ca="1">_xll.qlSimpleQuoteSetValue(F36,X36/100,Trigger)</f>
        <v>#NAME?</v>
      </c>
      <c r="Z36" s="178"/>
      <c r="AA36" s="17"/>
      <c r="AB36" s="17"/>
      <c r="AC36" s="17"/>
      <c r="AD36" s="17"/>
      <c r="AE36" s="17"/>
      <c r="AF36" s="238"/>
    </row>
    <row r="37" spans="1:32" x14ac:dyDescent="0.2">
      <c r="A37" s="95"/>
      <c r="B37" s="153" t="s">
        <v>34</v>
      </c>
      <c r="C37" s="54" t="s">
        <v>124</v>
      </c>
      <c r="D37" s="54" t="s">
        <v>75</v>
      </c>
      <c r="E37" s="52" t="str">
        <f t="shared" si="0"/>
        <v>EURAB1E29Y_Quote</v>
      </c>
      <c r="F37" s="52" t="e">
        <f>_xll.qlSimpleQuote(Currency&amp;$C37&amp;$D37&amp;$B37&amp;QuoteSuffix,,RateTickValue,Permanent,Trigger,ObjectOverwrite)</f>
        <v>#VALUE!</v>
      </c>
      <c r="G37" s="28" t="str">
        <f ca="1">_xll.ohRangeRetrieveError(F37)</f>
        <v/>
      </c>
      <c r="H37" s="43"/>
      <c r="J37" s="95"/>
      <c r="K37" s="212" t="s">
        <v>34</v>
      </c>
      <c r="L37" s="240" t="s">
        <v>124</v>
      </c>
      <c r="M37" s="240" t="s">
        <v>75</v>
      </c>
      <c r="N37" s="240" t="str">
        <f t="shared" si="1"/>
        <v>EURAB1E29Y</v>
      </c>
      <c r="O37" s="240" t="str">
        <v>EURAB1E29Y=ICAP</v>
      </c>
      <c r="P37" s="241" t="s">
        <v>227</v>
      </c>
      <c r="Q37" s="241" t="s">
        <v>227</v>
      </c>
      <c r="R37" s="241" t="s">
        <v>227</v>
      </c>
      <c r="S37" s="241" t="s">
        <v>227</v>
      </c>
      <c r="T37" s="210" t="e">
        <f t="shared" si="2"/>
        <v>#NUM!</v>
      </c>
      <c r="U37" s="201"/>
      <c r="V37" s="399" t="e">
        <v>#NUM!</v>
      </c>
      <c r="W37" s="201"/>
      <c r="X37" s="260" t="e">
        <v>#NUM!</v>
      </c>
      <c r="Y37" s="206" t="e">
        <f ca="1">_xll.qlSimpleQuoteSetValue(F37,X37/100,Trigger)</f>
        <v>#NAME?</v>
      </c>
      <c r="Z37" s="178"/>
      <c r="AA37" s="17"/>
      <c r="AB37" s="17"/>
      <c r="AC37" s="17"/>
      <c r="AD37" s="17"/>
      <c r="AE37" s="17"/>
      <c r="AF37" s="238"/>
    </row>
    <row r="38" spans="1:32" x14ac:dyDescent="0.2">
      <c r="A38" s="95"/>
      <c r="B38" s="153" t="s">
        <v>33</v>
      </c>
      <c r="C38" s="54" t="s">
        <v>124</v>
      </c>
      <c r="D38" s="54" t="s">
        <v>75</v>
      </c>
      <c r="E38" s="52" t="str">
        <f t="shared" si="0"/>
        <v>EURAB1E30Y_Quote</v>
      </c>
      <c r="F38" s="52" t="e">
        <f>_xll.qlSimpleQuote(Currency&amp;$C38&amp;$D38&amp;$B38&amp;QuoteSuffix,,RateTickValue,Permanent,Trigger,ObjectOverwrite)</f>
        <v>#VALUE!</v>
      </c>
      <c r="G38" s="28" t="str">
        <f ca="1">_xll.ohRangeRetrieveError(F38)</f>
        <v/>
      </c>
      <c r="H38" s="43"/>
      <c r="J38" s="95"/>
      <c r="K38" s="212" t="s">
        <v>33</v>
      </c>
      <c r="L38" s="240" t="s">
        <v>124</v>
      </c>
      <c r="M38" s="240" t="s">
        <v>75</v>
      </c>
      <c r="N38" s="240" t="str">
        <f t="shared" si="1"/>
        <v>EURAB1E30Y</v>
      </c>
      <c r="O38" s="240" t="str">
        <v>EURAB1E30Y=ICAP</v>
      </c>
      <c r="P38" s="241">
        <v>1.2909999999999999</v>
      </c>
      <c r="Q38" s="241">
        <v>1.361</v>
      </c>
      <c r="R38" s="241">
        <v>0</v>
      </c>
      <c r="S38" s="241">
        <v>0</v>
      </c>
      <c r="T38" s="210">
        <f t="shared" si="2"/>
        <v>1.3260000000000001</v>
      </c>
      <c r="U38" s="201"/>
      <c r="V38" s="399">
        <v>1.246</v>
      </c>
      <c r="W38" s="201"/>
      <c r="X38" s="260">
        <v>1.3260000000000001</v>
      </c>
      <c r="Y38" s="206" t="e">
        <f ca="1">_xll.qlSimpleQuoteSetValue(F38,X38/100,Trigger)</f>
        <v>#NAME?</v>
      </c>
      <c r="Z38" s="178"/>
      <c r="AA38" s="17"/>
      <c r="AB38" s="17"/>
      <c r="AC38" s="17"/>
      <c r="AD38" s="17"/>
      <c r="AE38" s="17"/>
      <c r="AF38" s="238"/>
    </row>
    <row r="39" spans="1:32" x14ac:dyDescent="0.2">
      <c r="A39" s="95"/>
      <c r="B39" s="153" t="s">
        <v>32</v>
      </c>
      <c r="C39" s="54" t="s">
        <v>124</v>
      </c>
      <c r="D39" s="54" t="s">
        <v>75</v>
      </c>
      <c r="E39" s="52" t="str">
        <f t="shared" si="0"/>
        <v>EURAB1E35Y_Quote</v>
      </c>
      <c r="F39" s="52" t="e">
        <f>_xll.qlSimpleQuote(Currency&amp;$C39&amp;$D39&amp;$B39&amp;QuoteSuffix,,RateTickValue,Permanent,Trigger,ObjectOverwrite)</f>
        <v>#VALUE!</v>
      </c>
      <c r="G39" s="28" t="str">
        <f ca="1">_xll.ohRangeRetrieveError(F39)</f>
        <v/>
      </c>
      <c r="H39" s="43"/>
      <c r="J39" s="95"/>
      <c r="K39" s="212" t="s">
        <v>32</v>
      </c>
      <c r="L39" s="240" t="s">
        <v>124</v>
      </c>
      <c r="M39" s="240" t="s">
        <v>75</v>
      </c>
      <c r="N39" s="240" t="str">
        <f t="shared" si="1"/>
        <v>EURAB1E35Y</v>
      </c>
      <c r="O39" s="240" t="str">
        <v>EURAB1E35Y=ICAP</v>
      </c>
      <c r="P39" s="241" t="s">
        <v>227</v>
      </c>
      <c r="Q39" s="241" t="s">
        <v>227</v>
      </c>
      <c r="R39" s="241" t="s">
        <v>227</v>
      </c>
      <c r="S39" s="241" t="s">
        <v>227</v>
      </c>
      <c r="T39" s="210" t="e">
        <f t="shared" si="2"/>
        <v>#NUM!</v>
      </c>
      <c r="U39" s="201"/>
      <c r="V39" s="399" t="e">
        <v>#NUM!</v>
      </c>
      <c r="W39" s="201"/>
      <c r="X39" s="260" t="e">
        <v>#NUM!</v>
      </c>
      <c r="Y39" s="206" t="e">
        <f ca="1">_xll.qlSimpleQuoteSetValue(F39,X39/100,Trigger)</f>
        <v>#NAME?</v>
      </c>
      <c r="Z39" s="178"/>
      <c r="AA39" s="17"/>
      <c r="AB39" s="17"/>
      <c r="AC39" s="17"/>
      <c r="AD39" s="17"/>
      <c r="AE39" s="17"/>
      <c r="AF39" s="238"/>
    </row>
    <row r="40" spans="1:32" x14ac:dyDescent="0.2">
      <c r="A40" s="95"/>
      <c r="B40" s="153" t="s">
        <v>31</v>
      </c>
      <c r="C40" s="54" t="s">
        <v>124</v>
      </c>
      <c r="D40" s="54" t="s">
        <v>75</v>
      </c>
      <c r="E40" s="52" t="str">
        <f t="shared" si="0"/>
        <v>EURAB1E40Y_Quote</v>
      </c>
      <c r="F40" s="52" t="e">
        <f>_xll.qlSimpleQuote(Currency&amp;$C40&amp;$D40&amp;$B40&amp;QuoteSuffix,,RateTickValue,Permanent,Trigger,ObjectOverwrite)</f>
        <v>#VALUE!</v>
      </c>
      <c r="G40" s="28" t="str">
        <f ca="1">_xll.ohRangeRetrieveError(F40)</f>
        <v/>
      </c>
      <c r="H40" s="43"/>
      <c r="J40" s="95"/>
      <c r="K40" s="212" t="s">
        <v>31</v>
      </c>
      <c r="L40" s="240" t="s">
        <v>124</v>
      </c>
      <c r="M40" s="240" t="s">
        <v>75</v>
      </c>
      <c r="N40" s="240" t="str">
        <f t="shared" si="1"/>
        <v>EURAB1E40Y</v>
      </c>
      <c r="O40" s="240" t="str">
        <v>EURAB1E40Y=ICAP</v>
      </c>
      <c r="P40" s="241">
        <v>1.31</v>
      </c>
      <c r="Q40" s="241">
        <v>1.38</v>
      </c>
      <c r="R40" s="241">
        <v>0</v>
      </c>
      <c r="S40" s="241">
        <v>0</v>
      </c>
      <c r="T40" s="210">
        <f t="shared" si="2"/>
        <v>1.345</v>
      </c>
      <c r="U40" s="201"/>
      <c r="V40" s="399">
        <v>1.268</v>
      </c>
      <c r="W40" s="201"/>
      <c r="X40" s="260">
        <v>1.345</v>
      </c>
      <c r="Y40" s="206" t="e">
        <f ca="1">_xll.qlSimpleQuoteSetValue(F40,X40/100,Trigger)</f>
        <v>#NAME?</v>
      </c>
      <c r="Z40" s="178"/>
      <c r="AA40" s="17"/>
      <c r="AB40" s="17"/>
      <c r="AC40" s="17"/>
      <c r="AD40" s="17"/>
      <c r="AE40" s="17"/>
      <c r="AF40" s="238"/>
    </row>
    <row r="41" spans="1:32" x14ac:dyDescent="0.2">
      <c r="A41" s="95"/>
      <c r="B41" s="153" t="s">
        <v>30</v>
      </c>
      <c r="C41" s="54" t="s">
        <v>124</v>
      </c>
      <c r="D41" s="54" t="s">
        <v>75</v>
      </c>
      <c r="E41" s="52" t="str">
        <f t="shared" si="0"/>
        <v>EURAB1E50Y_Quote</v>
      </c>
      <c r="F41" s="52" t="e">
        <f>_xll.qlSimpleQuote(Currency&amp;$C41&amp;$D41&amp;$B41&amp;QuoteSuffix,,RateTickValue,Permanent,Trigger,ObjectOverwrite)</f>
        <v>#VALUE!</v>
      </c>
      <c r="G41" s="28" t="str">
        <f ca="1">_xll.ohRangeRetrieveError(F41)</f>
        <v/>
      </c>
      <c r="H41" s="43"/>
      <c r="J41" s="95"/>
      <c r="K41" s="212" t="s">
        <v>30</v>
      </c>
      <c r="L41" s="240" t="s">
        <v>124</v>
      </c>
      <c r="M41" s="240" t="s">
        <v>75</v>
      </c>
      <c r="N41" s="240" t="str">
        <f t="shared" si="1"/>
        <v>EURAB1E50Y</v>
      </c>
      <c r="O41" s="240" t="str">
        <v>EURAB1E50Y=ICAP</v>
      </c>
      <c r="P41" s="241">
        <v>1.27</v>
      </c>
      <c r="Q41" s="241">
        <v>1.3399999999999999</v>
      </c>
      <c r="R41" s="241">
        <v>0</v>
      </c>
      <c r="S41" s="241">
        <v>0</v>
      </c>
      <c r="T41" s="210">
        <f t="shared" si="2"/>
        <v>1.3049999999999999</v>
      </c>
      <c r="U41" s="201"/>
      <c r="V41" s="399">
        <v>1.2330000000000001</v>
      </c>
      <c r="W41" s="201"/>
      <c r="X41" s="260">
        <v>1.3049999999999999</v>
      </c>
      <c r="Y41" s="206" t="e">
        <f ca="1">_xll.qlSimpleQuoteSetValue(F41,X41/100,Trigger)</f>
        <v>#NAME?</v>
      </c>
      <c r="Z41" s="178"/>
      <c r="AA41" s="17"/>
      <c r="AB41" s="17"/>
      <c r="AC41" s="17"/>
      <c r="AD41" s="17"/>
      <c r="AE41" s="17"/>
      <c r="AF41" s="238"/>
    </row>
    <row r="42" spans="1:32" x14ac:dyDescent="0.2">
      <c r="A42" s="95"/>
      <c r="B42" s="153" t="s">
        <v>29</v>
      </c>
      <c r="C42" s="54" t="s">
        <v>124</v>
      </c>
      <c r="D42" s="54" t="s">
        <v>75</v>
      </c>
      <c r="E42" s="52" t="str">
        <f t="shared" si="0"/>
        <v>EURAB1E60Y_Quote</v>
      </c>
      <c r="F42" s="52" t="e">
        <f>_xll.qlSimpleQuote(Currency&amp;$C42&amp;$D42&amp;$B42&amp;QuoteSuffix,,RateTickValue,Permanent,Trigger,ObjectOverwrite)</f>
        <v>#VALUE!</v>
      </c>
      <c r="G42" s="28" t="str">
        <f ca="1">_xll.ohRangeRetrieveError(F42)</f>
        <v/>
      </c>
      <c r="H42" s="43"/>
      <c r="J42" s="95"/>
      <c r="K42" s="212" t="s">
        <v>29</v>
      </c>
      <c r="L42" s="240" t="s">
        <v>124</v>
      </c>
      <c r="M42" s="240" t="s">
        <v>75</v>
      </c>
      <c r="N42" s="240" t="str">
        <f t="shared" si="1"/>
        <v>EURAB1E60Y</v>
      </c>
      <c r="O42" s="240" t="str">
        <v>EURAB1E60Y=ICAP</v>
      </c>
      <c r="P42" s="241">
        <v>1.262</v>
      </c>
      <c r="Q42" s="241">
        <v>1.3319999999999999</v>
      </c>
      <c r="R42" s="241">
        <v>0</v>
      </c>
      <c r="S42" s="241">
        <v>0</v>
      </c>
      <c r="T42" s="210">
        <f t="shared" si="2"/>
        <v>1.2969999999999999</v>
      </c>
      <c r="U42" s="201"/>
      <c r="V42" s="400">
        <v>1.224</v>
      </c>
      <c r="W42" s="201"/>
      <c r="X42" s="253">
        <v>1.2969999999999999</v>
      </c>
      <c r="Y42" s="198" t="e">
        <f ca="1">_xll.qlSimpleQuoteSetValue(F42,X42/100,Trigger)</f>
        <v>#NAME?</v>
      </c>
      <c r="Z42" s="178"/>
      <c r="AA42" s="17"/>
      <c r="AB42" s="17"/>
      <c r="AC42" s="17"/>
      <c r="AD42" s="17"/>
      <c r="AE42" s="17"/>
      <c r="AF42" s="238"/>
    </row>
    <row r="43" spans="1:32" ht="13.5" thickBot="1" x14ac:dyDescent="0.25">
      <c r="A43" s="42"/>
      <c r="B43" s="41"/>
      <c r="C43" s="41"/>
      <c r="D43" s="41"/>
      <c r="E43" s="41"/>
      <c r="F43" s="92"/>
      <c r="G43" s="92"/>
      <c r="H43" s="40"/>
      <c r="J43" s="171"/>
      <c r="K43" s="407"/>
      <c r="L43" s="237"/>
      <c r="M43" s="237"/>
      <c r="N43" s="237"/>
      <c r="O43" s="237"/>
      <c r="P43" s="237"/>
      <c r="Q43" s="237"/>
      <c r="R43" s="237"/>
      <c r="S43" s="237"/>
      <c r="T43" s="237"/>
      <c r="U43" s="170"/>
      <c r="V43" s="170"/>
      <c r="W43" s="170"/>
      <c r="X43" s="170"/>
      <c r="Y43" s="170"/>
      <c r="Z43" s="302"/>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1"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 ca="1">_xll.ohTrigger(Y5:Y11)</f>
        <v>3</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5"/>
      <c r="L4" s="155"/>
      <c r="M4" s="155"/>
      <c r="N4" s="155"/>
      <c r="O4" s="231" t="e">
        <f ca="1">_xll.RData(O5:O11,P4:S4,,ReutersRtMode,,P5)</f>
        <v>#NAME?</v>
      </c>
      <c r="P4" s="249" t="s">
        <v>174</v>
      </c>
      <c r="Q4" s="249" t="s">
        <v>143</v>
      </c>
      <c r="R4" s="249" t="s">
        <v>158</v>
      </c>
      <c r="S4" s="249" t="s">
        <v>173</v>
      </c>
      <c r="T4" s="227" t="s">
        <v>172</v>
      </c>
      <c r="U4" s="201"/>
      <c r="V4" s="229" t="s">
        <v>170</v>
      </c>
      <c r="W4" s="201"/>
      <c r="X4" s="331" t="s">
        <v>168</v>
      </c>
      <c r="Y4" s="70" t="s">
        <v>167</v>
      </c>
      <c r="Z4" s="178"/>
      <c r="AB4" s="248" t="s">
        <v>171</v>
      </c>
    </row>
    <row r="5" spans="1:28" x14ac:dyDescent="0.2">
      <c r="A5" s="95"/>
      <c r="B5" s="162"/>
      <c r="C5" s="53" t="s">
        <v>118</v>
      </c>
      <c r="D5" s="53">
        <v>12</v>
      </c>
      <c r="E5" s="52" t="str">
        <f t="shared" ref="E5:E11" si="0">Currency&amp;$C5&amp;$D5&amp;$B5&amp;QuoteSuffix</f>
        <v>EUR1S12_Quote</v>
      </c>
      <c r="F5" s="52" t="e">
        <f>_xll.qlSimpleQuote(Currency&amp;$C5&amp;$D5&amp;$B5&amp;QuoteSuffix,,RateTickValue,Permanent,Trigger,ObjectOverwrite)</f>
        <v>#VALUE!</v>
      </c>
      <c r="G5" s="21" t="str">
        <f ca="1">_xll.ohRangeRetrieveError(F5)</f>
        <v/>
      </c>
      <c r="H5" s="43"/>
      <c r="J5" s="95"/>
      <c r="K5" s="208"/>
      <c r="L5" s="240" t="s">
        <v>118</v>
      </c>
      <c r="M5" s="240">
        <v>12</v>
      </c>
      <c r="N5" s="211" t="str">
        <f t="shared" ref="N5:N11" si="1">Currency&amp;$L5&amp;$M5&amp;$K5</f>
        <v>EUR1S12</v>
      </c>
      <c r="O5" s="211" t="str">
        <f t="array" ref="O5:O11">Instruments&amp;"="&amp;VLOOKUP(Contributor,ContributorTable,2,FALSE)</f>
        <v>EUR1S12=ICAP</v>
      </c>
      <c r="P5" s="241">
        <v>-2.1000000000000001E-2</v>
      </c>
      <c r="Q5" s="241">
        <v>2.8999999999999998E-2</v>
      </c>
      <c r="R5" s="241">
        <v>0</v>
      </c>
      <c r="S5" s="241">
        <v>0</v>
      </c>
      <c r="T5" s="304">
        <f>IF(ISERROR(AVERAGE(P5,Q5)),#NUM!,AVERAGE(P5,Q5))</f>
        <v>3.9999999999999983E-3</v>
      </c>
      <c r="U5" s="201"/>
      <c r="V5" s="209">
        <v>-2.9999999999999975E-3</v>
      </c>
      <c r="W5" s="201"/>
      <c r="X5" s="260">
        <f t="array" ref="X5:X11">QuoteLive</f>
        <v>3.9999999999999983E-3</v>
      </c>
      <c r="Y5" s="206" t="e">
        <f ca="1">_xll.qlSimpleQuoteSetValue(F5,X5/100,Trigger)</f>
        <v>#NAME?</v>
      </c>
      <c r="Z5" s="178"/>
      <c r="AB5" s="238">
        <f t="shared" ref="AB5:AB11" si="2">(Q5-T5)/50</f>
        <v>5.0000000000000001E-4</v>
      </c>
    </row>
    <row r="6" spans="1:28" x14ac:dyDescent="0.2">
      <c r="A6" s="95"/>
      <c r="B6" s="161"/>
      <c r="C6" s="82" t="s">
        <v>119</v>
      </c>
      <c r="D6" s="82">
        <v>12</v>
      </c>
      <c r="E6" s="52" t="str">
        <f t="shared" si="0"/>
        <v>EUR2S12_Quote</v>
      </c>
      <c r="F6" s="52" t="e">
        <f>_xll.qlSimpleQuote(Currency&amp;$C6&amp;$D6&amp;$B6&amp;QuoteSuffix,,RateTickValue,Permanent,Trigger,ObjectOverwrite)</f>
        <v>#VALUE!</v>
      </c>
      <c r="G6" s="28" t="str">
        <f ca="1">_xll.ohRangeRetrieveError(F6)</f>
        <v/>
      </c>
      <c r="H6" s="43"/>
      <c r="J6" s="95"/>
      <c r="K6" s="208"/>
      <c r="L6" s="240" t="s">
        <v>119</v>
      </c>
      <c r="M6" s="240">
        <v>12</v>
      </c>
      <c r="N6" s="211" t="str">
        <f t="shared" si="1"/>
        <v>EUR2S12</v>
      </c>
      <c r="O6" s="211" t="str">
        <v>EUR2S12=ICAP</v>
      </c>
      <c r="P6" s="241">
        <v>-8.0000000000000002E-3</v>
      </c>
      <c r="Q6" s="241">
        <v>4.2000000000000003E-2</v>
      </c>
      <c r="R6" s="241">
        <v>0</v>
      </c>
      <c r="S6" s="241">
        <v>0</v>
      </c>
      <c r="T6" s="304">
        <f t="shared" ref="T6:T11" si="3">IF(ISERROR(AVERAGE(P6,Q6)),#NUM!,AVERAGE(P6,Q6))</f>
        <v>1.7000000000000001E-2</v>
      </c>
      <c r="U6" s="201"/>
      <c r="V6" s="209">
        <v>4.9999999999999992E-3</v>
      </c>
      <c r="W6" s="201"/>
      <c r="X6" s="260">
        <v>1.7000000000000001E-2</v>
      </c>
      <c r="Y6" s="206" t="e">
        <f ca="1">_xll.qlSimpleQuoteSetValue(F6,X6/100,Trigger)</f>
        <v>#NAME?</v>
      </c>
      <c r="Z6" s="178"/>
      <c r="AB6" s="238">
        <f t="shared" si="2"/>
        <v>5.0000000000000001E-4</v>
      </c>
    </row>
    <row r="7" spans="1:28" x14ac:dyDescent="0.2">
      <c r="A7" s="95"/>
      <c r="B7" s="161"/>
      <c r="C7" s="82" t="s">
        <v>121</v>
      </c>
      <c r="D7" s="82">
        <v>12</v>
      </c>
      <c r="E7" s="52" t="str">
        <f t="shared" si="0"/>
        <v>EUR3S12_Quote</v>
      </c>
      <c r="F7" s="52" t="e">
        <f>_xll.qlSimpleQuote(Currency&amp;$C7&amp;$D7&amp;$B7&amp;QuoteSuffix,,RateTickValue,Permanent,Trigger,ObjectOverwrite)</f>
        <v>#VALUE!</v>
      </c>
      <c r="G7" s="28" t="str">
        <f ca="1">_xll.ohRangeRetrieveError(F7)</f>
        <v/>
      </c>
      <c r="H7" s="43"/>
      <c r="J7" s="95"/>
      <c r="K7" s="208"/>
      <c r="L7" s="240" t="s">
        <v>121</v>
      </c>
      <c r="M7" s="240">
        <v>12</v>
      </c>
      <c r="N7" s="211" t="str">
        <f t="shared" si="1"/>
        <v>EUR3S12</v>
      </c>
      <c r="O7" s="211" t="str">
        <v>EUR3S12=ICAP</v>
      </c>
      <c r="P7" s="241">
        <v>8.9999999999999993E-3</v>
      </c>
      <c r="Q7" s="241">
        <v>5.9000000000000011E-2</v>
      </c>
      <c r="R7" s="241">
        <v>0</v>
      </c>
      <c r="S7" s="241">
        <v>0</v>
      </c>
      <c r="T7" s="304">
        <f t="shared" si="3"/>
        <v>3.4000000000000002E-2</v>
      </c>
      <c r="U7" s="201"/>
      <c r="V7" s="209">
        <v>1.9000000000000003E-2</v>
      </c>
      <c r="W7" s="201"/>
      <c r="X7" s="260">
        <v>3.4000000000000002E-2</v>
      </c>
      <c r="Y7" s="206" t="e">
        <f ca="1">_xll.qlSimpleQuoteSetValue(F7,X7/100,Trigger)</f>
        <v>#NAME?</v>
      </c>
      <c r="Z7" s="178"/>
      <c r="AB7" s="238">
        <f t="shared" si="2"/>
        <v>5.0000000000000012E-4</v>
      </c>
    </row>
    <row r="8" spans="1:28" x14ac:dyDescent="0.2">
      <c r="A8" s="95"/>
      <c r="B8" s="161"/>
      <c r="C8" s="82" t="s">
        <v>120</v>
      </c>
      <c r="D8" s="82">
        <v>12</v>
      </c>
      <c r="E8" s="52" t="str">
        <f t="shared" si="0"/>
        <v>EUR4S12_Quote</v>
      </c>
      <c r="F8" s="52" t="e">
        <f>_xll.qlSimpleQuote(Currency&amp;$C8&amp;$D8&amp;$B8&amp;QuoteSuffix,,RateTickValue,Permanent,Trigger,ObjectOverwrite)</f>
        <v>#VALUE!</v>
      </c>
      <c r="G8" s="28" t="str">
        <f ca="1">_xll.ohRangeRetrieveError(F8)</f>
        <v/>
      </c>
      <c r="H8" s="43"/>
      <c r="J8" s="95"/>
      <c r="K8" s="208"/>
      <c r="L8" s="240" t="s">
        <v>120</v>
      </c>
      <c r="M8" s="240">
        <v>12</v>
      </c>
      <c r="N8" s="211" t="str">
        <f t="shared" si="1"/>
        <v>EUR4S12</v>
      </c>
      <c r="O8" s="211" t="str">
        <v>EUR4S12=ICAP</v>
      </c>
      <c r="P8" s="241">
        <v>3.2999999999999995E-2</v>
      </c>
      <c r="Q8" s="241">
        <v>8.3000000000000004E-2</v>
      </c>
      <c r="R8" s="241">
        <v>0</v>
      </c>
      <c r="S8" s="241">
        <v>0</v>
      </c>
      <c r="T8" s="304">
        <f t="shared" si="3"/>
        <v>5.7999999999999996E-2</v>
      </c>
      <c r="U8" s="201"/>
      <c r="V8" s="209">
        <v>4.2000000000000003E-2</v>
      </c>
      <c r="W8" s="201"/>
      <c r="X8" s="260">
        <v>5.7999999999999996E-2</v>
      </c>
      <c r="Y8" s="206" t="e">
        <f ca="1">_xll.qlSimpleQuoteSetValue(F8,X8/100,Trigger)</f>
        <v>#NAME?</v>
      </c>
      <c r="Z8" s="178"/>
      <c r="AB8" s="238">
        <f t="shared" si="2"/>
        <v>5.0000000000000012E-4</v>
      </c>
    </row>
    <row r="9" spans="1:28" x14ac:dyDescent="0.2">
      <c r="A9" s="95"/>
      <c r="B9" s="161"/>
      <c r="C9" s="82" t="s">
        <v>118</v>
      </c>
      <c r="D9" s="82">
        <v>24</v>
      </c>
      <c r="E9" s="52" t="str">
        <f t="shared" si="0"/>
        <v>EUR1S24_Quote</v>
      </c>
      <c r="F9" s="52" t="e">
        <f>_xll.qlSimpleQuote(Currency&amp;$C9&amp;$D9&amp;$B9&amp;QuoteSuffix,,RateTickValue,Permanent,Trigger,ObjectOverwrite)</f>
        <v>#VALUE!</v>
      </c>
      <c r="G9" s="28" t="str">
        <f ca="1">_xll.ohRangeRetrieveError(F9)</f>
        <v/>
      </c>
      <c r="H9" s="43"/>
      <c r="J9" s="95"/>
      <c r="K9" s="208"/>
      <c r="L9" s="240" t="s">
        <v>118</v>
      </c>
      <c r="M9" s="240">
        <v>24</v>
      </c>
      <c r="N9" s="211" t="str">
        <f t="shared" si="1"/>
        <v>EUR1S24</v>
      </c>
      <c r="O9" s="211" t="str">
        <v>EUR1S24=ICAP</v>
      </c>
      <c r="P9" s="241">
        <v>2.3E-2</v>
      </c>
      <c r="Q9" s="241">
        <v>7.2999999999999995E-2</v>
      </c>
      <c r="R9" s="241">
        <v>0</v>
      </c>
      <c r="S9" s="241">
        <v>0</v>
      </c>
      <c r="T9" s="304">
        <f t="shared" si="3"/>
        <v>4.8000000000000001E-2</v>
      </c>
      <c r="U9" s="201"/>
      <c r="V9" s="209">
        <v>3.6999999999999998E-2</v>
      </c>
      <c r="W9" s="201"/>
      <c r="X9" s="260">
        <v>4.8000000000000001E-2</v>
      </c>
      <c r="Y9" s="206" t="e">
        <f ca="1">_xll.qlSimpleQuoteSetValue(F9,X9/100,Trigger)</f>
        <v>#NAME?</v>
      </c>
      <c r="Z9" s="178"/>
      <c r="AB9" s="238">
        <f t="shared" si="2"/>
        <v>4.999999999999999E-4</v>
      </c>
    </row>
    <row r="10" spans="1:28" x14ac:dyDescent="0.2">
      <c r="A10" s="95"/>
      <c r="B10" s="161"/>
      <c r="C10" s="82" t="s">
        <v>119</v>
      </c>
      <c r="D10" s="82">
        <v>24</v>
      </c>
      <c r="E10" s="52" t="str">
        <f t="shared" si="0"/>
        <v>EUR2S24_Quote</v>
      </c>
      <c r="F10" s="52" t="e">
        <f>_xll.qlSimpleQuote(Currency&amp;$C10&amp;$D10&amp;$B10&amp;QuoteSuffix,,RateTickValue,Permanent,Trigger,ObjectOverwrite)</f>
        <v>#VALUE!</v>
      </c>
      <c r="G10" s="28" t="str">
        <f ca="1">_xll.ohRangeRetrieveError(F10)</f>
        <v/>
      </c>
      <c r="H10" s="43"/>
      <c r="J10" s="95"/>
      <c r="K10" s="208"/>
      <c r="L10" s="240" t="s">
        <v>119</v>
      </c>
      <c r="M10" s="240">
        <v>24</v>
      </c>
      <c r="N10" s="211" t="str">
        <f t="shared" si="1"/>
        <v>EUR2S24</v>
      </c>
      <c r="O10" s="211" t="str">
        <v>EUR2S24=ICAP</v>
      </c>
      <c r="P10" s="241">
        <v>4.9000000000000002E-2</v>
      </c>
      <c r="Q10" s="241">
        <v>9.9000000000000005E-2</v>
      </c>
      <c r="R10" s="241">
        <v>0</v>
      </c>
      <c r="S10" s="241">
        <v>0</v>
      </c>
      <c r="T10" s="304">
        <f t="shared" si="3"/>
        <v>7.400000000000001E-2</v>
      </c>
      <c r="U10" s="201"/>
      <c r="V10" s="209">
        <v>6.0999999999999999E-2</v>
      </c>
      <c r="W10" s="201"/>
      <c r="X10" s="260">
        <v>7.400000000000001E-2</v>
      </c>
      <c r="Y10" s="206" t="e">
        <f ca="1">_xll.qlSimpleQuoteSetValue(F10,X10/100,Trigger)</f>
        <v>#NAME?</v>
      </c>
      <c r="Z10" s="178"/>
      <c r="AB10" s="238">
        <f t="shared" si="2"/>
        <v>4.999999999999999E-4</v>
      </c>
    </row>
    <row r="11" spans="1:28" x14ac:dyDescent="0.2">
      <c r="A11" s="95"/>
      <c r="B11" s="161"/>
      <c r="C11" s="82" t="s">
        <v>118</v>
      </c>
      <c r="D11" s="82">
        <v>36</v>
      </c>
      <c r="E11" s="52" t="str">
        <f t="shared" si="0"/>
        <v>EUR1S36_Quote</v>
      </c>
      <c r="F11" s="52" t="e">
        <f>_xll.qlSimpleQuote(Currency&amp;$C11&amp;$D11&amp;$B11&amp;QuoteSuffix,,RateTickValue,Permanent,Trigger,ObjectOverwrite)</f>
        <v>#VALUE!</v>
      </c>
      <c r="G11" s="28" t="str">
        <f ca="1">_xll.ohRangeRetrieveError(F11)</f>
        <v/>
      </c>
      <c r="H11" s="43"/>
      <c r="J11" s="95"/>
      <c r="K11" s="200"/>
      <c r="L11" s="245" t="s">
        <v>118</v>
      </c>
      <c r="M11" s="245">
        <v>36</v>
      </c>
      <c r="N11" s="204" t="str">
        <f t="shared" si="1"/>
        <v>EUR1S36</v>
      </c>
      <c r="O11" s="204" t="str">
        <v>EUR1S36=ICAP</v>
      </c>
      <c r="P11" s="246">
        <v>0.10200000000000001</v>
      </c>
      <c r="Q11" s="246">
        <v>0.152</v>
      </c>
      <c r="R11" s="246">
        <v>0</v>
      </c>
      <c r="S11" s="246">
        <v>0</v>
      </c>
      <c r="T11" s="303">
        <f t="shared" si="3"/>
        <v>0.127</v>
      </c>
      <c r="U11" s="201"/>
      <c r="V11" s="202">
        <v>0.11599999999999999</v>
      </c>
      <c r="W11" s="201"/>
      <c r="X11" s="253">
        <v>0.127</v>
      </c>
      <c r="Y11" s="198" t="e">
        <f ca="1">_xll.qlSimpleQuoteSetValue(F11,X11/100,Trigger)</f>
        <v>#NAME?</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2"/>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 ca="1">_xll.ohTrigger(AC5:AC42)</f>
        <v>3</v>
      </c>
      <c r="AD3" s="178"/>
      <c r="AE3" s="17"/>
      <c r="AF3" s="17"/>
      <c r="AG3" s="17"/>
      <c r="AH3" s="17"/>
      <c r="AI3" s="17"/>
      <c r="AJ3" s="17"/>
    </row>
    <row r="4" spans="1:43" ht="23.25" thickBot="1" x14ac:dyDescent="0.25">
      <c r="A4" s="177" t="s">
        <v>129</v>
      </c>
      <c r="B4" s="160"/>
      <c r="C4" s="160"/>
      <c r="D4" s="160"/>
      <c r="E4" s="158"/>
      <c r="F4" s="159"/>
      <c r="G4" s="158"/>
      <c r="H4" s="157"/>
      <c r="N4" s="95"/>
      <c r="O4" s="305"/>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0" t="str">
        <f t="array" ref="P5:P42">VLOOKUP(Currency,Conventions,2)</f>
        <v>AB</v>
      </c>
      <c r="Q5" s="240" t="str">
        <f t="array" ref="Q5:Q42">VLOOKUP(Currency,Conventions,3)</f>
        <v>3E</v>
      </c>
      <c r="R5" s="240" t="str">
        <f t="shared" ref="R5:R42" si="0">Currency&amp;$P5&amp;$Q5&amp;$O5</f>
        <v>EURAB3E6M</v>
      </c>
      <c r="S5" s="240" t="str">
        <f t="array" ref="S5:S42">Instruments&amp;"="&amp;VLOOKUP(Contributor,ContributorTable,2,FALSE)</f>
        <v>EURAB3E6M=ICAP</v>
      </c>
      <c r="T5" s="241" t="s">
        <v>227</v>
      </c>
      <c r="U5" s="241" t="s">
        <v>227</v>
      </c>
      <c r="V5" s="241" t="s">
        <v>227</v>
      </c>
      <c r="W5" s="241" t="s">
        <v>227</v>
      </c>
      <c r="X5" s="210"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e">
        <f>_xll.qlSimpleQuote(Currency&amp;$C6&amp;$D6&amp;$B6&amp;QuoteSuffix,,RateTickValue,Permanent,Trigger,ObjectOverwrite)</f>
        <v>#VALUE!</v>
      </c>
      <c r="G6" s="21" t="str">
        <f ca="1">_xll.ohRangeRetrieveError(F6)</f>
        <v/>
      </c>
      <c r="H6" s="43"/>
      <c r="J6" s="166" t="s">
        <v>76</v>
      </c>
      <c r="K6" s="61" t="s">
        <v>124</v>
      </c>
      <c r="L6" s="60" t="s">
        <v>69</v>
      </c>
      <c r="N6" s="95"/>
      <c r="O6" s="212" t="s">
        <v>9</v>
      </c>
      <c r="P6" s="240" t="str">
        <v>AB</v>
      </c>
      <c r="Q6" s="240" t="str">
        <v>3E</v>
      </c>
      <c r="R6" s="240" t="str">
        <f t="shared" si="0"/>
        <v>EURAB3E1Y</v>
      </c>
      <c r="S6" s="240" t="str">
        <v>EURAB3E1Y=ICAP</v>
      </c>
      <c r="T6" s="241">
        <v>-2.3E-2</v>
      </c>
      <c r="U6" s="241">
        <v>2.7000000000000003E-2</v>
      </c>
      <c r="V6" s="241">
        <v>0</v>
      </c>
      <c r="W6" s="241">
        <v>0</v>
      </c>
      <c r="X6" s="210">
        <f t="shared" ref="X6:X42" si="2">IF(ISERROR(AVERAGE(T6,U6)),#NUM!,AVERAGE(T6,U6))</f>
        <v>2.0000000000000018E-3</v>
      </c>
      <c r="Y6" s="201"/>
      <c r="Z6" s="209">
        <v>-4.9999999999999992E-3</v>
      </c>
      <c r="AA6" s="201"/>
      <c r="AB6" s="260">
        <v>2.0000000000000018E-3</v>
      </c>
      <c r="AC6" s="206" t="e">
        <f ca="1">_xll.qlSimpleQuoteSetValue(F6,AB6/100,Trigger)</f>
        <v>#NAME?</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e">
        <f>_xll.qlSimpleQuote(Currency&amp;$C7&amp;$D7&amp;$B7&amp;QuoteSuffix,,RateTickValue,Permanent,Trigger,ObjectOverwrite)</f>
        <v>#VALUE!</v>
      </c>
      <c r="G7" s="28" t="str">
        <f ca="1">_xll.ohRangeRetrieveError(F7)</f>
        <v/>
      </c>
      <c r="H7" s="43"/>
      <c r="J7" s="166" t="s">
        <v>64</v>
      </c>
      <c r="K7" s="61" t="s">
        <v>124</v>
      </c>
      <c r="L7" s="60" t="s">
        <v>81</v>
      </c>
      <c r="N7" s="95"/>
      <c r="O7" s="212" t="s">
        <v>79</v>
      </c>
      <c r="P7" s="240" t="str">
        <v>AB</v>
      </c>
      <c r="Q7" s="240" t="str">
        <v>3E</v>
      </c>
      <c r="R7" s="240" t="str">
        <f t="shared" si="0"/>
        <v>EURAB3E15M</v>
      </c>
      <c r="S7" s="240" t="str">
        <v>EURAB3E15M=ICAP</v>
      </c>
      <c r="T7" s="241">
        <v>-1.6999999999999998E-2</v>
      </c>
      <c r="U7" s="241">
        <v>3.2999999999999995E-2</v>
      </c>
      <c r="V7" s="241">
        <v>0</v>
      </c>
      <c r="W7" s="241">
        <v>0</v>
      </c>
      <c r="X7" s="210">
        <f t="shared" si="2"/>
        <v>7.9999999999999984E-3</v>
      </c>
      <c r="Y7" s="201"/>
      <c r="Z7" s="209">
        <v>0</v>
      </c>
      <c r="AA7" s="201"/>
      <c r="AB7" s="260">
        <v>7.9999999999999984E-3</v>
      </c>
      <c r="AC7" s="206" t="e">
        <f ca="1">_xll.qlSimpleQuoteSetValue(F7,AB7/100,Trigger)</f>
        <v>#NAME?</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e">
        <f>_xll.qlSimpleQuote(Currency&amp;$C8&amp;$D8&amp;$B8&amp;QuoteSuffix,,RateTickValue,Permanent,Trigger,ObjectOverwrite)</f>
        <v>#VALUE!</v>
      </c>
      <c r="G8" s="28" t="str">
        <f ca="1">_xll.ohRangeRetrieveError(F8)</f>
        <v/>
      </c>
      <c r="H8" s="43"/>
      <c r="J8" s="166" t="s">
        <v>73</v>
      </c>
      <c r="K8" s="61" t="s">
        <v>122</v>
      </c>
      <c r="L8" s="60" t="s">
        <v>69</v>
      </c>
      <c r="N8" s="95"/>
      <c r="O8" s="212" t="s">
        <v>78</v>
      </c>
      <c r="P8" s="240" t="str">
        <v>AB</v>
      </c>
      <c r="Q8" s="240" t="str">
        <v>3E</v>
      </c>
      <c r="R8" s="240" t="str">
        <f t="shared" si="0"/>
        <v>EURAB3E18M</v>
      </c>
      <c r="S8" s="240" t="str">
        <v>EURAB3E18M=ICAP</v>
      </c>
      <c r="T8" s="241">
        <v>-8.0000000000000002E-3</v>
      </c>
      <c r="U8" s="241">
        <v>4.2000000000000003E-2</v>
      </c>
      <c r="V8" s="241">
        <v>0</v>
      </c>
      <c r="W8" s="241">
        <v>0</v>
      </c>
      <c r="X8" s="210">
        <f t="shared" si="2"/>
        <v>1.7000000000000001E-2</v>
      </c>
      <c r="Y8" s="201"/>
      <c r="Z8" s="209">
        <v>7.000000000000001E-3</v>
      </c>
      <c r="AA8" s="201"/>
      <c r="AB8" s="260">
        <v>1.7000000000000001E-2</v>
      </c>
      <c r="AC8" s="206" t="e">
        <f ca="1">_xll.qlSimpleQuoteSetValue(F8,AB8/100,Trigger)</f>
        <v>#NAME?</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e">
        <f>_xll.qlSimpleQuote(Currency&amp;$C9&amp;$D9&amp;$B9&amp;QuoteSuffix,,RateTickValue,Permanent,Trigger,ObjectOverwrite)</f>
        <v>#VALUE!</v>
      </c>
      <c r="G9" s="28" t="str">
        <f ca="1">_xll.ohRangeRetrieveError(F9)</f>
        <v/>
      </c>
      <c r="H9" s="43"/>
      <c r="J9" s="166" t="s">
        <v>72</v>
      </c>
      <c r="K9" s="61" t="s">
        <v>123</v>
      </c>
      <c r="L9" s="60" t="s">
        <v>69</v>
      </c>
      <c r="N9" s="95"/>
      <c r="O9" s="212" t="s">
        <v>77</v>
      </c>
      <c r="P9" s="240" t="str">
        <v>AB</v>
      </c>
      <c r="Q9" s="240" t="str">
        <v>3E</v>
      </c>
      <c r="R9" s="240" t="str">
        <f t="shared" si="0"/>
        <v>EURAB3E21M</v>
      </c>
      <c r="S9" s="240" t="str">
        <v>EURAB3E21M=ICAP</v>
      </c>
      <c r="T9" s="241">
        <v>3.0000000000000001E-3</v>
      </c>
      <c r="U9" s="241">
        <v>5.3000000000000005E-2</v>
      </c>
      <c r="V9" s="241">
        <v>0</v>
      </c>
      <c r="W9" s="241">
        <v>0</v>
      </c>
      <c r="X9" s="210">
        <f t="shared" si="2"/>
        <v>2.8000000000000004E-2</v>
      </c>
      <c r="Y9" s="201"/>
      <c r="Z9" s="209">
        <v>1.7000000000000001E-2</v>
      </c>
      <c r="AA9" s="201"/>
      <c r="AB9" s="260">
        <v>2.8000000000000004E-2</v>
      </c>
      <c r="AC9" s="206" t="e">
        <f ca="1">_xll.qlSimpleQuoteSetValue(F9,AB9/100,Trigger)</f>
        <v>#NAME?</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e">
        <f>_xll.qlSimpleQuote(Currency&amp;$C10&amp;$D10&amp;$B10&amp;QuoteSuffix,,RateTickValue,Permanent,Trigger,ObjectOverwrite)</f>
        <v>#VALUE!</v>
      </c>
      <c r="G10" s="28" t="str">
        <f ca="1">_xll.ohRangeRetrieveError(F10)</f>
        <v/>
      </c>
      <c r="H10" s="43"/>
      <c r="J10" s="165" t="s">
        <v>70</v>
      </c>
      <c r="K10" s="58" t="s">
        <v>122</v>
      </c>
      <c r="L10" s="57" t="s">
        <v>69</v>
      </c>
      <c r="N10" s="95"/>
      <c r="O10" s="212" t="s">
        <v>61</v>
      </c>
      <c r="P10" s="240" t="str">
        <v>AB</v>
      </c>
      <c r="Q10" s="240" t="str">
        <v>3E</v>
      </c>
      <c r="R10" s="240" t="str">
        <f t="shared" si="0"/>
        <v>EURAB3E2Y</v>
      </c>
      <c r="S10" s="240" t="str">
        <v>EURAB3E2Y=ICAP</v>
      </c>
      <c r="T10" s="241">
        <v>1.6999999999999998E-2</v>
      </c>
      <c r="U10" s="241">
        <v>6.7000000000000004E-2</v>
      </c>
      <c r="V10" s="241">
        <v>0</v>
      </c>
      <c r="W10" s="241">
        <v>0</v>
      </c>
      <c r="X10" s="210">
        <f t="shared" si="2"/>
        <v>4.2000000000000003E-2</v>
      </c>
      <c r="Y10" s="201"/>
      <c r="Z10" s="209">
        <v>3.0000000000000002E-2</v>
      </c>
      <c r="AA10" s="201"/>
      <c r="AB10" s="260">
        <v>4.2000000000000003E-2</v>
      </c>
      <c r="AC10" s="206" t="e">
        <f ca="1">_xll.qlSimpleQuoteSetValue(F10,AB10/100,Trigger)</f>
        <v>#NAME?</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e">
        <f>_xll.qlSimpleQuote(Currency&amp;$C11&amp;$D11&amp;$B11&amp;QuoteSuffix,,RateTickValue,Permanent,Trigger,ObjectOverwrite)</f>
        <v>#VALUE!</v>
      </c>
      <c r="G11" s="28" t="str">
        <f ca="1">_xll.ohRangeRetrieveError(F11)</f>
        <v/>
      </c>
      <c r="H11" s="43"/>
      <c r="N11" s="95"/>
      <c r="O11" s="212" t="s">
        <v>60</v>
      </c>
      <c r="P11" s="306" t="str">
        <v>AB</v>
      </c>
      <c r="Q11" s="306" t="str">
        <v>3E</v>
      </c>
      <c r="R11" s="240" t="str">
        <f t="shared" si="0"/>
        <v>EURAB3E3Y</v>
      </c>
      <c r="S11" s="240" t="str">
        <v>EURAB3E3Y=ICAP</v>
      </c>
      <c r="T11" s="241">
        <v>9.4E-2</v>
      </c>
      <c r="U11" s="241">
        <v>0.14399999999999999</v>
      </c>
      <c r="V11" s="241">
        <v>0</v>
      </c>
      <c r="W11" s="241">
        <v>0</v>
      </c>
      <c r="X11" s="210">
        <f t="shared" si="2"/>
        <v>0.11899999999999999</v>
      </c>
      <c r="Y11" s="201"/>
      <c r="Z11" s="209">
        <v>0.10500000000000001</v>
      </c>
      <c r="AA11" s="201"/>
      <c r="AB11" s="260">
        <v>0.11899999999999999</v>
      </c>
      <c r="AC11" s="206" t="e">
        <f ca="1">_xll.qlSimpleQuoteSetValue(F11,AB11/100,Trigger)</f>
        <v>#NAME?</v>
      </c>
      <c r="AD11" s="178"/>
      <c r="AE11" s="17"/>
      <c r="AF11" s="17"/>
      <c r="AG11" s="17"/>
      <c r="AH11" s="17"/>
      <c r="AI11" s="17"/>
      <c r="AJ11" s="238"/>
    </row>
    <row r="12" spans="1:43" x14ac:dyDescent="0.2">
      <c r="A12" s="95"/>
      <c r="B12" s="153" t="s">
        <v>59</v>
      </c>
      <c r="C12" s="54" t="str">
        <v>AB</v>
      </c>
      <c r="D12" s="54" t="str">
        <v>3E</v>
      </c>
      <c r="E12" s="52" t="str">
        <f t="shared" si="1"/>
        <v>EURAB3E4Y_Quote</v>
      </c>
      <c r="F12" s="52" t="e">
        <f>_xll.qlSimpleQuote(Currency&amp;$C12&amp;$D12&amp;$B12&amp;QuoteSuffix,,RateTickValue,Permanent,Trigger,ObjectOverwrite)</f>
        <v>#VALUE!</v>
      </c>
      <c r="G12" s="28" t="str">
        <f ca="1">_xll.ohRangeRetrieveError(F12)</f>
        <v/>
      </c>
      <c r="H12" s="43"/>
      <c r="N12" s="95"/>
      <c r="O12" s="212" t="s">
        <v>59</v>
      </c>
      <c r="P12" s="306" t="str">
        <v>AB</v>
      </c>
      <c r="Q12" s="306" t="str">
        <v>3E</v>
      </c>
      <c r="R12" s="240" t="str">
        <f t="shared" si="0"/>
        <v>EURAB3E4Y</v>
      </c>
      <c r="S12" s="240" t="str">
        <v>EURAB3E4Y=ICAP</v>
      </c>
      <c r="T12" s="241">
        <v>0.19400000000000001</v>
      </c>
      <c r="U12" s="241">
        <v>0.24399999999999999</v>
      </c>
      <c r="V12" s="241">
        <v>0</v>
      </c>
      <c r="W12" s="241">
        <v>0</v>
      </c>
      <c r="X12" s="210">
        <f t="shared" si="2"/>
        <v>0.219</v>
      </c>
      <c r="Y12" s="201"/>
      <c r="Z12" s="209">
        <v>0.20400000000000001</v>
      </c>
      <c r="AA12" s="201"/>
      <c r="AB12" s="260">
        <v>0.219</v>
      </c>
      <c r="AC12" s="206" t="e">
        <f ca="1">_xll.qlSimpleQuoteSetValue(F12,AB12/100,Trigger)</f>
        <v>#NAME?</v>
      </c>
      <c r="AD12" s="178"/>
      <c r="AE12" s="17"/>
      <c r="AF12" s="17"/>
      <c r="AG12" s="17"/>
      <c r="AH12" s="17"/>
      <c r="AI12" s="17"/>
      <c r="AJ12" s="238"/>
    </row>
    <row r="13" spans="1:43" x14ac:dyDescent="0.2">
      <c r="A13" s="95"/>
      <c r="B13" s="153" t="s">
        <v>58</v>
      </c>
      <c r="C13" s="54" t="str">
        <v>AB</v>
      </c>
      <c r="D13" s="54" t="str">
        <v>3E</v>
      </c>
      <c r="E13" s="52" t="str">
        <f t="shared" si="1"/>
        <v>EURAB3E5Y_Quote</v>
      </c>
      <c r="F13" s="52" t="e">
        <f>_xll.qlSimpleQuote(Currency&amp;$C13&amp;$D13&amp;$B13&amp;QuoteSuffix,,RateTickValue,Permanent,Trigger,ObjectOverwrite)</f>
        <v>#VALUE!</v>
      </c>
      <c r="G13" s="28" t="str">
        <f ca="1">_xll.ohRangeRetrieveError(F13)</f>
        <v/>
      </c>
      <c r="H13" s="43"/>
      <c r="N13" s="95"/>
      <c r="O13" s="212" t="s">
        <v>58</v>
      </c>
      <c r="P13" s="306" t="str">
        <v>AB</v>
      </c>
      <c r="Q13" s="306" t="str">
        <v>3E</v>
      </c>
      <c r="R13" s="240" t="str">
        <f t="shared" si="0"/>
        <v>EURAB3E5Y</v>
      </c>
      <c r="S13" s="240" t="str">
        <v>EURAB3E5Y=ICAP</v>
      </c>
      <c r="T13" s="241">
        <v>0.31</v>
      </c>
      <c r="U13" s="241">
        <v>0.36</v>
      </c>
      <c r="V13" s="241">
        <v>0</v>
      </c>
      <c r="W13" s="241">
        <v>0</v>
      </c>
      <c r="X13" s="210">
        <f t="shared" si="2"/>
        <v>0.33499999999999996</v>
      </c>
      <c r="Y13" s="201"/>
      <c r="Z13" s="209">
        <v>0.31899999999999995</v>
      </c>
      <c r="AA13" s="201"/>
      <c r="AB13" s="260">
        <v>0.33499999999999996</v>
      </c>
      <c r="AC13" s="206" t="e">
        <f ca="1">_xll.qlSimpleQuoteSetValue(F13,AB13/100,Trigger)</f>
        <v>#NAME?</v>
      </c>
      <c r="AD13" s="178"/>
      <c r="AE13" s="17"/>
      <c r="AF13" s="17"/>
      <c r="AG13" s="17"/>
      <c r="AH13" s="17"/>
      <c r="AI13" s="17"/>
      <c r="AJ13" s="238"/>
    </row>
    <row r="14" spans="1:43" ht="15" x14ac:dyDescent="0.25">
      <c r="A14" s="95"/>
      <c r="B14" s="153" t="s">
        <v>57</v>
      </c>
      <c r="C14" s="54" t="str">
        <v>AB</v>
      </c>
      <c r="D14" s="54" t="str">
        <v>3E</v>
      </c>
      <c r="E14" s="52" t="str">
        <f t="shared" si="1"/>
        <v>EURAB3E6Y_Quote</v>
      </c>
      <c r="F14" s="52" t="e">
        <f>_xll.qlSimpleQuote(Currency&amp;$C14&amp;$D14&amp;$B14&amp;QuoteSuffix,,RateTickValue,Permanent,Trigger,ObjectOverwrite)</f>
        <v>#VALUE!</v>
      </c>
      <c r="G14" s="28" t="str">
        <f ca="1">_xll.ohRangeRetrieveError(F14)</f>
        <v/>
      </c>
      <c r="H14" s="43"/>
      <c r="N14" s="95"/>
      <c r="O14" s="212" t="s">
        <v>57</v>
      </c>
      <c r="P14" s="306" t="str">
        <v>AB</v>
      </c>
      <c r="Q14" s="306" t="str">
        <v>3E</v>
      </c>
      <c r="R14" s="240" t="str">
        <f t="shared" si="0"/>
        <v>EURAB3E6Y</v>
      </c>
      <c r="S14" s="240" t="str">
        <v>EURAB3E6Y=ICAP</v>
      </c>
      <c r="T14" s="241">
        <v>0.437</v>
      </c>
      <c r="U14" s="241">
        <v>0.48699999999999999</v>
      </c>
      <c r="V14" s="241">
        <v>0</v>
      </c>
      <c r="W14" s="241">
        <v>0</v>
      </c>
      <c r="X14" s="210">
        <f t="shared" si="2"/>
        <v>0.46199999999999997</v>
      </c>
      <c r="Y14" s="201"/>
      <c r="Z14" s="209">
        <v>0.43899999999999995</v>
      </c>
      <c r="AA14" s="201"/>
      <c r="AB14" s="260">
        <v>0.46199999999999997</v>
      </c>
      <c r="AC14" s="206" t="e">
        <f ca="1">_xll.qlSimpleQuoteSetValue(F14,AB14/100,Trigger)</f>
        <v>#NAME?</v>
      </c>
      <c r="AD14" s="178"/>
      <c r="AE14" s="17"/>
      <c r="AF14" s="17"/>
      <c r="AG14" s="17"/>
      <c r="AH14" s="17"/>
      <c r="AI14" s="17"/>
      <c r="AJ14" s="238"/>
      <c r="AM14" t="e">
        <f ca="1">_xll.RtGet("IDN","EUEONEU3E10Y=ICAP","PRIMACT_1")</f>
        <v>#NAME?</v>
      </c>
      <c r="AN14" t="e">
        <f ca="1">_xll.RtGet("IDN","EUEONEU3E10Y=ICAP","SEC_ACT_1")</f>
        <v>#NAME?</v>
      </c>
      <c r="AO14" s="16" t="e">
        <f ca="1">AVERAGE(AM14,AN14)</f>
        <v>#NAME?</v>
      </c>
      <c r="AP14" s="464">
        <f>X18</f>
        <v>0.90299999999999991</v>
      </c>
      <c r="AQ14" s="16" t="e">
        <f ca="1">AP14-AO14/100</f>
        <v>#NAME?</v>
      </c>
    </row>
    <row r="15" spans="1:43" x14ac:dyDescent="0.2">
      <c r="A15" s="95"/>
      <c r="B15" s="153" t="s">
        <v>56</v>
      </c>
      <c r="C15" s="54" t="str">
        <v>AB</v>
      </c>
      <c r="D15" s="54" t="str">
        <v>3E</v>
      </c>
      <c r="E15" s="52" t="str">
        <f t="shared" si="1"/>
        <v>EURAB3E7Y_Quote</v>
      </c>
      <c r="F15" s="52" t="e">
        <f>_xll.qlSimpleQuote(Currency&amp;$C15&amp;$D15&amp;$B15&amp;QuoteSuffix,,RateTickValue,Permanent,Trigger,ObjectOverwrite)</f>
        <v>#VALUE!</v>
      </c>
      <c r="G15" s="28" t="str">
        <f ca="1">_xll.ohRangeRetrieveError(F15)</f>
        <v/>
      </c>
      <c r="H15" s="43"/>
      <c r="N15" s="95"/>
      <c r="O15" s="212" t="s">
        <v>56</v>
      </c>
      <c r="P15" s="306" t="str">
        <v>AB</v>
      </c>
      <c r="Q15" s="306" t="str">
        <v>3E</v>
      </c>
      <c r="R15" s="240" t="str">
        <f t="shared" si="0"/>
        <v>EURAB3E7Y</v>
      </c>
      <c r="S15" s="240" t="str">
        <v>EURAB3E7Y=ICAP</v>
      </c>
      <c r="T15" s="241">
        <v>0.56500000000000006</v>
      </c>
      <c r="U15" s="241">
        <v>0.61499999999999999</v>
      </c>
      <c r="V15" s="241">
        <v>0</v>
      </c>
      <c r="W15" s="241">
        <v>0</v>
      </c>
      <c r="X15" s="210">
        <f t="shared" si="2"/>
        <v>0.59000000000000008</v>
      </c>
      <c r="Y15" s="201"/>
      <c r="Z15" s="209">
        <v>0.55899999999999994</v>
      </c>
      <c r="AA15" s="201"/>
      <c r="AB15" s="260">
        <v>0.59000000000000008</v>
      </c>
      <c r="AC15" s="206" t="e">
        <f ca="1">_xll.qlSimpleQuoteSetValue(F15,AB15/100,Trigger)</f>
        <v>#NAME?</v>
      </c>
      <c r="AD15" s="178"/>
      <c r="AE15" s="17"/>
      <c r="AF15" s="17"/>
      <c r="AG15" s="17"/>
      <c r="AH15" s="17"/>
      <c r="AI15" s="17"/>
      <c r="AJ15" s="238"/>
      <c r="AO15" s="16" t="e">
        <f t="shared" ref="AO15:AO16" si="3">AVERAGE(AM15,AN15)</f>
        <v>#DIV/0!</v>
      </c>
      <c r="AP15" s="464">
        <f t="shared" ref="AP15" si="4">X19</f>
        <v>0.98</v>
      </c>
      <c r="AQ15" s="16" t="e">
        <f t="shared" ref="AQ15:AQ16" si="5">AP15-AO15/100</f>
        <v>#DIV/0!</v>
      </c>
    </row>
    <row r="16" spans="1:43" ht="15" x14ac:dyDescent="0.25">
      <c r="A16" s="95"/>
      <c r="B16" s="153" t="s">
        <v>55</v>
      </c>
      <c r="C16" s="54" t="str">
        <v>AB</v>
      </c>
      <c r="D16" s="54" t="str">
        <v>3E</v>
      </c>
      <c r="E16" s="52" t="str">
        <f t="shared" si="1"/>
        <v>EURAB3E8Y_Quote</v>
      </c>
      <c r="F16" s="52" t="e">
        <f>_xll.qlSimpleQuote(Currency&amp;$C16&amp;$D16&amp;$B16&amp;QuoteSuffix,,RateTickValue,Permanent,Trigger,ObjectOverwrite)</f>
        <v>#VALUE!</v>
      </c>
      <c r="G16" s="28" t="str">
        <f ca="1">_xll.ohRangeRetrieveError(F16)</f>
        <v/>
      </c>
      <c r="H16" s="43"/>
      <c r="N16" s="95"/>
      <c r="O16" s="212" t="s">
        <v>55</v>
      </c>
      <c r="P16" s="306" t="str">
        <v>AB</v>
      </c>
      <c r="Q16" s="306" t="str">
        <v>3E</v>
      </c>
      <c r="R16" s="240" t="str">
        <f t="shared" si="0"/>
        <v>EURAB3E8Y</v>
      </c>
      <c r="S16" s="240" t="str">
        <v>EURAB3E8Y=ICAP</v>
      </c>
      <c r="T16" s="241">
        <v>0.68399999999999994</v>
      </c>
      <c r="U16" s="241">
        <v>0.73399999999999999</v>
      </c>
      <c r="V16" s="241">
        <v>0</v>
      </c>
      <c r="W16" s="241">
        <v>0</v>
      </c>
      <c r="X16" s="210">
        <f t="shared" si="2"/>
        <v>0.70899999999999996</v>
      </c>
      <c r="Y16" s="201"/>
      <c r="Z16" s="209">
        <v>0.66900000000000004</v>
      </c>
      <c r="AA16" s="201"/>
      <c r="AB16" s="260">
        <v>0.70899999999999996</v>
      </c>
      <c r="AC16" s="206" t="e">
        <f ca="1">_xll.qlSimpleQuoteSetValue(F16,AB16/100,Trigger)</f>
        <v>#NAME?</v>
      </c>
      <c r="AD16" s="178"/>
      <c r="AE16" s="17"/>
      <c r="AF16" s="17"/>
      <c r="AG16" s="17"/>
      <c r="AH16" s="17"/>
      <c r="AI16" s="17"/>
      <c r="AJ16" s="238"/>
      <c r="AM16" t="e">
        <f ca="1">_xll.RtGet("IDN","EUEONEU3E30Y=ICAP","PRIMACT_1")</f>
        <v>#NAME?</v>
      </c>
      <c r="AN16" t="e">
        <f ca="1">_xll.RtGet("IDN","EUEONEU3E30Y=ICAP","SEC_ACT_1")</f>
        <v>#NAME?</v>
      </c>
      <c r="AO16" s="16" t="e">
        <f t="shared" ca="1" si="3"/>
        <v>#NAME?</v>
      </c>
      <c r="AP16" s="464">
        <f>X38</f>
        <v>1.395</v>
      </c>
      <c r="AQ16" s="16" t="e">
        <f t="shared" ca="1" si="5"/>
        <v>#NAME?</v>
      </c>
    </row>
    <row r="17" spans="1:36" x14ac:dyDescent="0.2">
      <c r="A17" s="95"/>
      <c r="B17" s="153" t="s">
        <v>54</v>
      </c>
      <c r="C17" s="54" t="str">
        <v>AB</v>
      </c>
      <c r="D17" s="54" t="str">
        <v>3E</v>
      </c>
      <c r="E17" s="52" t="str">
        <f t="shared" si="1"/>
        <v>EURAB3E9Y_Quote</v>
      </c>
      <c r="F17" s="52" t="e">
        <f>_xll.qlSimpleQuote(Currency&amp;$C17&amp;$D17&amp;$B17&amp;QuoteSuffix,,RateTickValue,Permanent,Trigger,ObjectOverwrite)</f>
        <v>#VALUE!</v>
      </c>
      <c r="G17" s="28" t="str">
        <f ca="1">_xll.ohRangeRetrieveError(F17)</f>
        <v/>
      </c>
      <c r="H17" s="43"/>
      <c r="N17" s="95"/>
      <c r="O17" s="212" t="s">
        <v>54</v>
      </c>
      <c r="P17" s="306" t="str">
        <v>AB</v>
      </c>
      <c r="Q17" s="306" t="str">
        <v>3E</v>
      </c>
      <c r="R17" s="240" t="str">
        <f t="shared" si="0"/>
        <v>EURAB3E9Y</v>
      </c>
      <c r="S17" s="240" t="str">
        <v>EURAB3E9Y=ICAP</v>
      </c>
      <c r="T17" s="241">
        <v>0.78899999999999992</v>
      </c>
      <c r="U17" s="241">
        <v>0.83900000000000008</v>
      </c>
      <c r="V17" s="241">
        <v>0</v>
      </c>
      <c r="W17" s="241">
        <v>0</v>
      </c>
      <c r="X17" s="210">
        <f t="shared" si="2"/>
        <v>0.81400000000000006</v>
      </c>
      <c r="Y17" s="201"/>
      <c r="Z17" s="209">
        <v>0.76700000000000002</v>
      </c>
      <c r="AA17" s="201"/>
      <c r="AB17" s="260">
        <v>0.81400000000000006</v>
      </c>
      <c r="AC17" s="206" t="e">
        <f ca="1">_xll.qlSimpleQuoteSetValue(F17,AB17/100,Trigger)</f>
        <v>#NAME?</v>
      </c>
      <c r="AD17" s="178"/>
      <c r="AE17" s="17"/>
      <c r="AF17" s="17"/>
      <c r="AG17" s="17"/>
      <c r="AH17" s="17"/>
      <c r="AI17" s="17"/>
      <c r="AJ17" s="238"/>
    </row>
    <row r="18" spans="1:36" x14ac:dyDescent="0.2">
      <c r="A18" s="95"/>
      <c r="B18" s="153" t="s">
        <v>53</v>
      </c>
      <c r="C18" s="54" t="str">
        <v>AB</v>
      </c>
      <c r="D18" s="54" t="str">
        <v>3E</v>
      </c>
      <c r="E18" s="52" t="str">
        <f t="shared" si="1"/>
        <v>EURAB3E10Y_Quote</v>
      </c>
      <c r="F18" s="52" t="e">
        <f>_xll.qlSimpleQuote(Currency&amp;$C18&amp;$D18&amp;$B18&amp;QuoteSuffix,,RateTickValue,Permanent,Trigger,ObjectOverwrite)</f>
        <v>#VALUE!</v>
      </c>
      <c r="G18" s="28" t="str">
        <f ca="1">_xll.ohRangeRetrieveError(F18)</f>
        <v/>
      </c>
      <c r="H18" s="43"/>
      <c r="N18" s="95"/>
      <c r="O18" s="212" t="s">
        <v>53</v>
      </c>
      <c r="P18" s="306" t="str">
        <v>AB</v>
      </c>
      <c r="Q18" s="306" t="str">
        <v>3E</v>
      </c>
      <c r="R18" s="240" t="str">
        <f t="shared" si="0"/>
        <v>EURAB3E10Y</v>
      </c>
      <c r="S18" s="240" t="str">
        <v>EURAB3E10Y=ICAP</v>
      </c>
      <c r="T18" s="241">
        <v>0.87799999999999989</v>
      </c>
      <c r="U18" s="241">
        <v>0.92799999999999994</v>
      </c>
      <c r="V18" s="241">
        <v>0</v>
      </c>
      <c r="W18" s="241">
        <v>0</v>
      </c>
      <c r="X18" s="210">
        <f t="shared" si="2"/>
        <v>0.90299999999999991</v>
      </c>
      <c r="Y18" s="201"/>
      <c r="Z18" s="209">
        <v>0.84899999999999998</v>
      </c>
      <c r="AA18" s="201"/>
      <c r="AB18" s="260">
        <v>0.90299999999999991</v>
      </c>
      <c r="AC18" s="206" t="e">
        <f ca="1">_xll.qlSimpleQuoteSetValue(F18,AB18/100,Trigger)</f>
        <v>#NAME?</v>
      </c>
      <c r="AD18" s="178"/>
      <c r="AE18" s="17"/>
      <c r="AF18" s="17"/>
      <c r="AG18" s="17"/>
      <c r="AH18" s="17"/>
      <c r="AI18" s="17"/>
      <c r="AJ18" s="238"/>
    </row>
    <row r="19" spans="1:36" x14ac:dyDescent="0.2">
      <c r="A19" s="95"/>
      <c r="B19" s="153" t="s">
        <v>52</v>
      </c>
      <c r="C19" s="54" t="str">
        <v>AB</v>
      </c>
      <c r="D19" s="54" t="str">
        <v>3E</v>
      </c>
      <c r="E19" s="52" t="str">
        <f t="shared" si="1"/>
        <v>EURAB3E11Y_Quote</v>
      </c>
      <c r="F19" s="52" t="e">
        <f>_xll.qlSimpleQuote(Currency&amp;$C19&amp;$D19&amp;$B19&amp;QuoteSuffix,,RateTickValue,Permanent,Trigger,ObjectOverwrite)</f>
        <v>#VALUE!</v>
      </c>
      <c r="G19" s="28" t="str">
        <f ca="1">_xll.ohRangeRetrieveError(F19)</f>
        <v/>
      </c>
      <c r="H19" s="43"/>
      <c r="N19" s="95"/>
      <c r="O19" s="212" t="s">
        <v>52</v>
      </c>
      <c r="P19" s="306" t="str">
        <v>AB</v>
      </c>
      <c r="Q19" s="306" t="str">
        <v>3E</v>
      </c>
      <c r="R19" s="240" t="str">
        <f t="shared" si="0"/>
        <v>EURAB3E11Y</v>
      </c>
      <c r="S19" s="240" t="str">
        <v>EURAB3E11Y=ICAP</v>
      </c>
      <c r="T19" s="241">
        <v>0.95500000000000007</v>
      </c>
      <c r="U19" s="241">
        <v>1.0049999999999999</v>
      </c>
      <c r="V19" s="241">
        <v>0</v>
      </c>
      <c r="W19" s="241">
        <v>0</v>
      </c>
      <c r="X19" s="210">
        <f t="shared" si="2"/>
        <v>0.98</v>
      </c>
      <c r="Y19" s="201"/>
      <c r="Z19" s="209">
        <v>0.92300000000000004</v>
      </c>
      <c r="AA19" s="201"/>
      <c r="AB19" s="260">
        <v>0.98</v>
      </c>
      <c r="AC19" s="206" t="e">
        <f ca="1">_xll.qlSimpleQuoteSetValue(F19,AB19/100,Trigger)</f>
        <v>#NAME?</v>
      </c>
      <c r="AD19" s="178"/>
      <c r="AE19" s="17"/>
      <c r="AF19" s="17"/>
      <c r="AG19" s="17"/>
      <c r="AH19" s="17"/>
      <c r="AI19" s="17"/>
      <c r="AJ19" s="238"/>
    </row>
    <row r="20" spans="1:36" x14ac:dyDescent="0.2">
      <c r="A20" s="95"/>
      <c r="B20" s="153" t="s">
        <v>51</v>
      </c>
      <c r="C20" s="54" t="str">
        <v>AB</v>
      </c>
      <c r="D20" s="54" t="str">
        <v>3E</v>
      </c>
      <c r="E20" s="52" t="str">
        <f t="shared" si="1"/>
        <v>EURAB3E12Y_Quote</v>
      </c>
      <c r="F20" s="52" t="e">
        <f>_xll.qlSimpleQuote(Currency&amp;$C20&amp;$D20&amp;$B20&amp;QuoteSuffix,,RateTickValue,Permanent,Trigger,ObjectOverwrite)</f>
        <v>#VALUE!</v>
      </c>
      <c r="G20" s="28" t="str">
        <f ca="1">_xll.ohRangeRetrieveError(F20)</f>
        <v/>
      </c>
      <c r="H20" s="43"/>
      <c r="N20" s="95"/>
      <c r="O20" s="212" t="s">
        <v>51</v>
      </c>
      <c r="P20" s="306" t="str">
        <v>AB</v>
      </c>
      <c r="Q20" s="306" t="str">
        <v>3E</v>
      </c>
      <c r="R20" s="240" t="str">
        <f t="shared" si="0"/>
        <v>EURAB3E12Y</v>
      </c>
      <c r="S20" s="240" t="str">
        <v>EURAB3E12Y=ICAP</v>
      </c>
      <c r="T20" s="241">
        <v>1.0249999999999999</v>
      </c>
      <c r="U20" s="241">
        <v>1.075</v>
      </c>
      <c r="V20" s="241">
        <v>0</v>
      </c>
      <c r="W20" s="241">
        <v>0</v>
      </c>
      <c r="X20" s="210">
        <f t="shared" si="2"/>
        <v>1.0499999999999998</v>
      </c>
      <c r="Y20" s="201"/>
      <c r="Z20" s="209">
        <v>0.9890000000000001</v>
      </c>
      <c r="AA20" s="201"/>
      <c r="AB20" s="260">
        <v>1.0499999999999998</v>
      </c>
      <c r="AC20" s="206" t="e">
        <f ca="1">_xll.qlSimpleQuoteSetValue(F20,AB20/100,Trigger)</f>
        <v>#NAME?</v>
      </c>
      <c r="AD20" s="178"/>
      <c r="AE20" s="17"/>
      <c r="AF20" s="17"/>
      <c r="AG20" s="17"/>
      <c r="AH20" s="17"/>
      <c r="AI20" s="17"/>
      <c r="AJ20" s="238"/>
    </row>
    <row r="21" spans="1:36" x14ac:dyDescent="0.2">
      <c r="A21" s="95"/>
      <c r="B21" s="153" t="s">
        <v>50</v>
      </c>
      <c r="C21" s="54" t="str">
        <v>AB</v>
      </c>
      <c r="D21" s="54" t="str">
        <v>3E</v>
      </c>
      <c r="E21" s="52" t="str">
        <f t="shared" si="1"/>
        <v>EURAB3E13Y_Quote</v>
      </c>
      <c r="F21" s="52" t="e">
        <f>_xll.qlSimpleQuote(Currency&amp;$C21&amp;$D21&amp;$B21&amp;QuoteSuffix,,RateTickValue,Permanent,Trigger,ObjectOverwrite)</f>
        <v>#VALUE!</v>
      </c>
      <c r="G21" s="28" t="str">
        <f ca="1">_xll.ohRangeRetrieveError(F21)</f>
        <v/>
      </c>
      <c r="H21" s="43"/>
      <c r="N21" s="95"/>
      <c r="O21" s="212" t="s">
        <v>50</v>
      </c>
      <c r="P21" s="306" t="str">
        <v>AB</v>
      </c>
      <c r="Q21" s="306" t="str">
        <v>3E</v>
      </c>
      <c r="R21" s="240" t="str">
        <f t="shared" si="0"/>
        <v>EURAB3E13Y</v>
      </c>
      <c r="S21" s="240" t="str">
        <v>EURAB3E13Y=ICAP</v>
      </c>
      <c r="T21" s="241" t="s">
        <v>227</v>
      </c>
      <c r="U21" s="241" t="s">
        <v>227</v>
      </c>
      <c r="V21" s="241" t="s">
        <v>227</v>
      </c>
      <c r="W21" s="241" t="s">
        <v>227</v>
      </c>
      <c r="X21" s="210" t="e">
        <f t="shared" si="2"/>
        <v>#NUM!</v>
      </c>
      <c r="Y21" s="201"/>
      <c r="Z21" s="209" t="e">
        <v>#NUM!</v>
      </c>
      <c r="AA21" s="201"/>
      <c r="AB21" s="260" t="e">
        <v>#NUM!</v>
      </c>
      <c r="AC21" s="206" t="e">
        <f ca="1">_xll.qlSimpleQuoteSetValue(F21,AB21/100,Trigger)</f>
        <v>#NAME?</v>
      </c>
      <c r="AD21" s="178"/>
      <c r="AE21" s="17"/>
      <c r="AF21" s="17"/>
      <c r="AG21" s="17"/>
      <c r="AH21" s="17"/>
      <c r="AI21" s="17"/>
      <c r="AJ21" s="238"/>
    </row>
    <row r="22" spans="1:36" x14ac:dyDescent="0.2">
      <c r="A22" s="95"/>
      <c r="B22" s="153" t="s">
        <v>49</v>
      </c>
      <c r="C22" s="54" t="str">
        <v>AB</v>
      </c>
      <c r="D22" s="54" t="str">
        <v>3E</v>
      </c>
      <c r="E22" s="52" t="str">
        <f t="shared" si="1"/>
        <v>EURAB3E14Y_Quote</v>
      </c>
      <c r="F22" s="52" t="e">
        <f>_xll.qlSimpleQuote(Currency&amp;$C22&amp;$D22&amp;$B22&amp;QuoteSuffix,,RateTickValue,Permanent,Trigger,ObjectOverwrite)</f>
        <v>#VALUE!</v>
      </c>
      <c r="G22" s="28" t="str">
        <f ca="1">_xll.ohRangeRetrieveError(F22)</f>
        <v/>
      </c>
      <c r="H22" s="43"/>
      <c r="N22" s="95"/>
      <c r="O22" s="212" t="s">
        <v>49</v>
      </c>
      <c r="P22" s="306" t="str">
        <v>AB</v>
      </c>
      <c r="Q22" s="306" t="str">
        <v>3E</v>
      </c>
      <c r="R22" s="240" t="str">
        <f t="shared" si="0"/>
        <v>EURAB3E14Y</v>
      </c>
      <c r="S22" s="240" t="str">
        <v>EURAB3E14Y=ICAP</v>
      </c>
      <c r="T22" s="241" t="s">
        <v>227</v>
      </c>
      <c r="U22" s="241" t="s">
        <v>227</v>
      </c>
      <c r="V22" s="241" t="s">
        <v>227</v>
      </c>
      <c r="W22" s="241" t="s">
        <v>227</v>
      </c>
      <c r="X22" s="210" t="e">
        <f t="shared" si="2"/>
        <v>#NUM!</v>
      </c>
      <c r="Y22" s="201"/>
      <c r="Z22" s="209" t="e">
        <v>#NUM!</v>
      </c>
      <c r="AA22" s="201"/>
      <c r="AB22" s="260" t="e">
        <v>#NUM!</v>
      </c>
      <c r="AC22" s="206" t="e">
        <f ca="1">_xll.qlSimpleQuoteSetValue(F22,AB22/100,Trigger)</f>
        <v>#NAME?</v>
      </c>
      <c r="AD22" s="178"/>
      <c r="AE22" s="17"/>
      <c r="AF22" s="17"/>
      <c r="AG22" s="17"/>
      <c r="AH22" s="17"/>
      <c r="AI22" s="17"/>
      <c r="AJ22" s="238"/>
    </row>
    <row r="23" spans="1:36" x14ac:dyDescent="0.2">
      <c r="A23" s="95"/>
      <c r="B23" s="153" t="s">
        <v>48</v>
      </c>
      <c r="C23" s="54" t="str">
        <v>AB</v>
      </c>
      <c r="D23" s="54" t="str">
        <v>3E</v>
      </c>
      <c r="E23" s="52" t="str">
        <f t="shared" si="1"/>
        <v>EURAB3E15Y_Quote</v>
      </c>
      <c r="F23" s="52" t="e">
        <f>_xll.qlSimpleQuote(Currency&amp;$C23&amp;$D23&amp;$B23&amp;QuoteSuffix,,RateTickValue,Permanent,Trigger,ObjectOverwrite)</f>
        <v>#VALUE!</v>
      </c>
      <c r="G23" s="28" t="str">
        <f ca="1">_xll.ohRangeRetrieveError(F23)</f>
        <v/>
      </c>
      <c r="H23" s="43"/>
      <c r="N23" s="95"/>
      <c r="O23" s="212" t="s">
        <v>48</v>
      </c>
      <c r="P23" s="306" t="str">
        <v>AB</v>
      </c>
      <c r="Q23" s="306" t="str">
        <v>3E</v>
      </c>
      <c r="R23" s="240" t="str">
        <f t="shared" si="0"/>
        <v>EURAB3E15Y</v>
      </c>
      <c r="S23" s="240" t="str">
        <v>EURAB3E15Y=ICAP</v>
      </c>
      <c r="T23" s="241">
        <v>1.1759999999999999</v>
      </c>
      <c r="U23" s="241">
        <v>1.226</v>
      </c>
      <c r="V23" s="241">
        <v>0</v>
      </c>
      <c r="W23" s="241">
        <v>0</v>
      </c>
      <c r="X23" s="210">
        <f t="shared" si="2"/>
        <v>1.2010000000000001</v>
      </c>
      <c r="Y23" s="201"/>
      <c r="Z23" s="209">
        <v>1.1320000000000001</v>
      </c>
      <c r="AA23" s="201"/>
      <c r="AB23" s="260">
        <v>1.2010000000000001</v>
      </c>
      <c r="AC23" s="206" t="e">
        <f ca="1">_xll.qlSimpleQuoteSetValue(F23,AB23/100,Trigger)</f>
        <v>#NAME?</v>
      </c>
      <c r="AD23" s="178"/>
      <c r="AE23" s="17"/>
      <c r="AF23" s="17"/>
      <c r="AG23" s="17"/>
      <c r="AH23" s="17"/>
      <c r="AI23" s="17"/>
      <c r="AJ23" s="238"/>
    </row>
    <row r="24" spans="1:36" x14ac:dyDescent="0.2">
      <c r="A24" s="95"/>
      <c r="B24" s="153" t="s">
        <v>47</v>
      </c>
      <c r="C24" s="54" t="str">
        <v>AB</v>
      </c>
      <c r="D24" s="54" t="str">
        <v>3E</v>
      </c>
      <c r="E24" s="52" t="str">
        <f t="shared" si="1"/>
        <v>EURAB3E16Y_Quote</v>
      </c>
      <c r="F24" s="52" t="e">
        <f>_xll.qlSimpleQuote(Currency&amp;$C24&amp;$D24&amp;$B24&amp;QuoteSuffix,,RateTickValue,Permanent,Trigger,ObjectOverwrite)</f>
        <v>#VALUE!</v>
      </c>
      <c r="G24" s="28" t="str">
        <f ca="1">_xll.ohRangeRetrieveError(F24)</f>
        <v/>
      </c>
      <c r="H24" s="43"/>
      <c r="N24" s="95"/>
      <c r="O24" s="212" t="s">
        <v>47</v>
      </c>
      <c r="P24" s="306" t="str">
        <v>AB</v>
      </c>
      <c r="Q24" s="306" t="str">
        <v>3E</v>
      </c>
      <c r="R24" s="240" t="str">
        <f t="shared" si="0"/>
        <v>EURAB3E16Y</v>
      </c>
      <c r="S24" s="240" t="str">
        <v>EURAB3E16Y=ICAP</v>
      </c>
      <c r="T24" s="241" t="s">
        <v>227</v>
      </c>
      <c r="U24" s="241" t="s">
        <v>227</v>
      </c>
      <c r="V24" s="241" t="s">
        <v>227</v>
      </c>
      <c r="W24" s="241" t="s">
        <v>227</v>
      </c>
      <c r="X24" s="210" t="e">
        <f t="shared" si="2"/>
        <v>#NUM!</v>
      </c>
      <c r="Y24" s="201"/>
      <c r="Z24" s="209" t="e">
        <v>#NUM!</v>
      </c>
      <c r="AA24" s="201"/>
      <c r="AB24" s="260" t="e">
        <v>#NUM!</v>
      </c>
      <c r="AC24" s="206" t="e">
        <f ca="1">_xll.qlSimpleQuoteSetValue(F24,AB24/100,Trigger)</f>
        <v>#NAME?</v>
      </c>
      <c r="AD24" s="178"/>
      <c r="AE24" s="17"/>
      <c r="AF24" s="17"/>
      <c r="AG24" s="17"/>
      <c r="AH24" s="17"/>
      <c r="AI24" s="17"/>
      <c r="AJ24" s="238"/>
    </row>
    <row r="25" spans="1:36" x14ac:dyDescent="0.2">
      <c r="A25" s="95"/>
      <c r="B25" s="153" t="s">
        <v>46</v>
      </c>
      <c r="C25" s="54" t="str">
        <v>AB</v>
      </c>
      <c r="D25" s="54" t="str">
        <v>3E</v>
      </c>
      <c r="E25" s="52" t="str">
        <f t="shared" si="1"/>
        <v>EURAB3E17Y_Quote</v>
      </c>
      <c r="F25" s="52" t="e">
        <f>_xll.qlSimpleQuote(Currency&amp;$C25&amp;$D25&amp;$B25&amp;QuoteSuffix,,RateTickValue,Permanent,Trigger,ObjectOverwrite)</f>
        <v>#VALUE!</v>
      </c>
      <c r="G25" s="28" t="str">
        <f ca="1">_xll.ohRangeRetrieveError(F25)</f>
        <v/>
      </c>
      <c r="H25" s="43"/>
      <c r="N25" s="95"/>
      <c r="O25" s="212" t="s">
        <v>46</v>
      </c>
      <c r="P25" s="306" t="str">
        <v>AB</v>
      </c>
      <c r="Q25" s="306" t="str">
        <v>3E</v>
      </c>
      <c r="R25" s="240" t="str">
        <f t="shared" si="0"/>
        <v>EURAB3E17Y</v>
      </c>
      <c r="S25" s="240" t="str">
        <v>EURAB3E17Y=ICAP</v>
      </c>
      <c r="T25" s="241" t="s">
        <v>227</v>
      </c>
      <c r="U25" s="241" t="s">
        <v>227</v>
      </c>
      <c r="V25" s="241" t="s">
        <v>227</v>
      </c>
      <c r="W25" s="241" t="s">
        <v>227</v>
      </c>
      <c r="X25" s="210" t="e">
        <f t="shared" si="2"/>
        <v>#NUM!</v>
      </c>
      <c r="Y25" s="201"/>
      <c r="Z25" s="209" t="e">
        <v>#NUM!</v>
      </c>
      <c r="AA25" s="201"/>
      <c r="AB25" s="260" t="e">
        <v>#NUM!</v>
      </c>
      <c r="AC25" s="206" t="e">
        <f ca="1">_xll.qlSimpleQuoteSetValue(F25,AB25/100,Trigger)</f>
        <v>#NAME?</v>
      </c>
      <c r="AD25" s="178"/>
      <c r="AE25" s="17"/>
      <c r="AF25" s="17"/>
      <c r="AG25" s="17"/>
      <c r="AH25" s="17"/>
      <c r="AI25" s="17"/>
      <c r="AJ25" s="238"/>
    </row>
    <row r="26" spans="1:36" x14ac:dyDescent="0.2">
      <c r="A26" s="95"/>
      <c r="B26" s="153" t="s">
        <v>45</v>
      </c>
      <c r="C26" s="54" t="str">
        <v>AB</v>
      </c>
      <c r="D26" s="54" t="str">
        <v>3E</v>
      </c>
      <c r="E26" s="52" t="str">
        <f t="shared" si="1"/>
        <v>EURAB3E18Y_Quote</v>
      </c>
      <c r="F26" s="52" t="e">
        <f>_xll.qlSimpleQuote(Currency&amp;$C26&amp;$D26&amp;$B26&amp;QuoteSuffix,,RateTickValue,Permanent,Trigger,ObjectOverwrite)</f>
        <v>#VALUE!</v>
      </c>
      <c r="G26" s="28" t="str">
        <f ca="1">_xll.ohRangeRetrieveError(F26)</f>
        <v/>
      </c>
      <c r="H26" s="43"/>
      <c r="N26" s="95"/>
      <c r="O26" s="212" t="s">
        <v>45</v>
      </c>
      <c r="P26" s="306" t="str">
        <v>AB</v>
      </c>
      <c r="Q26" s="306" t="str">
        <v>3E</v>
      </c>
      <c r="R26" s="240" t="str">
        <f t="shared" si="0"/>
        <v>EURAB3E18Y</v>
      </c>
      <c r="S26" s="240" t="str">
        <v>EURAB3E18Y=ICAP</v>
      </c>
      <c r="T26" s="241" t="s">
        <v>227</v>
      </c>
      <c r="U26" s="241" t="s">
        <v>227</v>
      </c>
      <c r="V26" s="241" t="s">
        <v>227</v>
      </c>
      <c r="W26" s="241" t="s">
        <v>227</v>
      </c>
      <c r="X26" s="210" t="e">
        <f t="shared" si="2"/>
        <v>#NUM!</v>
      </c>
      <c r="Y26" s="201"/>
      <c r="Z26" s="209" t="e">
        <v>#NUM!</v>
      </c>
      <c r="AA26" s="201"/>
      <c r="AB26" s="260" t="e">
        <v>#NUM!</v>
      </c>
      <c r="AC26" s="206" t="e">
        <f ca="1">_xll.qlSimpleQuoteSetValue(F26,AB26/100,Trigger)</f>
        <v>#NAME?</v>
      </c>
      <c r="AD26" s="178"/>
      <c r="AE26" s="17"/>
      <c r="AF26" s="17"/>
      <c r="AG26" s="17"/>
      <c r="AH26" s="17"/>
      <c r="AI26" s="17"/>
      <c r="AJ26" s="238"/>
    </row>
    <row r="27" spans="1:36" x14ac:dyDescent="0.2">
      <c r="A27" s="95"/>
      <c r="B27" s="153" t="s">
        <v>44</v>
      </c>
      <c r="C27" s="54" t="str">
        <v>AB</v>
      </c>
      <c r="D27" s="54" t="str">
        <v>3E</v>
      </c>
      <c r="E27" s="52" t="str">
        <f t="shared" si="1"/>
        <v>EURAB3E19Y_Quote</v>
      </c>
      <c r="F27" s="52" t="e">
        <f>_xll.qlSimpleQuote(Currency&amp;$C27&amp;$D27&amp;$B27&amp;QuoteSuffix,,RateTickValue,Permanent,Trigger,ObjectOverwrite)</f>
        <v>#VALUE!</v>
      </c>
      <c r="G27" s="28" t="str">
        <f ca="1">_xll.ohRangeRetrieveError(F27)</f>
        <v/>
      </c>
      <c r="H27" s="43"/>
      <c r="N27" s="95"/>
      <c r="O27" s="212" t="s">
        <v>44</v>
      </c>
      <c r="P27" s="306" t="str">
        <v>AB</v>
      </c>
      <c r="Q27" s="306" t="str">
        <v>3E</v>
      </c>
      <c r="R27" s="240" t="str">
        <f t="shared" si="0"/>
        <v>EURAB3E19Y</v>
      </c>
      <c r="S27" s="240" t="str">
        <v>EURAB3E19Y=ICAP</v>
      </c>
      <c r="T27" s="241" t="s">
        <v>227</v>
      </c>
      <c r="U27" s="241" t="s">
        <v>227</v>
      </c>
      <c r="V27" s="241" t="s">
        <v>227</v>
      </c>
      <c r="W27" s="241" t="s">
        <v>227</v>
      </c>
      <c r="X27" s="210" t="e">
        <f t="shared" si="2"/>
        <v>#NUM!</v>
      </c>
      <c r="Y27" s="201"/>
      <c r="Z27" s="209" t="e">
        <v>#NUM!</v>
      </c>
      <c r="AA27" s="201"/>
      <c r="AB27" s="260" t="e">
        <v>#NUM!</v>
      </c>
      <c r="AC27" s="206" t="e">
        <f ca="1">_xll.qlSimpleQuoteSetValue(F27,AB27/100,Trigger)</f>
        <v>#NAME?</v>
      </c>
      <c r="AD27" s="178"/>
      <c r="AE27" s="17"/>
      <c r="AF27" s="17"/>
      <c r="AG27" s="17"/>
      <c r="AH27" s="17"/>
      <c r="AI27" s="17"/>
      <c r="AJ27" s="238"/>
    </row>
    <row r="28" spans="1:36" x14ac:dyDescent="0.2">
      <c r="A28" s="95"/>
      <c r="B28" s="153" t="s">
        <v>43</v>
      </c>
      <c r="C28" s="54" t="str">
        <v>AB</v>
      </c>
      <c r="D28" s="54" t="str">
        <v>3E</v>
      </c>
      <c r="E28" s="52" t="str">
        <f t="shared" si="1"/>
        <v>EURAB3E20Y_Quote</v>
      </c>
      <c r="F28" s="52" t="e">
        <f>_xll.qlSimpleQuote(Currency&amp;$C28&amp;$D28&amp;$B28&amp;QuoteSuffix,,RateTickValue,Permanent,Trigger,ObjectOverwrite)</f>
        <v>#VALUE!</v>
      </c>
      <c r="G28" s="28" t="str">
        <f ca="1">_xll.ohRangeRetrieveError(F28)</f>
        <v/>
      </c>
      <c r="H28" s="43"/>
      <c r="N28" s="95"/>
      <c r="O28" s="212" t="s">
        <v>43</v>
      </c>
      <c r="P28" s="306" t="str">
        <v>AB</v>
      </c>
      <c r="Q28" s="306" t="str">
        <v>3E</v>
      </c>
      <c r="R28" s="240" t="str">
        <f t="shared" si="0"/>
        <v>EURAB3E20Y</v>
      </c>
      <c r="S28" s="240" t="str">
        <v>EURAB3E20Y=ICAP</v>
      </c>
      <c r="T28" s="241">
        <v>1.3029999999999999</v>
      </c>
      <c r="U28" s="241">
        <v>1.353</v>
      </c>
      <c r="V28" s="241">
        <v>0</v>
      </c>
      <c r="W28" s="241">
        <v>0</v>
      </c>
      <c r="X28" s="210">
        <f t="shared" si="2"/>
        <v>1.3279999999999998</v>
      </c>
      <c r="Y28" s="201"/>
      <c r="Z28" s="209">
        <v>1.25</v>
      </c>
      <c r="AA28" s="201"/>
      <c r="AB28" s="260">
        <v>1.3279999999999998</v>
      </c>
      <c r="AC28" s="206" t="e">
        <f ca="1">_xll.qlSimpleQuoteSetValue(F28,AB28/100,Trigger)</f>
        <v>#NAME?</v>
      </c>
      <c r="AD28" s="178"/>
      <c r="AE28" s="17"/>
      <c r="AF28" s="17"/>
      <c r="AG28" s="17"/>
      <c r="AH28" s="17"/>
      <c r="AI28" s="17"/>
      <c r="AJ28" s="238"/>
    </row>
    <row r="29" spans="1:36" x14ac:dyDescent="0.2">
      <c r="A29" s="95"/>
      <c r="B29" s="153" t="s">
        <v>42</v>
      </c>
      <c r="C29" s="54" t="str">
        <v>AB</v>
      </c>
      <c r="D29" s="54" t="str">
        <v>3E</v>
      </c>
      <c r="E29" s="52" t="str">
        <f t="shared" si="1"/>
        <v>EURAB3E21Y_Quote</v>
      </c>
      <c r="F29" s="52" t="e">
        <f>_xll.qlSimpleQuote(Currency&amp;$C29&amp;$D29&amp;$B29&amp;QuoteSuffix,,RateTickValue,Permanent,Trigger,ObjectOverwrite)</f>
        <v>#VALUE!</v>
      </c>
      <c r="G29" s="28" t="str">
        <f ca="1">_xll.ohRangeRetrieveError(F29)</f>
        <v/>
      </c>
      <c r="H29" s="43"/>
      <c r="N29" s="95"/>
      <c r="O29" s="212" t="s">
        <v>42</v>
      </c>
      <c r="P29" s="307" t="str">
        <v>AB</v>
      </c>
      <c r="Q29" s="307" t="str">
        <v>3E</v>
      </c>
      <c r="R29" s="240" t="str">
        <f t="shared" si="0"/>
        <v>EURAB3E21Y</v>
      </c>
      <c r="S29" s="240" t="str">
        <v>EURAB3E21Y=ICAP</v>
      </c>
      <c r="T29" s="241" t="s">
        <v>227</v>
      </c>
      <c r="U29" s="241" t="s">
        <v>227</v>
      </c>
      <c r="V29" s="241" t="s">
        <v>227</v>
      </c>
      <c r="W29" s="241" t="s">
        <v>227</v>
      </c>
      <c r="X29" s="210" t="e">
        <f t="shared" si="2"/>
        <v>#NUM!</v>
      </c>
      <c r="Y29" s="201"/>
      <c r="Z29" s="209" t="e">
        <v>#NUM!</v>
      </c>
      <c r="AA29" s="201"/>
      <c r="AB29" s="260" t="e">
        <v>#NUM!</v>
      </c>
      <c r="AC29" s="206" t="e">
        <f ca="1">_xll.qlSimpleQuoteSetValue(F29,AB29/100,Trigger)</f>
        <v>#NAME?</v>
      </c>
      <c r="AD29" s="178"/>
      <c r="AE29" s="17"/>
      <c r="AF29" s="17"/>
      <c r="AG29" s="17"/>
      <c r="AH29" s="17"/>
      <c r="AI29" s="17"/>
      <c r="AJ29" s="238"/>
    </row>
    <row r="30" spans="1:36" x14ac:dyDescent="0.2">
      <c r="A30" s="95"/>
      <c r="B30" s="153" t="s">
        <v>41</v>
      </c>
      <c r="C30" s="54" t="str">
        <v>AB</v>
      </c>
      <c r="D30" s="54" t="str">
        <v>3E</v>
      </c>
      <c r="E30" s="52" t="str">
        <f t="shared" si="1"/>
        <v>EURAB3E22Y_Quote</v>
      </c>
      <c r="F30" s="52" t="e">
        <f>_xll.qlSimpleQuote(Currency&amp;$C30&amp;$D30&amp;$B30&amp;QuoteSuffix,,RateTickValue,Permanent,Trigger,ObjectOverwrite)</f>
        <v>#VALUE!</v>
      </c>
      <c r="G30" s="28" t="str">
        <f ca="1">_xll.ohRangeRetrieveError(F30)</f>
        <v/>
      </c>
      <c r="H30" s="43"/>
      <c r="N30" s="95"/>
      <c r="O30" s="212" t="s">
        <v>41</v>
      </c>
      <c r="P30" s="306" t="str">
        <v>AB</v>
      </c>
      <c r="Q30" s="306" t="str">
        <v>3E</v>
      </c>
      <c r="R30" s="240" t="str">
        <f t="shared" si="0"/>
        <v>EURAB3E22Y</v>
      </c>
      <c r="S30" s="240" t="str">
        <v>EURAB3E22Y=ICAP</v>
      </c>
      <c r="T30" s="241" t="s">
        <v>227</v>
      </c>
      <c r="U30" s="241" t="s">
        <v>227</v>
      </c>
      <c r="V30" s="241" t="s">
        <v>227</v>
      </c>
      <c r="W30" s="241" t="s">
        <v>227</v>
      </c>
      <c r="X30" s="210" t="e">
        <f t="shared" si="2"/>
        <v>#NUM!</v>
      </c>
      <c r="Y30" s="201"/>
      <c r="Z30" s="209" t="e">
        <v>#NUM!</v>
      </c>
      <c r="AA30" s="201"/>
      <c r="AB30" s="260" t="e">
        <v>#NUM!</v>
      </c>
      <c r="AC30" s="206" t="e">
        <f ca="1">_xll.qlSimpleQuoteSetValue(F30,AB30/100,Trigger)</f>
        <v>#NAME?</v>
      </c>
      <c r="AD30" s="178"/>
      <c r="AE30" s="17"/>
      <c r="AF30" s="17"/>
      <c r="AG30" s="17"/>
      <c r="AH30" s="17"/>
      <c r="AI30" s="17"/>
      <c r="AJ30" s="238"/>
    </row>
    <row r="31" spans="1:36" x14ac:dyDescent="0.2">
      <c r="A31" s="95"/>
      <c r="B31" s="153" t="s">
        <v>40</v>
      </c>
      <c r="C31" s="54" t="str">
        <v>AB</v>
      </c>
      <c r="D31" s="54" t="str">
        <v>3E</v>
      </c>
      <c r="E31" s="52" t="str">
        <f t="shared" si="1"/>
        <v>EURAB3E23Y_Quote</v>
      </c>
      <c r="F31" s="52" t="e">
        <f>_xll.qlSimpleQuote(Currency&amp;$C31&amp;$D31&amp;$B31&amp;QuoteSuffix,,RateTickValue,Permanent,Trigger,ObjectOverwrite)</f>
        <v>#VALUE!</v>
      </c>
      <c r="G31" s="28" t="str">
        <f ca="1">_xll.ohRangeRetrieveError(F31)</f>
        <v/>
      </c>
      <c r="H31" s="43"/>
      <c r="N31" s="95"/>
      <c r="O31" s="212" t="s">
        <v>40</v>
      </c>
      <c r="P31" s="306" t="str">
        <v>AB</v>
      </c>
      <c r="Q31" s="306" t="str">
        <v>3E</v>
      </c>
      <c r="R31" s="240" t="str">
        <f t="shared" si="0"/>
        <v>EURAB3E23Y</v>
      </c>
      <c r="S31" s="240" t="str">
        <v>EURAB3E23Y=ICAP</v>
      </c>
      <c r="T31" s="241" t="s">
        <v>227</v>
      </c>
      <c r="U31" s="241" t="s">
        <v>227</v>
      </c>
      <c r="V31" s="241" t="s">
        <v>227</v>
      </c>
      <c r="W31" s="241" t="s">
        <v>227</v>
      </c>
      <c r="X31" s="210" t="e">
        <f t="shared" si="2"/>
        <v>#NUM!</v>
      </c>
      <c r="Y31" s="201"/>
      <c r="Z31" s="209" t="e">
        <v>#NUM!</v>
      </c>
      <c r="AA31" s="201"/>
      <c r="AB31" s="260" t="e">
        <v>#NUM!</v>
      </c>
      <c r="AC31" s="206" t="e">
        <f ca="1">_xll.qlSimpleQuoteSetValue(F31,AB31/100,Trigger)</f>
        <v>#NAME?</v>
      </c>
      <c r="AD31" s="178"/>
      <c r="AE31" s="17"/>
      <c r="AF31" s="17"/>
      <c r="AG31" s="17"/>
      <c r="AH31" s="17"/>
      <c r="AI31" s="17"/>
      <c r="AJ31" s="238"/>
    </row>
    <row r="32" spans="1:36" x14ac:dyDescent="0.2">
      <c r="A32" s="95"/>
      <c r="B32" s="153" t="s">
        <v>39</v>
      </c>
      <c r="C32" s="54" t="str">
        <v>AB</v>
      </c>
      <c r="D32" s="54" t="str">
        <v>3E</v>
      </c>
      <c r="E32" s="52" t="str">
        <f t="shared" si="1"/>
        <v>EURAB3E24Y_Quote</v>
      </c>
      <c r="F32" s="52" t="e">
        <f>_xll.qlSimpleQuote(Currency&amp;$C32&amp;$D32&amp;$B32&amp;QuoteSuffix,,RateTickValue,Permanent,Trigger,ObjectOverwrite)</f>
        <v>#VALUE!</v>
      </c>
      <c r="G32" s="28" t="str">
        <f ca="1">_xll.ohRangeRetrieveError(F32)</f>
        <v/>
      </c>
      <c r="H32" s="43"/>
      <c r="N32" s="95"/>
      <c r="O32" s="212" t="s">
        <v>39</v>
      </c>
      <c r="P32" s="306" t="str">
        <v>AB</v>
      </c>
      <c r="Q32" s="306" t="str">
        <v>3E</v>
      </c>
      <c r="R32" s="240" t="str">
        <f t="shared" si="0"/>
        <v>EURAB3E24Y</v>
      </c>
      <c r="S32" s="240" t="str">
        <v>EURAB3E24Y=ICAP</v>
      </c>
      <c r="T32" s="241" t="s">
        <v>227</v>
      </c>
      <c r="U32" s="241" t="s">
        <v>227</v>
      </c>
      <c r="V32" s="241" t="s">
        <v>227</v>
      </c>
      <c r="W32" s="241" t="s">
        <v>227</v>
      </c>
      <c r="X32" s="210" t="e">
        <f t="shared" si="2"/>
        <v>#NUM!</v>
      </c>
      <c r="Y32" s="201"/>
      <c r="Z32" s="209" t="e">
        <v>#NUM!</v>
      </c>
      <c r="AA32" s="201"/>
      <c r="AB32" s="260" t="e">
        <v>#NUM!</v>
      </c>
      <c r="AC32" s="206" t="e">
        <f ca="1">_xll.qlSimpleQuoteSetValue(F32,AB32/100,Trigger)</f>
        <v>#NAME?</v>
      </c>
      <c r="AD32" s="178"/>
      <c r="AE32" s="17"/>
      <c r="AF32" s="17"/>
      <c r="AG32" s="17"/>
      <c r="AH32" s="17"/>
      <c r="AI32" s="17"/>
      <c r="AJ32" s="238"/>
    </row>
    <row r="33" spans="1:36" x14ac:dyDescent="0.2">
      <c r="A33" s="95"/>
      <c r="B33" s="153" t="s">
        <v>38</v>
      </c>
      <c r="C33" s="54" t="str">
        <v>AB</v>
      </c>
      <c r="D33" s="54" t="str">
        <v>3E</v>
      </c>
      <c r="E33" s="52" t="str">
        <f t="shared" si="1"/>
        <v>EURAB3E25Y_Quote</v>
      </c>
      <c r="F33" s="52" t="e">
        <f>_xll.qlSimpleQuote(Currency&amp;$C33&amp;$D33&amp;$B33&amp;QuoteSuffix,,RateTickValue,Permanent,Trigger,ObjectOverwrite)</f>
        <v>#VALUE!</v>
      </c>
      <c r="G33" s="28" t="str">
        <f ca="1">_xll.ohRangeRetrieveError(F33)</f>
        <v/>
      </c>
      <c r="H33" s="43"/>
      <c r="N33" s="95"/>
      <c r="O33" s="212" t="s">
        <v>38</v>
      </c>
      <c r="P33" s="306" t="str">
        <v>AB</v>
      </c>
      <c r="Q33" s="306" t="str">
        <v>3E</v>
      </c>
      <c r="R33" s="240" t="str">
        <f t="shared" si="0"/>
        <v>EURAB3E25Y</v>
      </c>
      <c r="S33" s="240" t="str">
        <v>EURAB3E25Y=ICAP</v>
      </c>
      <c r="T33" s="241">
        <v>1.3439999999999999</v>
      </c>
      <c r="U33" s="241">
        <v>1.3940000000000001</v>
      </c>
      <c r="V33" s="241">
        <v>0</v>
      </c>
      <c r="W33" s="241">
        <v>0</v>
      </c>
      <c r="X33" s="210">
        <f t="shared" si="2"/>
        <v>1.369</v>
      </c>
      <c r="Y33" s="201"/>
      <c r="Z33" s="209">
        <v>1.29</v>
      </c>
      <c r="AA33" s="201"/>
      <c r="AB33" s="260">
        <v>1.369</v>
      </c>
      <c r="AC33" s="206" t="e">
        <f ca="1">_xll.qlSimpleQuoteSetValue(F33,AB33/100,Trigger)</f>
        <v>#NAME?</v>
      </c>
      <c r="AD33" s="178"/>
      <c r="AE33" s="17"/>
      <c r="AF33" s="17"/>
      <c r="AG33" s="17"/>
      <c r="AH33" s="17"/>
      <c r="AI33" s="17"/>
      <c r="AJ33" s="238"/>
    </row>
    <row r="34" spans="1:36" x14ac:dyDescent="0.2">
      <c r="A34" s="95"/>
      <c r="B34" s="153" t="s">
        <v>37</v>
      </c>
      <c r="C34" s="54" t="str">
        <v>AB</v>
      </c>
      <c r="D34" s="54" t="str">
        <v>3E</v>
      </c>
      <c r="E34" s="52" t="str">
        <f t="shared" si="1"/>
        <v>EURAB3E26Y_Quote</v>
      </c>
      <c r="F34" s="52" t="e">
        <f>_xll.qlSimpleQuote(Currency&amp;$C34&amp;$D34&amp;$B34&amp;QuoteSuffix,,RateTickValue,Permanent,Trigger,ObjectOverwrite)</f>
        <v>#VALUE!</v>
      </c>
      <c r="G34" s="28" t="str">
        <f ca="1">_xll.ohRangeRetrieveError(F34)</f>
        <v/>
      </c>
      <c r="H34" s="43"/>
      <c r="N34" s="95"/>
      <c r="O34" s="212" t="s">
        <v>37</v>
      </c>
      <c r="P34" s="306" t="str">
        <v>AB</v>
      </c>
      <c r="Q34" s="306" t="str">
        <v>3E</v>
      </c>
      <c r="R34" s="240" t="str">
        <f t="shared" si="0"/>
        <v>EURAB3E26Y</v>
      </c>
      <c r="S34" s="240" t="str">
        <v>EURAB3E26Y=ICAP</v>
      </c>
      <c r="T34" s="241" t="s">
        <v>227</v>
      </c>
      <c r="U34" s="241" t="s">
        <v>227</v>
      </c>
      <c r="V34" s="241" t="s">
        <v>227</v>
      </c>
      <c r="W34" s="241" t="s">
        <v>227</v>
      </c>
      <c r="X34" s="210" t="e">
        <f t="shared" si="2"/>
        <v>#NUM!</v>
      </c>
      <c r="Y34" s="201"/>
      <c r="Z34" s="209" t="e">
        <v>#NUM!</v>
      </c>
      <c r="AA34" s="201"/>
      <c r="AB34" s="260" t="e">
        <v>#NUM!</v>
      </c>
      <c r="AC34" s="206" t="e">
        <f ca="1">_xll.qlSimpleQuoteSetValue(F34,AB34/100,Trigger)</f>
        <v>#NAME?</v>
      </c>
      <c r="AD34" s="178"/>
      <c r="AE34" s="17"/>
      <c r="AF34" s="17"/>
      <c r="AG34" s="17"/>
      <c r="AH34" s="17"/>
      <c r="AI34" s="17"/>
      <c r="AJ34" s="238"/>
    </row>
    <row r="35" spans="1:36" x14ac:dyDescent="0.2">
      <c r="A35" s="95"/>
      <c r="B35" s="153" t="s">
        <v>36</v>
      </c>
      <c r="C35" s="54" t="str">
        <v>AB</v>
      </c>
      <c r="D35" s="54" t="str">
        <v>3E</v>
      </c>
      <c r="E35" s="52" t="str">
        <f t="shared" si="1"/>
        <v>EURAB3E27Y_Quote</v>
      </c>
      <c r="F35" s="52" t="e">
        <f>_xll.qlSimpleQuote(Currency&amp;$C35&amp;$D35&amp;$B35&amp;QuoteSuffix,,RateTickValue,Permanent,Trigger,ObjectOverwrite)</f>
        <v>#VALUE!</v>
      </c>
      <c r="G35" s="28" t="str">
        <f ca="1">_xll.ohRangeRetrieveError(F35)</f>
        <v/>
      </c>
      <c r="H35" s="43"/>
      <c r="N35" s="95"/>
      <c r="O35" s="212" t="s">
        <v>36</v>
      </c>
      <c r="P35" s="306" t="str">
        <v>AB</v>
      </c>
      <c r="Q35" s="306" t="str">
        <v>3E</v>
      </c>
      <c r="R35" s="240" t="str">
        <f t="shared" si="0"/>
        <v>EURAB3E27Y</v>
      </c>
      <c r="S35" s="240" t="str">
        <v>EURAB3E27Y=ICAP</v>
      </c>
      <c r="T35" s="241" t="s">
        <v>227</v>
      </c>
      <c r="U35" s="241" t="s">
        <v>227</v>
      </c>
      <c r="V35" s="241" t="s">
        <v>227</v>
      </c>
      <c r="W35" s="241" t="s">
        <v>227</v>
      </c>
      <c r="X35" s="210" t="e">
        <f t="shared" si="2"/>
        <v>#NUM!</v>
      </c>
      <c r="Y35" s="201"/>
      <c r="Z35" s="209" t="e">
        <v>#NUM!</v>
      </c>
      <c r="AA35" s="201"/>
      <c r="AB35" s="260" t="e">
        <v>#NUM!</v>
      </c>
      <c r="AC35" s="206" t="e">
        <f ca="1">_xll.qlSimpleQuoteSetValue(F35,AB35/100,Trigger)</f>
        <v>#NAME?</v>
      </c>
      <c r="AD35" s="178"/>
      <c r="AE35" s="17"/>
      <c r="AF35" s="17"/>
      <c r="AG35" s="17"/>
      <c r="AH35" s="17"/>
      <c r="AI35" s="17"/>
      <c r="AJ35" s="238"/>
    </row>
    <row r="36" spans="1:36" x14ac:dyDescent="0.2">
      <c r="A36" s="95"/>
      <c r="B36" s="153" t="s">
        <v>35</v>
      </c>
      <c r="C36" s="54" t="str">
        <v>AB</v>
      </c>
      <c r="D36" s="54" t="str">
        <v>3E</v>
      </c>
      <c r="E36" s="52" t="str">
        <f t="shared" si="1"/>
        <v>EURAB3E28Y_Quote</v>
      </c>
      <c r="F36" s="52" t="e">
        <f>_xll.qlSimpleQuote(Currency&amp;$C36&amp;$D36&amp;$B36&amp;QuoteSuffix,,RateTickValue,Permanent,Trigger,ObjectOverwrite)</f>
        <v>#VALUE!</v>
      </c>
      <c r="G36" s="28" t="str">
        <f ca="1">_xll.ohRangeRetrieveError(F36)</f>
        <v/>
      </c>
      <c r="H36" s="43"/>
      <c r="N36" s="95"/>
      <c r="O36" s="212" t="s">
        <v>35</v>
      </c>
      <c r="P36" s="306" t="str">
        <v>AB</v>
      </c>
      <c r="Q36" s="306" t="str">
        <v>3E</v>
      </c>
      <c r="R36" s="240" t="str">
        <f t="shared" si="0"/>
        <v>EURAB3E28Y</v>
      </c>
      <c r="S36" s="240" t="str">
        <v>EURAB3E28Y=ICAP</v>
      </c>
      <c r="T36" s="241" t="s">
        <v>227</v>
      </c>
      <c r="U36" s="241" t="s">
        <v>227</v>
      </c>
      <c r="V36" s="241" t="s">
        <v>227</v>
      </c>
      <c r="W36" s="241" t="s">
        <v>227</v>
      </c>
      <c r="X36" s="210" t="e">
        <f t="shared" si="2"/>
        <v>#NUM!</v>
      </c>
      <c r="Y36" s="201"/>
      <c r="Z36" s="209" t="e">
        <v>#NUM!</v>
      </c>
      <c r="AA36" s="201"/>
      <c r="AB36" s="260" t="e">
        <v>#NUM!</v>
      </c>
      <c r="AC36" s="206" t="e">
        <f ca="1">_xll.qlSimpleQuoteSetValue(F36,AB36/100,Trigger)</f>
        <v>#NAME?</v>
      </c>
      <c r="AD36" s="178"/>
      <c r="AE36" s="17"/>
      <c r="AF36" s="17"/>
      <c r="AG36" s="17"/>
      <c r="AH36" s="17"/>
      <c r="AI36" s="17"/>
      <c r="AJ36" s="238"/>
    </row>
    <row r="37" spans="1:36" x14ac:dyDescent="0.2">
      <c r="A37" s="95"/>
      <c r="B37" s="153" t="s">
        <v>34</v>
      </c>
      <c r="C37" s="54" t="str">
        <v>AB</v>
      </c>
      <c r="D37" s="54" t="str">
        <v>3E</v>
      </c>
      <c r="E37" s="52" t="str">
        <f t="shared" si="1"/>
        <v>EURAB3E29Y_Quote</v>
      </c>
      <c r="F37" s="52" t="e">
        <f>_xll.qlSimpleQuote(Currency&amp;$C37&amp;$D37&amp;$B37&amp;QuoteSuffix,,RateTickValue,Permanent,Trigger,ObjectOverwrite)</f>
        <v>#VALUE!</v>
      </c>
      <c r="G37" s="28" t="str">
        <f ca="1">_xll.ohRangeRetrieveError(F37)</f>
        <v/>
      </c>
      <c r="H37" s="43"/>
      <c r="N37" s="95"/>
      <c r="O37" s="212" t="s">
        <v>34</v>
      </c>
      <c r="P37" s="306" t="str">
        <v>AB</v>
      </c>
      <c r="Q37" s="306" t="str">
        <v>3E</v>
      </c>
      <c r="R37" s="240" t="str">
        <f t="shared" si="0"/>
        <v>EURAB3E29Y</v>
      </c>
      <c r="S37" s="240" t="str">
        <v>EURAB3E29Y=ICAP</v>
      </c>
      <c r="T37" s="241" t="s">
        <v>227</v>
      </c>
      <c r="U37" s="241" t="s">
        <v>227</v>
      </c>
      <c r="V37" s="241" t="s">
        <v>227</v>
      </c>
      <c r="W37" s="241" t="s">
        <v>227</v>
      </c>
      <c r="X37" s="210" t="e">
        <f t="shared" si="2"/>
        <v>#NUM!</v>
      </c>
      <c r="Y37" s="201"/>
      <c r="Z37" s="209" t="e">
        <v>#NUM!</v>
      </c>
      <c r="AA37" s="201"/>
      <c r="AB37" s="260" t="e">
        <v>#NUM!</v>
      </c>
      <c r="AC37" s="206" t="e">
        <f ca="1">_xll.qlSimpleQuoteSetValue(F37,AB37/100,Trigger)</f>
        <v>#NAME?</v>
      </c>
      <c r="AD37" s="178"/>
      <c r="AE37" s="17"/>
      <c r="AF37" s="17"/>
      <c r="AG37" s="17"/>
      <c r="AH37" s="17"/>
      <c r="AI37" s="17"/>
      <c r="AJ37" s="238"/>
    </row>
    <row r="38" spans="1:36" x14ac:dyDescent="0.2">
      <c r="A38" s="95"/>
      <c r="B38" s="153" t="s">
        <v>33</v>
      </c>
      <c r="C38" s="54" t="str">
        <v>AB</v>
      </c>
      <c r="D38" s="54" t="str">
        <v>3E</v>
      </c>
      <c r="E38" s="52" t="str">
        <f t="shared" si="1"/>
        <v>EURAB3E30Y_Quote</v>
      </c>
      <c r="F38" s="52" t="e">
        <f>_xll.qlSimpleQuote(Currency&amp;$C38&amp;$D38&amp;$B38&amp;QuoteSuffix,,RateTickValue,Permanent,Trigger,ObjectOverwrite)</f>
        <v>#VALUE!</v>
      </c>
      <c r="G38" s="28" t="str">
        <f ca="1">_xll.ohRangeRetrieveError(F38)</f>
        <v/>
      </c>
      <c r="H38" s="43"/>
      <c r="N38" s="95"/>
      <c r="O38" s="212" t="s">
        <v>33</v>
      </c>
      <c r="P38" s="306" t="str">
        <v>AB</v>
      </c>
      <c r="Q38" s="306" t="str">
        <v>3E</v>
      </c>
      <c r="R38" s="240" t="str">
        <f t="shared" si="0"/>
        <v>EURAB3E30Y</v>
      </c>
      <c r="S38" s="240" t="str">
        <v>EURAB3E30Y=ICAP</v>
      </c>
      <c r="T38" s="241">
        <v>1.37</v>
      </c>
      <c r="U38" s="241">
        <v>1.42</v>
      </c>
      <c r="V38" s="241">
        <v>0</v>
      </c>
      <c r="W38" s="241">
        <v>0</v>
      </c>
      <c r="X38" s="210">
        <f t="shared" si="2"/>
        <v>1.395</v>
      </c>
      <c r="Y38" s="201"/>
      <c r="Z38" s="209">
        <v>1.3149999999999999</v>
      </c>
      <c r="AA38" s="201"/>
      <c r="AB38" s="260">
        <v>1.395</v>
      </c>
      <c r="AC38" s="206" t="e">
        <f ca="1">_xll.qlSimpleQuoteSetValue(F38,AB38/100,Trigger)</f>
        <v>#NAME?</v>
      </c>
      <c r="AD38" s="178"/>
      <c r="AE38" s="17"/>
      <c r="AF38" s="17"/>
      <c r="AG38" s="17"/>
      <c r="AH38" s="17"/>
      <c r="AI38" s="17"/>
      <c r="AJ38" s="238"/>
    </row>
    <row r="39" spans="1:36" x14ac:dyDescent="0.2">
      <c r="A39" s="95"/>
      <c r="B39" s="153" t="s">
        <v>32</v>
      </c>
      <c r="C39" s="54" t="str">
        <v>AB</v>
      </c>
      <c r="D39" s="54" t="str">
        <v>3E</v>
      </c>
      <c r="E39" s="52" t="str">
        <f t="shared" si="1"/>
        <v>EURAB3E35Y_Quote</v>
      </c>
      <c r="F39" s="52" t="e">
        <f>_xll.qlSimpleQuote(Currency&amp;$C39&amp;$D39&amp;$B39&amp;QuoteSuffix,,RateTickValue,Permanent,Trigger,ObjectOverwrite)</f>
        <v>#VALUE!</v>
      </c>
      <c r="G39" s="28" t="str">
        <f ca="1">_xll.ohRangeRetrieveError(F39)</f>
        <v/>
      </c>
      <c r="H39" s="43"/>
      <c r="N39" s="95"/>
      <c r="O39" s="212" t="s">
        <v>32</v>
      </c>
      <c r="P39" s="306" t="str">
        <v>AB</v>
      </c>
      <c r="Q39" s="306" t="str">
        <v>3E</v>
      </c>
      <c r="R39" s="240" t="str">
        <f t="shared" si="0"/>
        <v>EURAB3E35Y</v>
      </c>
      <c r="S39" s="240" t="str">
        <v>EURAB3E35Y=ICAP</v>
      </c>
      <c r="T39" s="241" t="s">
        <v>227</v>
      </c>
      <c r="U39" s="241" t="s">
        <v>227</v>
      </c>
      <c r="V39" s="241" t="s">
        <v>227</v>
      </c>
      <c r="W39" s="241" t="s">
        <v>227</v>
      </c>
      <c r="X39" s="210" t="e">
        <f t="shared" si="2"/>
        <v>#NUM!</v>
      </c>
      <c r="Y39" s="201"/>
      <c r="Z39" s="209" t="e">
        <v>#NUM!</v>
      </c>
      <c r="AA39" s="201"/>
      <c r="AB39" s="260" t="e">
        <v>#NUM!</v>
      </c>
      <c r="AC39" s="206" t="e">
        <f ca="1">_xll.qlSimpleQuoteSetValue(F39,AB39/100,Trigger)</f>
        <v>#NAME?</v>
      </c>
      <c r="AD39" s="178"/>
      <c r="AE39" s="17"/>
      <c r="AF39" s="17"/>
      <c r="AG39" s="17"/>
      <c r="AH39" s="17"/>
      <c r="AI39" s="17"/>
      <c r="AJ39" s="238"/>
    </row>
    <row r="40" spans="1:36" x14ac:dyDescent="0.2">
      <c r="A40" s="95"/>
      <c r="B40" s="153" t="s">
        <v>31</v>
      </c>
      <c r="C40" s="54" t="str">
        <v>AB</v>
      </c>
      <c r="D40" s="54" t="str">
        <v>3E</v>
      </c>
      <c r="E40" s="52" t="str">
        <f t="shared" si="1"/>
        <v>EURAB3E40Y_Quote</v>
      </c>
      <c r="F40" s="52" t="e">
        <f>_xll.qlSimpleQuote(Currency&amp;$C40&amp;$D40&amp;$B40&amp;QuoteSuffix,,RateTickValue,Permanent,Trigger,ObjectOverwrite)</f>
        <v>#VALUE!</v>
      </c>
      <c r="G40" s="28" t="str">
        <f ca="1">_xll.ohRangeRetrieveError(F40)</f>
        <v/>
      </c>
      <c r="H40" s="43"/>
      <c r="N40" s="95"/>
      <c r="O40" s="212" t="s">
        <v>31</v>
      </c>
      <c r="P40" s="306" t="str">
        <v>AB</v>
      </c>
      <c r="Q40" s="306" t="str">
        <v>3E</v>
      </c>
      <c r="R40" s="240" t="str">
        <f t="shared" si="0"/>
        <v>EURAB3E40Y</v>
      </c>
      <c r="S40" s="240" t="str">
        <v>EURAB3E40Y=ICAP</v>
      </c>
      <c r="T40" s="241">
        <v>1.381</v>
      </c>
      <c r="U40" s="241">
        <v>1.431</v>
      </c>
      <c r="V40" s="241">
        <v>0</v>
      </c>
      <c r="W40" s="241">
        <v>0</v>
      </c>
      <c r="X40" s="210">
        <f t="shared" si="2"/>
        <v>1.4060000000000001</v>
      </c>
      <c r="Y40" s="201"/>
      <c r="Z40" s="209">
        <v>1.33</v>
      </c>
      <c r="AA40" s="201"/>
      <c r="AB40" s="260">
        <v>1.4060000000000001</v>
      </c>
      <c r="AC40" s="206" t="e">
        <f ca="1">_xll.qlSimpleQuoteSetValue(F40,AB40/100,Trigger)</f>
        <v>#NAME?</v>
      </c>
      <c r="AD40" s="178"/>
      <c r="AE40" s="17"/>
      <c r="AF40" s="17"/>
      <c r="AG40" s="17"/>
      <c r="AH40" s="17"/>
      <c r="AI40" s="17"/>
      <c r="AJ40" s="238"/>
    </row>
    <row r="41" spans="1:36" x14ac:dyDescent="0.2">
      <c r="A41" s="95"/>
      <c r="B41" s="153" t="s">
        <v>30</v>
      </c>
      <c r="C41" s="54" t="str">
        <v>AB</v>
      </c>
      <c r="D41" s="54" t="str">
        <v>3E</v>
      </c>
      <c r="E41" s="52" t="str">
        <f t="shared" si="1"/>
        <v>EURAB3E50Y_Quote</v>
      </c>
      <c r="F41" s="52" t="e">
        <f>_xll.qlSimpleQuote(Currency&amp;$C41&amp;$D41&amp;$B41&amp;QuoteSuffix,,RateTickValue,Permanent,Trigger,ObjectOverwrite)</f>
        <v>#VALUE!</v>
      </c>
      <c r="G41" s="28" t="str">
        <f ca="1">_xll.ohRangeRetrieveError(F41)</f>
        <v/>
      </c>
      <c r="H41" s="43"/>
      <c r="N41" s="95"/>
      <c r="O41" s="212" t="s">
        <v>30</v>
      </c>
      <c r="P41" s="306" t="str">
        <v>AB</v>
      </c>
      <c r="Q41" s="306" t="str">
        <v>3E</v>
      </c>
      <c r="R41" s="240" t="str">
        <f t="shared" si="0"/>
        <v>EURAB3E50Y</v>
      </c>
      <c r="S41" s="240" t="str">
        <v>EURAB3E50Y=ICAP</v>
      </c>
      <c r="T41" s="241">
        <v>1.337</v>
      </c>
      <c r="U41" s="241">
        <v>1.387</v>
      </c>
      <c r="V41" s="241">
        <v>0</v>
      </c>
      <c r="W41" s="241">
        <v>0</v>
      </c>
      <c r="X41" s="210">
        <f t="shared" si="2"/>
        <v>1.3620000000000001</v>
      </c>
      <c r="Y41" s="201"/>
      <c r="Z41" s="209">
        <v>1.29</v>
      </c>
      <c r="AA41" s="201"/>
      <c r="AB41" s="260">
        <v>1.3620000000000001</v>
      </c>
      <c r="AC41" s="206" t="e">
        <f ca="1">_xll.qlSimpleQuoteSetValue(F41,AB41/100,Trigger)</f>
        <v>#NAME?</v>
      </c>
      <c r="AD41" s="178"/>
      <c r="AE41" s="17"/>
      <c r="AF41" s="17"/>
      <c r="AG41" s="17"/>
      <c r="AH41" s="17"/>
      <c r="AI41" s="17"/>
      <c r="AJ41" s="238"/>
    </row>
    <row r="42" spans="1:36" x14ac:dyDescent="0.2">
      <c r="A42" s="95"/>
      <c r="B42" s="153" t="s">
        <v>29</v>
      </c>
      <c r="C42" s="54" t="str">
        <v>AB</v>
      </c>
      <c r="D42" s="54" t="str">
        <v>3E</v>
      </c>
      <c r="E42" s="52" t="str">
        <f t="shared" si="1"/>
        <v>EURAB3E60Y_Quote</v>
      </c>
      <c r="F42" s="52" t="e">
        <f>_xll.qlSimpleQuote(Currency&amp;$C42&amp;$D42&amp;$B42&amp;QuoteSuffix,,RateTickValue,Permanent,Trigger,ObjectOverwrite)</f>
        <v>#VALUE!</v>
      </c>
      <c r="G42" s="28" t="str">
        <f ca="1">_xll.ohRangeRetrieveError(F42)</f>
        <v/>
      </c>
      <c r="H42" s="43"/>
      <c r="N42" s="95"/>
      <c r="O42" s="212" t="s">
        <v>29</v>
      </c>
      <c r="P42" s="306" t="str">
        <v>AB</v>
      </c>
      <c r="Q42" s="306" t="str">
        <v>3E</v>
      </c>
      <c r="R42" s="240" t="str">
        <f t="shared" si="0"/>
        <v>EURAB3E60Y</v>
      </c>
      <c r="S42" s="240" t="str">
        <v>EURAB3E60Y=ICAP</v>
      </c>
      <c r="T42" s="241">
        <v>1.325</v>
      </c>
      <c r="U42" s="241">
        <v>1.375</v>
      </c>
      <c r="V42" s="241">
        <v>0</v>
      </c>
      <c r="W42" s="241">
        <v>0</v>
      </c>
      <c r="X42" s="210">
        <f t="shared" si="2"/>
        <v>1.35</v>
      </c>
      <c r="Y42" s="201"/>
      <c r="Z42" s="202">
        <v>1.278</v>
      </c>
      <c r="AA42" s="201"/>
      <c r="AB42" s="253">
        <v>1.35</v>
      </c>
      <c r="AC42" s="198" t="e">
        <f ca="1">_xll.qlSimpleQuoteSetValue(F42,AB42/100,Trigger)</f>
        <v>#NAME?</v>
      </c>
      <c r="AD42" s="178"/>
      <c r="AE42" s="17"/>
      <c r="AF42" s="17"/>
      <c r="AG42" s="17"/>
      <c r="AH42" s="17"/>
      <c r="AI42" s="17"/>
      <c r="AJ42" s="238"/>
    </row>
    <row r="43" spans="1:36" ht="13.5" thickBot="1" x14ac:dyDescent="0.25">
      <c r="A43" s="42"/>
      <c r="B43" s="41"/>
      <c r="C43" s="41"/>
      <c r="D43" s="41"/>
      <c r="E43" s="41"/>
      <c r="F43" s="92"/>
      <c r="G43" s="92"/>
      <c r="H43" s="40"/>
      <c r="N43" s="171"/>
      <c r="O43" s="407"/>
      <c r="P43" s="237"/>
      <c r="Q43" s="237"/>
      <c r="R43" s="237"/>
      <c r="S43" s="237"/>
      <c r="T43" s="237"/>
      <c r="U43" s="237"/>
      <c r="V43" s="237"/>
      <c r="W43" s="237"/>
      <c r="X43" s="237"/>
      <c r="Y43" s="170"/>
      <c r="Z43" s="170"/>
      <c r="AA43" s="170"/>
      <c r="AB43" s="170"/>
      <c r="AC43" s="170"/>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e">
        <f>_xll.qlSimpleQuote(C3,1,RateTickValue,Permanent,Trigger,ObjectOverwrite)</f>
        <v>#VALUE!</v>
      </c>
      <c r="E3" s="181" t="str">
        <f ca="1">_xll.ohRangeRetrieveError(D3)</f>
        <v/>
      </c>
      <c r="F3" s="178"/>
    </row>
    <row r="4" spans="1:6" x14ac:dyDescent="0.2">
      <c r="A4" s="95"/>
      <c r="B4" s="180" t="s">
        <v>130</v>
      </c>
      <c r="C4" s="93" t="str">
        <f>Currency&amp;$B4&amp;"_SYNTH"&amp;Tenor&amp;QuoteSuffix</f>
        <v>EURTOY2_SYNTHON_Quote</v>
      </c>
      <c r="D4" s="96" t="e">
        <f>_xll.qlSimpleQuote(C4,1,RateTickValue,Permanent,Trigger,ObjectOverwrite)</f>
        <v>#VALUE!</v>
      </c>
      <c r="E4" s="179" t="str">
        <f ca="1">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1"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 ca="1">_xll.ohTrigger(AC5:AC42)</f>
        <v>3</v>
      </c>
      <c r="AD3" s="178"/>
      <c r="AE3" s="17"/>
      <c r="AF3" s="17"/>
      <c r="AG3" s="17"/>
      <c r="AH3" s="17"/>
      <c r="AI3" s="17"/>
      <c r="AJ3" s="17"/>
    </row>
    <row r="4" spans="1:36" ht="23.25" thickBot="1" x14ac:dyDescent="0.25">
      <c r="A4" s="177" t="s">
        <v>129</v>
      </c>
      <c r="B4" s="160"/>
      <c r="C4" s="160"/>
      <c r="D4" s="160"/>
      <c r="E4" s="122"/>
      <c r="F4" s="176"/>
      <c r="G4" s="122"/>
      <c r="H4" s="157"/>
      <c r="N4" s="95"/>
      <c r="O4" s="310"/>
      <c r="P4" s="155"/>
      <c r="Q4" s="155"/>
      <c r="R4" s="155"/>
      <c r="S4" s="231" t="e">
        <f ca="1">_xll.RData(S5:S42,T4:W4,,ReutersRtMode,,T5)</f>
        <v>#NAME?</v>
      </c>
      <c r="T4" s="249" t="s">
        <v>174</v>
      </c>
      <c r="U4" s="249" t="s">
        <v>143</v>
      </c>
      <c r="V4" s="249" t="s">
        <v>158</v>
      </c>
      <c r="W4" s="249" t="s">
        <v>173</v>
      </c>
      <c r="X4" s="227" t="s">
        <v>172</v>
      </c>
      <c r="Y4" s="201"/>
      <c r="Z4" s="229" t="s">
        <v>170</v>
      </c>
      <c r="AA4" s="201"/>
      <c r="AB4" s="331" t="s">
        <v>168</v>
      </c>
      <c r="AC4" s="70" t="s">
        <v>167</v>
      </c>
      <c r="AD4" s="178"/>
      <c r="AE4" s="17"/>
      <c r="AF4" s="17"/>
      <c r="AG4" s="17"/>
      <c r="AH4" s="17"/>
      <c r="AI4" s="17"/>
      <c r="AJ4" s="248"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0" t="str">
        <f t="array" ref="P5:P42">VLOOKUP(Currency,Conventions,2)</f>
        <v>AB</v>
      </c>
      <c r="Q5" s="240" t="str">
        <f t="array" ref="Q5:Q42">VLOOKUP(Currency,Conventions,3)</f>
        <v>6E</v>
      </c>
      <c r="R5" s="211" t="str">
        <f t="shared" ref="R5:R42" si="0">Currency&amp;$P5&amp;$Q5&amp;$O5</f>
        <v>EURAB6E6M</v>
      </c>
      <c r="S5" s="211" t="str">
        <f t="array" ref="S5:S42">Instruments&amp;"="&amp;VLOOKUP(Contributor,ContributorTable,2,FALSE)</f>
        <v>EURAB6E6M=ICAP</v>
      </c>
      <c r="T5" s="241" t="s">
        <v>227</v>
      </c>
      <c r="U5" s="241" t="s">
        <v>227</v>
      </c>
      <c r="V5" s="241" t="s">
        <v>227</v>
      </c>
      <c r="W5" s="241" t="s">
        <v>227</v>
      </c>
      <c r="X5" s="304" t="e">
        <f>IF(ISERROR(AVERAGE(T5,U5)),#NUM!,AVERAGE(T5,U5))</f>
        <v>#NUM!</v>
      </c>
      <c r="Y5" s="201"/>
      <c r="Z5" s="209" t="e">
        <v>#NUM!</v>
      </c>
      <c r="AA5" s="201"/>
      <c r="AB5" s="260" t="e">
        <f t="array" ref="AB5:AB42">QuoteLive</f>
        <v>#NUM!</v>
      </c>
      <c r="AC5" s="206" t="e">
        <f ca="1">_xll.qlSimpleQuoteSetValue(F5,AB5/100,Trigger)</f>
        <v>#NAME?</v>
      </c>
      <c r="AD5" s="178"/>
      <c r="AE5" s="17"/>
      <c r="AF5" s="308"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e">
        <f>_xll.qlSimpleQuote(Currency&amp;$C6&amp;$D6&amp;$B6&amp;QuoteSuffix,,RateTickValue,Permanent,Trigger,ObjectOverwrite)</f>
        <v>#VALUE!</v>
      </c>
      <c r="G6" s="51" t="str">
        <f ca="1">_xll.ohRangeRetrieveError(F6)</f>
        <v/>
      </c>
      <c r="H6" s="43"/>
      <c r="J6" s="166" t="s">
        <v>76</v>
      </c>
      <c r="K6" s="174" t="s">
        <v>124</v>
      </c>
      <c r="L6" s="173" t="s">
        <v>71</v>
      </c>
      <c r="N6" s="95"/>
      <c r="O6" s="212" t="s">
        <v>9</v>
      </c>
      <c r="P6" s="240" t="str">
        <v>AB</v>
      </c>
      <c r="Q6" s="240" t="str">
        <v>6E</v>
      </c>
      <c r="R6" s="211" t="str">
        <f t="shared" si="0"/>
        <v>EURAB6E1Y</v>
      </c>
      <c r="S6" s="211" t="str">
        <v>EURAB6E1Y=ICAP</v>
      </c>
      <c r="T6" s="241">
        <v>5.2000000000000005E-2</v>
      </c>
      <c r="U6" s="241">
        <v>9.1999999999999998E-2</v>
      </c>
      <c r="V6" s="241">
        <v>0</v>
      </c>
      <c r="W6" s="241">
        <v>0</v>
      </c>
      <c r="X6" s="304">
        <f t="shared" ref="X6:X42" si="3">IF(ISERROR(AVERAGE(T6,U6)),#NUM!,AVERAGE(T6,U6))</f>
        <v>7.2000000000000008E-2</v>
      </c>
      <c r="Y6" s="201"/>
      <c r="Z6" s="209">
        <v>6.6000000000000003E-2</v>
      </c>
      <c r="AA6" s="201"/>
      <c r="AB6" s="260">
        <v>7.2000000000000008E-2</v>
      </c>
      <c r="AC6" s="206" t="e">
        <f ca="1">_xll.qlSimpleQuoteSetValue(F6,AB6/100,Trigger)</f>
        <v>#NAME?</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e">
        <f>_xll.qlSimpleQuote(Currency&amp;$C7&amp;$D7&amp;$B7&amp;QuoteSuffix,,RateTickValue,Permanent,Trigger,ObjectOverwrite)</f>
        <v>#VALUE!</v>
      </c>
      <c r="G7" s="51" t="str">
        <f ca="1">_xll.ohRangeRetrieveError(F7)</f>
        <v/>
      </c>
      <c r="H7" s="43"/>
      <c r="J7" s="166" t="s">
        <v>64</v>
      </c>
      <c r="K7" s="61" t="s">
        <v>124</v>
      </c>
      <c r="L7" s="60" t="s">
        <v>74</v>
      </c>
      <c r="N7" s="95"/>
      <c r="O7" s="212" t="s">
        <v>79</v>
      </c>
      <c r="P7" s="240" t="str">
        <v>AB</v>
      </c>
      <c r="Q7" s="240" t="str">
        <v>6E</v>
      </c>
      <c r="R7" s="211" t="str">
        <f t="shared" si="0"/>
        <v>EURAB6E15M</v>
      </c>
      <c r="S7" s="211" t="str">
        <v>EURAB6E15M=ICAP</v>
      </c>
      <c r="T7" s="241">
        <v>4.0999999999999995E-2</v>
      </c>
      <c r="U7" s="241">
        <v>9.0999999999999998E-2</v>
      </c>
      <c r="V7" s="241">
        <v>0</v>
      </c>
      <c r="W7" s="241">
        <v>0</v>
      </c>
      <c r="X7" s="304">
        <f t="shared" si="3"/>
        <v>6.6000000000000003E-2</v>
      </c>
      <c r="Y7" s="201"/>
      <c r="Z7" s="209">
        <v>5.7999999999999996E-2</v>
      </c>
      <c r="AA7" s="201"/>
      <c r="AB7" s="260">
        <v>6.6000000000000003E-2</v>
      </c>
      <c r="AC7" s="206" t="e">
        <f ca="1">_xll.qlSimpleQuoteSetValue(F7,AB7/100,Trigger)</f>
        <v>#NAME?</v>
      </c>
      <c r="AD7" s="178"/>
      <c r="AE7" s="17"/>
      <c r="AF7" s="166" t="s">
        <v>73</v>
      </c>
      <c r="AG7" s="61" t="s">
        <v>123</v>
      </c>
      <c r="AH7" s="60" t="s">
        <v>71</v>
      </c>
      <c r="AI7" s="309"/>
      <c r="AJ7" s="238">
        <f t="shared" si="1"/>
        <v>4.999999999999999E-4</v>
      </c>
    </row>
    <row r="8" spans="1:36" x14ac:dyDescent="0.2">
      <c r="A8" s="95"/>
      <c r="B8" s="175" t="s">
        <v>78</v>
      </c>
      <c r="C8" s="54" t="str">
        <v>AB</v>
      </c>
      <c r="D8" s="54" t="str">
        <v>6E</v>
      </c>
      <c r="E8" s="52" t="str">
        <f t="shared" si="2"/>
        <v>EURAB6E18M_Quote</v>
      </c>
      <c r="F8" s="52" t="e">
        <f>_xll.qlSimpleQuote(Currency&amp;$C8&amp;$D8&amp;$B8&amp;QuoteSuffix,,RateTickValue,Permanent,Trigger,ObjectOverwrite)</f>
        <v>#VALUE!</v>
      </c>
      <c r="G8" s="51" t="str">
        <f ca="1">_xll.ohRangeRetrieveError(F8)</f>
        <v/>
      </c>
      <c r="H8" s="43"/>
      <c r="J8" s="166" t="s">
        <v>73</v>
      </c>
      <c r="K8" s="61" t="s">
        <v>123</v>
      </c>
      <c r="L8" s="60" t="s">
        <v>71</v>
      </c>
      <c r="N8" s="95"/>
      <c r="O8" s="212" t="s">
        <v>78</v>
      </c>
      <c r="P8" s="240" t="str">
        <v>AB</v>
      </c>
      <c r="Q8" s="240" t="str">
        <v>6E</v>
      </c>
      <c r="R8" s="211" t="str">
        <f t="shared" si="0"/>
        <v>EURAB6E18M</v>
      </c>
      <c r="S8" s="211" t="str">
        <v>EURAB6E18M=ICAP</v>
      </c>
      <c r="T8" s="241">
        <v>6.4000000000000001E-2</v>
      </c>
      <c r="U8" s="241">
        <v>0.11399999999999999</v>
      </c>
      <c r="V8" s="241">
        <v>0</v>
      </c>
      <c r="W8" s="241">
        <v>0</v>
      </c>
      <c r="X8" s="304">
        <f t="shared" si="3"/>
        <v>8.8999999999999996E-2</v>
      </c>
      <c r="Y8" s="201"/>
      <c r="Z8" s="209">
        <v>7.9000000000000015E-2</v>
      </c>
      <c r="AA8" s="201"/>
      <c r="AB8" s="260">
        <v>8.8999999999999996E-2</v>
      </c>
      <c r="AC8" s="206" t="e">
        <f ca="1">_xll.qlSimpleQuoteSetValue(F8,AB8/100,Trigger)</f>
        <v>#NAME?</v>
      </c>
      <c r="AD8" s="178"/>
      <c r="AE8" s="17"/>
      <c r="AF8" s="166" t="s">
        <v>72</v>
      </c>
      <c r="AG8" s="61" t="s">
        <v>123</v>
      </c>
      <c r="AH8" s="60" t="s">
        <v>71</v>
      </c>
      <c r="AI8" s="309"/>
      <c r="AJ8" s="238">
        <f t="shared" si="1"/>
        <v>4.999999999999999E-4</v>
      </c>
    </row>
    <row r="9" spans="1:36" ht="12" thickBot="1" x14ac:dyDescent="0.25">
      <c r="A9" s="95"/>
      <c r="B9" s="175" t="s">
        <v>77</v>
      </c>
      <c r="C9" s="54" t="str">
        <v>AB</v>
      </c>
      <c r="D9" s="54" t="str">
        <v>6E</v>
      </c>
      <c r="E9" s="52" t="str">
        <f t="shared" si="2"/>
        <v>EURAB6E21M_Quote</v>
      </c>
      <c r="F9" s="52" t="e">
        <f>_xll.qlSimpleQuote(Currency&amp;$C9&amp;$D9&amp;$B9&amp;QuoteSuffix,,RateTickValue,Permanent,Trigger,ObjectOverwrite)</f>
        <v>#VALUE!</v>
      </c>
      <c r="G9" s="51" t="str">
        <f ca="1">_xll.ohRangeRetrieveError(F9)</f>
        <v/>
      </c>
      <c r="H9" s="43"/>
      <c r="J9" s="166" t="s">
        <v>72</v>
      </c>
      <c r="K9" s="174" t="s">
        <v>123</v>
      </c>
      <c r="L9" s="173" t="s">
        <v>71</v>
      </c>
      <c r="N9" s="95"/>
      <c r="O9" s="212" t="s">
        <v>77</v>
      </c>
      <c r="P9" s="240" t="str">
        <v>AB</v>
      </c>
      <c r="Q9" s="240" t="str">
        <v>6E</v>
      </c>
      <c r="R9" s="211" t="str">
        <f t="shared" si="0"/>
        <v>EURAB6E21M</v>
      </c>
      <c r="S9" s="211" t="str">
        <v>EURAB6E21M=ICAP</v>
      </c>
      <c r="T9" s="241">
        <v>6.7000000000000004E-2</v>
      </c>
      <c r="U9" s="241">
        <v>0.11699999999999999</v>
      </c>
      <c r="V9" s="241">
        <v>0</v>
      </c>
      <c r="W9" s="241">
        <v>0</v>
      </c>
      <c r="X9" s="304">
        <f t="shared" si="3"/>
        <v>9.1999999999999998E-2</v>
      </c>
      <c r="Y9" s="201"/>
      <c r="Z9" s="209">
        <v>8.0000000000000016E-2</v>
      </c>
      <c r="AA9" s="201"/>
      <c r="AB9" s="260">
        <v>9.1999999999999998E-2</v>
      </c>
      <c r="AC9" s="206" t="e">
        <f ca="1">_xll.qlSimpleQuoteSetValue(F9,AB9/100,Trigger)</f>
        <v>#NAME?</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e">
        <f>_xll.qlSimpleQuote(Currency&amp;$C10&amp;$D10&amp;$B10&amp;QuoteSuffix,,RateTickValue,Permanent,Trigger,ObjectOverwrite)</f>
        <v>#VALUE!</v>
      </c>
      <c r="G10" s="51" t="str">
        <f ca="1">_xll.ohRangeRetrieveError(F10)</f>
        <v/>
      </c>
      <c r="H10" s="43"/>
      <c r="J10" s="165" t="s">
        <v>70</v>
      </c>
      <c r="K10" s="58" t="s">
        <v>122</v>
      </c>
      <c r="L10" s="57" t="s">
        <v>71</v>
      </c>
      <c r="N10" s="95"/>
      <c r="O10" s="212" t="s">
        <v>61</v>
      </c>
      <c r="P10" s="240" t="str">
        <v>AB</v>
      </c>
      <c r="Q10" s="240" t="str">
        <v>6E</v>
      </c>
      <c r="R10" s="211" t="str">
        <f t="shared" si="0"/>
        <v>EURAB6E2Y</v>
      </c>
      <c r="S10" s="211" t="str">
        <v>EURAB6E2Y=ICAP</v>
      </c>
      <c r="T10" s="241">
        <v>9.5000000000000001E-2</v>
      </c>
      <c r="U10" s="241">
        <v>0.13500000000000001</v>
      </c>
      <c r="V10" s="241">
        <v>0</v>
      </c>
      <c r="W10" s="241">
        <v>0</v>
      </c>
      <c r="X10" s="304">
        <f t="shared" si="3"/>
        <v>0.115</v>
      </c>
      <c r="Y10" s="201"/>
      <c r="Z10" s="209">
        <v>0.10400000000000001</v>
      </c>
      <c r="AA10" s="201"/>
      <c r="AB10" s="260">
        <v>0.115</v>
      </c>
      <c r="AC10" s="206" t="e">
        <f ca="1">_xll.qlSimpleQuoteSetValue(F10,AB10/100,Trigger)</f>
        <v>#NAME?</v>
      </c>
      <c r="AD10" s="178"/>
      <c r="AE10" s="17"/>
      <c r="AF10" s="17"/>
      <c r="AG10" s="17"/>
      <c r="AH10" s="17"/>
      <c r="AI10" s="17"/>
      <c r="AJ10" s="238">
        <f t="shared" si="1"/>
        <v>4.0000000000000007E-4</v>
      </c>
    </row>
    <row r="11" spans="1:36" x14ac:dyDescent="0.2">
      <c r="A11" s="95"/>
      <c r="B11" s="172" t="s">
        <v>60</v>
      </c>
      <c r="C11" s="54" t="str">
        <v>AB</v>
      </c>
      <c r="D11" s="54" t="str">
        <v>6E</v>
      </c>
      <c r="E11" s="52" t="str">
        <f t="shared" si="2"/>
        <v>EURAB6E3Y_Quote</v>
      </c>
      <c r="F11" s="52" t="e">
        <f>_xll.qlSimpleQuote(Currency&amp;$C11&amp;$D11&amp;$B11&amp;QuoteSuffix,,RateTickValue,Permanent,Trigger,ObjectOverwrite)</f>
        <v>#VALUE!</v>
      </c>
      <c r="G11" s="51" t="str">
        <f ca="1">_xll.ohRangeRetrieveError(F11)</f>
        <v/>
      </c>
      <c r="H11" s="43"/>
      <c r="N11" s="95"/>
      <c r="O11" s="212" t="s">
        <v>60</v>
      </c>
      <c r="P11" s="240" t="str">
        <v>AB</v>
      </c>
      <c r="Q11" s="240" t="str">
        <v>6E</v>
      </c>
      <c r="R11" s="211" t="str">
        <f t="shared" si="0"/>
        <v>EURAB6E3Y</v>
      </c>
      <c r="S11" s="211" t="str">
        <v>EURAB6E3Y=ICAP</v>
      </c>
      <c r="T11" s="241">
        <v>0.17499999999999999</v>
      </c>
      <c r="U11" s="241">
        <v>0.215</v>
      </c>
      <c r="V11" s="241">
        <v>0</v>
      </c>
      <c r="W11" s="241">
        <v>0</v>
      </c>
      <c r="X11" s="304">
        <f t="shared" si="3"/>
        <v>0.19500000000000001</v>
      </c>
      <c r="Y11" s="201"/>
      <c r="Z11" s="209">
        <v>0.183</v>
      </c>
      <c r="AA11" s="201"/>
      <c r="AB11" s="260">
        <v>0.19500000000000001</v>
      </c>
      <c r="AC11" s="206" t="e">
        <f ca="1">_xll.qlSimpleQuoteSetValue(F11,AB11/100,Trigger)</f>
        <v>#NAME?</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e">
        <f>_xll.qlSimpleQuote(Currency&amp;$C12&amp;$D12&amp;$B12&amp;QuoteSuffix,,RateTickValue,Permanent,Trigger,ObjectOverwrite)</f>
        <v>#VALUE!</v>
      </c>
      <c r="G12" s="51" t="str">
        <f ca="1">_xll.ohRangeRetrieveError(F12)</f>
        <v/>
      </c>
      <c r="H12" s="43"/>
      <c r="N12" s="95"/>
      <c r="O12" s="212" t="s">
        <v>59</v>
      </c>
      <c r="P12" s="240" t="str">
        <v>AB</v>
      </c>
      <c r="Q12" s="240" t="str">
        <v>6E</v>
      </c>
      <c r="R12" s="211" t="str">
        <f t="shared" si="0"/>
        <v>EURAB6E4Y</v>
      </c>
      <c r="S12" s="211" t="str">
        <v>EURAB6E4Y=ICAP</v>
      </c>
      <c r="T12" s="241">
        <v>0.27800000000000002</v>
      </c>
      <c r="U12" s="241">
        <v>0.318</v>
      </c>
      <c r="V12" s="241">
        <v>0</v>
      </c>
      <c r="W12" s="241">
        <v>0</v>
      </c>
      <c r="X12" s="304">
        <f t="shared" si="3"/>
        <v>0.29800000000000004</v>
      </c>
      <c r="Y12" s="201"/>
      <c r="Z12" s="209">
        <v>0.28500000000000003</v>
      </c>
      <c r="AA12" s="201"/>
      <c r="AB12" s="260">
        <v>0.29800000000000004</v>
      </c>
      <c r="AC12" s="206" t="e">
        <f ca="1">_xll.qlSimpleQuoteSetValue(F12,AB12/100,Trigger)</f>
        <v>#NAME?</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e">
        <f>_xll.qlSimpleQuote(Currency&amp;$C13&amp;$D13&amp;$B13&amp;QuoteSuffix,,RateTickValue,Permanent,Trigger,ObjectOverwrite)</f>
        <v>#VALUE!</v>
      </c>
      <c r="G13" s="51" t="str">
        <f ca="1">_xll.ohRangeRetrieveError(F13)</f>
        <v/>
      </c>
      <c r="H13" s="43"/>
      <c r="N13" s="95"/>
      <c r="O13" s="212" t="s">
        <v>58</v>
      </c>
      <c r="P13" s="240" t="str">
        <v>AB</v>
      </c>
      <c r="Q13" s="240" t="str">
        <v>6E</v>
      </c>
      <c r="R13" s="211" t="str">
        <f t="shared" si="0"/>
        <v>EURAB6E5Y</v>
      </c>
      <c r="S13" s="211" t="str">
        <v>EURAB6E5Y=ICAP</v>
      </c>
      <c r="T13" s="241">
        <v>0.39699999999999996</v>
      </c>
      <c r="U13" s="241">
        <v>0.437</v>
      </c>
      <c r="V13" s="241">
        <v>0</v>
      </c>
      <c r="W13" s="241">
        <v>0</v>
      </c>
      <c r="X13" s="304">
        <f t="shared" si="3"/>
        <v>0.41699999999999998</v>
      </c>
      <c r="Y13" s="201"/>
      <c r="Z13" s="209">
        <v>0.40200000000000002</v>
      </c>
      <c r="AA13" s="201"/>
      <c r="AB13" s="260">
        <v>0.41699999999999998</v>
      </c>
      <c r="AC13" s="206" t="e">
        <f ca="1">_xll.qlSimpleQuoteSetValue(F13,AB13/100,Trigger)</f>
        <v>#NAME?</v>
      </c>
      <c r="AD13" s="178"/>
      <c r="AE13" s="17"/>
      <c r="AF13" s="17"/>
      <c r="AG13" s="17"/>
      <c r="AH13" s="17"/>
      <c r="AI13" s="17"/>
      <c r="AJ13" s="238">
        <f t="shared" si="1"/>
        <v>4.0000000000000034E-4</v>
      </c>
    </row>
    <row r="14" spans="1:36" x14ac:dyDescent="0.2">
      <c r="A14" s="95"/>
      <c r="B14" s="172" t="s">
        <v>57</v>
      </c>
      <c r="C14" s="54" t="str">
        <v>AB</v>
      </c>
      <c r="D14" s="54" t="str">
        <v>6E</v>
      </c>
      <c r="E14" s="52" t="str">
        <f t="shared" si="2"/>
        <v>EURAB6E6Y_Quote</v>
      </c>
      <c r="F14" s="52" t="e">
        <f>_xll.qlSimpleQuote(Currency&amp;$C14&amp;$D14&amp;$B14&amp;QuoteSuffix,,RateTickValue,Permanent,Trigger,ObjectOverwrite)</f>
        <v>#VALUE!</v>
      </c>
      <c r="G14" s="51" t="str">
        <f ca="1">_xll.ohRangeRetrieveError(F14)</f>
        <v/>
      </c>
      <c r="H14" s="43"/>
      <c r="N14" s="95"/>
      <c r="O14" s="212" t="s">
        <v>57</v>
      </c>
      <c r="P14" s="240" t="str">
        <v>AB</v>
      </c>
      <c r="Q14" s="240" t="str">
        <v>6E</v>
      </c>
      <c r="R14" s="211" t="str">
        <f t="shared" si="0"/>
        <v>EURAB6E6Y</v>
      </c>
      <c r="S14" s="211" t="str">
        <v>EURAB6E6Y=ICAP</v>
      </c>
      <c r="T14" s="241">
        <v>0.52500000000000002</v>
      </c>
      <c r="U14" s="241">
        <v>0.56500000000000006</v>
      </c>
      <c r="V14" s="241">
        <v>0</v>
      </c>
      <c r="W14" s="241">
        <v>0</v>
      </c>
      <c r="X14" s="304">
        <f t="shared" si="3"/>
        <v>0.54500000000000004</v>
      </c>
      <c r="Y14" s="201"/>
      <c r="Z14" s="209">
        <v>0.52200000000000002</v>
      </c>
      <c r="AA14" s="201"/>
      <c r="AB14" s="260">
        <v>0.54500000000000004</v>
      </c>
      <c r="AC14" s="206" t="e">
        <f ca="1">_xll.qlSimpleQuoteSetValue(F14,AB14/100,Trigger)</f>
        <v>#NAME?</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e">
        <f>_xll.qlSimpleQuote(Currency&amp;$C15&amp;$D15&amp;$B15&amp;QuoteSuffix,,RateTickValue,Permanent,Trigger,ObjectOverwrite)</f>
        <v>#VALUE!</v>
      </c>
      <c r="G15" s="51" t="str">
        <f ca="1">_xll.ohRangeRetrieveError(F15)</f>
        <v/>
      </c>
      <c r="H15" s="43"/>
      <c r="N15" s="95"/>
      <c r="O15" s="212" t="s">
        <v>56</v>
      </c>
      <c r="P15" s="240" t="str">
        <v>AB</v>
      </c>
      <c r="Q15" s="240" t="str">
        <v>6E</v>
      </c>
      <c r="R15" s="211" t="str">
        <f t="shared" si="0"/>
        <v>EURAB6E7Y</v>
      </c>
      <c r="S15" s="211" t="str">
        <v>EURAB6E7Y=ICAP</v>
      </c>
      <c r="T15" s="241">
        <v>0.65300000000000002</v>
      </c>
      <c r="U15" s="241">
        <v>0.69299999999999995</v>
      </c>
      <c r="V15" s="241">
        <v>0</v>
      </c>
      <c r="W15" s="241">
        <v>0</v>
      </c>
      <c r="X15" s="304">
        <f t="shared" si="3"/>
        <v>0.67300000000000004</v>
      </c>
      <c r="Y15" s="201"/>
      <c r="Z15" s="209">
        <v>0.64200000000000002</v>
      </c>
      <c r="AA15" s="201"/>
      <c r="AB15" s="260">
        <v>0.67300000000000004</v>
      </c>
      <c r="AC15" s="206" t="e">
        <f ca="1">_xll.qlSimpleQuoteSetValue(F15,AB15/100,Trigger)</f>
        <v>#NAME?</v>
      </c>
      <c r="AD15" s="178"/>
      <c r="AE15" s="17"/>
      <c r="AF15" s="17"/>
      <c r="AG15" s="17"/>
      <c r="AH15" s="17"/>
      <c r="AI15" s="17"/>
      <c r="AJ15" s="238">
        <f t="shared" si="1"/>
        <v>3.9999999999999812E-4</v>
      </c>
    </row>
    <row r="16" spans="1:36" x14ac:dyDescent="0.2">
      <c r="A16" s="95"/>
      <c r="B16" s="172" t="s">
        <v>55</v>
      </c>
      <c r="C16" s="54" t="str">
        <v>AB</v>
      </c>
      <c r="D16" s="54" t="str">
        <v>6E</v>
      </c>
      <c r="E16" s="52" t="str">
        <f t="shared" si="2"/>
        <v>EURAB6E8Y_Quote</v>
      </c>
      <c r="F16" s="52" t="e">
        <f>_xll.qlSimpleQuote(Currency&amp;$C16&amp;$D16&amp;$B16&amp;QuoteSuffix,,RateTickValue,Permanent,Trigger,ObjectOverwrite)</f>
        <v>#VALUE!</v>
      </c>
      <c r="G16" s="51" t="str">
        <f ca="1">_xll.ohRangeRetrieveError(F16)</f>
        <v/>
      </c>
      <c r="H16" s="43"/>
      <c r="N16" s="95"/>
      <c r="O16" s="212" t="s">
        <v>55</v>
      </c>
      <c r="P16" s="240" t="str">
        <v>AB</v>
      </c>
      <c r="Q16" s="240" t="str">
        <v>6E</v>
      </c>
      <c r="R16" s="211" t="str">
        <f t="shared" si="0"/>
        <v>EURAB6E8Y</v>
      </c>
      <c r="S16" s="211" t="str">
        <v>EURAB6E8Y=ICAP</v>
      </c>
      <c r="T16" s="241">
        <v>0.77100000000000002</v>
      </c>
      <c r="U16" s="241">
        <v>0.81099999999999994</v>
      </c>
      <c r="V16" s="241">
        <v>0</v>
      </c>
      <c r="W16" s="241">
        <v>0</v>
      </c>
      <c r="X16" s="304">
        <f t="shared" si="3"/>
        <v>0.79099999999999993</v>
      </c>
      <c r="Y16" s="201"/>
      <c r="Z16" s="209">
        <v>0.751</v>
      </c>
      <c r="AA16" s="201"/>
      <c r="AB16" s="260">
        <v>0.79099999999999993</v>
      </c>
      <c r="AC16" s="206" t="e">
        <f ca="1">_xll.qlSimpleQuoteSetValue(F16,AB16/100,Trigger)</f>
        <v>#NAME?</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e">
        <f>_xll.qlSimpleQuote(Currency&amp;$C17&amp;$D17&amp;$B17&amp;QuoteSuffix,,RateTickValue,Permanent,Trigger,ObjectOverwrite)</f>
        <v>#VALUE!</v>
      </c>
      <c r="G17" s="51" t="str">
        <f ca="1">_xll.ohRangeRetrieveError(F17)</f>
        <v/>
      </c>
      <c r="H17" s="43"/>
      <c r="N17" s="95"/>
      <c r="O17" s="212" t="s">
        <v>54</v>
      </c>
      <c r="P17" s="240" t="str">
        <v>AB</v>
      </c>
      <c r="Q17" s="240" t="str">
        <v>6E</v>
      </c>
      <c r="R17" s="211" t="str">
        <f t="shared" si="0"/>
        <v>EURAB6E9Y</v>
      </c>
      <c r="S17" s="211" t="str">
        <v>EURAB6E9Y=ICAP</v>
      </c>
      <c r="T17" s="241">
        <v>0.875</v>
      </c>
      <c r="U17" s="241">
        <v>0.91500000000000004</v>
      </c>
      <c r="V17" s="241">
        <v>0</v>
      </c>
      <c r="W17" s="241">
        <v>0</v>
      </c>
      <c r="X17" s="304">
        <f t="shared" si="3"/>
        <v>0.89500000000000002</v>
      </c>
      <c r="Y17" s="201"/>
      <c r="Z17" s="209">
        <v>0.84699999999999998</v>
      </c>
      <c r="AA17" s="201"/>
      <c r="AB17" s="260">
        <v>0.89500000000000002</v>
      </c>
      <c r="AC17" s="206" t="e">
        <f ca="1">_xll.qlSimpleQuoteSetValue(F17,AB17/100,Trigger)</f>
        <v>#NAME?</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e">
        <f>_xll.qlSimpleQuote(Currency&amp;$C18&amp;$D18&amp;$B18&amp;QuoteSuffix,,RateTickValue,Permanent,Trigger,ObjectOverwrite)</f>
        <v>#VALUE!</v>
      </c>
      <c r="G18" s="51" t="str">
        <f ca="1">_xll.ohRangeRetrieveError(F18)</f>
        <v/>
      </c>
      <c r="H18" s="43"/>
      <c r="N18" s="95"/>
      <c r="O18" s="212" t="s">
        <v>53</v>
      </c>
      <c r="P18" s="240" t="str">
        <v>AB</v>
      </c>
      <c r="Q18" s="240" t="str">
        <v>6E</v>
      </c>
      <c r="R18" s="211" t="str">
        <f t="shared" si="0"/>
        <v>EURAB6E10Y</v>
      </c>
      <c r="S18" s="211" t="str">
        <v>EURAB6E10Y=ICAP</v>
      </c>
      <c r="T18" s="241">
        <v>0.96199999999999997</v>
      </c>
      <c r="U18" s="241">
        <v>1.002</v>
      </c>
      <c r="V18" s="241">
        <v>0</v>
      </c>
      <c r="W18" s="241">
        <v>0</v>
      </c>
      <c r="X18" s="304">
        <f t="shared" si="3"/>
        <v>0.98199999999999998</v>
      </c>
      <c r="Y18" s="201"/>
      <c r="Z18" s="209">
        <v>0.92700000000000005</v>
      </c>
      <c r="AA18" s="201"/>
      <c r="AB18" s="260">
        <v>0.98199999999999998</v>
      </c>
      <c r="AC18" s="206" t="e">
        <f ca="1">_xll.qlSimpleQuoteSetValue(F18,AB18/100,Trigger)</f>
        <v>#NAME?</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e">
        <f>_xll.qlSimpleQuote(Currency&amp;$C19&amp;$D19&amp;$B19&amp;QuoteSuffix,,RateTickValue,Permanent,Trigger,ObjectOverwrite)</f>
        <v>#VALUE!</v>
      </c>
      <c r="G19" s="51" t="str">
        <f ca="1">_xll.ohRangeRetrieveError(F19)</f>
        <v/>
      </c>
      <c r="H19" s="43"/>
      <c r="N19" s="95"/>
      <c r="O19" s="212" t="s">
        <v>52</v>
      </c>
      <c r="P19" s="240" t="str">
        <v>AB</v>
      </c>
      <c r="Q19" s="240" t="str">
        <v>6E</v>
      </c>
      <c r="R19" s="211" t="str">
        <f t="shared" si="0"/>
        <v>EURAB6E11Y</v>
      </c>
      <c r="S19" s="211" t="str">
        <v>EURAB6E11Y=ICAP</v>
      </c>
      <c r="T19" s="241">
        <v>1.0369999999999999</v>
      </c>
      <c r="U19" s="241">
        <v>1.077</v>
      </c>
      <c r="V19" s="241">
        <v>0</v>
      </c>
      <c r="W19" s="241">
        <v>0</v>
      </c>
      <c r="X19" s="304">
        <f t="shared" si="3"/>
        <v>1.0569999999999999</v>
      </c>
      <c r="Y19" s="201"/>
      <c r="Z19" s="209">
        <v>0.99899999999999989</v>
      </c>
      <c r="AA19" s="201"/>
      <c r="AB19" s="260">
        <v>1.0569999999999999</v>
      </c>
      <c r="AC19" s="206" t="e">
        <f ca="1">_xll.qlSimpleQuoteSetValue(F19,AB19/100,Trigger)</f>
        <v>#NAME?</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e">
        <f>_xll.qlSimpleQuote(Currency&amp;$C20&amp;$D20&amp;$B20&amp;QuoteSuffix,,RateTickValue,Permanent,Trigger,ObjectOverwrite)</f>
        <v>#VALUE!</v>
      </c>
      <c r="G20" s="51" t="str">
        <f ca="1">_xll.ohRangeRetrieveError(F20)</f>
        <v/>
      </c>
      <c r="H20" s="43"/>
      <c r="N20" s="95"/>
      <c r="O20" s="212" t="s">
        <v>51</v>
      </c>
      <c r="P20" s="240" t="str">
        <v>AB</v>
      </c>
      <c r="Q20" s="240" t="str">
        <v>6E</v>
      </c>
      <c r="R20" s="211" t="str">
        <f t="shared" si="0"/>
        <v>EURAB6E12Y</v>
      </c>
      <c r="S20" s="211" t="str">
        <v>EURAB6E12Y=ICAP</v>
      </c>
      <c r="T20" s="241">
        <v>1.1040000000000001</v>
      </c>
      <c r="U20" s="241">
        <v>1.1439999999999999</v>
      </c>
      <c r="V20" s="241">
        <v>0</v>
      </c>
      <c r="W20" s="241">
        <v>0</v>
      </c>
      <c r="X20" s="304">
        <f t="shared" si="3"/>
        <v>1.1240000000000001</v>
      </c>
      <c r="Y20" s="201"/>
      <c r="Z20" s="209">
        <v>1.0620000000000001</v>
      </c>
      <c r="AA20" s="201"/>
      <c r="AB20" s="260">
        <v>1.1240000000000001</v>
      </c>
      <c r="AC20" s="206" t="e">
        <f ca="1">_xll.qlSimpleQuoteSetValue(F20,AB20/100,Trigger)</f>
        <v>#NAME?</v>
      </c>
      <c r="AD20" s="178"/>
      <c r="AE20" s="17"/>
      <c r="AF20" s="17"/>
      <c r="AG20" s="17"/>
      <c r="AH20" s="17"/>
      <c r="AI20" s="17"/>
      <c r="AJ20" s="238">
        <f t="shared" si="1"/>
        <v>3.999999999999959E-4</v>
      </c>
    </row>
    <row r="21" spans="1:36" x14ac:dyDescent="0.2">
      <c r="A21" s="95"/>
      <c r="B21" s="172" t="s">
        <v>50</v>
      </c>
      <c r="C21" s="54" t="str">
        <v>AB</v>
      </c>
      <c r="D21" s="54" t="str">
        <v>6E</v>
      </c>
      <c r="E21" s="52" t="str">
        <f t="shared" si="2"/>
        <v>EURAB6E13Y_Quote</v>
      </c>
      <c r="F21" s="52" t="e">
        <f>_xll.qlSimpleQuote(Currency&amp;$C21&amp;$D21&amp;$B21&amp;QuoteSuffix,,RateTickValue,Permanent,Trigger,ObjectOverwrite)</f>
        <v>#VALUE!</v>
      </c>
      <c r="G21" s="51" t="str">
        <f ca="1">_xll.ohRangeRetrieveError(F21)</f>
        <v/>
      </c>
      <c r="H21" s="43"/>
      <c r="N21" s="95"/>
      <c r="O21" s="212" t="s">
        <v>50</v>
      </c>
      <c r="P21" s="240" t="str">
        <v>AB</v>
      </c>
      <c r="Q21" s="240" t="str">
        <v>6E</v>
      </c>
      <c r="R21" s="211" t="str">
        <f t="shared" si="0"/>
        <v>EURAB6E13Y</v>
      </c>
      <c r="S21" s="211" t="str">
        <v>EURAB6E13Y=ICAP</v>
      </c>
      <c r="T21" s="241">
        <v>1.1579999999999999</v>
      </c>
      <c r="U21" s="241">
        <v>1.198</v>
      </c>
      <c r="V21" s="241">
        <v>0</v>
      </c>
      <c r="W21" s="241">
        <v>0</v>
      </c>
      <c r="X21" s="304">
        <f t="shared" si="3"/>
        <v>1.1779999999999999</v>
      </c>
      <c r="Y21" s="201"/>
      <c r="Z21" s="209">
        <v>1.1120000000000001</v>
      </c>
      <c r="AA21" s="201"/>
      <c r="AB21" s="260">
        <v>1.1779999999999999</v>
      </c>
      <c r="AC21" s="206" t="e">
        <f ca="1">_xll.qlSimpleQuoteSetValue(F21,AB21/100,Trigger)</f>
        <v>#NAME?</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e">
        <f>_xll.qlSimpleQuote(Currency&amp;$C22&amp;$D22&amp;$B22&amp;QuoteSuffix,,RateTickValue,Permanent,Trigger,ObjectOverwrite)</f>
        <v>#VALUE!</v>
      </c>
      <c r="G22" s="51" t="str">
        <f ca="1">_xll.ohRangeRetrieveError(F22)</f>
        <v/>
      </c>
      <c r="H22" s="43"/>
      <c r="N22" s="95"/>
      <c r="O22" s="212" t="s">
        <v>49</v>
      </c>
      <c r="P22" s="240" t="str">
        <v>AB</v>
      </c>
      <c r="Q22" s="240" t="str">
        <v>6E</v>
      </c>
      <c r="R22" s="211" t="str">
        <f t="shared" si="0"/>
        <v>EURAB6E14Y</v>
      </c>
      <c r="S22" s="211" t="str">
        <v>EURAB6E14Y=ICAP</v>
      </c>
      <c r="T22" s="241">
        <v>1.2050000000000001</v>
      </c>
      <c r="U22" s="241">
        <v>1.2450000000000001</v>
      </c>
      <c r="V22" s="241">
        <v>0</v>
      </c>
      <c r="W22" s="241">
        <v>0</v>
      </c>
      <c r="X22" s="304">
        <f t="shared" si="3"/>
        <v>1.2250000000000001</v>
      </c>
      <c r="Y22" s="201"/>
      <c r="Z22" s="209">
        <v>1.157</v>
      </c>
      <c r="AA22" s="201"/>
      <c r="AB22" s="260">
        <v>1.2250000000000001</v>
      </c>
      <c r="AC22" s="206" t="e">
        <f ca="1">_xll.qlSimpleQuoteSetValue(F22,AB22/100,Trigger)</f>
        <v>#NAME?</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e">
        <f>_xll.qlSimpleQuote(Currency&amp;$C23&amp;$D23&amp;$B23&amp;QuoteSuffix,,RateTickValue,Permanent,Trigger,ObjectOverwrite)</f>
        <v>#VALUE!</v>
      </c>
      <c r="G23" s="51" t="str">
        <f ca="1">_xll.ohRangeRetrieveError(F23)</f>
        <v/>
      </c>
      <c r="H23" s="43"/>
      <c r="N23" s="95"/>
      <c r="O23" s="212" t="s">
        <v>48</v>
      </c>
      <c r="P23" s="240" t="str">
        <v>AB</v>
      </c>
      <c r="Q23" s="240" t="str">
        <v>6E</v>
      </c>
      <c r="R23" s="211" t="str">
        <f t="shared" si="0"/>
        <v>EURAB6E15Y</v>
      </c>
      <c r="S23" s="211" t="str">
        <v>EURAB6E15Y=ICAP</v>
      </c>
      <c r="T23" s="241">
        <v>1.246</v>
      </c>
      <c r="U23" s="241">
        <v>1.286</v>
      </c>
      <c r="V23" s="241">
        <v>0</v>
      </c>
      <c r="W23" s="241">
        <v>0</v>
      </c>
      <c r="X23" s="304">
        <f t="shared" si="3"/>
        <v>1.266</v>
      </c>
      <c r="Y23" s="201"/>
      <c r="Z23" s="209">
        <v>1.196</v>
      </c>
      <c r="AA23" s="201"/>
      <c r="AB23" s="260">
        <v>1.266</v>
      </c>
      <c r="AC23" s="206" t="e">
        <f ca="1">_xll.qlSimpleQuoteSetValue(F23,AB23/100,Trigger)</f>
        <v>#NAME?</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e">
        <f>_xll.qlSimpleQuote(Currency&amp;$C24&amp;$D24&amp;$B24&amp;QuoteSuffix,,RateTickValue,Permanent,Trigger,ObjectOverwrite)</f>
        <v>#VALUE!</v>
      </c>
      <c r="G24" s="51" t="str">
        <f ca="1">_xll.ohRangeRetrieveError(F24)</f>
        <v/>
      </c>
      <c r="H24" s="43"/>
      <c r="N24" s="95"/>
      <c r="O24" s="212" t="s">
        <v>47</v>
      </c>
      <c r="P24" s="240" t="str">
        <v>AB</v>
      </c>
      <c r="Q24" s="240" t="str">
        <v>6E</v>
      </c>
      <c r="R24" s="211" t="str">
        <f t="shared" si="0"/>
        <v>EURAB6E16Y</v>
      </c>
      <c r="S24" s="211" t="str">
        <v>EURAB6E16Y=ICAP</v>
      </c>
      <c r="T24" s="241">
        <v>1.2789999999999999</v>
      </c>
      <c r="U24" s="241">
        <v>1.319</v>
      </c>
      <c r="V24" s="241">
        <v>0</v>
      </c>
      <c r="W24" s="241">
        <v>0</v>
      </c>
      <c r="X24" s="304">
        <f t="shared" si="3"/>
        <v>1.2989999999999999</v>
      </c>
      <c r="Y24" s="201"/>
      <c r="Z24" s="209">
        <v>1.2270000000000001</v>
      </c>
      <c r="AA24" s="201"/>
      <c r="AB24" s="260">
        <v>1.2989999999999999</v>
      </c>
      <c r="AC24" s="206" t="e">
        <f ca="1">_xll.qlSimpleQuoteSetValue(F24,AB24/100,Trigger)</f>
        <v>#NAME?</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e">
        <f>_xll.qlSimpleQuote(Currency&amp;$C25&amp;$D25&amp;$B25&amp;QuoteSuffix,,RateTickValue,Permanent,Trigger,ObjectOverwrite)</f>
        <v>#VALUE!</v>
      </c>
      <c r="G25" s="51" t="str">
        <f ca="1">_xll.ohRangeRetrieveError(F25)</f>
        <v/>
      </c>
      <c r="H25" s="43"/>
      <c r="N25" s="95"/>
      <c r="O25" s="212" t="s">
        <v>46</v>
      </c>
      <c r="P25" s="240" t="str">
        <v>AB</v>
      </c>
      <c r="Q25" s="240" t="str">
        <v>6E</v>
      </c>
      <c r="R25" s="211" t="str">
        <f t="shared" si="0"/>
        <v>EURAB6E17Y</v>
      </c>
      <c r="S25" s="211" t="str">
        <v>EURAB6E17Y=ICAP</v>
      </c>
      <c r="T25" s="241">
        <v>1.3069999999999999</v>
      </c>
      <c r="U25" s="241">
        <v>1.347</v>
      </c>
      <c r="V25" s="241">
        <v>0</v>
      </c>
      <c r="W25" s="241">
        <v>0</v>
      </c>
      <c r="X25" s="304">
        <f t="shared" si="3"/>
        <v>1.327</v>
      </c>
      <c r="Y25" s="201"/>
      <c r="Z25" s="209">
        <v>1.252</v>
      </c>
      <c r="AA25" s="201"/>
      <c r="AB25" s="260">
        <v>1.327</v>
      </c>
      <c r="AC25" s="206" t="e">
        <f ca="1">_xll.qlSimpleQuoteSetValue(F25,AB25/100,Trigger)</f>
        <v>#NAME?</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e">
        <f>_xll.qlSimpleQuote(Currency&amp;$C26&amp;$D26&amp;$B26&amp;QuoteSuffix,,RateTickValue,Permanent,Trigger,ObjectOverwrite)</f>
        <v>#VALUE!</v>
      </c>
      <c r="G26" s="51" t="str">
        <f ca="1">_xll.ohRangeRetrieveError(F26)</f>
        <v/>
      </c>
      <c r="H26" s="43"/>
      <c r="N26" s="95"/>
      <c r="O26" s="212" t="s">
        <v>45</v>
      </c>
      <c r="P26" s="240" t="str">
        <v>AB</v>
      </c>
      <c r="Q26" s="240" t="str">
        <v>6E</v>
      </c>
      <c r="R26" s="211" t="str">
        <f t="shared" si="0"/>
        <v>EURAB6E18Y</v>
      </c>
      <c r="S26" s="211" t="str">
        <v>EURAB6E18Y=ICAP</v>
      </c>
      <c r="T26" s="241">
        <v>1.329</v>
      </c>
      <c r="U26" s="241">
        <v>1.369</v>
      </c>
      <c r="V26" s="241">
        <v>0</v>
      </c>
      <c r="W26" s="241">
        <v>0</v>
      </c>
      <c r="X26" s="304">
        <f t="shared" si="3"/>
        <v>1.349</v>
      </c>
      <c r="Y26" s="201"/>
      <c r="Z26" s="209">
        <v>1.272</v>
      </c>
      <c r="AA26" s="201"/>
      <c r="AB26" s="260">
        <v>1.349</v>
      </c>
      <c r="AC26" s="206" t="e">
        <f ca="1">_xll.qlSimpleQuoteSetValue(F26,AB26/100,Trigger)</f>
        <v>#NAME?</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e">
        <f>_xll.qlSimpleQuote(Currency&amp;$C27&amp;$D27&amp;$B27&amp;QuoteSuffix,,RateTickValue,Permanent,Trigger,ObjectOverwrite)</f>
        <v>#VALUE!</v>
      </c>
      <c r="G27" s="51" t="str">
        <f ca="1">_xll.ohRangeRetrieveError(F27)</f>
        <v/>
      </c>
      <c r="H27" s="43"/>
      <c r="N27" s="95"/>
      <c r="O27" s="212" t="s">
        <v>44</v>
      </c>
      <c r="P27" s="240" t="str">
        <v>AB</v>
      </c>
      <c r="Q27" s="240" t="str">
        <v>6E</v>
      </c>
      <c r="R27" s="211" t="str">
        <f t="shared" si="0"/>
        <v>EURAB6E19Y</v>
      </c>
      <c r="S27" s="211" t="str">
        <v>EURAB6E19Y=ICAP</v>
      </c>
      <c r="T27" s="241">
        <v>1.347</v>
      </c>
      <c r="U27" s="241">
        <v>1.387</v>
      </c>
      <c r="V27" s="241">
        <v>0</v>
      </c>
      <c r="W27" s="241">
        <v>0</v>
      </c>
      <c r="X27" s="304">
        <f t="shared" si="3"/>
        <v>1.367</v>
      </c>
      <c r="Y27" s="201"/>
      <c r="Z27" s="209">
        <v>1.288</v>
      </c>
      <c r="AA27" s="201"/>
      <c r="AB27" s="260">
        <v>1.367</v>
      </c>
      <c r="AC27" s="206" t="e">
        <f ca="1">_xll.qlSimpleQuoteSetValue(F27,AB27/100,Trigger)</f>
        <v>#NAME?</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e">
        <f>_xll.qlSimpleQuote(Currency&amp;$C28&amp;$D28&amp;$B28&amp;QuoteSuffix,,RateTickValue,Permanent,Trigger,ObjectOverwrite)</f>
        <v>#VALUE!</v>
      </c>
      <c r="G28" s="51" t="str">
        <f ca="1">_xll.ohRangeRetrieveError(F28)</f>
        <v/>
      </c>
      <c r="H28" s="43"/>
      <c r="N28" s="95"/>
      <c r="O28" s="212" t="s">
        <v>43</v>
      </c>
      <c r="P28" s="240" t="str">
        <v>AB</v>
      </c>
      <c r="Q28" s="240" t="str">
        <v>6E</v>
      </c>
      <c r="R28" s="211" t="str">
        <f t="shared" si="0"/>
        <v>EURAB6E20Y</v>
      </c>
      <c r="S28" s="211" t="str">
        <v>EURAB6E20Y=ICAP</v>
      </c>
      <c r="T28" s="241">
        <v>1.361</v>
      </c>
      <c r="U28" s="241">
        <v>1.401</v>
      </c>
      <c r="V28" s="241">
        <v>0</v>
      </c>
      <c r="W28" s="241">
        <v>0</v>
      </c>
      <c r="X28" s="304">
        <f t="shared" si="3"/>
        <v>1.381</v>
      </c>
      <c r="Y28" s="201"/>
      <c r="Z28" s="209">
        <v>1.3010000000000002</v>
      </c>
      <c r="AA28" s="201"/>
      <c r="AB28" s="260">
        <v>1.381</v>
      </c>
      <c r="AC28" s="206" t="e">
        <f ca="1">_xll.qlSimpleQuoteSetValue(F28,AB28/100,Trigger)</f>
        <v>#NAME?</v>
      </c>
      <c r="AD28" s="178"/>
      <c r="AE28" s="17"/>
      <c r="AF28" s="17"/>
      <c r="AG28" s="17"/>
      <c r="AH28" s="17"/>
      <c r="AI28" s="17"/>
      <c r="AJ28" s="238">
        <f t="shared" si="1"/>
        <v>4.0000000000000034E-4</v>
      </c>
    </row>
    <row r="29" spans="1:36" x14ac:dyDescent="0.2">
      <c r="A29" s="95"/>
      <c r="B29" s="172" t="s">
        <v>42</v>
      </c>
      <c r="C29" s="54" t="str">
        <v>AB</v>
      </c>
      <c r="D29" s="54" t="str">
        <v>6E</v>
      </c>
      <c r="E29" s="52" t="str">
        <f t="shared" si="2"/>
        <v>EURAB6E21Y_Quote</v>
      </c>
      <c r="F29" s="52" t="e">
        <f>_xll.qlSimpleQuote(Currency&amp;$C29&amp;$D29&amp;$B29&amp;QuoteSuffix,,RateTickValue,Permanent,Trigger,ObjectOverwrite)</f>
        <v>#VALUE!</v>
      </c>
      <c r="G29" s="51" t="str">
        <f ca="1">_xll.ohRangeRetrieveError(F29)</f>
        <v/>
      </c>
      <c r="H29" s="43"/>
      <c r="N29" s="95"/>
      <c r="O29" s="212" t="s">
        <v>42</v>
      </c>
      <c r="P29" s="240" t="str">
        <v>AB</v>
      </c>
      <c r="Q29" s="240" t="str">
        <v>6E</v>
      </c>
      <c r="R29" s="211" t="str">
        <f t="shared" si="0"/>
        <v>EURAB6E21Y</v>
      </c>
      <c r="S29" s="211" t="str">
        <v>EURAB6E21Y=ICAP</v>
      </c>
      <c r="T29" s="241">
        <v>1.3719999999999999</v>
      </c>
      <c r="U29" s="241">
        <v>1.4119999999999999</v>
      </c>
      <c r="V29" s="241">
        <v>0</v>
      </c>
      <c r="W29" s="241">
        <v>0</v>
      </c>
      <c r="X29" s="304">
        <f t="shared" si="3"/>
        <v>1.3919999999999999</v>
      </c>
      <c r="Y29" s="201"/>
      <c r="Z29" s="209">
        <v>1.3109999999999999</v>
      </c>
      <c r="AA29" s="201"/>
      <c r="AB29" s="260">
        <v>1.3919999999999999</v>
      </c>
      <c r="AC29" s="206" t="e">
        <f ca="1">_xll.qlSimpleQuoteSetValue(F29,AB29/100,Trigger)</f>
        <v>#NAME?</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e">
        <f>_xll.qlSimpleQuote(Currency&amp;$C30&amp;$D30&amp;$B30&amp;QuoteSuffix,,RateTickValue,Permanent,Trigger,ObjectOverwrite)</f>
        <v>#VALUE!</v>
      </c>
      <c r="G30" s="51" t="str">
        <f ca="1">_xll.ohRangeRetrieveError(F30)</f>
        <v/>
      </c>
      <c r="H30" s="43"/>
      <c r="N30" s="95"/>
      <c r="O30" s="212" t="s">
        <v>41</v>
      </c>
      <c r="P30" s="240" t="str">
        <v>AB</v>
      </c>
      <c r="Q30" s="240" t="str">
        <v>6E</v>
      </c>
      <c r="R30" s="211" t="str">
        <f t="shared" si="0"/>
        <v>EURAB6E22Y</v>
      </c>
      <c r="S30" s="211" t="str">
        <v>EURAB6E22Y=ICAP</v>
      </c>
      <c r="T30" s="241">
        <v>1.379</v>
      </c>
      <c r="U30" s="241">
        <v>1.419</v>
      </c>
      <c r="V30" s="241">
        <v>0</v>
      </c>
      <c r="W30" s="241">
        <v>0</v>
      </c>
      <c r="X30" s="304">
        <f t="shared" si="3"/>
        <v>1.399</v>
      </c>
      <c r="Y30" s="201"/>
      <c r="Z30" s="209">
        <v>1.319</v>
      </c>
      <c r="AA30" s="201"/>
      <c r="AB30" s="260">
        <v>1.399</v>
      </c>
      <c r="AC30" s="206" t="e">
        <f ca="1">_xll.qlSimpleQuoteSetValue(F30,AB30/100,Trigger)</f>
        <v>#NAME?</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e">
        <f>_xll.qlSimpleQuote(Currency&amp;$C31&amp;$D31&amp;$B31&amp;QuoteSuffix,,RateTickValue,Permanent,Trigger,ObjectOverwrite)</f>
        <v>#VALUE!</v>
      </c>
      <c r="G31" s="51" t="str">
        <f ca="1">_xll.ohRangeRetrieveError(F31)</f>
        <v/>
      </c>
      <c r="H31" s="43"/>
      <c r="N31" s="95"/>
      <c r="O31" s="212" t="s">
        <v>40</v>
      </c>
      <c r="P31" s="240" t="str">
        <v>AB</v>
      </c>
      <c r="Q31" s="240" t="str">
        <v>6E</v>
      </c>
      <c r="R31" s="211" t="str">
        <f t="shared" si="0"/>
        <v>EURAB6E23Y</v>
      </c>
      <c r="S31" s="211" t="str">
        <v>EURAB6E23Y=ICAP</v>
      </c>
      <c r="T31" s="241">
        <v>1.385</v>
      </c>
      <c r="U31" s="241">
        <v>1.425</v>
      </c>
      <c r="V31" s="241">
        <v>0</v>
      </c>
      <c r="W31" s="241">
        <v>0</v>
      </c>
      <c r="X31" s="304">
        <f t="shared" si="3"/>
        <v>1.405</v>
      </c>
      <c r="Y31" s="201"/>
      <c r="Z31" s="209">
        <v>1.325</v>
      </c>
      <c r="AA31" s="201"/>
      <c r="AB31" s="260">
        <v>1.405</v>
      </c>
      <c r="AC31" s="206" t="e">
        <f ca="1">_xll.qlSimpleQuoteSetValue(F31,AB31/100,Trigger)</f>
        <v>#NAME?</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e">
        <f>_xll.qlSimpleQuote(Currency&amp;$C32&amp;$D32&amp;$B32&amp;QuoteSuffix,,RateTickValue,Permanent,Trigger,ObjectOverwrite)</f>
        <v>#VALUE!</v>
      </c>
      <c r="G32" s="51" t="str">
        <f ca="1">_xll.ohRangeRetrieveError(F32)</f>
        <v/>
      </c>
      <c r="H32" s="43"/>
      <c r="N32" s="95"/>
      <c r="O32" s="212" t="s">
        <v>39</v>
      </c>
      <c r="P32" s="240" t="str">
        <v>AB</v>
      </c>
      <c r="Q32" s="240" t="str">
        <v>6E</v>
      </c>
      <c r="R32" s="211" t="str">
        <f t="shared" si="0"/>
        <v>EURAB6E24Y</v>
      </c>
      <c r="S32" s="211" t="str">
        <v>EURAB6E24Y=ICAP</v>
      </c>
      <c r="T32" s="241">
        <v>1.3900000000000001</v>
      </c>
      <c r="U32" s="241">
        <v>1.43</v>
      </c>
      <c r="V32" s="241">
        <v>0</v>
      </c>
      <c r="W32" s="241">
        <v>0</v>
      </c>
      <c r="X32" s="304">
        <f t="shared" si="3"/>
        <v>1.4100000000000001</v>
      </c>
      <c r="Y32" s="201"/>
      <c r="Z32" s="209">
        <v>1.329</v>
      </c>
      <c r="AA32" s="201"/>
      <c r="AB32" s="260">
        <v>1.4100000000000001</v>
      </c>
      <c r="AC32" s="206" t="e">
        <f ca="1">_xll.qlSimpleQuoteSetValue(F32,AB32/100,Trigger)</f>
        <v>#NAME?</v>
      </c>
      <c r="AD32" s="178"/>
      <c r="AE32" s="17"/>
      <c r="AF32" s="17"/>
      <c r="AG32" s="17"/>
      <c r="AH32" s="17"/>
      <c r="AI32" s="17"/>
      <c r="AJ32" s="238">
        <f t="shared" si="1"/>
        <v>3.999999999999959E-4</v>
      </c>
    </row>
    <row r="33" spans="1:36" x14ac:dyDescent="0.2">
      <c r="A33" s="95"/>
      <c r="B33" s="172" t="s">
        <v>38</v>
      </c>
      <c r="C33" s="54" t="str">
        <v>AB</v>
      </c>
      <c r="D33" s="54" t="str">
        <v>6E</v>
      </c>
      <c r="E33" s="52" t="str">
        <f t="shared" si="2"/>
        <v>EURAB6E25Y_Quote</v>
      </c>
      <c r="F33" s="52" t="e">
        <f>_xll.qlSimpleQuote(Currency&amp;$C33&amp;$D33&amp;$B33&amp;QuoteSuffix,,RateTickValue,Permanent,Trigger,ObjectOverwrite)</f>
        <v>#VALUE!</v>
      </c>
      <c r="G33" s="51" t="str">
        <f ca="1">_xll.ohRangeRetrieveError(F33)</f>
        <v/>
      </c>
      <c r="H33" s="43"/>
      <c r="N33" s="95"/>
      <c r="O33" s="212" t="s">
        <v>38</v>
      </c>
      <c r="P33" s="240" t="str">
        <v>AB</v>
      </c>
      <c r="Q33" s="240" t="str">
        <v>6E</v>
      </c>
      <c r="R33" s="211" t="str">
        <f t="shared" si="0"/>
        <v>EURAB6E25Y</v>
      </c>
      <c r="S33" s="211" t="str">
        <v>EURAB6E25Y=ICAP</v>
      </c>
      <c r="T33" s="241">
        <v>1.3940000000000001</v>
      </c>
      <c r="U33" s="241">
        <v>1.4339999999999999</v>
      </c>
      <c r="V33" s="241">
        <v>0</v>
      </c>
      <c r="W33" s="241">
        <v>0</v>
      </c>
      <c r="X33" s="304">
        <f t="shared" si="3"/>
        <v>1.4140000000000001</v>
      </c>
      <c r="Y33" s="201"/>
      <c r="Z33" s="209">
        <v>1.3340000000000001</v>
      </c>
      <c r="AA33" s="201"/>
      <c r="AB33" s="260">
        <v>1.4140000000000001</v>
      </c>
      <c r="AC33" s="206" t="e">
        <f ca="1">_xll.qlSimpleQuoteSetValue(F33,AB33/100,Trigger)</f>
        <v>#NAME?</v>
      </c>
      <c r="AD33" s="178"/>
      <c r="AE33" s="17"/>
      <c r="AF33" s="17"/>
      <c r="AG33" s="17"/>
      <c r="AH33" s="17"/>
      <c r="AI33" s="17"/>
      <c r="AJ33" s="238">
        <f t="shared" si="1"/>
        <v>3.999999999999959E-4</v>
      </c>
    </row>
    <row r="34" spans="1:36" x14ac:dyDescent="0.2">
      <c r="A34" s="95"/>
      <c r="B34" s="172" t="s">
        <v>37</v>
      </c>
      <c r="C34" s="54" t="str">
        <v>AB</v>
      </c>
      <c r="D34" s="54" t="str">
        <v>6E</v>
      </c>
      <c r="E34" s="52" t="str">
        <f t="shared" si="2"/>
        <v>EURAB6E26Y_Quote</v>
      </c>
      <c r="F34" s="52" t="e">
        <f>_xll.qlSimpleQuote(Currency&amp;$C34&amp;$D34&amp;$B34&amp;QuoteSuffix,,RateTickValue,Permanent,Trigger,ObjectOverwrite)</f>
        <v>#VALUE!</v>
      </c>
      <c r="G34" s="51" t="str">
        <f ca="1">_xll.ohRangeRetrieveError(F34)</f>
        <v/>
      </c>
      <c r="H34" s="43"/>
      <c r="N34" s="95"/>
      <c r="O34" s="212" t="s">
        <v>37</v>
      </c>
      <c r="P34" s="240" t="str">
        <v>AB</v>
      </c>
      <c r="Q34" s="240" t="str">
        <v>6E</v>
      </c>
      <c r="R34" s="211" t="str">
        <f t="shared" si="0"/>
        <v>EURAB6E26Y</v>
      </c>
      <c r="S34" s="211" t="str">
        <v>EURAB6E26Y=ICAP</v>
      </c>
      <c r="T34" s="241">
        <v>1.3980000000000001</v>
      </c>
      <c r="U34" s="241">
        <v>1.4379999999999999</v>
      </c>
      <c r="V34" s="241">
        <v>0</v>
      </c>
      <c r="W34" s="241">
        <v>0</v>
      </c>
      <c r="X34" s="304">
        <f t="shared" si="3"/>
        <v>1.4180000000000001</v>
      </c>
      <c r="Y34" s="201"/>
      <c r="Z34" s="209">
        <v>1.3380000000000001</v>
      </c>
      <c r="AA34" s="201"/>
      <c r="AB34" s="260">
        <v>1.4180000000000001</v>
      </c>
      <c r="AC34" s="206" t="e">
        <f ca="1">_xll.qlSimpleQuoteSetValue(F34,AB34/100,Trigger)</f>
        <v>#NAME?</v>
      </c>
      <c r="AD34" s="178"/>
      <c r="AE34" s="17"/>
      <c r="AF34" s="17"/>
      <c r="AG34" s="17"/>
      <c r="AH34" s="17"/>
      <c r="AI34" s="17"/>
      <c r="AJ34" s="238">
        <f t="shared" si="1"/>
        <v>3.999999999999959E-4</v>
      </c>
    </row>
    <row r="35" spans="1:36" x14ac:dyDescent="0.2">
      <c r="A35" s="95"/>
      <c r="B35" s="172" t="s">
        <v>36</v>
      </c>
      <c r="C35" s="54" t="str">
        <v>AB</v>
      </c>
      <c r="D35" s="54" t="str">
        <v>6E</v>
      </c>
      <c r="E35" s="52" t="str">
        <f t="shared" si="2"/>
        <v>EURAB6E27Y_Quote</v>
      </c>
      <c r="F35" s="52" t="e">
        <f>_xll.qlSimpleQuote(Currency&amp;$C35&amp;$D35&amp;$B35&amp;QuoteSuffix,,RateTickValue,Permanent,Trigger,ObjectOverwrite)</f>
        <v>#VALUE!</v>
      </c>
      <c r="G35" s="51" t="str">
        <f ca="1">_xll.ohRangeRetrieveError(F35)</f>
        <v/>
      </c>
      <c r="H35" s="43"/>
      <c r="N35" s="95"/>
      <c r="O35" s="212" t="s">
        <v>36</v>
      </c>
      <c r="P35" s="240" t="str">
        <v>AB</v>
      </c>
      <c r="Q35" s="240" t="str">
        <v>6E</v>
      </c>
      <c r="R35" s="211" t="str">
        <f t="shared" si="0"/>
        <v>EURAB6E27Y</v>
      </c>
      <c r="S35" s="211" t="str">
        <v>EURAB6E27Y=ICAP</v>
      </c>
      <c r="T35" s="241">
        <v>1.403</v>
      </c>
      <c r="U35" s="241">
        <v>1.4430000000000001</v>
      </c>
      <c r="V35" s="241">
        <v>0</v>
      </c>
      <c r="W35" s="241">
        <v>0</v>
      </c>
      <c r="X35" s="304">
        <f t="shared" si="3"/>
        <v>1.423</v>
      </c>
      <c r="Y35" s="201"/>
      <c r="Z35" s="209">
        <v>1.343</v>
      </c>
      <c r="AA35" s="201"/>
      <c r="AB35" s="260">
        <v>1.423</v>
      </c>
      <c r="AC35" s="206" t="e">
        <f ca="1">_xll.qlSimpleQuoteSetValue(F35,AB35/100,Trigger)</f>
        <v>#NAME?</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e">
        <f>_xll.qlSimpleQuote(Currency&amp;$C36&amp;$D36&amp;$B36&amp;QuoteSuffix,,RateTickValue,Permanent,Trigger,ObjectOverwrite)</f>
        <v>#VALUE!</v>
      </c>
      <c r="G36" s="51" t="str">
        <f ca="1">_xll.ohRangeRetrieveError(F36)</f>
        <v/>
      </c>
      <c r="H36" s="43"/>
      <c r="N36" s="95"/>
      <c r="O36" s="212" t="s">
        <v>35</v>
      </c>
      <c r="P36" s="240" t="str">
        <v>AB</v>
      </c>
      <c r="Q36" s="240" t="str">
        <v>6E</v>
      </c>
      <c r="R36" s="211" t="str">
        <f t="shared" si="0"/>
        <v>EURAB6E28Y</v>
      </c>
      <c r="S36" s="211" t="str">
        <v>EURAB6E28Y=ICAP</v>
      </c>
      <c r="T36" s="241">
        <v>1.407</v>
      </c>
      <c r="U36" s="241">
        <v>1.4470000000000001</v>
      </c>
      <c r="V36" s="241">
        <v>0</v>
      </c>
      <c r="W36" s="241">
        <v>0</v>
      </c>
      <c r="X36" s="304">
        <f t="shared" si="3"/>
        <v>1.427</v>
      </c>
      <c r="Y36" s="201"/>
      <c r="Z36" s="209">
        <v>1.347</v>
      </c>
      <c r="AA36" s="201"/>
      <c r="AB36" s="260">
        <v>1.427</v>
      </c>
      <c r="AC36" s="206" t="e">
        <f ca="1">_xll.qlSimpleQuoteSetValue(F36,AB36/100,Trigger)</f>
        <v>#NAME?</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e">
        <f>_xll.qlSimpleQuote(Currency&amp;$C37&amp;$D37&amp;$B37&amp;QuoteSuffix,,RateTickValue,Permanent,Trigger,ObjectOverwrite)</f>
        <v>#VALUE!</v>
      </c>
      <c r="G37" s="51" t="str">
        <f ca="1">_xll.ohRangeRetrieveError(F37)</f>
        <v/>
      </c>
      <c r="H37" s="43"/>
      <c r="N37" s="95"/>
      <c r="O37" s="212" t="s">
        <v>34</v>
      </c>
      <c r="P37" s="240" t="str">
        <v>AB</v>
      </c>
      <c r="Q37" s="240" t="str">
        <v>6E</v>
      </c>
      <c r="R37" s="211" t="str">
        <f t="shared" si="0"/>
        <v>EURAB6E29Y</v>
      </c>
      <c r="S37" s="211" t="str">
        <v>EURAB6E29Y=ICAP</v>
      </c>
      <c r="T37" s="241">
        <v>1.411</v>
      </c>
      <c r="U37" s="241">
        <v>1.4510000000000001</v>
      </c>
      <c r="V37" s="241">
        <v>0</v>
      </c>
      <c r="W37" s="241">
        <v>0</v>
      </c>
      <c r="X37" s="304">
        <f t="shared" si="3"/>
        <v>1.431</v>
      </c>
      <c r="Y37" s="201"/>
      <c r="Z37" s="209">
        <v>1.351</v>
      </c>
      <c r="AA37" s="201"/>
      <c r="AB37" s="260">
        <v>1.431</v>
      </c>
      <c r="AC37" s="206" t="e">
        <f ca="1">_xll.qlSimpleQuoteSetValue(F37,AB37/100,Trigger)</f>
        <v>#NAME?</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e">
        <f>_xll.qlSimpleQuote(Currency&amp;$C38&amp;$D38&amp;$B38&amp;QuoteSuffix,,RateTickValue,Permanent,Trigger,ObjectOverwrite)</f>
        <v>#VALUE!</v>
      </c>
      <c r="G38" s="51" t="str">
        <f ca="1">_xll.ohRangeRetrieveError(F38)</f>
        <v/>
      </c>
      <c r="H38" s="43"/>
      <c r="N38" s="95"/>
      <c r="O38" s="212" t="s">
        <v>33</v>
      </c>
      <c r="P38" s="240" t="str">
        <v>AB</v>
      </c>
      <c r="Q38" s="240" t="str">
        <v>6E</v>
      </c>
      <c r="R38" s="211" t="str">
        <f t="shared" si="0"/>
        <v>EURAB6E30Y</v>
      </c>
      <c r="S38" s="211" t="str">
        <v>EURAB6E30Y=ICAP</v>
      </c>
      <c r="T38" s="241">
        <v>1.4139999999999999</v>
      </c>
      <c r="U38" s="241">
        <v>1.454</v>
      </c>
      <c r="V38" s="241">
        <v>0</v>
      </c>
      <c r="W38" s="241">
        <v>0</v>
      </c>
      <c r="X38" s="304">
        <f t="shared" si="3"/>
        <v>1.4339999999999999</v>
      </c>
      <c r="Y38" s="201"/>
      <c r="Z38" s="209">
        <v>1.3540000000000001</v>
      </c>
      <c r="AA38" s="201"/>
      <c r="AB38" s="260">
        <v>1.4339999999999999</v>
      </c>
      <c r="AC38" s="206" t="e">
        <f ca="1">_xll.qlSimpleQuoteSetValue(F38,AB38/100,Trigger)</f>
        <v>#NAME?</v>
      </c>
      <c r="AD38" s="178"/>
      <c r="AE38" s="17"/>
      <c r="AF38" s="465" t="e">
        <f ca="1">BasisSwap3M6M!V38</f>
        <v>#NAME?</v>
      </c>
      <c r="AG38" s="17" t="e">
        <f ca="1">Swap3M!AO16</f>
        <v>#NAME?</v>
      </c>
      <c r="AH38" s="17" t="e">
        <f ca="1">X38-AF38/100-AG38/100</f>
        <v>#NAME?</v>
      </c>
      <c r="AI38" s="17"/>
      <c r="AJ38" s="238">
        <f t="shared" si="1"/>
        <v>4.0000000000000034E-4</v>
      </c>
    </row>
    <row r="39" spans="1:36" x14ac:dyDescent="0.2">
      <c r="A39" s="95"/>
      <c r="B39" s="172" t="s">
        <v>32</v>
      </c>
      <c r="C39" s="54" t="str">
        <v>AB</v>
      </c>
      <c r="D39" s="54" t="str">
        <v>6E</v>
      </c>
      <c r="E39" s="52" t="str">
        <f t="shared" si="2"/>
        <v>EURAB6E35Y_Quote</v>
      </c>
      <c r="F39" s="52" t="e">
        <f>_xll.qlSimpleQuote(Currency&amp;$C39&amp;$D39&amp;$B39&amp;QuoteSuffix,,RateTickValue,Permanent,Trigger,ObjectOverwrite)</f>
        <v>#VALUE!</v>
      </c>
      <c r="G39" s="51" t="str">
        <f ca="1">_xll.ohRangeRetrieveError(F39)</f>
        <v/>
      </c>
      <c r="H39" s="43"/>
      <c r="N39" s="95"/>
      <c r="O39" s="212" t="s">
        <v>32</v>
      </c>
      <c r="P39" s="240" t="str">
        <v>AB</v>
      </c>
      <c r="Q39" s="240" t="str">
        <v>6E</v>
      </c>
      <c r="R39" s="211" t="str">
        <f t="shared" si="0"/>
        <v>EURAB6E35Y</v>
      </c>
      <c r="S39" s="211" t="str">
        <v>EURAB6E35Y=ICAP</v>
      </c>
      <c r="T39" s="241">
        <v>1.4219999999999999</v>
      </c>
      <c r="U39" s="241">
        <v>1.462</v>
      </c>
      <c r="V39" s="241">
        <v>0</v>
      </c>
      <c r="W39" s="241">
        <v>0</v>
      </c>
      <c r="X39" s="304">
        <f t="shared" si="3"/>
        <v>1.4419999999999999</v>
      </c>
      <c r="Y39" s="201"/>
      <c r="Z39" s="209">
        <v>1.363</v>
      </c>
      <c r="AA39" s="201"/>
      <c r="AB39" s="260">
        <v>1.4419999999999999</v>
      </c>
      <c r="AC39" s="206" t="e">
        <f ca="1">_xll.qlSimpleQuoteSetValue(F39,AB39/100,Trigger)</f>
        <v>#NAME?</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e">
        <f>_xll.qlSimpleQuote(Currency&amp;$C40&amp;$D40&amp;$B40&amp;QuoteSuffix,,RateTickValue,Permanent,Trigger,ObjectOverwrite)</f>
        <v>#VALUE!</v>
      </c>
      <c r="G40" s="51" t="str">
        <f ca="1">_xll.ohRangeRetrieveError(F40)</f>
        <v/>
      </c>
      <c r="H40" s="43"/>
      <c r="N40" s="95"/>
      <c r="O40" s="212" t="s">
        <v>31</v>
      </c>
      <c r="P40" s="240" t="str">
        <v>AB</v>
      </c>
      <c r="Q40" s="240" t="str">
        <v>6E</v>
      </c>
      <c r="R40" s="211" t="str">
        <f t="shared" si="0"/>
        <v>EURAB6E40Y</v>
      </c>
      <c r="S40" s="211" t="str">
        <v>EURAB6E40Y=ICAP</v>
      </c>
      <c r="T40" s="241">
        <v>1.419</v>
      </c>
      <c r="U40" s="241">
        <v>1.4590000000000001</v>
      </c>
      <c r="V40" s="241">
        <v>0</v>
      </c>
      <c r="W40" s="241">
        <v>0</v>
      </c>
      <c r="X40" s="304">
        <f t="shared" si="3"/>
        <v>1.4390000000000001</v>
      </c>
      <c r="Y40" s="201"/>
      <c r="Z40" s="209">
        <v>1.3620000000000001</v>
      </c>
      <c r="AA40" s="201"/>
      <c r="AB40" s="260">
        <v>1.4390000000000001</v>
      </c>
      <c r="AC40" s="206" t="e">
        <f ca="1">_xll.qlSimpleQuoteSetValue(F40,AB40/100,Trigger)</f>
        <v>#NAME?</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e">
        <f>_xll.qlSimpleQuote(Currency&amp;$C41&amp;$D41&amp;$B41&amp;QuoteSuffix,,RateTickValue,Permanent,Trigger,ObjectOverwrite)</f>
        <v>#VALUE!</v>
      </c>
      <c r="G41" s="51" t="str">
        <f ca="1">_xll.ohRangeRetrieveError(F41)</f>
        <v/>
      </c>
      <c r="H41" s="43"/>
      <c r="N41" s="95"/>
      <c r="O41" s="212" t="s">
        <v>30</v>
      </c>
      <c r="P41" s="240" t="str">
        <v>AB</v>
      </c>
      <c r="Q41" s="240" t="str">
        <v>6E</v>
      </c>
      <c r="R41" s="211" t="str">
        <f t="shared" si="0"/>
        <v>EURAB6E50Y</v>
      </c>
      <c r="S41" s="211" t="str">
        <v>EURAB6E50Y=ICAP</v>
      </c>
      <c r="T41" s="241">
        <v>1.371</v>
      </c>
      <c r="U41" s="241">
        <v>1.411</v>
      </c>
      <c r="V41" s="241">
        <v>0</v>
      </c>
      <c r="W41" s="241">
        <v>0</v>
      </c>
      <c r="X41" s="304">
        <f t="shared" si="3"/>
        <v>1.391</v>
      </c>
      <c r="Y41" s="201"/>
      <c r="Z41" s="209">
        <v>1.3180000000000001</v>
      </c>
      <c r="AA41" s="201"/>
      <c r="AB41" s="260">
        <v>1.391</v>
      </c>
      <c r="AC41" s="206" t="e">
        <f ca="1">_xll.qlSimpleQuoteSetValue(F41,AB41/100,Trigger)</f>
        <v>#NAME?</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e">
        <f>_xll.qlSimpleQuote(Currency&amp;$C42&amp;$D42&amp;$B42&amp;QuoteSuffix,,RateTickValue,Permanent,Trigger,ObjectOverwrite)</f>
        <v>#VALUE!</v>
      </c>
      <c r="G42" s="51" t="str">
        <f ca="1">_xll.ohRangeRetrieveError(F42)</f>
        <v/>
      </c>
      <c r="H42" s="43"/>
      <c r="N42" s="95"/>
      <c r="O42" s="212" t="s">
        <v>29</v>
      </c>
      <c r="P42" s="240" t="str">
        <v>AB</v>
      </c>
      <c r="Q42" s="240" t="str">
        <v>6E</v>
      </c>
      <c r="R42" s="211" t="str">
        <f t="shared" si="0"/>
        <v>EURAB6E60Y</v>
      </c>
      <c r="S42" s="211" t="str">
        <v>EURAB6E60Y=ICAP</v>
      </c>
      <c r="T42" s="241">
        <v>1.3559999999999999</v>
      </c>
      <c r="U42" s="241">
        <v>1.3959999999999999</v>
      </c>
      <c r="V42" s="241">
        <v>0</v>
      </c>
      <c r="W42" s="241">
        <v>0</v>
      </c>
      <c r="X42" s="304">
        <f t="shared" si="3"/>
        <v>1.3759999999999999</v>
      </c>
      <c r="Y42" s="201"/>
      <c r="Z42" s="202">
        <v>1.3029999999999999</v>
      </c>
      <c r="AA42" s="201"/>
      <c r="AB42" s="253">
        <v>1.3759999999999999</v>
      </c>
      <c r="AC42" s="198" t="e">
        <f ca="1">_xll.qlSimpleQuoteSetValue(F42,AB42/100,Trigger)</f>
        <v>#NAME?</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2"/>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0" customWidth="1"/>
    <col min="2" max="2" width="6.5703125" style="250" bestFit="1" customWidth="1"/>
    <col min="3" max="3" width="8" style="250" bestFit="1" customWidth="1"/>
    <col min="4" max="4" width="18" style="250" bestFit="1" customWidth="1"/>
    <col min="5" max="5" width="20.140625" style="409" bestFit="1" customWidth="1"/>
    <col min="6" max="6" width="38.28515625" style="250" customWidth="1"/>
    <col min="7" max="7" width="2.7109375" style="250" customWidth="1"/>
    <col min="8" max="8" width="3.85546875" style="250" bestFit="1" customWidth="1"/>
    <col min="9" max="9" width="3.5703125" style="250" bestFit="1" customWidth="1"/>
    <col min="10" max="10" width="10.5703125" style="250" bestFit="1" customWidth="1"/>
    <col min="11" max="11" width="14.85546875" style="250" bestFit="1" customWidth="1"/>
    <col min="12" max="12" width="10.7109375" style="250" customWidth="1"/>
    <col min="13" max="13" width="2.7109375" style="250" customWidth="1"/>
    <col min="14" max="14" width="10.7109375" style="250" customWidth="1"/>
    <col min="15" max="15" width="2.7109375" style="250" customWidth="1"/>
    <col min="16" max="17" width="10.7109375" style="250" customWidth="1"/>
    <col min="18" max="18" width="2.7109375" style="250" customWidth="1"/>
    <col min="19" max="16384" width="9.140625" style="250"/>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8"/>
      <c r="B3" s="105"/>
      <c r="C3" s="105"/>
      <c r="G3" s="105"/>
      <c r="H3" s="105"/>
    </row>
    <row r="4" spans="1:20" ht="22.5" x14ac:dyDescent="0.2">
      <c r="A4" s="201"/>
      <c r="B4" s="422" t="s">
        <v>80</v>
      </c>
      <c r="C4" s="422" t="s">
        <v>228</v>
      </c>
      <c r="D4" s="423" t="s">
        <v>229</v>
      </c>
      <c r="E4" s="424" t="s">
        <v>230</v>
      </c>
      <c r="F4" s="425" t="str">
        <f>_xll.ohRangeRetrieveError(E4)</f>
        <v/>
      </c>
      <c r="G4" s="105"/>
      <c r="H4" s="415"/>
      <c r="I4" s="69"/>
      <c r="J4" s="69" t="s">
        <v>232</v>
      </c>
      <c r="K4" s="69" t="e">
        <f ca="1">_xll.RData(K5:K328,L4,,ReutersRtMode,,L5)</f>
        <v>#NAME?</v>
      </c>
      <c r="L4" s="229" t="s">
        <v>231</v>
      </c>
      <c r="M4" s="201"/>
      <c r="N4" s="229" t="s">
        <v>170</v>
      </c>
      <c r="O4" s="201"/>
      <c r="P4" s="422" t="s">
        <v>168</v>
      </c>
      <c r="Q4" s="70" t="s">
        <v>167</v>
      </c>
      <c r="R4" s="201"/>
    </row>
    <row r="5" spans="1:20" x14ac:dyDescent="0.2">
      <c r="A5" s="201">
        <v>1</v>
      </c>
      <c r="B5" s="410" t="s">
        <v>9</v>
      </c>
      <c r="C5" s="411" t="str">
        <f>$A$5&amp;"F"</f>
        <v>1F</v>
      </c>
      <c r="D5" s="412" t="str">
        <f t="shared" ref="D5:D68" si="0">Currency&amp;$C5&amp;B5&amp;QuoteSuffix</f>
        <v>EUR1F1Y_Quote</v>
      </c>
      <c r="E5" s="412" t="e">
        <f>_xll.qlSimpleQuote(D5,,RateTickValue,Permanent,Trigger,ObjectOverwrite)</f>
        <v>#VALUE!</v>
      </c>
      <c r="F5" s="413" t="str">
        <f ca="1">_xll.ohRangeRetrieveError(E5)</f>
        <v/>
      </c>
      <c r="G5" s="105"/>
      <c r="H5" s="416" t="s">
        <v>9</v>
      </c>
      <c r="I5" s="411" t="str">
        <f>$A$5&amp;"F"</f>
        <v>1F</v>
      </c>
      <c r="J5" s="417" t="str">
        <f t="shared" ref="J5:J68" si="1">Currency&amp;$I5&amp;$H5</f>
        <v>EUR1F1Y</v>
      </c>
      <c r="K5" s="417" t="str">
        <f t="array" ref="K5:K328">Instruments&amp;"="&amp;VLOOKUP(Contributor,ContributorTable,2,FALSE)</f>
        <v>EUR1F1Y=ICAP</v>
      </c>
      <c r="L5" s="418">
        <v>0.158</v>
      </c>
      <c r="M5" s="201"/>
      <c r="N5" s="418">
        <v>0.13999999999999999</v>
      </c>
      <c r="O5" s="201"/>
      <c r="P5" s="239">
        <f t="array" ref="P5:P328">QuoteLive</f>
        <v>0.158</v>
      </c>
      <c r="Q5" s="206" t="e">
        <f ca="1">_xll.qlSimpleQuoteSetValue(E5,P5/100,Trigger)</f>
        <v>#NAME?</v>
      </c>
      <c r="R5" s="201"/>
      <c r="T5" s="426"/>
    </row>
    <row r="6" spans="1:20" x14ac:dyDescent="0.2">
      <c r="A6" s="201"/>
      <c r="B6" s="410" t="s">
        <v>61</v>
      </c>
      <c r="C6" s="411" t="str">
        <f t="shared" ref="C6:C22" si="2">$A$5&amp;"F"</f>
        <v>1F</v>
      </c>
      <c r="D6" s="412" t="str">
        <f t="shared" si="0"/>
        <v>EUR1F2Y_Quote</v>
      </c>
      <c r="E6" s="412" t="e">
        <f>_xll.qlSimpleQuote(D6,,RateTickValue,Permanent,Trigger,ObjectOverwrite)</f>
        <v>#VALUE!</v>
      </c>
      <c r="F6" s="413" t="str">
        <f ca="1">_xll.ohRangeRetrieveError(E6)</f>
        <v/>
      </c>
      <c r="G6" s="105"/>
      <c r="H6" s="416" t="s">
        <v>61</v>
      </c>
      <c r="I6" s="411" t="str">
        <f t="shared" ref="I6:I22" si="3">$A$5&amp;"F"</f>
        <v>1F</v>
      </c>
      <c r="J6" s="417" t="str">
        <f t="shared" si="1"/>
        <v>EUR1F2Y</v>
      </c>
      <c r="K6" s="417" t="str">
        <v>EUR1F2Y=ICAP</v>
      </c>
      <c r="L6" s="418">
        <v>0.25700000000000001</v>
      </c>
      <c r="M6" s="201"/>
      <c r="N6" s="418">
        <v>0.24</v>
      </c>
      <c r="O6" s="201"/>
      <c r="P6" s="239">
        <v>0.25700000000000001</v>
      </c>
      <c r="Q6" s="206" t="e">
        <f ca="1">_xll.qlSimpleQuoteSetValue(E6,P6/100,Trigger)</f>
        <v>#NAME?</v>
      </c>
      <c r="R6" s="201"/>
      <c r="T6" s="426"/>
    </row>
    <row r="7" spans="1:20" x14ac:dyDescent="0.2">
      <c r="A7" s="201"/>
      <c r="B7" s="410" t="s">
        <v>60</v>
      </c>
      <c r="C7" s="411" t="str">
        <f t="shared" si="2"/>
        <v>1F</v>
      </c>
      <c r="D7" s="412" t="str">
        <f t="shared" si="0"/>
        <v>EUR1F3Y_Quote</v>
      </c>
      <c r="E7" s="412" t="e">
        <f>_xll.qlSimpleQuote(D7,,RateTickValue,Permanent,Trigger,ObjectOverwrite)</f>
        <v>#VALUE!</v>
      </c>
      <c r="F7" s="413" t="str">
        <f ca="1">_xll.ohRangeRetrieveError(E7)</f>
        <v/>
      </c>
      <c r="G7" s="105"/>
      <c r="H7" s="416" t="s">
        <v>60</v>
      </c>
      <c r="I7" s="411" t="str">
        <f t="shared" si="3"/>
        <v>1F</v>
      </c>
      <c r="J7" s="417" t="str">
        <f t="shared" si="1"/>
        <v>EUR1F3Y</v>
      </c>
      <c r="K7" s="417" t="str">
        <v>EUR1F3Y=ICAP</v>
      </c>
      <c r="L7" s="418">
        <v>0.372</v>
      </c>
      <c r="M7" s="201"/>
      <c r="N7" s="418">
        <v>0.35799999999999998</v>
      </c>
      <c r="O7" s="201"/>
      <c r="P7" s="239">
        <v>0.372</v>
      </c>
      <c r="Q7" s="206" t="e">
        <f ca="1">_xll.qlSimpleQuoteSetValue(E7,P7/100,Trigger)</f>
        <v>#NAME?</v>
      </c>
      <c r="R7" s="201"/>
      <c r="T7" s="426"/>
    </row>
    <row r="8" spans="1:20" x14ac:dyDescent="0.2">
      <c r="A8" s="201"/>
      <c r="B8" s="410" t="s">
        <v>59</v>
      </c>
      <c r="C8" s="411" t="str">
        <f t="shared" si="2"/>
        <v>1F</v>
      </c>
      <c r="D8" s="412" t="str">
        <f t="shared" si="0"/>
        <v>EUR1F4Y_Quote</v>
      </c>
      <c r="E8" s="412" t="e">
        <f>_xll.qlSimpleQuote(D8,,RateTickValue,Permanent,Trigger,ObjectOverwrite)</f>
        <v>#VALUE!</v>
      </c>
      <c r="F8" s="413" t="str">
        <f ca="1">_xll.ohRangeRetrieveError(E8)</f>
        <v/>
      </c>
      <c r="G8" s="105"/>
      <c r="H8" s="416" t="s">
        <v>59</v>
      </c>
      <c r="I8" s="411" t="str">
        <f t="shared" si="3"/>
        <v>1F</v>
      </c>
      <c r="J8" s="417" t="str">
        <f t="shared" si="1"/>
        <v>EUR1F4Y</v>
      </c>
      <c r="K8" s="417" t="str">
        <v>EUR1F4Y=ICAP</v>
      </c>
      <c r="L8" s="418">
        <v>0.502</v>
      </c>
      <c r="M8" s="201"/>
      <c r="N8" s="418">
        <v>0.48699999999999999</v>
      </c>
      <c r="O8" s="201"/>
      <c r="P8" s="239">
        <v>0.502</v>
      </c>
      <c r="Q8" s="206" t="e">
        <f ca="1">_xll.qlSimpleQuoteSetValue(E8,P8/100,Trigger)</f>
        <v>#NAME?</v>
      </c>
      <c r="R8" s="201"/>
      <c r="T8" s="426"/>
    </row>
    <row r="9" spans="1:20" x14ac:dyDescent="0.2">
      <c r="A9" s="201"/>
      <c r="B9" s="410" t="s">
        <v>58</v>
      </c>
      <c r="C9" s="411" t="str">
        <f t="shared" si="2"/>
        <v>1F</v>
      </c>
      <c r="D9" s="412" t="str">
        <f t="shared" si="0"/>
        <v>EUR1F5Y_Quote</v>
      </c>
      <c r="E9" s="412" t="e">
        <f>_xll.qlSimpleQuote(D9,,RateTickValue,Permanent,Trigger,ObjectOverwrite)</f>
        <v>#VALUE!</v>
      </c>
      <c r="F9" s="413" t="str">
        <f ca="1">_xll.ohRangeRetrieveError(E9)</f>
        <v/>
      </c>
      <c r="G9" s="105"/>
      <c r="H9" s="416" t="s">
        <v>58</v>
      </c>
      <c r="I9" s="411" t="str">
        <f t="shared" si="3"/>
        <v>1F</v>
      </c>
      <c r="J9" s="417" t="str">
        <f t="shared" si="1"/>
        <v>EUR1F5Y</v>
      </c>
      <c r="K9" s="417" t="str">
        <v>EUR1F5Y=ICAP</v>
      </c>
      <c r="L9" s="418">
        <v>0.63800000000000001</v>
      </c>
      <c r="M9" s="201"/>
      <c r="N9" s="418">
        <v>0.61299999999999999</v>
      </c>
      <c r="O9" s="201"/>
      <c r="P9" s="239">
        <v>0.63800000000000001</v>
      </c>
      <c r="Q9" s="206" t="e">
        <f ca="1">_xll.qlSimpleQuoteSetValue(E9,P9/100,Trigger)</f>
        <v>#NAME?</v>
      </c>
      <c r="R9" s="201"/>
      <c r="T9" s="426"/>
    </row>
    <row r="10" spans="1:20" x14ac:dyDescent="0.2">
      <c r="A10" s="201"/>
      <c r="B10" s="410" t="s">
        <v>57</v>
      </c>
      <c r="C10" s="411" t="str">
        <f t="shared" si="2"/>
        <v>1F</v>
      </c>
      <c r="D10" s="412" t="str">
        <f t="shared" si="0"/>
        <v>EUR1F6Y_Quote</v>
      </c>
      <c r="E10" s="412" t="e">
        <f>_xll.qlSimpleQuote(D10,,RateTickValue,Permanent,Trigger,ObjectOverwrite)</f>
        <v>#VALUE!</v>
      </c>
      <c r="F10" s="413" t="str">
        <f ca="1">_xll.ohRangeRetrieveError(E10)</f>
        <v/>
      </c>
      <c r="G10" s="105"/>
      <c r="H10" s="416" t="s">
        <v>57</v>
      </c>
      <c r="I10" s="411" t="str">
        <f t="shared" si="3"/>
        <v>1F</v>
      </c>
      <c r="J10" s="417" t="str">
        <f t="shared" si="1"/>
        <v>EUR1F6Y</v>
      </c>
      <c r="K10" s="417" t="str">
        <v>EUR1F6Y=ICAP</v>
      </c>
      <c r="L10" s="418">
        <v>0.77100000000000002</v>
      </c>
      <c r="M10" s="201"/>
      <c r="N10" s="418">
        <v>0.73799999999999999</v>
      </c>
      <c r="O10" s="201"/>
      <c r="P10" s="239">
        <v>0.77100000000000002</v>
      </c>
      <c r="Q10" s="206" t="e">
        <f ca="1">_xll.qlSimpleQuoteSetValue(E10,P10/100,Trigger)</f>
        <v>#NAME?</v>
      </c>
      <c r="R10" s="201"/>
      <c r="T10" s="426"/>
    </row>
    <row r="11" spans="1:20" x14ac:dyDescent="0.2">
      <c r="A11" s="201"/>
      <c r="B11" s="410" t="s">
        <v>56</v>
      </c>
      <c r="C11" s="411" t="str">
        <f t="shared" si="2"/>
        <v>1F</v>
      </c>
      <c r="D11" s="412" t="str">
        <f t="shared" si="0"/>
        <v>EUR1F7Y_Quote</v>
      </c>
      <c r="E11" s="412" t="e">
        <f>_xll.qlSimpleQuote(D11,,RateTickValue,Permanent,Trigger,ObjectOverwrite)</f>
        <v>#VALUE!</v>
      </c>
      <c r="F11" s="413" t="str">
        <f ca="1">_xll.ohRangeRetrieveError(E11)</f>
        <v/>
      </c>
      <c r="G11" s="105"/>
      <c r="H11" s="416" t="s">
        <v>56</v>
      </c>
      <c r="I11" s="411" t="str">
        <f t="shared" si="3"/>
        <v>1F</v>
      </c>
      <c r="J11" s="417" t="str">
        <f t="shared" si="1"/>
        <v>EUR1F7Y</v>
      </c>
      <c r="K11" s="417" t="str">
        <v>EUR1F7Y=ICAP</v>
      </c>
      <c r="L11" s="418">
        <v>0.89100000000000001</v>
      </c>
      <c r="M11" s="201"/>
      <c r="N11" s="418">
        <v>0.85</v>
      </c>
      <c r="O11" s="201"/>
      <c r="P11" s="239">
        <v>0.89100000000000001</v>
      </c>
      <c r="Q11" s="206" t="e">
        <f ca="1">_xll.qlSimpleQuoteSetValue(E11,P11/100,Trigger)</f>
        <v>#NAME?</v>
      </c>
      <c r="R11" s="201"/>
      <c r="T11" s="426"/>
    </row>
    <row r="12" spans="1:20" x14ac:dyDescent="0.2">
      <c r="A12" s="201"/>
      <c r="B12" s="410" t="s">
        <v>55</v>
      </c>
      <c r="C12" s="411" t="str">
        <f t="shared" si="2"/>
        <v>1F</v>
      </c>
      <c r="D12" s="412" t="str">
        <f t="shared" si="0"/>
        <v>EUR1F8Y_Quote</v>
      </c>
      <c r="E12" s="412" t="e">
        <f>_xll.qlSimpleQuote(D12,,RateTickValue,Permanent,Trigger,ObjectOverwrite)</f>
        <v>#VALUE!</v>
      </c>
      <c r="F12" s="413" t="str">
        <f ca="1">_xll.ohRangeRetrieveError(E12)</f>
        <v/>
      </c>
      <c r="G12" s="105"/>
      <c r="H12" s="416" t="s">
        <v>55</v>
      </c>
      <c r="I12" s="411" t="str">
        <f t="shared" si="3"/>
        <v>1F</v>
      </c>
      <c r="J12" s="417" t="str">
        <f t="shared" si="1"/>
        <v>EUR1F8Y</v>
      </c>
      <c r="K12" s="417" t="str">
        <v>EUR1F8Y=ICAP</v>
      </c>
      <c r="L12" s="418">
        <v>0.99600000000000011</v>
      </c>
      <c r="M12" s="201"/>
      <c r="N12" s="418">
        <v>0.94600000000000006</v>
      </c>
      <c r="O12" s="201"/>
      <c r="P12" s="239">
        <v>0.99600000000000011</v>
      </c>
      <c r="Q12" s="206" t="e">
        <f ca="1">_xll.qlSimpleQuoteSetValue(E12,P12/100,Trigger)</f>
        <v>#NAME?</v>
      </c>
      <c r="R12" s="201"/>
      <c r="T12" s="426"/>
    </row>
    <row r="13" spans="1:20" x14ac:dyDescent="0.2">
      <c r="A13" s="201"/>
      <c r="B13" s="410" t="s">
        <v>54</v>
      </c>
      <c r="C13" s="411" t="str">
        <f t="shared" si="2"/>
        <v>1F</v>
      </c>
      <c r="D13" s="412" t="str">
        <f t="shared" si="0"/>
        <v>EUR1F9Y_Quote</v>
      </c>
      <c r="E13" s="412" t="e">
        <f>_xll.qlSimpleQuote(D13,,RateTickValue,Permanent,Trigger,ObjectOverwrite)</f>
        <v>#VALUE!</v>
      </c>
      <c r="F13" s="413" t="str">
        <f ca="1">_xll.ohRangeRetrieveError(E13)</f>
        <v/>
      </c>
      <c r="G13" s="105"/>
      <c r="H13" s="416" t="s">
        <v>54</v>
      </c>
      <c r="I13" s="411" t="str">
        <f t="shared" si="3"/>
        <v>1F</v>
      </c>
      <c r="J13" s="417" t="str">
        <f t="shared" si="1"/>
        <v>EUR1F9Y</v>
      </c>
      <c r="K13" s="417" t="str">
        <v>EUR1F9Y=ICAP</v>
      </c>
      <c r="L13" s="418">
        <v>1.0820000000000001</v>
      </c>
      <c r="M13" s="201"/>
      <c r="N13" s="418">
        <v>1.0249999999999999</v>
      </c>
      <c r="O13" s="201"/>
      <c r="P13" s="239">
        <v>1.0820000000000001</v>
      </c>
      <c r="Q13" s="206" t="e">
        <f ca="1">_xll.qlSimpleQuoteSetValue(E13,P13/100,Trigger)</f>
        <v>#NAME?</v>
      </c>
      <c r="R13" s="201"/>
      <c r="T13" s="426"/>
    </row>
    <row r="14" spans="1:20" x14ac:dyDescent="0.2">
      <c r="A14" s="201"/>
      <c r="B14" s="410" t="s">
        <v>53</v>
      </c>
      <c r="C14" s="411" t="str">
        <f t="shared" si="2"/>
        <v>1F</v>
      </c>
      <c r="D14" s="412" t="str">
        <f t="shared" si="0"/>
        <v>EUR1F10Y_Quote</v>
      </c>
      <c r="E14" s="412" t="e">
        <f>_xll.qlSimpleQuote(D14,,RateTickValue,Permanent,Trigger,ObjectOverwrite)</f>
        <v>#VALUE!</v>
      </c>
      <c r="F14" s="413" t="str">
        <f ca="1">_xll.ohRangeRetrieveError(E14)</f>
        <v/>
      </c>
      <c r="G14" s="105"/>
      <c r="H14" s="416" t="s">
        <v>53</v>
      </c>
      <c r="I14" s="411" t="str">
        <f t="shared" si="3"/>
        <v>1F</v>
      </c>
      <c r="J14" s="417" t="str">
        <f t="shared" si="1"/>
        <v>EUR1F10Y</v>
      </c>
      <c r="K14" s="417" t="str">
        <v>EUR1F10Y=ICAP</v>
      </c>
      <c r="L14" s="418">
        <v>1.155</v>
      </c>
      <c r="M14" s="201"/>
      <c r="N14" s="418">
        <v>1.095</v>
      </c>
      <c r="O14" s="201"/>
      <c r="P14" s="239">
        <v>1.155</v>
      </c>
      <c r="Q14" s="206" t="e">
        <f ca="1">_xll.qlSimpleQuoteSetValue(E14,P14/100,Trigger)</f>
        <v>#NAME?</v>
      </c>
      <c r="R14" s="201"/>
      <c r="T14" s="426"/>
    </row>
    <row r="15" spans="1:20" x14ac:dyDescent="0.2">
      <c r="A15" s="201"/>
      <c r="B15" s="410" t="s">
        <v>52</v>
      </c>
      <c r="C15" s="411" t="str">
        <f t="shared" si="2"/>
        <v>1F</v>
      </c>
      <c r="D15" s="412" t="str">
        <f t="shared" si="0"/>
        <v>EUR1F11Y_Quote</v>
      </c>
      <c r="E15" s="412" t="e">
        <f>_xll.qlSimpleQuote(D15,,RateTickValue,Permanent,Trigger,ObjectOverwrite)</f>
        <v>#VALUE!</v>
      </c>
      <c r="F15" s="413" t="str">
        <f ca="1">_xll.ohRangeRetrieveError(E15)</f>
        <v/>
      </c>
      <c r="G15" s="105"/>
      <c r="H15" s="416" t="s">
        <v>52</v>
      </c>
      <c r="I15" s="411" t="str">
        <f t="shared" si="3"/>
        <v>1F</v>
      </c>
      <c r="J15" s="417" t="str">
        <f t="shared" si="1"/>
        <v>EUR1F11Y</v>
      </c>
      <c r="K15" s="417" t="str">
        <v>EUR1F11Y=ICAP</v>
      </c>
      <c r="L15" s="418">
        <v>1.2190000000000001</v>
      </c>
      <c r="M15" s="201"/>
      <c r="N15" s="418">
        <v>1.1559999999999999</v>
      </c>
      <c r="O15" s="201"/>
      <c r="P15" s="239">
        <v>1.2190000000000001</v>
      </c>
      <c r="Q15" s="206" t="e">
        <f ca="1">_xll.qlSimpleQuoteSetValue(E15,P15/100,Trigger)</f>
        <v>#NAME?</v>
      </c>
      <c r="R15" s="201"/>
      <c r="T15" s="426"/>
    </row>
    <row r="16" spans="1:20" x14ac:dyDescent="0.2">
      <c r="A16" s="201"/>
      <c r="B16" s="410" t="s">
        <v>51</v>
      </c>
      <c r="C16" s="411" t="str">
        <f t="shared" si="2"/>
        <v>1F</v>
      </c>
      <c r="D16" s="412" t="str">
        <f t="shared" si="0"/>
        <v>EUR1F12Y_Quote</v>
      </c>
      <c r="E16" s="412" t="e">
        <f>_xll.qlSimpleQuote(D16,,RateTickValue,Permanent,Trigger,ObjectOverwrite)</f>
        <v>#VALUE!</v>
      </c>
      <c r="F16" s="413" t="str">
        <f ca="1">_xll.ohRangeRetrieveError(E16)</f>
        <v/>
      </c>
      <c r="G16" s="105"/>
      <c r="H16" s="416" t="s">
        <v>51</v>
      </c>
      <c r="I16" s="411" t="str">
        <f t="shared" si="3"/>
        <v>1F</v>
      </c>
      <c r="J16" s="417" t="str">
        <f t="shared" si="1"/>
        <v>EUR1F12Y</v>
      </c>
      <c r="K16" s="417" t="str">
        <v>EUR1F12Y=ICAP</v>
      </c>
      <c r="L16" s="418">
        <v>1.27</v>
      </c>
      <c r="M16" s="201"/>
      <c r="N16" s="418">
        <v>1.2030000000000001</v>
      </c>
      <c r="O16" s="201"/>
      <c r="P16" s="239">
        <v>1.27</v>
      </c>
      <c r="Q16" s="206" t="e">
        <f ca="1">_xll.qlSimpleQuoteSetValue(E16,P16/100,Trigger)</f>
        <v>#NAME?</v>
      </c>
      <c r="R16" s="201"/>
      <c r="T16" s="426"/>
    </row>
    <row r="17" spans="1:20" x14ac:dyDescent="0.2">
      <c r="A17" s="201"/>
      <c r="B17" s="410" t="s">
        <v>50</v>
      </c>
      <c r="C17" s="411" t="str">
        <f t="shared" si="2"/>
        <v>1F</v>
      </c>
      <c r="D17" s="412" t="str">
        <f t="shared" si="0"/>
        <v>EUR1F13Y_Quote</v>
      </c>
      <c r="E17" s="412" t="e">
        <f>_xll.qlSimpleQuote(D17,,RateTickValue,Permanent,Trigger,ObjectOverwrite)</f>
        <v>#VALUE!</v>
      </c>
      <c r="F17" s="413" t="str">
        <f ca="1">_xll.ohRangeRetrieveError(E17)</f>
        <v/>
      </c>
      <c r="G17" s="105"/>
      <c r="H17" s="416" t="s">
        <v>50</v>
      </c>
      <c r="I17" s="411" t="str">
        <f t="shared" si="3"/>
        <v>1F</v>
      </c>
      <c r="J17" s="417" t="str">
        <f t="shared" si="1"/>
        <v>EUR1F13Y</v>
      </c>
      <c r="K17" s="417" t="str">
        <v>EUR1F13Y=ICAP</v>
      </c>
      <c r="L17" s="418">
        <v>1.3140000000000001</v>
      </c>
      <c r="M17" s="201"/>
      <c r="N17" s="418">
        <v>1.2450000000000001</v>
      </c>
      <c r="O17" s="201"/>
      <c r="P17" s="239">
        <v>1.3140000000000001</v>
      </c>
      <c r="Q17" s="206" t="e">
        <f ca="1">_xll.qlSimpleQuoteSetValue(E17,P17/100,Trigger)</f>
        <v>#NAME?</v>
      </c>
      <c r="R17" s="201"/>
      <c r="T17" s="426"/>
    </row>
    <row r="18" spans="1:20" x14ac:dyDescent="0.2">
      <c r="A18" s="201"/>
      <c r="B18" s="410" t="s">
        <v>49</v>
      </c>
      <c r="C18" s="411" t="str">
        <f t="shared" si="2"/>
        <v>1F</v>
      </c>
      <c r="D18" s="412" t="str">
        <f t="shared" si="0"/>
        <v>EUR1F14Y_Quote</v>
      </c>
      <c r="E18" s="412" t="e">
        <f>_xll.qlSimpleQuote(D18,,RateTickValue,Permanent,Trigger,ObjectOverwrite)</f>
        <v>#VALUE!</v>
      </c>
      <c r="F18" s="413" t="str">
        <f ca="1">_xll.ohRangeRetrieveError(E18)</f>
        <v/>
      </c>
      <c r="G18" s="105"/>
      <c r="H18" s="416" t="s">
        <v>49</v>
      </c>
      <c r="I18" s="411" t="str">
        <f t="shared" si="3"/>
        <v>1F</v>
      </c>
      <c r="J18" s="417" t="str">
        <f t="shared" si="1"/>
        <v>EUR1F14Y</v>
      </c>
      <c r="K18" s="417" t="str">
        <v>EUR1F14Y=ICAP</v>
      </c>
      <c r="L18" s="418">
        <v>1.353</v>
      </c>
      <c r="M18" s="201"/>
      <c r="N18" s="418">
        <v>1.2810000000000001</v>
      </c>
      <c r="O18" s="201"/>
      <c r="P18" s="239">
        <v>1.353</v>
      </c>
      <c r="Q18" s="206" t="e">
        <f ca="1">_xll.qlSimpleQuoteSetValue(E18,P18/100,Trigger)</f>
        <v>#NAME?</v>
      </c>
      <c r="R18" s="201"/>
      <c r="T18" s="426"/>
    </row>
    <row r="19" spans="1:20" x14ac:dyDescent="0.2">
      <c r="A19" s="201"/>
      <c r="B19" s="410" t="s">
        <v>48</v>
      </c>
      <c r="C19" s="411" t="str">
        <f t="shared" si="2"/>
        <v>1F</v>
      </c>
      <c r="D19" s="412" t="str">
        <f t="shared" si="0"/>
        <v>EUR1F15Y_Quote</v>
      </c>
      <c r="E19" s="412" t="e">
        <f>_xll.qlSimpleQuote(D19,,RateTickValue,Permanent,Trigger,ObjectOverwrite)</f>
        <v>#VALUE!</v>
      </c>
      <c r="F19" s="413" t="str">
        <f ca="1">_xll.ohRangeRetrieveError(E19)</f>
        <v/>
      </c>
      <c r="G19" s="105"/>
      <c r="H19" s="416" t="s">
        <v>48</v>
      </c>
      <c r="I19" s="411" t="str">
        <f t="shared" si="3"/>
        <v>1F</v>
      </c>
      <c r="J19" s="417" t="str">
        <f t="shared" si="1"/>
        <v>EUR1F15Y</v>
      </c>
      <c r="K19" s="417" t="str">
        <v>EUR1F15Y=ICAP</v>
      </c>
      <c r="L19" s="418">
        <v>1.3820000000000001</v>
      </c>
      <c r="M19" s="201"/>
      <c r="N19" s="418">
        <v>1.3089999999999999</v>
      </c>
      <c r="O19" s="201"/>
      <c r="P19" s="239">
        <v>1.3820000000000001</v>
      </c>
      <c r="Q19" s="206" t="e">
        <f ca="1">_xll.qlSimpleQuoteSetValue(E19,P19/100,Trigger)</f>
        <v>#NAME?</v>
      </c>
      <c r="R19" s="201"/>
      <c r="T19" s="426"/>
    </row>
    <row r="20" spans="1:20" x14ac:dyDescent="0.2">
      <c r="A20" s="201"/>
      <c r="B20" s="410" t="s">
        <v>43</v>
      </c>
      <c r="C20" s="411" t="str">
        <f t="shared" si="2"/>
        <v>1F</v>
      </c>
      <c r="D20" s="412" t="str">
        <f t="shared" si="0"/>
        <v>EUR1F20Y_Quote</v>
      </c>
      <c r="E20" s="412" t="e">
        <f>_xll.qlSimpleQuote(D20,,RateTickValue,Permanent,Trigger,ObjectOverwrite)</f>
        <v>#VALUE!</v>
      </c>
      <c r="F20" s="413" t="str">
        <f ca="1">_xll.ohRangeRetrieveError(E20)</f>
        <v/>
      </c>
      <c r="G20" s="105"/>
      <c r="H20" s="416" t="s">
        <v>43</v>
      </c>
      <c r="I20" s="411" t="str">
        <f t="shared" si="3"/>
        <v>1F</v>
      </c>
      <c r="J20" s="417" t="str">
        <f t="shared" si="1"/>
        <v>EUR1F20Y</v>
      </c>
      <c r="K20" s="417" t="str">
        <v>EUR1F20Y=ICAP</v>
      </c>
      <c r="L20" s="418">
        <v>1.4610000000000001</v>
      </c>
      <c r="M20" s="201"/>
      <c r="N20" s="418">
        <v>1.379</v>
      </c>
      <c r="O20" s="201"/>
      <c r="P20" s="239">
        <v>1.4610000000000001</v>
      </c>
      <c r="Q20" s="206" t="e">
        <f ca="1">_xll.qlSimpleQuoteSetValue(E20,P20/100,Trigger)</f>
        <v>#NAME?</v>
      </c>
      <c r="R20" s="201"/>
      <c r="T20" s="426"/>
    </row>
    <row r="21" spans="1:20" x14ac:dyDescent="0.2">
      <c r="A21" s="201"/>
      <c r="B21" s="410" t="s">
        <v>38</v>
      </c>
      <c r="C21" s="411" t="str">
        <f t="shared" si="2"/>
        <v>1F</v>
      </c>
      <c r="D21" s="412" t="str">
        <f t="shared" si="0"/>
        <v>EUR1F25Y_Quote</v>
      </c>
      <c r="E21" s="412" t="e">
        <f>_xll.qlSimpleQuote(D21,,RateTickValue,Permanent,Trigger,ObjectOverwrite)</f>
        <v>#VALUE!</v>
      </c>
      <c r="F21" s="413" t="str">
        <f ca="1">_xll.ohRangeRetrieveError(E21)</f>
        <v/>
      </c>
      <c r="G21" s="105"/>
      <c r="H21" s="416" t="s">
        <v>38</v>
      </c>
      <c r="I21" s="411" t="str">
        <f t="shared" si="3"/>
        <v>1F</v>
      </c>
      <c r="J21" s="417" t="str">
        <f t="shared" si="1"/>
        <v>EUR1F25Y</v>
      </c>
      <c r="K21" s="417" t="str">
        <v>EUR1F25Y=ICAP</v>
      </c>
      <c r="L21" s="418">
        <v>1.476</v>
      </c>
      <c r="M21" s="201"/>
      <c r="N21" s="418">
        <v>1.3959999999999999</v>
      </c>
      <c r="O21" s="201"/>
      <c r="P21" s="239">
        <v>1.476</v>
      </c>
      <c r="Q21" s="206" t="e">
        <f ca="1">_xll.qlSimpleQuoteSetValue(E21,P21/100,Trigger)</f>
        <v>#NAME?</v>
      </c>
      <c r="R21" s="201"/>
      <c r="T21" s="426"/>
    </row>
    <row r="22" spans="1:20" x14ac:dyDescent="0.2">
      <c r="A22" s="201"/>
      <c r="B22" s="172" t="s">
        <v>33</v>
      </c>
      <c r="C22" s="53" t="str">
        <f t="shared" si="2"/>
        <v>1F</v>
      </c>
      <c r="D22" s="52" t="str">
        <f t="shared" si="0"/>
        <v>EUR1F30Y_Quote</v>
      </c>
      <c r="E22" s="52" t="e">
        <f>_xll.qlSimpleQuote(D22,,RateTickValue,Permanent,Trigger,ObjectOverwrite)</f>
        <v>#VALUE!</v>
      </c>
      <c r="F22" s="414" t="str">
        <f ca="1">_xll.ohRangeRetrieveError(E22)</f>
        <v/>
      </c>
      <c r="G22" s="105"/>
      <c r="H22" s="419" t="s">
        <v>33</v>
      </c>
      <c r="I22" s="53" t="str">
        <f t="shared" si="3"/>
        <v>1F</v>
      </c>
      <c r="J22" s="420" t="str">
        <f t="shared" si="1"/>
        <v>EUR1F30Y</v>
      </c>
      <c r="K22" s="420" t="str">
        <v>EUR1F30Y=ICAP</v>
      </c>
      <c r="L22" s="421">
        <v>1.4870000000000001</v>
      </c>
      <c r="M22" s="201"/>
      <c r="N22" s="421">
        <v>1.407</v>
      </c>
      <c r="O22" s="201"/>
      <c r="P22" s="244">
        <v>1.4870000000000001</v>
      </c>
      <c r="Q22" s="198" t="e">
        <f ca="1">_xll.qlSimpleQuoteSetValue(E22,P22/100,Trigger)</f>
        <v>#NAME?</v>
      </c>
      <c r="R22" s="201"/>
      <c r="T22" s="426"/>
    </row>
    <row r="23" spans="1:20" x14ac:dyDescent="0.2">
      <c r="A23" s="201">
        <v>2</v>
      </c>
      <c r="B23" s="410" t="s">
        <v>9</v>
      </c>
      <c r="C23" s="411" t="str">
        <f>$A$23&amp;"F"</f>
        <v>2F</v>
      </c>
      <c r="D23" s="412" t="str">
        <f t="shared" si="0"/>
        <v>EUR2F1Y_Quote</v>
      </c>
      <c r="E23" s="412" t="e">
        <f>_xll.qlSimpleQuote(D23,,RateTickValue,Permanent,Trigger,ObjectOverwrite)</f>
        <v>#VALUE!</v>
      </c>
      <c r="F23" s="413" t="str">
        <f ca="1">_xll.ohRangeRetrieveError(E23)</f>
        <v/>
      </c>
      <c r="G23" s="105"/>
      <c r="H23" s="416" t="s">
        <v>9</v>
      </c>
      <c r="I23" s="411" t="str">
        <f>$A$23&amp;"F"</f>
        <v>2F</v>
      </c>
      <c r="J23" s="417" t="str">
        <f t="shared" si="1"/>
        <v>EUR2F1Y</v>
      </c>
      <c r="K23" s="417" t="str">
        <v>EUR2F1Y=ICAP</v>
      </c>
      <c r="L23" s="418">
        <v>0.35499999999999998</v>
      </c>
      <c r="M23" s="201"/>
      <c r="N23" s="418">
        <v>0.34100000000000003</v>
      </c>
      <c r="O23" s="201"/>
      <c r="P23" s="239">
        <v>0.35499999999999998</v>
      </c>
      <c r="Q23" s="206" t="e">
        <f ca="1">_xll.qlSimpleQuoteSetValue(E23,P23/100,Trigger)</f>
        <v>#NAME?</v>
      </c>
      <c r="R23" s="201"/>
      <c r="T23" s="426"/>
    </row>
    <row r="24" spans="1:20" x14ac:dyDescent="0.2">
      <c r="A24" s="201"/>
      <c r="B24" s="410" t="s">
        <v>61</v>
      </c>
      <c r="C24" s="411" t="str">
        <f t="shared" ref="C24:C40" si="4">$A$23&amp;"F"</f>
        <v>2F</v>
      </c>
      <c r="D24" s="412" t="str">
        <f t="shared" si="0"/>
        <v>EUR2F2Y_Quote</v>
      </c>
      <c r="E24" s="412" t="e">
        <f>_xll.qlSimpleQuote(D24,,RateTickValue,Permanent,Trigger,ObjectOverwrite)</f>
        <v>#VALUE!</v>
      </c>
      <c r="F24" s="413" t="str">
        <f ca="1">_xll.ohRangeRetrieveError(E24)</f>
        <v/>
      </c>
      <c r="G24" s="105"/>
      <c r="H24" s="416" t="s">
        <v>61</v>
      </c>
      <c r="I24" s="411" t="str">
        <f t="shared" ref="I24:I40" si="5">$A$23&amp;"F"</f>
        <v>2F</v>
      </c>
      <c r="J24" s="417" t="str">
        <f t="shared" si="1"/>
        <v>EUR2F2Y</v>
      </c>
      <c r="K24" s="417" t="str">
        <v>EUR2F2Y=ICAP</v>
      </c>
      <c r="L24" s="418">
        <v>0.47899999999999998</v>
      </c>
      <c r="M24" s="201"/>
      <c r="N24" s="418">
        <v>0.46799999999999997</v>
      </c>
      <c r="O24" s="201"/>
      <c r="P24" s="239">
        <v>0.47899999999999998</v>
      </c>
      <c r="Q24" s="206" t="e">
        <f ca="1">_xll.qlSimpleQuoteSetValue(E24,P24/100,Trigger)</f>
        <v>#NAME?</v>
      </c>
      <c r="R24" s="201"/>
      <c r="T24" s="426"/>
    </row>
    <row r="25" spans="1:20" x14ac:dyDescent="0.2">
      <c r="A25" s="201"/>
      <c r="B25" s="410" t="s">
        <v>60</v>
      </c>
      <c r="C25" s="411" t="str">
        <f t="shared" si="4"/>
        <v>2F</v>
      </c>
      <c r="D25" s="412" t="str">
        <f t="shared" si="0"/>
        <v>EUR2F3Y_Quote</v>
      </c>
      <c r="E25" s="412" t="e">
        <f>_xll.qlSimpleQuote(D25,,RateTickValue,Permanent,Trigger,ObjectOverwrite)</f>
        <v>#VALUE!</v>
      </c>
      <c r="F25" s="413" t="str">
        <f ca="1">_xll.ohRangeRetrieveError(E25)</f>
        <v/>
      </c>
      <c r="G25" s="105"/>
      <c r="H25" s="416" t="s">
        <v>60</v>
      </c>
      <c r="I25" s="411" t="str">
        <f t="shared" si="5"/>
        <v>2F</v>
      </c>
      <c r="J25" s="417" t="str">
        <f t="shared" si="1"/>
        <v>EUR2F3Y</v>
      </c>
      <c r="K25" s="417" t="str">
        <v>EUR2F3Y=ICAP</v>
      </c>
      <c r="L25" s="418">
        <v>0.61799999999999999</v>
      </c>
      <c r="M25" s="201"/>
      <c r="N25" s="418">
        <v>0.60299999999999998</v>
      </c>
      <c r="O25" s="201"/>
      <c r="P25" s="239">
        <v>0.61799999999999999</v>
      </c>
      <c r="Q25" s="206" t="e">
        <f ca="1">_xll.qlSimpleQuoteSetValue(E25,P25/100,Trigger)</f>
        <v>#NAME?</v>
      </c>
      <c r="R25" s="201"/>
      <c r="T25" s="426"/>
    </row>
    <row r="26" spans="1:20" x14ac:dyDescent="0.2">
      <c r="A26" s="201"/>
      <c r="B26" s="410" t="s">
        <v>59</v>
      </c>
      <c r="C26" s="411" t="str">
        <f t="shared" si="4"/>
        <v>2F</v>
      </c>
      <c r="D26" s="412" t="str">
        <f t="shared" si="0"/>
        <v>EUR2F4Y_Quote</v>
      </c>
      <c r="E26" s="412" t="e">
        <f>_xll.qlSimpleQuote(D26,,RateTickValue,Permanent,Trigger,ObjectOverwrite)</f>
        <v>#VALUE!</v>
      </c>
      <c r="F26" s="413" t="str">
        <f ca="1">_xll.ohRangeRetrieveError(E26)</f>
        <v/>
      </c>
      <c r="G26" s="105"/>
      <c r="H26" s="416" t="s">
        <v>59</v>
      </c>
      <c r="I26" s="411" t="str">
        <f t="shared" si="5"/>
        <v>2F</v>
      </c>
      <c r="J26" s="417" t="str">
        <f t="shared" si="1"/>
        <v>EUR2F4Y</v>
      </c>
      <c r="K26" s="417" t="str">
        <v>EUR2F4Y=ICAP</v>
      </c>
      <c r="L26" s="418">
        <v>0.75900000000000001</v>
      </c>
      <c r="M26" s="201"/>
      <c r="N26" s="418">
        <v>0.73199999999999998</v>
      </c>
      <c r="O26" s="201"/>
      <c r="P26" s="239">
        <v>0.75900000000000001</v>
      </c>
      <c r="Q26" s="206" t="e">
        <f ca="1">_xll.qlSimpleQuoteSetValue(E26,P26/100,Trigger)</f>
        <v>#NAME?</v>
      </c>
      <c r="R26" s="201"/>
      <c r="T26" s="426"/>
    </row>
    <row r="27" spans="1:20" x14ac:dyDescent="0.2">
      <c r="A27" s="201"/>
      <c r="B27" s="410" t="s">
        <v>58</v>
      </c>
      <c r="C27" s="411" t="str">
        <f t="shared" si="4"/>
        <v>2F</v>
      </c>
      <c r="D27" s="412" t="str">
        <f t="shared" si="0"/>
        <v>EUR2F5Y_Quote</v>
      </c>
      <c r="E27" s="412" t="e">
        <f>_xll.qlSimpleQuote(D27,,RateTickValue,Permanent,Trigger,ObjectOverwrite)</f>
        <v>#VALUE!</v>
      </c>
      <c r="F27" s="413" t="str">
        <f ca="1">_xll.ohRangeRetrieveError(E27)</f>
        <v/>
      </c>
      <c r="G27" s="105"/>
      <c r="H27" s="416" t="s">
        <v>58</v>
      </c>
      <c r="I27" s="411" t="str">
        <f t="shared" si="5"/>
        <v>2F</v>
      </c>
      <c r="J27" s="417" t="str">
        <f t="shared" si="1"/>
        <v>EUR2F5Y</v>
      </c>
      <c r="K27" s="417" t="str">
        <v>EUR2F5Y=ICAP</v>
      </c>
      <c r="L27" s="418">
        <v>0.89499999999999991</v>
      </c>
      <c r="M27" s="201"/>
      <c r="N27" s="418">
        <v>0.85899999999999999</v>
      </c>
      <c r="O27" s="201"/>
      <c r="P27" s="239">
        <v>0.89499999999999991</v>
      </c>
      <c r="Q27" s="206" t="e">
        <f ca="1">_xll.qlSimpleQuoteSetValue(E27,P27/100,Trigger)</f>
        <v>#NAME?</v>
      </c>
      <c r="R27" s="201"/>
      <c r="T27" s="426"/>
    </row>
    <row r="28" spans="1:20" x14ac:dyDescent="0.2">
      <c r="A28" s="201"/>
      <c r="B28" s="410" t="s">
        <v>57</v>
      </c>
      <c r="C28" s="411" t="str">
        <f t="shared" si="4"/>
        <v>2F</v>
      </c>
      <c r="D28" s="412" t="str">
        <f t="shared" si="0"/>
        <v>EUR2F6Y_Quote</v>
      </c>
      <c r="E28" s="412" t="e">
        <f>_xll.qlSimpleQuote(D28,,RateTickValue,Permanent,Trigger,ObjectOverwrite)</f>
        <v>#VALUE!</v>
      </c>
      <c r="F28" s="413" t="str">
        <f ca="1">_xll.ohRangeRetrieveError(E28)</f>
        <v/>
      </c>
      <c r="G28" s="105"/>
      <c r="H28" s="416" t="s">
        <v>57</v>
      </c>
      <c r="I28" s="411" t="str">
        <f t="shared" si="5"/>
        <v>2F</v>
      </c>
      <c r="J28" s="417" t="str">
        <f t="shared" si="1"/>
        <v>EUR2F6Y</v>
      </c>
      <c r="K28" s="417" t="str">
        <v>EUR2F6Y=ICAP</v>
      </c>
      <c r="L28" s="418">
        <v>1.0149999999999999</v>
      </c>
      <c r="M28" s="201"/>
      <c r="N28" s="418">
        <v>0.97</v>
      </c>
      <c r="O28" s="201"/>
      <c r="P28" s="239">
        <v>1.0149999999999999</v>
      </c>
      <c r="Q28" s="206" t="e">
        <f ca="1">_xll.qlSimpleQuoteSetValue(E28,P28/100,Trigger)</f>
        <v>#NAME?</v>
      </c>
      <c r="R28" s="201"/>
      <c r="T28" s="426"/>
    </row>
    <row r="29" spans="1:20" x14ac:dyDescent="0.2">
      <c r="A29" s="201"/>
      <c r="B29" s="410" t="s">
        <v>56</v>
      </c>
      <c r="C29" s="411" t="str">
        <f t="shared" si="4"/>
        <v>2F</v>
      </c>
      <c r="D29" s="412" t="str">
        <f t="shared" si="0"/>
        <v>EUR2F7Y_Quote</v>
      </c>
      <c r="E29" s="412" t="e">
        <f>_xll.qlSimpleQuote(D29,,RateTickValue,Permanent,Trigger,ObjectOverwrite)</f>
        <v>#VALUE!</v>
      </c>
      <c r="F29" s="413" t="str">
        <f ca="1">_xll.ohRangeRetrieveError(E29)</f>
        <v/>
      </c>
      <c r="G29" s="105"/>
      <c r="H29" s="416" t="s">
        <v>56</v>
      </c>
      <c r="I29" s="411" t="str">
        <f t="shared" si="5"/>
        <v>2F</v>
      </c>
      <c r="J29" s="417" t="str">
        <f t="shared" si="1"/>
        <v>EUR2F7Y</v>
      </c>
      <c r="K29" s="417" t="str">
        <v>EUR2F7Y=ICAP</v>
      </c>
      <c r="L29" s="418">
        <v>1.1179999999999999</v>
      </c>
      <c r="M29" s="201"/>
      <c r="N29" s="418">
        <v>1.0640000000000001</v>
      </c>
      <c r="O29" s="201"/>
      <c r="P29" s="239">
        <v>1.1179999999999999</v>
      </c>
      <c r="Q29" s="206" t="e">
        <f ca="1">_xll.qlSimpleQuoteSetValue(E29,P29/100,Trigger)</f>
        <v>#NAME?</v>
      </c>
      <c r="R29" s="201"/>
      <c r="T29" s="426"/>
    </row>
    <row r="30" spans="1:20" x14ac:dyDescent="0.2">
      <c r="A30" s="201"/>
      <c r="B30" s="410" t="s">
        <v>55</v>
      </c>
      <c r="C30" s="411" t="str">
        <f t="shared" si="4"/>
        <v>2F</v>
      </c>
      <c r="D30" s="412" t="str">
        <f t="shared" si="0"/>
        <v>EUR2F8Y_Quote</v>
      </c>
      <c r="E30" s="412" t="e">
        <f>_xll.qlSimpleQuote(D30,,RateTickValue,Permanent,Trigger,ObjectOverwrite)</f>
        <v>#VALUE!</v>
      </c>
      <c r="F30" s="413" t="str">
        <f ca="1">_xll.ohRangeRetrieveError(E30)</f>
        <v/>
      </c>
      <c r="G30" s="105"/>
      <c r="H30" s="416" t="s">
        <v>55</v>
      </c>
      <c r="I30" s="411" t="str">
        <f t="shared" si="5"/>
        <v>2F</v>
      </c>
      <c r="J30" s="417" t="str">
        <f t="shared" si="1"/>
        <v>EUR2F8Y</v>
      </c>
      <c r="K30" s="417" t="str">
        <v>EUR2F8Y=ICAP</v>
      </c>
      <c r="L30" s="418">
        <v>1.2010000000000001</v>
      </c>
      <c r="M30" s="201"/>
      <c r="N30" s="418">
        <v>1.1379999999999999</v>
      </c>
      <c r="O30" s="201"/>
      <c r="P30" s="239">
        <v>1.2010000000000001</v>
      </c>
      <c r="Q30" s="206" t="e">
        <f ca="1">_xll.qlSimpleQuoteSetValue(E30,P30/100,Trigger)</f>
        <v>#NAME?</v>
      </c>
      <c r="R30" s="201"/>
      <c r="T30" s="426"/>
    </row>
    <row r="31" spans="1:20" x14ac:dyDescent="0.2">
      <c r="A31" s="201"/>
      <c r="B31" s="410" t="s">
        <v>54</v>
      </c>
      <c r="C31" s="411" t="str">
        <f t="shared" si="4"/>
        <v>2F</v>
      </c>
      <c r="D31" s="412" t="str">
        <f t="shared" si="0"/>
        <v>EUR2F9Y_Quote</v>
      </c>
      <c r="E31" s="412" t="e">
        <f>_xll.qlSimpleQuote(D31,,RateTickValue,Permanent,Trigger,ObjectOverwrite)</f>
        <v>#VALUE!</v>
      </c>
      <c r="F31" s="413" t="str">
        <f ca="1">_xll.ohRangeRetrieveError(E31)</f>
        <v/>
      </c>
      <c r="G31" s="105"/>
      <c r="H31" s="416" t="s">
        <v>54</v>
      </c>
      <c r="I31" s="411" t="str">
        <f t="shared" si="5"/>
        <v>2F</v>
      </c>
      <c r="J31" s="417" t="str">
        <f t="shared" si="1"/>
        <v>EUR2F9Y</v>
      </c>
      <c r="K31" s="417" t="str">
        <v>EUR2F9Y=ICAP</v>
      </c>
      <c r="L31" s="418">
        <v>1.27</v>
      </c>
      <c r="M31" s="201"/>
      <c r="N31" s="418">
        <v>1.2050000000000001</v>
      </c>
      <c r="O31" s="201"/>
      <c r="P31" s="239">
        <v>1.27</v>
      </c>
      <c r="Q31" s="206" t="e">
        <f ca="1">_xll.qlSimpleQuoteSetValue(E31,P31/100,Trigger)</f>
        <v>#NAME?</v>
      </c>
      <c r="R31" s="201"/>
      <c r="T31" s="426"/>
    </row>
    <row r="32" spans="1:20" x14ac:dyDescent="0.2">
      <c r="A32" s="201"/>
      <c r="B32" s="410" t="s">
        <v>53</v>
      </c>
      <c r="C32" s="411" t="str">
        <f t="shared" si="4"/>
        <v>2F</v>
      </c>
      <c r="D32" s="412" t="str">
        <f t="shared" si="0"/>
        <v>EUR2F10Y_Quote</v>
      </c>
      <c r="E32" s="412" t="e">
        <f>_xll.qlSimpleQuote(D32,,RateTickValue,Permanent,Trigger,ObjectOverwrite)</f>
        <v>#VALUE!</v>
      </c>
      <c r="F32" s="413" t="str">
        <f ca="1">_xll.ohRangeRetrieveError(E32)</f>
        <v/>
      </c>
      <c r="G32" s="105"/>
      <c r="H32" s="416" t="s">
        <v>53</v>
      </c>
      <c r="I32" s="411" t="str">
        <f t="shared" si="5"/>
        <v>2F</v>
      </c>
      <c r="J32" s="417" t="str">
        <f t="shared" si="1"/>
        <v>EUR2F10Y</v>
      </c>
      <c r="K32" s="417" t="str">
        <v>EUR2F10Y=ICAP</v>
      </c>
      <c r="L32" s="418">
        <v>1.33</v>
      </c>
      <c r="M32" s="201"/>
      <c r="N32" s="418">
        <v>1.2610000000000001</v>
      </c>
      <c r="O32" s="201"/>
      <c r="P32" s="239">
        <v>1.33</v>
      </c>
      <c r="Q32" s="206" t="e">
        <f ca="1">_xll.qlSimpleQuoteSetValue(E32,P32/100,Trigger)</f>
        <v>#NAME?</v>
      </c>
      <c r="R32" s="201"/>
      <c r="T32" s="426"/>
    </row>
    <row r="33" spans="1:20" x14ac:dyDescent="0.2">
      <c r="A33" s="201"/>
      <c r="B33" s="410" t="s">
        <v>52</v>
      </c>
      <c r="C33" s="411" t="str">
        <f t="shared" si="4"/>
        <v>2F</v>
      </c>
      <c r="D33" s="412" t="str">
        <f t="shared" si="0"/>
        <v>EUR2F11Y_Quote</v>
      </c>
      <c r="E33" s="412" t="e">
        <f>_xll.qlSimpleQuote(D33,,RateTickValue,Permanent,Trigger,ObjectOverwrite)</f>
        <v>#VALUE!</v>
      </c>
      <c r="F33" s="413" t="str">
        <f ca="1">_xll.ohRangeRetrieveError(E33)</f>
        <v/>
      </c>
      <c r="G33" s="105"/>
      <c r="H33" s="416" t="s">
        <v>52</v>
      </c>
      <c r="I33" s="411" t="str">
        <f t="shared" si="5"/>
        <v>2F</v>
      </c>
      <c r="J33" s="417" t="str">
        <f t="shared" si="1"/>
        <v>EUR2F11Y</v>
      </c>
      <c r="K33" s="417" t="str">
        <v>EUR2F11Y=ICAP</v>
      </c>
      <c r="L33" s="418">
        <v>1.377</v>
      </c>
      <c r="M33" s="201"/>
      <c r="N33" s="418">
        <v>1.304</v>
      </c>
      <c r="O33" s="201"/>
      <c r="P33" s="239">
        <v>1.377</v>
      </c>
      <c r="Q33" s="206" t="e">
        <f ca="1">_xll.qlSimpleQuoteSetValue(E33,P33/100,Trigger)</f>
        <v>#NAME?</v>
      </c>
      <c r="R33" s="201"/>
      <c r="T33" s="426"/>
    </row>
    <row r="34" spans="1:20" x14ac:dyDescent="0.2">
      <c r="A34" s="201"/>
      <c r="B34" s="410" t="s">
        <v>51</v>
      </c>
      <c r="C34" s="411" t="str">
        <f t="shared" si="4"/>
        <v>2F</v>
      </c>
      <c r="D34" s="412" t="str">
        <f t="shared" si="0"/>
        <v>EUR2F12Y_Quote</v>
      </c>
      <c r="E34" s="412" t="e">
        <f>_xll.qlSimpleQuote(D34,,RateTickValue,Permanent,Trigger,ObjectOverwrite)</f>
        <v>#VALUE!</v>
      </c>
      <c r="F34" s="413" t="str">
        <f ca="1">_xll.ohRangeRetrieveError(E34)</f>
        <v/>
      </c>
      <c r="G34" s="105"/>
      <c r="H34" s="416" t="s">
        <v>51</v>
      </c>
      <c r="I34" s="411" t="str">
        <f t="shared" si="5"/>
        <v>2F</v>
      </c>
      <c r="J34" s="417" t="str">
        <f t="shared" si="1"/>
        <v>EUR2F12Y</v>
      </c>
      <c r="K34" s="417" t="str">
        <v>EUR2F12Y=ICAP</v>
      </c>
      <c r="L34" s="418">
        <v>1.417</v>
      </c>
      <c r="M34" s="201"/>
      <c r="N34" s="418">
        <v>1.3420000000000001</v>
      </c>
      <c r="O34" s="201"/>
      <c r="P34" s="239">
        <v>1.417</v>
      </c>
      <c r="Q34" s="206" t="e">
        <f ca="1">_xll.qlSimpleQuoteSetValue(E34,P34/100,Trigger)</f>
        <v>#NAME?</v>
      </c>
      <c r="R34" s="201"/>
      <c r="T34" s="426"/>
    </row>
    <row r="35" spans="1:20" x14ac:dyDescent="0.2">
      <c r="A35" s="201"/>
      <c r="B35" s="410" t="s">
        <v>50</v>
      </c>
      <c r="C35" s="411" t="str">
        <f t="shared" si="4"/>
        <v>2F</v>
      </c>
      <c r="D35" s="412" t="str">
        <f t="shared" si="0"/>
        <v>EUR2F13Y_Quote</v>
      </c>
      <c r="E35" s="412" t="e">
        <f>_xll.qlSimpleQuote(D35,,RateTickValue,Permanent,Trigger,ObjectOverwrite)</f>
        <v>#VALUE!</v>
      </c>
      <c r="F35" s="413" t="str">
        <f ca="1">_xll.ohRangeRetrieveError(E35)</f>
        <v/>
      </c>
      <c r="G35" s="105"/>
      <c r="H35" s="416" t="s">
        <v>50</v>
      </c>
      <c r="I35" s="411" t="str">
        <f t="shared" si="5"/>
        <v>2F</v>
      </c>
      <c r="J35" s="417" t="str">
        <f t="shared" si="1"/>
        <v>EUR2F13Y</v>
      </c>
      <c r="K35" s="417" t="str">
        <v>EUR2F13Y=ICAP</v>
      </c>
      <c r="L35" s="418">
        <v>1.4510000000000001</v>
      </c>
      <c r="M35" s="201"/>
      <c r="N35" s="418">
        <v>1.3740000000000001</v>
      </c>
      <c r="O35" s="201"/>
      <c r="P35" s="239">
        <v>1.4510000000000001</v>
      </c>
      <c r="Q35" s="206" t="e">
        <f ca="1">_xll.qlSimpleQuoteSetValue(E35,P35/100,Trigger)</f>
        <v>#NAME?</v>
      </c>
      <c r="R35" s="201"/>
      <c r="T35" s="426"/>
    </row>
    <row r="36" spans="1:20" x14ac:dyDescent="0.2">
      <c r="A36" s="201"/>
      <c r="B36" s="410" t="s">
        <v>49</v>
      </c>
      <c r="C36" s="411" t="str">
        <f t="shared" si="4"/>
        <v>2F</v>
      </c>
      <c r="D36" s="412" t="str">
        <f t="shared" si="0"/>
        <v>EUR2F14Y_Quote</v>
      </c>
      <c r="E36" s="412" t="e">
        <f>_xll.qlSimpleQuote(D36,,RateTickValue,Permanent,Trigger,ObjectOverwrite)</f>
        <v>#VALUE!</v>
      </c>
      <c r="F36" s="413" t="str">
        <f ca="1">_xll.ohRangeRetrieveError(E36)</f>
        <v/>
      </c>
      <c r="G36" s="105"/>
      <c r="H36" s="416" t="s">
        <v>49</v>
      </c>
      <c r="I36" s="411" t="str">
        <f t="shared" si="5"/>
        <v>2F</v>
      </c>
      <c r="J36" s="417" t="str">
        <f t="shared" si="1"/>
        <v>EUR2F14Y</v>
      </c>
      <c r="K36" s="417" t="str">
        <v>EUR2F14Y=ICAP</v>
      </c>
      <c r="L36" s="418">
        <v>1.4769999999999999</v>
      </c>
      <c r="M36" s="201"/>
      <c r="N36" s="418">
        <v>1.399</v>
      </c>
      <c r="O36" s="201"/>
      <c r="P36" s="239">
        <v>1.4769999999999999</v>
      </c>
      <c r="Q36" s="206" t="e">
        <f ca="1">_xll.qlSimpleQuoteSetValue(E36,P36/100,Trigger)</f>
        <v>#NAME?</v>
      </c>
      <c r="R36" s="201"/>
      <c r="T36" s="426"/>
    </row>
    <row r="37" spans="1:20" x14ac:dyDescent="0.2">
      <c r="A37" s="201"/>
      <c r="B37" s="410" t="s">
        <v>48</v>
      </c>
      <c r="C37" s="411" t="str">
        <f t="shared" si="4"/>
        <v>2F</v>
      </c>
      <c r="D37" s="412" t="str">
        <f t="shared" si="0"/>
        <v>EUR2F15Y_Quote</v>
      </c>
      <c r="E37" s="412" t="e">
        <f>_xll.qlSimpleQuote(D37,,RateTickValue,Permanent,Trigger,ObjectOverwrite)</f>
        <v>#VALUE!</v>
      </c>
      <c r="F37" s="413" t="str">
        <f ca="1">_xll.ohRangeRetrieveError(E37)</f>
        <v/>
      </c>
      <c r="G37" s="105"/>
      <c r="H37" s="416" t="s">
        <v>48</v>
      </c>
      <c r="I37" s="411" t="str">
        <f t="shared" si="5"/>
        <v>2F</v>
      </c>
      <c r="J37" s="417" t="str">
        <f t="shared" si="1"/>
        <v>EUR2F15Y</v>
      </c>
      <c r="K37" s="417" t="str">
        <v>EUR2F15Y=ICAP</v>
      </c>
      <c r="L37" s="418">
        <v>1.498</v>
      </c>
      <c r="M37" s="201"/>
      <c r="N37" s="418">
        <v>1.417</v>
      </c>
      <c r="O37" s="201"/>
      <c r="P37" s="239">
        <v>1.498</v>
      </c>
      <c r="Q37" s="206" t="e">
        <f ca="1">_xll.qlSimpleQuoteSetValue(E37,P37/100,Trigger)</f>
        <v>#NAME?</v>
      </c>
      <c r="R37" s="201"/>
      <c r="T37" s="426"/>
    </row>
    <row r="38" spans="1:20" x14ac:dyDescent="0.2">
      <c r="A38" s="201"/>
      <c r="B38" s="410" t="s">
        <v>43</v>
      </c>
      <c r="C38" s="411" t="str">
        <f t="shared" si="4"/>
        <v>2F</v>
      </c>
      <c r="D38" s="412" t="str">
        <f t="shared" si="0"/>
        <v>EUR2F20Y_Quote</v>
      </c>
      <c r="E38" s="412" t="e">
        <f>_xll.qlSimpleQuote(D38,,RateTickValue,Permanent,Trigger,ObjectOverwrite)</f>
        <v>#VALUE!</v>
      </c>
      <c r="F38" s="413" t="str">
        <f ca="1">_xll.ohRangeRetrieveError(E38)</f>
        <v/>
      </c>
      <c r="G38" s="105"/>
      <c r="H38" s="416" t="s">
        <v>43</v>
      </c>
      <c r="I38" s="411" t="str">
        <f t="shared" si="5"/>
        <v>2F</v>
      </c>
      <c r="J38" s="417" t="str">
        <f t="shared" si="1"/>
        <v>EUR2F20Y</v>
      </c>
      <c r="K38" s="417" t="str">
        <v>EUR2F20Y=ICAP</v>
      </c>
      <c r="L38" s="418">
        <v>1.54</v>
      </c>
      <c r="M38" s="201"/>
      <c r="N38" s="418">
        <v>1.454</v>
      </c>
      <c r="O38" s="201"/>
      <c r="P38" s="239">
        <v>1.54</v>
      </c>
      <c r="Q38" s="206" t="e">
        <f ca="1">_xll.qlSimpleQuoteSetValue(E38,P38/100,Trigger)</f>
        <v>#NAME?</v>
      </c>
      <c r="R38" s="201"/>
      <c r="T38" s="426"/>
    </row>
    <row r="39" spans="1:20" x14ac:dyDescent="0.2">
      <c r="A39" s="201"/>
      <c r="B39" s="410" t="s">
        <v>38</v>
      </c>
      <c r="C39" s="411" t="str">
        <f t="shared" si="4"/>
        <v>2F</v>
      </c>
      <c r="D39" s="412" t="str">
        <f t="shared" si="0"/>
        <v>EUR2F25Y_Quote</v>
      </c>
      <c r="E39" s="412" t="e">
        <f>_xll.qlSimpleQuote(D39,,RateTickValue,Permanent,Trigger,ObjectOverwrite)</f>
        <v>#VALUE!</v>
      </c>
      <c r="F39" s="413" t="str">
        <f ca="1">_xll.ohRangeRetrieveError(E39)</f>
        <v/>
      </c>
      <c r="G39" s="105"/>
      <c r="H39" s="416" t="s">
        <v>38</v>
      </c>
      <c r="I39" s="411" t="str">
        <f t="shared" si="5"/>
        <v>2F</v>
      </c>
      <c r="J39" s="417" t="str">
        <f t="shared" si="1"/>
        <v>EUR2F25Y</v>
      </c>
      <c r="K39" s="417" t="str">
        <v>EUR2F25Y=ICAP</v>
      </c>
      <c r="L39" s="418">
        <v>1.5409999999999999</v>
      </c>
      <c r="M39" s="201"/>
      <c r="N39" s="418">
        <v>1.4570000000000001</v>
      </c>
      <c r="O39" s="201"/>
      <c r="P39" s="239">
        <v>1.5409999999999999</v>
      </c>
      <c r="Q39" s="206" t="e">
        <f ca="1">_xll.qlSimpleQuoteSetValue(E39,P39/100,Trigger)</f>
        <v>#NAME?</v>
      </c>
      <c r="R39" s="201"/>
      <c r="T39" s="426"/>
    </row>
    <row r="40" spans="1:20" x14ac:dyDescent="0.2">
      <c r="A40" s="201"/>
      <c r="B40" s="172" t="s">
        <v>33</v>
      </c>
      <c r="C40" s="53" t="str">
        <f t="shared" si="4"/>
        <v>2F</v>
      </c>
      <c r="D40" s="52" t="str">
        <f t="shared" si="0"/>
        <v>EUR2F30Y_Quote</v>
      </c>
      <c r="E40" s="52" t="e">
        <f>_xll.qlSimpleQuote(D40,,RateTickValue,Permanent,Trigger,ObjectOverwrite)</f>
        <v>#VALUE!</v>
      </c>
      <c r="F40" s="414" t="str">
        <f ca="1">_xll.ohRangeRetrieveError(E40)</f>
        <v/>
      </c>
      <c r="G40" s="105"/>
      <c r="H40" s="419" t="s">
        <v>33</v>
      </c>
      <c r="I40" s="53" t="str">
        <f t="shared" si="5"/>
        <v>2F</v>
      </c>
      <c r="J40" s="420" t="str">
        <f t="shared" si="1"/>
        <v>EUR2F30Y</v>
      </c>
      <c r="K40" s="420" t="str">
        <v>EUR2F30Y=ICAP</v>
      </c>
      <c r="L40" s="421">
        <v>1.542</v>
      </c>
      <c r="M40" s="201"/>
      <c r="N40" s="421">
        <v>1.4590000000000001</v>
      </c>
      <c r="O40" s="201"/>
      <c r="P40" s="244">
        <v>1.542</v>
      </c>
      <c r="Q40" s="198" t="e">
        <f ca="1">_xll.qlSimpleQuoteSetValue(E40,P40/100,Trigger)</f>
        <v>#NAME?</v>
      </c>
      <c r="R40" s="201"/>
      <c r="T40" s="426"/>
    </row>
    <row r="41" spans="1:20" x14ac:dyDescent="0.2">
      <c r="A41" s="201">
        <v>3</v>
      </c>
      <c r="B41" s="410" t="s">
        <v>9</v>
      </c>
      <c r="C41" s="411" t="str">
        <f>$A$41&amp;"F"</f>
        <v>3F</v>
      </c>
      <c r="D41" s="412" t="str">
        <f t="shared" si="0"/>
        <v>EUR3F1Y_Quote</v>
      </c>
      <c r="E41" s="412" t="e">
        <f>_xll.qlSimpleQuote(D41,,RateTickValue,Permanent,Trigger,ObjectOverwrite)</f>
        <v>#VALUE!</v>
      </c>
      <c r="F41" s="413" t="str">
        <f ca="1">_xll.ohRangeRetrieveError(E41)</f>
        <v/>
      </c>
      <c r="G41" s="105"/>
      <c r="H41" s="416" t="s">
        <v>9</v>
      </c>
      <c r="I41" s="411" t="str">
        <f>$A$41&amp;"F"</f>
        <v>3F</v>
      </c>
      <c r="J41" s="417" t="str">
        <f t="shared" si="1"/>
        <v>EUR3F1Y</v>
      </c>
      <c r="K41" s="417" t="str">
        <v>EUR3F1Y=ICAP</v>
      </c>
      <c r="L41" s="418">
        <v>0.60299999999999998</v>
      </c>
      <c r="M41" s="201"/>
      <c r="N41" s="418">
        <v>0.59499999999999997</v>
      </c>
      <c r="O41" s="201"/>
      <c r="P41" s="239">
        <v>0.60299999999999998</v>
      </c>
      <c r="Q41" s="206" t="e">
        <f ca="1">_xll.qlSimpleQuoteSetValue(E41,P41/100,Trigger)</f>
        <v>#NAME?</v>
      </c>
      <c r="R41" s="201"/>
      <c r="T41" s="426"/>
    </row>
    <row r="42" spans="1:20" x14ac:dyDescent="0.2">
      <c r="A42" s="201"/>
      <c r="B42" s="410" t="s">
        <v>61</v>
      </c>
      <c r="C42" s="411" t="str">
        <f t="shared" ref="C42:C58" si="6">$A$41&amp;"F"</f>
        <v>3F</v>
      </c>
      <c r="D42" s="412" t="str">
        <f t="shared" si="0"/>
        <v>EUR3F2Y_Quote</v>
      </c>
      <c r="E42" s="412" t="e">
        <f>_xll.qlSimpleQuote(D42,,RateTickValue,Permanent,Trigger,ObjectOverwrite)</f>
        <v>#VALUE!</v>
      </c>
      <c r="F42" s="413" t="str">
        <f ca="1">_xll.ohRangeRetrieveError(E42)</f>
        <v/>
      </c>
      <c r="G42" s="105"/>
      <c r="H42" s="416" t="s">
        <v>61</v>
      </c>
      <c r="I42" s="411" t="str">
        <f t="shared" ref="I42:I58" si="7">$A$41&amp;"F"</f>
        <v>3F</v>
      </c>
      <c r="J42" s="417" t="str">
        <f t="shared" si="1"/>
        <v>EUR3F2Y</v>
      </c>
      <c r="K42" s="417" t="str">
        <v>EUR3F2Y=ICAP</v>
      </c>
      <c r="L42" s="418">
        <v>0.75</v>
      </c>
      <c r="M42" s="201"/>
      <c r="N42" s="418">
        <v>0.73399999999999999</v>
      </c>
      <c r="O42" s="201"/>
      <c r="P42" s="239">
        <v>0.75</v>
      </c>
      <c r="Q42" s="206" t="e">
        <f ca="1">_xll.qlSimpleQuoteSetValue(E42,P42/100,Trigger)</f>
        <v>#NAME?</v>
      </c>
      <c r="R42" s="201"/>
      <c r="T42" s="426"/>
    </row>
    <row r="43" spans="1:20" x14ac:dyDescent="0.2">
      <c r="A43" s="201"/>
      <c r="B43" s="410" t="s">
        <v>60</v>
      </c>
      <c r="C43" s="411" t="str">
        <f t="shared" si="6"/>
        <v>3F</v>
      </c>
      <c r="D43" s="412" t="str">
        <f t="shared" si="0"/>
        <v>EUR3F3Y_Quote</v>
      </c>
      <c r="E43" s="412" t="e">
        <f>_xll.qlSimpleQuote(D43,,RateTickValue,Permanent,Trigger,ObjectOverwrite)</f>
        <v>#VALUE!</v>
      </c>
      <c r="F43" s="413" t="str">
        <f ca="1">_xll.ohRangeRetrieveError(E43)</f>
        <v/>
      </c>
      <c r="G43" s="105"/>
      <c r="H43" s="416" t="s">
        <v>60</v>
      </c>
      <c r="I43" s="411" t="str">
        <f t="shared" si="7"/>
        <v>3F</v>
      </c>
      <c r="J43" s="417" t="str">
        <f t="shared" si="1"/>
        <v>EUR3F3Y</v>
      </c>
      <c r="K43" s="417" t="str">
        <v>EUR3F3Y=ICAP</v>
      </c>
      <c r="L43" s="418">
        <v>0.89499999999999991</v>
      </c>
      <c r="M43" s="201"/>
      <c r="N43" s="418">
        <v>0.8640000000000001</v>
      </c>
      <c r="O43" s="201"/>
      <c r="P43" s="239">
        <v>0.89499999999999991</v>
      </c>
      <c r="Q43" s="206" t="e">
        <f ca="1">_xll.qlSimpleQuoteSetValue(E43,P43/100,Trigger)</f>
        <v>#NAME?</v>
      </c>
      <c r="R43" s="201"/>
      <c r="T43" s="426"/>
    </row>
    <row r="44" spans="1:20" x14ac:dyDescent="0.2">
      <c r="A44" s="201"/>
      <c r="B44" s="410" t="s">
        <v>59</v>
      </c>
      <c r="C44" s="411" t="str">
        <f t="shared" si="6"/>
        <v>3F</v>
      </c>
      <c r="D44" s="412" t="str">
        <f t="shared" si="0"/>
        <v>EUR3F4Y_Quote</v>
      </c>
      <c r="E44" s="412" t="e">
        <f>_xll.qlSimpleQuote(D44,,RateTickValue,Permanent,Trigger,ObjectOverwrite)</f>
        <v>#VALUE!</v>
      </c>
      <c r="F44" s="413" t="str">
        <f ca="1">_xll.ohRangeRetrieveError(E44)</f>
        <v/>
      </c>
      <c r="G44" s="105"/>
      <c r="H44" s="416" t="s">
        <v>59</v>
      </c>
      <c r="I44" s="411" t="str">
        <f t="shared" si="7"/>
        <v>3F</v>
      </c>
      <c r="J44" s="417" t="str">
        <f t="shared" si="1"/>
        <v>EUR3F4Y</v>
      </c>
      <c r="K44" s="417" t="str">
        <v>EUR3F4Y=ICAP</v>
      </c>
      <c r="L44" s="418">
        <v>1.032</v>
      </c>
      <c r="M44" s="201"/>
      <c r="N44" s="418">
        <v>0.99</v>
      </c>
      <c r="O44" s="201"/>
      <c r="P44" s="239">
        <v>1.032</v>
      </c>
      <c r="Q44" s="206" t="e">
        <f ca="1">_xll.qlSimpleQuoteSetValue(E44,P44/100,Trigger)</f>
        <v>#NAME?</v>
      </c>
      <c r="R44" s="201"/>
      <c r="T44" s="426"/>
    </row>
    <row r="45" spans="1:20" x14ac:dyDescent="0.2">
      <c r="A45" s="201"/>
      <c r="B45" s="410" t="s">
        <v>58</v>
      </c>
      <c r="C45" s="411" t="str">
        <f t="shared" si="6"/>
        <v>3F</v>
      </c>
      <c r="D45" s="412" t="str">
        <f t="shared" si="0"/>
        <v>EUR3F5Y_Quote</v>
      </c>
      <c r="E45" s="412" t="e">
        <f>_xll.qlSimpleQuote(D45,,RateTickValue,Permanent,Trigger,ObjectOverwrite)</f>
        <v>#VALUE!</v>
      </c>
      <c r="F45" s="413" t="str">
        <f ca="1">_xll.ohRangeRetrieveError(E45)</f>
        <v/>
      </c>
      <c r="G45" s="105"/>
      <c r="H45" s="416" t="s">
        <v>58</v>
      </c>
      <c r="I45" s="411" t="str">
        <f t="shared" si="7"/>
        <v>3F</v>
      </c>
      <c r="J45" s="417" t="str">
        <f t="shared" si="1"/>
        <v>EUR3F5Y</v>
      </c>
      <c r="K45" s="417" t="str">
        <v>EUR3F5Y=ICAP</v>
      </c>
      <c r="L45" s="418">
        <v>1.1499999999999999</v>
      </c>
      <c r="M45" s="201"/>
      <c r="N45" s="418">
        <v>1.0980000000000001</v>
      </c>
      <c r="O45" s="201"/>
      <c r="P45" s="239">
        <v>1.1499999999999999</v>
      </c>
      <c r="Q45" s="206" t="e">
        <f ca="1">_xll.qlSimpleQuoteSetValue(E45,P45/100,Trigger)</f>
        <v>#NAME?</v>
      </c>
      <c r="R45" s="201"/>
      <c r="T45" s="426"/>
    </row>
    <row r="46" spans="1:20" x14ac:dyDescent="0.2">
      <c r="A46" s="201"/>
      <c r="B46" s="410" t="s">
        <v>57</v>
      </c>
      <c r="C46" s="411" t="str">
        <f t="shared" si="6"/>
        <v>3F</v>
      </c>
      <c r="D46" s="412" t="str">
        <f t="shared" si="0"/>
        <v>EUR3F6Y_Quote</v>
      </c>
      <c r="E46" s="412" t="e">
        <f>_xll.qlSimpleQuote(D46,,RateTickValue,Permanent,Trigger,ObjectOverwrite)</f>
        <v>#VALUE!</v>
      </c>
      <c r="F46" s="413" t="str">
        <f ca="1">_xll.ohRangeRetrieveError(E46)</f>
        <v/>
      </c>
      <c r="G46" s="105"/>
      <c r="H46" s="416" t="s">
        <v>57</v>
      </c>
      <c r="I46" s="411" t="str">
        <f t="shared" si="7"/>
        <v>3F</v>
      </c>
      <c r="J46" s="417" t="str">
        <f t="shared" si="1"/>
        <v>EUR3F6Y</v>
      </c>
      <c r="K46" s="417" t="str">
        <v>EUR3F6Y=ICAP</v>
      </c>
      <c r="L46" s="418">
        <v>1.2490000000000001</v>
      </c>
      <c r="M46" s="201"/>
      <c r="N46" s="418">
        <v>1.1870000000000001</v>
      </c>
      <c r="O46" s="201"/>
      <c r="P46" s="239">
        <v>1.2490000000000001</v>
      </c>
      <c r="Q46" s="206" t="e">
        <f ca="1">_xll.qlSimpleQuoteSetValue(E46,P46/100,Trigger)</f>
        <v>#NAME?</v>
      </c>
      <c r="R46" s="201"/>
      <c r="T46" s="426"/>
    </row>
    <row r="47" spans="1:20" x14ac:dyDescent="0.2">
      <c r="A47" s="201"/>
      <c r="B47" s="410" t="s">
        <v>56</v>
      </c>
      <c r="C47" s="411" t="str">
        <f t="shared" si="6"/>
        <v>3F</v>
      </c>
      <c r="D47" s="412" t="str">
        <f t="shared" si="0"/>
        <v>EUR3F7Y_Quote</v>
      </c>
      <c r="E47" s="412" t="e">
        <f>_xll.qlSimpleQuote(D47,,RateTickValue,Permanent,Trigger,ObjectOverwrite)</f>
        <v>#VALUE!</v>
      </c>
      <c r="F47" s="413" t="str">
        <f ca="1">_xll.ohRangeRetrieveError(E47)</f>
        <v/>
      </c>
      <c r="G47" s="105"/>
      <c r="H47" s="416" t="s">
        <v>56</v>
      </c>
      <c r="I47" s="411" t="str">
        <f t="shared" si="7"/>
        <v>3F</v>
      </c>
      <c r="J47" s="417" t="str">
        <f t="shared" si="1"/>
        <v>EUR3F7Y</v>
      </c>
      <c r="K47" s="417" t="str">
        <v>EUR3F7Y=ICAP</v>
      </c>
      <c r="L47" s="418">
        <v>1.3260000000000001</v>
      </c>
      <c r="M47" s="201"/>
      <c r="N47" s="418">
        <v>1.256</v>
      </c>
      <c r="O47" s="201"/>
      <c r="P47" s="239">
        <v>1.3260000000000001</v>
      </c>
      <c r="Q47" s="206" t="e">
        <f ca="1">_xll.qlSimpleQuoteSetValue(E47,P47/100,Trigger)</f>
        <v>#NAME?</v>
      </c>
      <c r="R47" s="201"/>
      <c r="T47" s="426"/>
    </row>
    <row r="48" spans="1:20" x14ac:dyDescent="0.2">
      <c r="A48" s="201"/>
      <c r="B48" s="410" t="s">
        <v>55</v>
      </c>
      <c r="C48" s="411" t="str">
        <f t="shared" si="6"/>
        <v>3F</v>
      </c>
      <c r="D48" s="412" t="str">
        <f t="shared" si="0"/>
        <v>EUR3F8Y_Quote</v>
      </c>
      <c r="E48" s="412" t="e">
        <f>_xll.qlSimpleQuote(D48,,RateTickValue,Permanent,Trigger,ObjectOverwrite)</f>
        <v>#VALUE!</v>
      </c>
      <c r="F48" s="413" t="str">
        <f ca="1">_xll.ohRangeRetrieveError(E48)</f>
        <v/>
      </c>
      <c r="G48" s="105"/>
      <c r="H48" s="416" t="s">
        <v>55</v>
      </c>
      <c r="I48" s="411" t="str">
        <f t="shared" si="7"/>
        <v>3F</v>
      </c>
      <c r="J48" s="417" t="str">
        <f t="shared" si="1"/>
        <v>EUR3F8Y</v>
      </c>
      <c r="K48" s="417" t="str">
        <v>EUR3F8Y=ICAP</v>
      </c>
      <c r="L48" s="418">
        <v>1.389</v>
      </c>
      <c r="M48" s="201"/>
      <c r="N48" s="418">
        <v>1.3169999999999999</v>
      </c>
      <c r="O48" s="201"/>
      <c r="P48" s="239">
        <v>1.389</v>
      </c>
      <c r="Q48" s="206" t="e">
        <f ca="1">_xll.qlSimpleQuoteSetValue(E48,P48/100,Trigger)</f>
        <v>#NAME?</v>
      </c>
      <c r="R48" s="201"/>
      <c r="T48" s="426"/>
    </row>
    <row r="49" spans="1:20" x14ac:dyDescent="0.2">
      <c r="A49" s="201"/>
      <c r="B49" s="410" t="s">
        <v>54</v>
      </c>
      <c r="C49" s="411" t="str">
        <f t="shared" si="6"/>
        <v>3F</v>
      </c>
      <c r="D49" s="412" t="str">
        <f t="shared" si="0"/>
        <v>EUR3F9Y_Quote</v>
      </c>
      <c r="E49" s="412" t="e">
        <f>_xll.qlSimpleQuote(D49,,RateTickValue,Permanent,Trigger,ObjectOverwrite)</f>
        <v>#VALUE!</v>
      </c>
      <c r="F49" s="413" t="str">
        <f ca="1">_xll.ohRangeRetrieveError(E49)</f>
        <v/>
      </c>
      <c r="G49" s="105"/>
      <c r="H49" s="416" t="s">
        <v>54</v>
      </c>
      <c r="I49" s="411" t="str">
        <f t="shared" si="7"/>
        <v>3F</v>
      </c>
      <c r="J49" s="417" t="str">
        <f t="shared" si="1"/>
        <v>EUR3F9Y</v>
      </c>
      <c r="K49" s="417" t="str">
        <v>EUR3F9Y=ICAP</v>
      </c>
      <c r="L49" s="418">
        <v>1.444</v>
      </c>
      <c r="M49" s="201"/>
      <c r="N49" s="418">
        <v>1.3679999999999999</v>
      </c>
      <c r="O49" s="201"/>
      <c r="P49" s="239">
        <v>1.444</v>
      </c>
      <c r="Q49" s="206" t="e">
        <f ca="1">_xll.qlSimpleQuoteSetValue(E49,P49/100,Trigger)</f>
        <v>#NAME?</v>
      </c>
      <c r="R49" s="201"/>
      <c r="T49" s="426"/>
    </row>
    <row r="50" spans="1:20" x14ac:dyDescent="0.2">
      <c r="A50" s="201"/>
      <c r="B50" s="410" t="s">
        <v>53</v>
      </c>
      <c r="C50" s="411" t="str">
        <f t="shared" si="6"/>
        <v>3F</v>
      </c>
      <c r="D50" s="412" t="str">
        <f t="shared" si="0"/>
        <v>EUR3F10Y_Quote</v>
      </c>
      <c r="E50" s="412" t="e">
        <f>_xll.qlSimpleQuote(D50,,RateTickValue,Permanent,Trigger,ObjectOverwrite)</f>
        <v>#VALUE!</v>
      </c>
      <c r="F50" s="413" t="str">
        <f ca="1">_xll.ohRangeRetrieveError(E50)</f>
        <v/>
      </c>
      <c r="G50" s="105"/>
      <c r="H50" s="416" t="s">
        <v>53</v>
      </c>
      <c r="I50" s="411" t="str">
        <f t="shared" si="7"/>
        <v>3F</v>
      </c>
      <c r="J50" s="417" t="str">
        <f t="shared" si="1"/>
        <v>EUR3F10Y</v>
      </c>
      <c r="K50" s="417" t="str">
        <v>EUR3F10Y=ICAP</v>
      </c>
      <c r="L50" s="418">
        <v>1.4849999999999999</v>
      </c>
      <c r="M50" s="201"/>
      <c r="N50" s="418">
        <v>1.405</v>
      </c>
      <c r="O50" s="201"/>
      <c r="P50" s="239">
        <v>1.4849999999999999</v>
      </c>
      <c r="Q50" s="206" t="e">
        <f ca="1">_xll.qlSimpleQuoteSetValue(E50,P50/100,Trigger)</f>
        <v>#NAME?</v>
      </c>
      <c r="R50" s="201"/>
      <c r="T50" s="426"/>
    </row>
    <row r="51" spans="1:20" x14ac:dyDescent="0.2">
      <c r="A51" s="201"/>
      <c r="B51" s="410" t="s">
        <v>52</v>
      </c>
      <c r="C51" s="411" t="str">
        <f t="shared" si="6"/>
        <v>3F</v>
      </c>
      <c r="D51" s="412" t="str">
        <f t="shared" si="0"/>
        <v>EUR3F11Y_Quote</v>
      </c>
      <c r="E51" s="412" t="e">
        <f>_xll.qlSimpleQuote(D51,,RateTickValue,Permanent,Trigger,ObjectOverwrite)</f>
        <v>#VALUE!</v>
      </c>
      <c r="F51" s="413" t="str">
        <f ca="1">_xll.ohRangeRetrieveError(E51)</f>
        <v/>
      </c>
      <c r="G51" s="105"/>
      <c r="H51" s="416" t="s">
        <v>52</v>
      </c>
      <c r="I51" s="411" t="str">
        <f t="shared" si="7"/>
        <v>3F</v>
      </c>
      <c r="J51" s="417" t="str">
        <f t="shared" si="1"/>
        <v>EUR3F11Y</v>
      </c>
      <c r="K51" s="417" t="str">
        <v>EUR3F11Y=ICAP</v>
      </c>
      <c r="L51" s="418">
        <v>1.52</v>
      </c>
      <c r="M51" s="201"/>
      <c r="N51" s="418">
        <v>1.4390000000000001</v>
      </c>
      <c r="O51" s="201"/>
      <c r="P51" s="239">
        <v>1.52</v>
      </c>
      <c r="Q51" s="206" t="e">
        <f ca="1">_xll.qlSimpleQuoteSetValue(E51,P51/100,Trigger)</f>
        <v>#NAME?</v>
      </c>
      <c r="R51" s="201"/>
      <c r="T51" s="426"/>
    </row>
    <row r="52" spans="1:20" x14ac:dyDescent="0.2">
      <c r="A52" s="201"/>
      <c r="B52" s="410" t="s">
        <v>51</v>
      </c>
      <c r="C52" s="411" t="str">
        <f t="shared" si="6"/>
        <v>3F</v>
      </c>
      <c r="D52" s="412" t="str">
        <f t="shared" si="0"/>
        <v>EUR3F12Y_Quote</v>
      </c>
      <c r="E52" s="412" t="e">
        <f>_xll.qlSimpleQuote(D52,,RateTickValue,Permanent,Trigger,ObjectOverwrite)</f>
        <v>#VALUE!</v>
      </c>
      <c r="F52" s="413" t="str">
        <f ca="1">_xll.ohRangeRetrieveError(E52)</f>
        <v/>
      </c>
      <c r="G52" s="105"/>
      <c r="H52" s="416" t="s">
        <v>51</v>
      </c>
      <c r="I52" s="411" t="str">
        <f t="shared" si="7"/>
        <v>3F</v>
      </c>
      <c r="J52" s="417" t="str">
        <f t="shared" si="1"/>
        <v>EUR3F12Y</v>
      </c>
      <c r="K52" s="417" t="str">
        <v>EUR3F12Y=ICAP</v>
      </c>
      <c r="L52" s="418">
        <v>1.5489999999999999</v>
      </c>
      <c r="M52" s="201"/>
      <c r="N52" s="418">
        <v>1.466</v>
      </c>
      <c r="O52" s="201"/>
      <c r="P52" s="239">
        <v>1.5489999999999999</v>
      </c>
      <c r="Q52" s="206" t="e">
        <f ca="1">_xll.qlSimpleQuoteSetValue(E52,P52/100,Trigger)</f>
        <v>#NAME?</v>
      </c>
      <c r="R52" s="201"/>
      <c r="T52" s="426"/>
    </row>
    <row r="53" spans="1:20" x14ac:dyDescent="0.2">
      <c r="A53" s="201"/>
      <c r="B53" s="410" t="s">
        <v>50</v>
      </c>
      <c r="C53" s="411" t="str">
        <f t="shared" si="6"/>
        <v>3F</v>
      </c>
      <c r="D53" s="412" t="str">
        <f t="shared" si="0"/>
        <v>EUR3F13Y_Quote</v>
      </c>
      <c r="E53" s="412" t="e">
        <f>_xll.qlSimpleQuote(D53,,RateTickValue,Permanent,Trigger,ObjectOverwrite)</f>
        <v>#VALUE!</v>
      </c>
      <c r="F53" s="413" t="str">
        <f ca="1">_xll.ohRangeRetrieveError(E53)</f>
        <v/>
      </c>
      <c r="G53" s="105"/>
      <c r="H53" s="416" t="s">
        <v>50</v>
      </c>
      <c r="I53" s="411" t="str">
        <f t="shared" si="7"/>
        <v>3F</v>
      </c>
      <c r="J53" s="417" t="str">
        <f t="shared" si="1"/>
        <v>EUR3F13Y</v>
      </c>
      <c r="K53" s="417" t="str">
        <v>EUR3F13Y=ICAP</v>
      </c>
      <c r="L53" s="418">
        <v>1.57</v>
      </c>
      <c r="M53" s="201"/>
      <c r="N53" s="418">
        <v>1.486</v>
      </c>
      <c r="O53" s="201"/>
      <c r="P53" s="239">
        <v>1.57</v>
      </c>
      <c r="Q53" s="206" t="e">
        <f ca="1">_xll.qlSimpleQuoteSetValue(E53,P53/100,Trigger)</f>
        <v>#NAME?</v>
      </c>
      <c r="R53" s="201"/>
      <c r="T53" s="426"/>
    </row>
    <row r="54" spans="1:20" x14ac:dyDescent="0.2">
      <c r="A54" s="201"/>
      <c r="B54" s="410" t="s">
        <v>49</v>
      </c>
      <c r="C54" s="411" t="str">
        <f t="shared" si="6"/>
        <v>3F</v>
      </c>
      <c r="D54" s="412" t="str">
        <f t="shared" si="0"/>
        <v>EUR3F14Y_Quote</v>
      </c>
      <c r="E54" s="412" t="e">
        <f>_xll.qlSimpleQuote(D54,,RateTickValue,Permanent,Trigger,ObjectOverwrite)</f>
        <v>#VALUE!</v>
      </c>
      <c r="F54" s="413" t="str">
        <f ca="1">_xll.ohRangeRetrieveError(E54)</f>
        <v/>
      </c>
      <c r="G54" s="105"/>
      <c r="H54" s="416" t="s">
        <v>49</v>
      </c>
      <c r="I54" s="411" t="str">
        <f t="shared" si="7"/>
        <v>3F</v>
      </c>
      <c r="J54" s="417" t="str">
        <f t="shared" si="1"/>
        <v>EUR3F14Y</v>
      </c>
      <c r="K54" s="417" t="str">
        <v>EUR3F14Y=ICAP</v>
      </c>
      <c r="L54" s="418">
        <v>1.587</v>
      </c>
      <c r="M54" s="201"/>
      <c r="N54" s="418">
        <v>1.5</v>
      </c>
      <c r="O54" s="201"/>
      <c r="P54" s="239">
        <v>1.587</v>
      </c>
      <c r="Q54" s="206" t="e">
        <f ca="1">_xll.qlSimpleQuoteSetValue(E54,P54/100,Trigger)</f>
        <v>#NAME?</v>
      </c>
      <c r="R54" s="201"/>
      <c r="T54" s="426"/>
    </row>
    <row r="55" spans="1:20" x14ac:dyDescent="0.2">
      <c r="A55" s="201"/>
      <c r="B55" s="410" t="s">
        <v>48</v>
      </c>
      <c r="C55" s="411" t="str">
        <f t="shared" si="6"/>
        <v>3F</v>
      </c>
      <c r="D55" s="412" t="str">
        <f t="shared" si="0"/>
        <v>EUR3F15Y_Quote</v>
      </c>
      <c r="E55" s="412" t="e">
        <f>_xll.qlSimpleQuote(D55,,RateTickValue,Permanent,Trigger,ObjectOverwrite)</f>
        <v>#VALUE!</v>
      </c>
      <c r="F55" s="413" t="str">
        <f ca="1">_xll.ohRangeRetrieveError(E55)</f>
        <v/>
      </c>
      <c r="G55" s="105"/>
      <c r="H55" s="416" t="s">
        <v>48</v>
      </c>
      <c r="I55" s="411" t="str">
        <f t="shared" si="7"/>
        <v>3F</v>
      </c>
      <c r="J55" s="417" t="str">
        <f t="shared" si="1"/>
        <v>EUR3F15Y</v>
      </c>
      <c r="K55" s="417" t="str">
        <v>EUR3F15Y=ICAP</v>
      </c>
      <c r="L55" s="418">
        <v>1.599</v>
      </c>
      <c r="M55" s="201"/>
      <c r="N55" s="418">
        <v>1.51</v>
      </c>
      <c r="O55" s="201"/>
      <c r="P55" s="239">
        <v>1.599</v>
      </c>
      <c r="Q55" s="206" t="e">
        <f ca="1">_xll.qlSimpleQuoteSetValue(E55,P55/100,Trigger)</f>
        <v>#NAME?</v>
      </c>
      <c r="R55" s="201"/>
      <c r="T55" s="426"/>
    </row>
    <row r="56" spans="1:20" x14ac:dyDescent="0.2">
      <c r="A56" s="201"/>
      <c r="B56" s="410" t="s">
        <v>43</v>
      </c>
      <c r="C56" s="411" t="str">
        <f t="shared" si="6"/>
        <v>3F</v>
      </c>
      <c r="D56" s="412" t="str">
        <f t="shared" si="0"/>
        <v>EUR3F20Y_Quote</v>
      </c>
      <c r="E56" s="412" t="e">
        <f>_xll.qlSimpleQuote(D56,,RateTickValue,Permanent,Trigger,ObjectOverwrite)</f>
        <v>#VALUE!</v>
      </c>
      <c r="F56" s="413" t="str">
        <f ca="1">_xll.ohRangeRetrieveError(E56)</f>
        <v/>
      </c>
      <c r="G56" s="105"/>
      <c r="H56" s="416" t="s">
        <v>43</v>
      </c>
      <c r="I56" s="411" t="str">
        <f t="shared" si="7"/>
        <v>3F</v>
      </c>
      <c r="J56" s="417" t="str">
        <f t="shared" si="1"/>
        <v>EUR3F20Y</v>
      </c>
      <c r="K56" s="417" t="str">
        <v>EUR3F20Y=ICAP</v>
      </c>
      <c r="L56" s="418">
        <v>1.6080000000000001</v>
      </c>
      <c r="M56" s="201"/>
      <c r="N56" s="418">
        <v>1.5190000000000001</v>
      </c>
      <c r="O56" s="201"/>
      <c r="P56" s="239">
        <v>1.6080000000000001</v>
      </c>
      <c r="Q56" s="206" t="e">
        <f ca="1">_xll.qlSimpleQuoteSetValue(E56,P56/100,Trigger)</f>
        <v>#NAME?</v>
      </c>
      <c r="R56" s="201"/>
      <c r="T56" s="426"/>
    </row>
    <row r="57" spans="1:20" x14ac:dyDescent="0.2">
      <c r="A57" s="201"/>
      <c r="B57" s="410" t="s">
        <v>38</v>
      </c>
      <c r="C57" s="411" t="str">
        <f t="shared" si="6"/>
        <v>3F</v>
      </c>
      <c r="D57" s="412" t="str">
        <f t="shared" si="0"/>
        <v>EUR3F25Y_Quote</v>
      </c>
      <c r="E57" s="412" t="e">
        <f>_xll.qlSimpleQuote(D57,,RateTickValue,Permanent,Trigger,ObjectOverwrite)</f>
        <v>#VALUE!</v>
      </c>
      <c r="F57" s="413" t="str">
        <f ca="1">_xll.ohRangeRetrieveError(E57)</f>
        <v/>
      </c>
      <c r="G57" s="105"/>
      <c r="H57" s="416" t="s">
        <v>38</v>
      </c>
      <c r="I57" s="411" t="str">
        <f t="shared" si="7"/>
        <v>3F</v>
      </c>
      <c r="J57" s="417" t="str">
        <f t="shared" si="1"/>
        <v>EUR3F25Y</v>
      </c>
      <c r="K57" s="417" t="str">
        <v>EUR3F25Y=ICAP</v>
      </c>
      <c r="L57" s="418">
        <v>1.5980000000000001</v>
      </c>
      <c r="M57" s="201"/>
      <c r="N57" s="418">
        <v>1.51</v>
      </c>
      <c r="O57" s="201"/>
      <c r="P57" s="239">
        <v>1.5980000000000001</v>
      </c>
      <c r="Q57" s="206" t="e">
        <f ca="1">_xll.qlSimpleQuoteSetValue(E57,P57/100,Trigger)</f>
        <v>#NAME?</v>
      </c>
      <c r="R57" s="201"/>
      <c r="T57" s="426"/>
    </row>
    <row r="58" spans="1:20" x14ac:dyDescent="0.2">
      <c r="A58" s="201"/>
      <c r="B58" s="172" t="s">
        <v>33</v>
      </c>
      <c r="C58" s="53" t="str">
        <f t="shared" si="6"/>
        <v>3F</v>
      </c>
      <c r="D58" s="52" t="str">
        <f t="shared" si="0"/>
        <v>EUR3F30Y_Quote</v>
      </c>
      <c r="E58" s="52" t="e">
        <f>_xll.qlSimpleQuote(D58,,RateTickValue,Permanent,Trigger,ObjectOverwrite)</f>
        <v>#VALUE!</v>
      </c>
      <c r="F58" s="414" t="str">
        <f ca="1">_xll.ohRangeRetrieveError(E58)</f>
        <v/>
      </c>
      <c r="G58" s="105"/>
      <c r="H58" s="419" t="s">
        <v>33</v>
      </c>
      <c r="I58" s="53" t="str">
        <f t="shared" si="7"/>
        <v>3F</v>
      </c>
      <c r="J58" s="420" t="str">
        <f t="shared" si="1"/>
        <v>EUR3F30Y</v>
      </c>
      <c r="K58" s="420" t="str">
        <v>EUR3F30Y=ICAP</v>
      </c>
      <c r="L58" s="421">
        <v>1.59</v>
      </c>
      <c r="M58" s="201"/>
      <c r="N58" s="421">
        <v>1.5030000000000001</v>
      </c>
      <c r="O58" s="201"/>
      <c r="P58" s="244">
        <v>1.59</v>
      </c>
      <c r="Q58" s="198" t="e">
        <f ca="1">_xll.qlSimpleQuoteSetValue(E58,P58/100,Trigger)</f>
        <v>#NAME?</v>
      </c>
      <c r="R58" s="201"/>
      <c r="T58" s="426"/>
    </row>
    <row r="59" spans="1:20" x14ac:dyDescent="0.2">
      <c r="A59" s="201">
        <v>4</v>
      </c>
      <c r="B59" s="410" t="s">
        <v>9</v>
      </c>
      <c r="C59" s="411" t="str">
        <f>$A$59&amp;"F"</f>
        <v>4F</v>
      </c>
      <c r="D59" s="412" t="str">
        <f t="shared" si="0"/>
        <v>EUR4F1Y_Quote</v>
      </c>
      <c r="E59" s="412" t="e">
        <f>_xll.qlSimpleQuote(D59,,RateTickValue,Permanent,Trigger,ObjectOverwrite)</f>
        <v>#VALUE!</v>
      </c>
      <c r="F59" s="413" t="str">
        <f ca="1">_xll.ohRangeRetrieveError(E59)</f>
        <v/>
      </c>
      <c r="G59" s="105"/>
      <c r="H59" s="416" t="s">
        <v>9</v>
      </c>
      <c r="I59" s="411" t="str">
        <f>$A$59&amp;"F"</f>
        <v>4F</v>
      </c>
      <c r="J59" s="417" t="str">
        <f t="shared" si="1"/>
        <v>EUR4F1Y</v>
      </c>
      <c r="K59" s="417" t="str">
        <v>EUR4F1Y=ICAP</v>
      </c>
      <c r="L59" s="418">
        <v>0.9</v>
      </c>
      <c r="M59" s="201"/>
      <c r="N59" s="418">
        <v>0.874</v>
      </c>
      <c r="O59" s="201"/>
      <c r="P59" s="239">
        <v>0.9</v>
      </c>
      <c r="Q59" s="206" t="e">
        <f ca="1">_xll.qlSimpleQuoteSetValue(E59,P59/100,Trigger)</f>
        <v>#NAME?</v>
      </c>
      <c r="R59" s="201"/>
      <c r="T59" s="426"/>
    </row>
    <row r="60" spans="1:20" x14ac:dyDescent="0.2">
      <c r="A60" s="201"/>
      <c r="B60" s="410" t="s">
        <v>61</v>
      </c>
      <c r="C60" s="411" t="str">
        <f t="shared" ref="C60:C76" si="8">$A$59&amp;"F"</f>
        <v>4F</v>
      </c>
      <c r="D60" s="412" t="str">
        <f t="shared" si="0"/>
        <v>EUR4F2Y_Quote</v>
      </c>
      <c r="E60" s="412" t="e">
        <f>_xll.qlSimpleQuote(D60,,RateTickValue,Permanent,Trigger,ObjectOverwrite)</f>
        <v>#VALUE!</v>
      </c>
      <c r="F60" s="413" t="str">
        <f ca="1">_xll.ohRangeRetrieveError(E60)</f>
        <v/>
      </c>
      <c r="G60" s="105"/>
      <c r="H60" s="416" t="s">
        <v>61</v>
      </c>
      <c r="I60" s="411" t="str">
        <f t="shared" ref="I60:I76" si="9">$A$59&amp;"F"</f>
        <v>4F</v>
      </c>
      <c r="J60" s="417" t="str">
        <f t="shared" si="1"/>
        <v>EUR4F2Y</v>
      </c>
      <c r="K60" s="417" t="str">
        <v>EUR4F2Y=ICAP</v>
      </c>
      <c r="L60" s="418">
        <v>1.044</v>
      </c>
      <c r="M60" s="201"/>
      <c r="N60" s="418">
        <v>0.999</v>
      </c>
      <c r="O60" s="201"/>
      <c r="P60" s="239">
        <v>1.044</v>
      </c>
      <c r="Q60" s="206" t="e">
        <f ca="1">_xll.qlSimpleQuoteSetValue(E60,P60/100,Trigger)</f>
        <v>#NAME?</v>
      </c>
      <c r="R60" s="201"/>
      <c r="T60" s="426"/>
    </row>
    <row r="61" spans="1:20" x14ac:dyDescent="0.2">
      <c r="A61" s="201"/>
      <c r="B61" s="410" t="s">
        <v>60</v>
      </c>
      <c r="C61" s="411" t="str">
        <f t="shared" si="8"/>
        <v>4F</v>
      </c>
      <c r="D61" s="412" t="str">
        <f t="shared" si="0"/>
        <v>EUR4F3Y_Quote</v>
      </c>
      <c r="E61" s="412" t="e">
        <f>_xll.qlSimpleQuote(D61,,RateTickValue,Permanent,Trigger,ObjectOverwrite)</f>
        <v>#VALUE!</v>
      </c>
      <c r="F61" s="413" t="str">
        <f ca="1">_xll.ohRangeRetrieveError(E61)</f>
        <v/>
      </c>
      <c r="G61" s="105"/>
      <c r="H61" s="416" t="s">
        <v>60</v>
      </c>
      <c r="I61" s="411" t="str">
        <f t="shared" si="9"/>
        <v>4F</v>
      </c>
      <c r="J61" s="417" t="str">
        <f t="shared" si="1"/>
        <v>EUR4F3Y</v>
      </c>
      <c r="K61" s="417" t="str">
        <v>EUR4F3Y=ICAP</v>
      </c>
      <c r="L61" s="418">
        <v>1.179</v>
      </c>
      <c r="M61" s="201"/>
      <c r="N61" s="418">
        <v>1.1240000000000001</v>
      </c>
      <c r="O61" s="201"/>
      <c r="P61" s="239">
        <v>1.179</v>
      </c>
      <c r="Q61" s="206" t="e">
        <f ca="1">_xll.qlSimpleQuoteSetValue(E61,P61/100,Trigger)</f>
        <v>#NAME?</v>
      </c>
      <c r="R61" s="201"/>
      <c r="T61" s="426"/>
    </row>
    <row r="62" spans="1:20" x14ac:dyDescent="0.2">
      <c r="A62" s="201"/>
      <c r="B62" s="410" t="s">
        <v>59</v>
      </c>
      <c r="C62" s="411" t="str">
        <f t="shared" si="8"/>
        <v>4F</v>
      </c>
      <c r="D62" s="412" t="str">
        <f t="shared" si="0"/>
        <v>EUR4F4Y_Quote</v>
      </c>
      <c r="E62" s="412" t="e">
        <f>_xll.qlSimpleQuote(D62,,RateTickValue,Permanent,Trigger,ObjectOverwrite)</f>
        <v>#VALUE!</v>
      </c>
      <c r="F62" s="413" t="str">
        <f ca="1">_xll.ohRangeRetrieveError(E62)</f>
        <v/>
      </c>
      <c r="G62" s="105"/>
      <c r="H62" s="416" t="s">
        <v>59</v>
      </c>
      <c r="I62" s="411" t="str">
        <f t="shared" si="9"/>
        <v>4F</v>
      </c>
      <c r="J62" s="417" t="str">
        <f t="shared" si="1"/>
        <v>EUR4F4Y</v>
      </c>
      <c r="K62" s="417" t="str">
        <v>EUR4F4Y=ICAP</v>
      </c>
      <c r="L62" s="418">
        <v>1.292</v>
      </c>
      <c r="M62" s="201"/>
      <c r="N62" s="418">
        <v>1.226</v>
      </c>
      <c r="O62" s="201"/>
      <c r="P62" s="239">
        <v>1.292</v>
      </c>
      <c r="Q62" s="206" t="e">
        <f ca="1">_xll.qlSimpleQuoteSetValue(E62,P62/100,Trigger)</f>
        <v>#NAME?</v>
      </c>
      <c r="R62" s="201"/>
      <c r="T62" s="426"/>
    </row>
    <row r="63" spans="1:20" x14ac:dyDescent="0.2">
      <c r="A63" s="201"/>
      <c r="B63" s="410" t="s">
        <v>58</v>
      </c>
      <c r="C63" s="411" t="str">
        <f t="shared" si="8"/>
        <v>4F</v>
      </c>
      <c r="D63" s="412" t="str">
        <f t="shared" si="0"/>
        <v>EUR4F5Y_Quote</v>
      </c>
      <c r="E63" s="412" t="e">
        <f>_xll.qlSimpleQuote(D63,,RateTickValue,Permanent,Trigger,ObjectOverwrite)</f>
        <v>#VALUE!</v>
      </c>
      <c r="F63" s="413" t="str">
        <f ca="1">_xll.ohRangeRetrieveError(E63)</f>
        <v/>
      </c>
      <c r="G63" s="105"/>
      <c r="H63" s="416" t="s">
        <v>58</v>
      </c>
      <c r="I63" s="411" t="str">
        <f t="shared" si="9"/>
        <v>4F</v>
      </c>
      <c r="J63" s="417" t="str">
        <f t="shared" si="1"/>
        <v>EUR4F5Y</v>
      </c>
      <c r="K63" s="417" t="str">
        <v>EUR4F5Y=ICAP</v>
      </c>
      <c r="L63" s="418">
        <v>1.383</v>
      </c>
      <c r="M63" s="201"/>
      <c r="N63" s="418">
        <v>1.3089999999999999</v>
      </c>
      <c r="O63" s="201"/>
      <c r="P63" s="239">
        <v>1.383</v>
      </c>
      <c r="Q63" s="206" t="e">
        <f ca="1">_xll.qlSimpleQuoteSetValue(E63,P63/100,Trigger)</f>
        <v>#NAME?</v>
      </c>
      <c r="R63" s="201"/>
      <c r="T63" s="426"/>
    </row>
    <row r="64" spans="1:20" x14ac:dyDescent="0.2">
      <c r="A64" s="201"/>
      <c r="B64" s="410" t="s">
        <v>57</v>
      </c>
      <c r="C64" s="411" t="str">
        <f t="shared" si="8"/>
        <v>4F</v>
      </c>
      <c r="D64" s="412" t="str">
        <f t="shared" si="0"/>
        <v>EUR4F6Y_Quote</v>
      </c>
      <c r="E64" s="412" t="e">
        <f>_xll.qlSimpleQuote(D64,,RateTickValue,Permanent,Trigger,ObjectOverwrite)</f>
        <v>#VALUE!</v>
      </c>
      <c r="F64" s="413" t="str">
        <f ca="1">_xll.ohRangeRetrieveError(E64)</f>
        <v/>
      </c>
      <c r="G64" s="105"/>
      <c r="H64" s="416" t="s">
        <v>57</v>
      </c>
      <c r="I64" s="411" t="str">
        <f t="shared" si="9"/>
        <v>4F</v>
      </c>
      <c r="J64" s="417" t="str">
        <f t="shared" si="1"/>
        <v>EUR4F6Y</v>
      </c>
      <c r="K64" s="417" t="str">
        <v>EUR4F6Y=ICAP</v>
      </c>
      <c r="L64" s="418">
        <v>1.452</v>
      </c>
      <c r="M64" s="201"/>
      <c r="N64" s="418">
        <v>1.37</v>
      </c>
      <c r="O64" s="201"/>
      <c r="P64" s="239">
        <v>1.452</v>
      </c>
      <c r="Q64" s="206" t="e">
        <f ca="1">_xll.qlSimpleQuoteSetValue(E64,P64/100,Trigger)</f>
        <v>#NAME?</v>
      </c>
      <c r="R64" s="201"/>
      <c r="T64" s="426"/>
    </row>
    <row r="65" spans="1:20" x14ac:dyDescent="0.2">
      <c r="A65" s="201"/>
      <c r="B65" s="410" t="s">
        <v>56</v>
      </c>
      <c r="C65" s="411" t="str">
        <f t="shared" si="8"/>
        <v>4F</v>
      </c>
      <c r="D65" s="412" t="str">
        <f t="shared" si="0"/>
        <v>EUR4F7Y_Quote</v>
      </c>
      <c r="E65" s="412" t="e">
        <f>_xll.qlSimpleQuote(D65,,RateTickValue,Permanent,Trigger,ObjectOverwrite)</f>
        <v>#VALUE!</v>
      </c>
      <c r="F65" s="413" t="str">
        <f ca="1">_xll.ohRangeRetrieveError(E65)</f>
        <v/>
      </c>
      <c r="G65" s="105"/>
      <c r="H65" s="416" t="s">
        <v>56</v>
      </c>
      <c r="I65" s="411" t="str">
        <f t="shared" si="9"/>
        <v>4F</v>
      </c>
      <c r="J65" s="417" t="str">
        <f t="shared" si="1"/>
        <v>EUR4F7Y</v>
      </c>
      <c r="K65" s="417" t="str">
        <v>EUR4F7Y=ICAP</v>
      </c>
      <c r="L65" s="418">
        <v>1.5070000000000001</v>
      </c>
      <c r="M65" s="201"/>
      <c r="N65" s="418">
        <v>1.4239999999999999</v>
      </c>
      <c r="O65" s="201"/>
      <c r="P65" s="239">
        <v>1.5070000000000001</v>
      </c>
      <c r="Q65" s="206" t="e">
        <f ca="1">_xll.qlSimpleQuoteSetValue(E65,P65/100,Trigger)</f>
        <v>#NAME?</v>
      </c>
      <c r="R65" s="201"/>
      <c r="T65" s="426"/>
    </row>
    <row r="66" spans="1:20" x14ac:dyDescent="0.2">
      <c r="A66" s="201"/>
      <c r="B66" s="410" t="s">
        <v>55</v>
      </c>
      <c r="C66" s="411" t="str">
        <f t="shared" si="8"/>
        <v>4F</v>
      </c>
      <c r="D66" s="412" t="str">
        <f t="shared" si="0"/>
        <v>EUR4F8Y_Quote</v>
      </c>
      <c r="E66" s="412" t="e">
        <f>_xll.qlSimpleQuote(D66,,RateTickValue,Permanent,Trigger,ObjectOverwrite)</f>
        <v>#VALUE!</v>
      </c>
      <c r="F66" s="413" t="str">
        <f ca="1">_xll.ohRangeRetrieveError(E66)</f>
        <v/>
      </c>
      <c r="G66" s="105"/>
      <c r="H66" s="416" t="s">
        <v>55</v>
      </c>
      <c r="I66" s="411" t="str">
        <f t="shared" si="9"/>
        <v>4F</v>
      </c>
      <c r="J66" s="417" t="str">
        <f t="shared" si="1"/>
        <v>EUR4F8Y</v>
      </c>
      <c r="K66" s="417" t="str">
        <v>EUR4F8Y=ICAP</v>
      </c>
      <c r="L66" s="418">
        <v>1.556</v>
      </c>
      <c r="M66" s="201"/>
      <c r="N66" s="418">
        <v>1.47</v>
      </c>
      <c r="O66" s="201"/>
      <c r="P66" s="239">
        <v>1.556</v>
      </c>
      <c r="Q66" s="206" t="e">
        <f ca="1">_xll.qlSimpleQuoteSetValue(E66,P66/100,Trigger)</f>
        <v>#NAME?</v>
      </c>
      <c r="R66" s="201"/>
      <c r="T66" s="426"/>
    </row>
    <row r="67" spans="1:20" x14ac:dyDescent="0.2">
      <c r="A67" s="201"/>
      <c r="B67" s="410" t="s">
        <v>54</v>
      </c>
      <c r="C67" s="411" t="str">
        <f t="shared" si="8"/>
        <v>4F</v>
      </c>
      <c r="D67" s="412" t="str">
        <f t="shared" si="0"/>
        <v>EUR4F9Y_Quote</v>
      </c>
      <c r="E67" s="412" t="e">
        <f>_xll.qlSimpleQuote(D67,,RateTickValue,Permanent,Trigger,ObjectOverwrite)</f>
        <v>#VALUE!</v>
      </c>
      <c r="F67" s="413" t="str">
        <f ca="1">_xll.ohRangeRetrieveError(E67)</f>
        <v/>
      </c>
      <c r="G67" s="105"/>
      <c r="H67" s="416" t="s">
        <v>54</v>
      </c>
      <c r="I67" s="411" t="str">
        <f t="shared" si="9"/>
        <v>4F</v>
      </c>
      <c r="J67" s="417" t="str">
        <f t="shared" si="1"/>
        <v>EUR4F9Y</v>
      </c>
      <c r="K67" s="417" t="str">
        <v>EUR4F9Y=ICAP</v>
      </c>
      <c r="L67" s="418">
        <v>1.59</v>
      </c>
      <c r="M67" s="201"/>
      <c r="N67" s="418">
        <v>1.5</v>
      </c>
      <c r="O67" s="201"/>
      <c r="P67" s="239">
        <v>1.59</v>
      </c>
      <c r="Q67" s="206" t="e">
        <f ca="1">_xll.qlSimpleQuoteSetValue(E67,P67/100,Trigger)</f>
        <v>#NAME?</v>
      </c>
      <c r="R67" s="201"/>
      <c r="T67" s="426"/>
    </row>
    <row r="68" spans="1:20" x14ac:dyDescent="0.2">
      <c r="A68" s="201"/>
      <c r="B68" s="410" t="s">
        <v>53</v>
      </c>
      <c r="C68" s="411" t="str">
        <f t="shared" si="8"/>
        <v>4F</v>
      </c>
      <c r="D68" s="412" t="str">
        <f t="shared" si="0"/>
        <v>EUR4F10Y_Quote</v>
      </c>
      <c r="E68" s="412" t="e">
        <f>_xll.qlSimpleQuote(D68,,RateTickValue,Permanent,Trigger,ObjectOverwrite)</f>
        <v>#VALUE!</v>
      </c>
      <c r="F68" s="413" t="str">
        <f ca="1">_xll.ohRangeRetrieveError(E68)</f>
        <v/>
      </c>
      <c r="G68" s="105"/>
      <c r="H68" s="416" t="s">
        <v>53</v>
      </c>
      <c r="I68" s="411" t="str">
        <f t="shared" si="9"/>
        <v>4F</v>
      </c>
      <c r="J68" s="417" t="str">
        <f t="shared" si="1"/>
        <v>EUR4F10Y</v>
      </c>
      <c r="K68" s="417" t="str">
        <v>EUR4F10Y=ICAP</v>
      </c>
      <c r="L68" s="418">
        <v>1.619</v>
      </c>
      <c r="M68" s="201"/>
      <c r="N68" s="418">
        <v>1.5289999999999999</v>
      </c>
      <c r="O68" s="201"/>
      <c r="P68" s="239">
        <v>1.619</v>
      </c>
      <c r="Q68" s="206" t="e">
        <f ca="1">_xll.qlSimpleQuoteSetValue(E68,P68/100,Trigger)</f>
        <v>#NAME?</v>
      </c>
      <c r="R68" s="201"/>
      <c r="T68" s="426"/>
    </row>
    <row r="69" spans="1:20" x14ac:dyDescent="0.2">
      <c r="A69" s="201"/>
      <c r="B69" s="410" t="s">
        <v>52</v>
      </c>
      <c r="C69" s="411" t="str">
        <f t="shared" si="8"/>
        <v>4F</v>
      </c>
      <c r="D69" s="412" t="str">
        <f t="shared" ref="D69:D132" si="10">Currency&amp;$C69&amp;B69&amp;QuoteSuffix</f>
        <v>EUR4F11Y_Quote</v>
      </c>
      <c r="E69" s="412" t="e">
        <f>_xll.qlSimpleQuote(D69,,RateTickValue,Permanent,Trigger,ObjectOverwrite)</f>
        <v>#VALUE!</v>
      </c>
      <c r="F69" s="413" t="str">
        <f ca="1">_xll.ohRangeRetrieveError(E69)</f>
        <v/>
      </c>
      <c r="G69" s="105"/>
      <c r="H69" s="416" t="s">
        <v>52</v>
      </c>
      <c r="I69" s="411" t="str">
        <f t="shared" si="9"/>
        <v>4F</v>
      </c>
      <c r="J69" s="417" t="str">
        <f t="shared" ref="J69:J132" si="11">Currency&amp;$I69&amp;$H69</f>
        <v>EUR4F11Y</v>
      </c>
      <c r="K69" s="417" t="str">
        <v>EUR4F11Y=ICAP</v>
      </c>
      <c r="L69" s="418">
        <v>1.643</v>
      </c>
      <c r="M69" s="201"/>
      <c r="N69" s="418">
        <v>1.5509999999999999</v>
      </c>
      <c r="O69" s="201"/>
      <c r="P69" s="239">
        <v>1.643</v>
      </c>
      <c r="Q69" s="206" t="e">
        <f ca="1">_xll.qlSimpleQuoteSetValue(E69,P69/100,Trigger)</f>
        <v>#NAME?</v>
      </c>
      <c r="R69" s="201"/>
      <c r="T69" s="426"/>
    </row>
    <row r="70" spans="1:20" x14ac:dyDescent="0.2">
      <c r="A70" s="201"/>
      <c r="B70" s="410" t="s">
        <v>51</v>
      </c>
      <c r="C70" s="411" t="str">
        <f t="shared" si="8"/>
        <v>4F</v>
      </c>
      <c r="D70" s="412" t="str">
        <f t="shared" si="10"/>
        <v>EUR4F12Y_Quote</v>
      </c>
      <c r="E70" s="412" t="e">
        <f>_xll.qlSimpleQuote(D70,,RateTickValue,Permanent,Trigger,ObjectOverwrite)</f>
        <v>#VALUE!</v>
      </c>
      <c r="F70" s="413" t="str">
        <f ca="1">_xll.ohRangeRetrieveError(E70)</f>
        <v/>
      </c>
      <c r="G70" s="105"/>
      <c r="H70" s="416" t="s">
        <v>51</v>
      </c>
      <c r="I70" s="411" t="str">
        <f t="shared" si="9"/>
        <v>4F</v>
      </c>
      <c r="J70" s="417" t="str">
        <f t="shared" si="11"/>
        <v>EUR4F12Y</v>
      </c>
      <c r="K70" s="417" t="str">
        <v>EUR4F12Y=ICAP</v>
      </c>
      <c r="L70" s="418">
        <v>1.659</v>
      </c>
      <c r="M70" s="201"/>
      <c r="N70" s="418">
        <v>1.5660000000000001</v>
      </c>
      <c r="O70" s="201"/>
      <c r="P70" s="239">
        <v>1.659</v>
      </c>
      <c r="Q70" s="206" t="e">
        <f ca="1">_xll.qlSimpleQuoteSetValue(E70,P70/100,Trigger)</f>
        <v>#NAME?</v>
      </c>
      <c r="R70" s="201"/>
      <c r="T70" s="426"/>
    </row>
    <row r="71" spans="1:20" x14ac:dyDescent="0.2">
      <c r="A71" s="201"/>
      <c r="B71" s="410" t="s">
        <v>50</v>
      </c>
      <c r="C71" s="411" t="str">
        <f t="shared" si="8"/>
        <v>4F</v>
      </c>
      <c r="D71" s="412" t="str">
        <f t="shared" si="10"/>
        <v>EUR4F13Y_Quote</v>
      </c>
      <c r="E71" s="412" t="e">
        <f>_xll.qlSimpleQuote(D71,,RateTickValue,Permanent,Trigger,ObjectOverwrite)</f>
        <v>#VALUE!</v>
      </c>
      <c r="F71" s="413" t="str">
        <f ca="1">_xll.ohRangeRetrieveError(E71)</f>
        <v/>
      </c>
      <c r="G71" s="105"/>
      <c r="H71" s="416" t="s">
        <v>50</v>
      </c>
      <c r="I71" s="411" t="str">
        <f t="shared" si="9"/>
        <v>4F</v>
      </c>
      <c r="J71" s="417" t="str">
        <f t="shared" si="11"/>
        <v>EUR4F13Y</v>
      </c>
      <c r="K71" s="417" t="str">
        <v>EUR4F13Y=ICAP</v>
      </c>
      <c r="L71" s="418">
        <v>1.671</v>
      </c>
      <c r="M71" s="201"/>
      <c r="N71" s="418">
        <v>1.5760000000000001</v>
      </c>
      <c r="O71" s="201"/>
      <c r="P71" s="239">
        <v>1.671</v>
      </c>
      <c r="Q71" s="206" t="e">
        <f ca="1">_xll.qlSimpleQuoteSetValue(E71,P71/100,Trigger)</f>
        <v>#NAME?</v>
      </c>
      <c r="R71" s="201"/>
      <c r="T71" s="426"/>
    </row>
    <row r="72" spans="1:20" x14ac:dyDescent="0.2">
      <c r="A72" s="201"/>
      <c r="B72" s="410" t="s">
        <v>49</v>
      </c>
      <c r="C72" s="411" t="str">
        <f t="shared" si="8"/>
        <v>4F</v>
      </c>
      <c r="D72" s="412" t="str">
        <f t="shared" si="10"/>
        <v>EUR4F14Y_Quote</v>
      </c>
      <c r="E72" s="412" t="e">
        <f>_xll.qlSimpleQuote(D72,,RateTickValue,Permanent,Trigger,ObjectOverwrite)</f>
        <v>#VALUE!</v>
      </c>
      <c r="F72" s="413" t="str">
        <f ca="1">_xll.ohRangeRetrieveError(E72)</f>
        <v/>
      </c>
      <c r="G72" s="105"/>
      <c r="H72" s="416" t="s">
        <v>49</v>
      </c>
      <c r="I72" s="411" t="str">
        <f t="shared" si="9"/>
        <v>4F</v>
      </c>
      <c r="J72" s="417" t="str">
        <f t="shared" si="11"/>
        <v>EUR4F14Y</v>
      </c>
      <c r="K72" s="417" t="str">
        <v>EUR4F14Y=ICAP</v>
      </c>
      <c r="L72" s="418">
        <v>1.6779999999999999</v>
      </c>
      <c r="M72" s="201"/>
      <c r="N72" s="418">
        <v>1.581</v>
      </c>
      <c r="O72" s="201"/>
      <c r="P72" s="239">
        <v>1.6779999999999999</v>
      </c>
      <c r="Q72" s="206" t="e">
        <f ca="1">_xll.qlSimpleQuoteSetValue(E72,P72/100,Trigger)</f>
        <v>#NAME?</v>
      </c>
      <c r="R72" s="201"/>
      <c r="T72" s="426"/>
    </row>
    <row r="73" spans="1:20" x14ac:dyDescent="0.2">
      <c r="A73" s="201"/>
      <c r="B73" s="410" t="s">
        <v>48</v>
      </c>
      <c r="C73" s="411" t="str">
        <f t="shared" si="8"/>
        <v>4F</v>
      </c>
      <c r="D73" s="412" t="str">
        <f t="shared" si="10"/>
        <v>EUR4F15Y_Quote</v>
      </c>
      <c r="E73" s="412" t="e">
        <f>_xll.qlSimpleQuote(D73,,RateTickValue,Permanent,Trigger,ObjectOverwrite)</f>
        <v>#VALUE!</v>
      </c>
      <c r="F73" s="413" t="str">
        <f ca="1">_xll.ohRangeRetrieveError(E73)</f>
        <v/>
      </c>
      <c r="G73" s="105"/>
      <c r="H73" s="416" t="s">
        <v>48</v>
      </c>
      <c r="I73" s="411" t="str">
        <f t="shared" si="9"/>
        <v>4F</v>
      </c>
      <c r="J73" s="417" t="str">
        <f t="shared" si="11"/>
        <v>EUR4F15Y</v>
      </c>
      <c r="K73" s="417" t="str">
        <v>EUR4F15Y=ICAP</v>
      </c>
      <c r="L73" s="418">
        <v>1.681</v>
      </c>
      <c r="M73" s="201"/>
      <c r="N73" s="418">
        <v>1.5840000000000001</v>
      </c>
      <c r="O73" s="201"/>
      <c r="P73" s="239">
        <v>1.681</v>
      </c>
      <c r="Q73" s="206" t="e">
        <f ca="1">_xll.qlSimpleQuoteSetValue(E73,P73/100,Trigger)</f>
        <v>#NAME?</v>
      </c>
      <c r="R73" s="201"/>
      <c r="T73" s="426"/>
    </row>
    <row r="74" spans="1:20" x14ac:dyDescent="0.2">
      <c r="A74" s="201"/>
      <c r="B74" s="410" t="s">
        <v>43</v>
      </c>
      <c r="C74" s="411" t="str">
        <f t="shared" si="8"/>
        <v>4F</v>
      </c>
      <c r="D74" s="412" t="str">
        <f t="shared" si="10"/>
        <v>EUR4F20Y_Quote</v>
      </c>
      <c r="E74" s="412" t="e">
        <f>_xll.qlSimpleQuote(D74,,RateTickValue,Permanent,Trigger,ObjectOverwrite)</f>
        <v>#VALUE!</v>
      </c>
      <c r="F74" s="413" t="str">
        <f ca="1">_xll.ohRangeRetrieveError(E74)</f>
        <v/>
      </c>
      <c r="G74" s="105"/>
      <c r="H74" s="416" t="s">
        <v>43</v>
      </c>
      <c r="I74" s="411" t="str">
        <f t="shared" si="9"/>
        <v>4F</v>
      </c>
      <c r="J74" s="417" t="str">
        <f t="shared" si="11"/>
        <v>EUR4F20Y</v>
      </c>
      <c r="K74" s="417" t="str">
        <v>EUR4F20Y=ICAP</v>
      </c>
      <c r="L74" s="418">
        <v>1.6639999999999999</v>
      </c>
      <c r="M74" s="201"/>
      <c r="N74" s="418">
        <v>1.5680000000000001</v>
      </c>
      <c r="O74" s="201"/>
      <c r="P74" s="239">
        <v>1.6639999999999999</v>
      </c>
      <c r="Q74" s="206" t="e">
        <f ca="1">_xll.qlSimpleQuoteSetValue(E74,P74/100,Trigger)</f>
        <v>#NAME?</v>
      </c>
      <c r="R74" s="201"/>
      <c r="T74" s="426"/>
    </row>
    <row r="75" spans="1:20" x14ac:dyDescent="0.2">
      <c r="A75" s="201"/>
      <c r="B75" s="410" t="s">
        <v>38</v>
      </c>
      <c r="C75" s="411" t="str">
        <f t="shared" si="8"/>
        <v>4F</v>
      </c>
      <c r="D75" s="412" t="str">
        <f t="shared" si="10"/>
        <v>EUR4F25Y_Quote</v>
      </c>
      <c r="E75" s="412" t="e">
        <f>_xll.qlSimpleQuote(D75,,RateTickValue,Permanent,Trigger,ObjectOverwrite)</f>
        <v>#VALUE!</v>
      </c>
      <c r="F75" s="413" t="str">
        <f ca="1">_xll.ohRangeRetrieveError(E75)</f>
        <v/>
      </c>
      <c r="G75" s="105"/>
      <c r="H75" s="416" t="s">
        <v>38</v>
      </c>
      <c r="I75" s="411" t="str">
        <f t="shared" si="9"/>
        <v>4F</v>
      </c>
      <c r="J75" s="417" t="str">
        <f t="shared" si="11"/>
        <v>EUR4F25Y</v>
      </c>
      <c r="K75" s="417" t="str">
        <v>EUR4F25Y=ICAP</v>
      </c>
      <c r="L75" s="418">
        <v>1.6459999999999999</v>
      </c>
      <c r="M75" s="201"/>
      <c r="N75" s="418">
        <v>1.5529999999999999</v>
      </c>
      <c r="O75" s="201"/>
      <c r="P75" s="239">
        <v>1.6459999999999999</v>
      </c>
      <c r="Q75" s="206" t="e">
        <f ca="1">_xll.qlSimpleQuoteSetValue(E75,P75/100,Trigger)</f>
        <v>#NAME?</v>
      </c>
      <c r="R75" s="201"/>
      <c r="T75" s="426"/>
    </row>
    <row r="76" spans="1:20" x14ac:dyDescent="0.2">
      <c r="A76" s="201"/>
      <c r="B76" s="172" t="s">
        <v>33</v>
      </c>
      <c r="C76" s="53" t="str">
        <f t="shared" si="8"/>
        <v>4F</v>
      </c>
      <c r="D76" s="52" t="str">
        <f t="shared" si="10"/>
        <v>EUR4F30Y_Quote</v>
      </c>
      <c r="E76" s="52" t="e">
        <f>_xll.qlSimpleQuote(D76,,RateTickValue,Permanent,Trigger,ObjectOverwrite)</f>
        <v>#VALUE!</v>
      </c>
      <c r="F76" s="414" t="str">
        <f ca="1">_xll.ohRangeRetrieveError(E76)</f>
        <v/>
      </c>
      <c r="G76" s="105"/>
      <c r="H76" s="419" t="s">
        <v>33</v>
      </c>
      <c r="I76" s="53" t="str">
        <f t="shared" si="9"/>
        <v>4F</v>
      </c>
      <c r="J76" s="420" t="str">
        <f t="shared" si="11"/>
        <v>EUR4F30Y</v>
      </c>
      <c r="K76" s="420" t="str">
        <v>EUR4F30Y=ICAP</v>
      </c>
      <c r="L76" s="421">
        <v>1.6280000000000001</v>
      </c>
      <c r="M76" s="201"/>
      <c r="N76" s="421">
        <v>1.538</v>
      </c>
      <c r="O76" s="201"/>
      <c r="P76" s="244">
        <v>1.6280000000000001</v>
      </c>
      <c r="Q76" s="198" t="e">
        <f ca="1">_xll.qlSimpleQuoteSetValue(E76,P76/100,Trigger)</f>
        <v>#NAME?</v>
      </c>
      <c r="R76" s="201"/>
      <c r="T76" s="426"/>
    </row>
    <row r="77" spans="1:20" x14ac:dyDescent="0.2">
      <c r="A77" s="201">
        <v>5</v>
      </c>
      <c r="B77" s="410" t="s">
        <v>9</v>
      </c>
      <c r="C77" s="411" t="str">
        <f>$A$77&amp;"F"</f>
        <v>5F</v>
      </c>
      <c r="D77" s="412" t="str">
        <f t="shared" si="10"/>
        <v>EUR5F1Y_Quote</v>
      </c>
      <c r="E77" s="412" t="e">
        <f>_xll.qlSimpleQuote(D77,,RateTickValue,Permanent,Trigger,ObjectOverwrite)</f>
        <v>#VALUE!</v>
      </c>
      <c r="F77" s="413" t="str">
        <f ca="1">_xll.ohRangeRetrieveError(E77)</f>
        <v/>
      </c>
      <c r="G77" s="105"/>
      <c r="H77" s="416" t="s">
        <v>9</v>
      </c>
      <c r="I77" s="411" t="str">
        <f>$A$77&amp;"F"</f>
        <v>5F</v>
      </c>
      <c r="J77" s="417" t="str">
        <f t="shared" si="11"/>
        <v>EUR5F1Y</v>
      </c>
      <c r="K77" s="417" t="str">
        <v>EUR5F1Y=ICAP</v>
      </c>
      <c r="L77" s="418">
        <v>1.1890000000000001</v>
      </c>
      <c r="M77" s="201"/>
      <c r="N77" s="418">
        <v>1.1259999999999999</v>
      </c>
      <c r="O77" s="201"/>
      <c r="P77" s="239">
        <v>1.1890000000000001</v>
      </c>
      <c r="Q77" s="206" t="e">
        <f ca="1">_xll.qlSimpleQuoteSetValue(E77,P77/100,Trigger)</f>
        <v>#NAME?</v>
      </c>
      <c r="R77" s="201"/>
      <c r="T77" s="426"/>
    </row>
    <row r="78" spans="1:20" x14ac:dyDescent="0.2">
      <c r="A78" s="201"/>
      <c r="B78" s="410" t="s">
        <v>61</v>
      </c>
      <c r="C78" s="411" t="str">
        <f t="shared" ref="C78:C94" si="12">$A$77&amp;"F"</f>
        <v>5F</v>
      </c>
      <c r="D78" s="412" t="str">
        <f t="shared" si="10"/>
        <v>EUR5F2Y_Quote</v>
      </c>
      <c r="E78" s="412" t="e">
        <f>_xll.qlSimpleQuote(D78,,RateTickValue,Permanent,Trigger,ObjectOverwrite)</f>
        <v>#VALUE!</v>
      </c>
      <c r="F78" s="413" t="str">
        <f ca="1">_xll.ohRangeRetrieveError(E78)</f>
        <v/>
      </c>
      <c r="G78" s="105"/>
      <c r="H78" s="416" t="s">
        <v>61</v>
      </c>
      <c r="I78" s="411" t="str">
        <f t="shared" ref="I78:I94" si="13">$A$77&amp;"F"</f>
        <v>5F</v>
      </c>
      <c r="J78" s="417" t="str">
        <f t="shared" si="11"/>
        <v>EUR5F2Y</v>
      </c>
      <c r="K78" s="417" t="str">
        <v>EUR5F2Y=ICAP</v>
      </c>
      <c r="L78" s="418">
        <v>1.32</v>
      </c>
      <c r="M78" s="201"/>
      <c r="N78" s="418">
        <v>1.25</v>
      </c>
      <c r="O78" s="201"/>
      <c r="P78" s="239">
        <v>1.32</v>
      </c>
      <c r="Q78" s="206" t="e">
        <f ca="1">_xll.qlSimpleQuoteSetValue(E78,P78/100,Trigger)</f>
        <v>#NAME?</v>
      </c>
      <c r="R78" s="201"/>
      <c r="T78" s="426"/>
    </row>
    <row r="79" spans="1:20" x14ac:dyDescent="0.2">
      <c r="A79" s="201"/>
      <c r="B79" s="410" t="s">
        <v>60</v>
      </c>
      <c r="C79" s="411" t="str">
        <f t="shared" si="12"/>
        <v>5F</v>
      </c>
      <c r="D79" s="412" t="str">
        <f t="shared" si="10"/>
        <v>EUR5F3Y_Quote</v>
      </c>
      <c r="E79" s="412" t="e">
        <f>_xll.qlSimpleQuote(D79,,RateTickValue,Permanent,Trigger,ObjectOverwrite)</f>
        <v>#VALUE!</v>
      </c>
      <c r="F79" s="413" t="str">
        <f ca="1">_xll.ohRangeRetrieveError(E79)</f>
        <v/>
      </c>
      <c r="G79" s="105"/>
      <c r="H79" s="416" t="s">
        <v>60</v>
      </c>
      <c r="I79" s="411" t="str">
        <f t="shared" si="13"/>
        <v>5F</v>
      </c>
      <c r="J79" s="417" t="str">
        <f t="shared" si="11"/>
        <v>EUR5F3Y</v>
      </c>
      <c r="K79" s="417" t="str">
        <v>EUR5F3Y=ICAP</v>
      </c>
      <c r="L79" s="418">
        <v>1.4239999999999999</v>
      </c>
      <c r="M79" s="201"/>
      <c r="N79" s="418">
        <v>1.3460000000000001</v>
      </c>
      <c r="O79" s="201"/>
      <c r="P79" s="239">
        <v>1.4239999999999999</v>
      </c>
      <c r="Q79" s="206" t="e">
        <f ca="1">_xll.qlSimpleQuoteSetValue(E79,P79/100,Trigger)</f>
        <v>#NAME?</v>
      </c>
      <c r="R79" s="201"/>
      <c r="T79" s="426"/>
    </row>
    <row r="80" spans="1:20" x14ac:dyDescent="0.2">
      <c r="A80" s="201"/>
      <c r="B80" s="410" t="s">
        <v>59</v>
      </c>
      <c r="C80" s="411" t="str">
        <f t="shared" si="12"/>
        <v>5F</v>
      </c>
      <c r="D80" s="412" t="str">
        <f t="shared" si="10"/>
        <v>EUR5F4Y_Quote</v>
      </c>
      <c r="E80" s="412" t="e">
        <f>_xll.qlSimpleQuote(D80,,RateTickValue,Permanent,Trigger,ObjectOverwrite)</f>
        <v>#VALUE!</v>
      </c>
      <c r="F80" s="413" t="str">
        <f ca="1">_xll.ohRangeRetrieveError(E80)</f>
        <v/>
      </c>
      <c r="G80" s="105"/>
      <c r="H80" s="416" t="s">
        <v>59</v>
      </c>
      <c r="I80" s="411" t="str">
        <f t="shared" si="13"/>
        <v>5F</v>
      </c>
      <c r="J80" s="417" t="str">
        <f t="shared" si="11"/>
        <v>EUR5F4Y</v>
      </c>
      <c r="K80" s="417" t="str">
        <v>EUR5F4Y=ICAP</v>
      </c>
      <c r="L80" s="418">
        <v>1.5070000000000001</v>
      </c>
      <c r="M80" s="201"/>
      <c r="N80" s="418">
        <v>1.421</v>
      </c>
      <c r="O80" s="201"/>
      <c r="P80" s="239">
        <v>1.5070000000000001</v>
      </c>
      <c r="Q80" s="206" t="e">
        <f ca="1">_xll.qlSimpleQuoteSetValue(E80,P80/100,Trigger)</f>
        <v>#NAME?</v>
      </c>
      <c r="R80" s="201"/>
      <c r="T80" s="426"/>
    </row>
    <row r="81" spans="1:20" x14ac:dyDescent="0.2">
      <c r="A81" s="201"/>
      <c r="B81" s="410" t="s">
        <v>58</v>
      </c>
      <c r="C81" s="411" t="str">
        <f t="shared" si="12"/>
        <v>5F</v>
      </c>
      <c r="D81" s="412" t="str">
        <f t="shared" si="10"/>
        <v>EUR5F5Y_Quote</v>
      </c>
      <c r="E81" s="412" t="e">
        <f>_xll.qlSimpleQuote(D81,,RateTickValue,Permanent,Trigger,ObjectOverwrite)</f>
        <v>#VALUE!</v>
      </c>
      <c r="F81" s="413" t="str">
        <f ca="1">_xll.ohRangeRetrieveError(E81)</f>
        <v/>
      </c>
      <c r="G81" s="105"/>
      <c r="H81" s="416" t="s">
        <v>58</v>
      </c>
      <c r="I81" s="411" t="str">
        <f t="shared" si="13"/>
        <v>5F</v>
      </c>
      <c r="J81" s="417" t="str">
        <f t="shared" si="11"/>
        <v>EUR5F5Y</v>
      </c>
      <c r="K81" s="417" t="str">
        <v>EUR5F5Y=ICAP</v>
      </c>
      <c r="L81" s="418">
        <v>1.5649999999999999</v>
      </c>
      <c r="M81" s="201"/>
      <c r="N81" s="418">
        <v>1.472</v>
      </c>
      <c r="O81" s="201"/>
      <c r="P81" s="239">
        <v>1.5649999999999999</v>
      </c>
      <c r="Q81" s="206" t="e">
        <f ca="1">_xll.qlSimpleQuoteSetValue(E81,P81/100,Trigger)</f>
        <v>#NAME?</v>
      </c>
      <c r="R81" s="201"/>
      <c r="T81" s="426"/>
    </row>
    <row r="82" spans="1:20" x14ac:dyDescent="0.2">
      <c r="A82" s="201"/>
      <c r="B82" s="410" t="s">
        <v>57</v>
      </c>
      <c r="C82" s="411" t="str">
        <f t="shared" si="12"/>
        <v>5F</v>
      </c>
      <c r="D82" s="412" t="str">
        <f t="shared" si="10"/>
        <v>EUR5F6Y_Quote</v>
      </c>
      <c r="E82" s="412" t="e">
        <f>_xll.qlSimpleQuote(D82,,RateTickValue,Permanent,Trigger,ObjectOverwrite)</f>
        <v>#VALUE!</v>
      </c>
      <c r="F82" s="413" t="str">
        <f ca="1">_xll.ohRangeRetrieveError(E82)</f>
        <v/>
      </c>
      <c r="G82" s="105"/>
      <c r="H82" s="416" t="s">
        <v>57</v>
      </c>
      <c r="I82" s="411" t="str">
        <f t="shared" si="13"/>
        <v>5F</v>
      </c>
      <c r="J82" s="417" t="str">
        <f t="shared" si="11"/>
        <v>EUR5F6Y</v>
      </c>
      <c r="K82" s="417" t="str">
        <v>EUR5F6Y=ICAP</v>
      </c>
      <c r="L82" s="418">
        <v>1.613</v>
      </c>
      <c r="M82" s="201"/>
      <c r="N82" s="418">
        <v>1.52</v>
      </c>
      <c r="O82" s="201"/>
      <c r="P82" s="239">
        <v>1.613</v>
      </c>
      <c r="Q82" s="206" t="e">
        <f ca="1">_xll.qlSimpleQuoteSetValue(E82,P82/100,Trigger)</f>
        <v>#NAME?</v>
      </c>
      <c r="R82" s="201"/>
      <c r="T82" s="426"/>
    </row>
    <row r="83" spans="1:20" x14ac:dyDescent="0.2">
      <c r="A83" s="201"/>
      <c r="B83" s="410" t="s">
        <v>56</v>
      </c>
      <c r="C83" s="411" t="str">
        <f t="shared" si="12"/>
        <v>5F</v>
      </c>
      <c r="D83" s="412" t="str">
        <f t="shared" si="10"/>
        <v>EUR5F7Y_Quote</v>
      </c>
      <c r="E83" s="412" t="e">
        <f>_xll.qlSimpleQuote(D83,,RateTickValue,Permanent,Trigger,ObjectOverwrite)</f>
        <v>#VALUE!</v>
      </c>
      <c r="F83" s="413" t="str">
        <f ca="1">_xll.ohRangeRetrieveError(E83)</f>
        <v/>
      </c>
      <c r="G83" s="105"/>
      <c r="H83" s="416" t="s">
        <v>56</v>
      </c>
      <c r="I83" s="411" t="str">
        <f t="shared" si="13"/>
        <v>5F</v>
      </c>
      <c r="J83" s="417" t="str">
        <f t="shared" si="11"/>
        <v>EUR5F7Y</v>
      </c>
      <c r="K83" s="417" t="str">
        <v>EUR5F7Y=ICAP</v>
      </c>
      <c r="L83" s="418">
        <v>1.6539999999999999</v>
      </c>
      <c r="M83" s="201"/>
      <c r="N83" s="418">
        <v>1.5589999999999999</v>
      </c>
      <c r="O83" s="201"/>
      <c r="P83" s="239">
        <v>1.6539999999999999</v>
      </c>
      <c r="Q83" s="206" t="e">
        <f ca="1">_xll.qlSimpleQuoteSetValue(E83,P83/100,Trigger)</f>
        <v>#NAME?</v>
      </c>
      <c r="R83" s="201"/>
      <c r="T83" s="426"/>
    </row>
    <row r="84" spans="1:20" x14ac:dyDescent="0.2">
      <c r="A84" s="201"/>
      <c r="B84" s="410" t="s">
        <v>55</v>
      </c>
      <c r="C84" s="411" t="str">
        <f t="shared" si="12"/>
        <v>5F</v>
      </c>
      <c r="D84" s="412" t="str">
        <f t="shared" si="10"/>
        <v>EUR5F8Y_Quote</v>
      </c>
      <c r="E84" s="412" t="e">
        <f>_xll.qlSimpleQuote(D84,,RateTickValue,Permanent,Trigger,ObjectOverwrite)</f>
        <v>#VALUE!</v>
      </c>
      <c r="F84" s="413" t="str">
        <f ca="1">_xll.ohRangeRetrieveError(E84)</f>
        <v/>
      </c>
      <c r="G84" s="105"/>
      <c r="H84" s="416" t="s">
        <v>55</v>
      </c>
      <c r="I84" s="411" t="str">
        <f t="shared" si="13"/>
        <v>5F</v>
      </c>
      <c r="J84" s="417" t="str">
        <f t="shared" si="11"/>
        <v>EUR5F8Y</v>
      </c>
      <c r="K84" s="417" t="str">
        <v>EUR5F8Y=ICAP</v>
      </c>
      <c r="L84" s="418">
        <v>1.681</v>
      </c>
      <c r="M84" s="201"/>
      <c r="N84" s="418">
        <v>1.583</v>
      </c>
      <c r="O84" s="201"/>
      <c r="P84" s="239">
        <v>1.681</v>
      </c>
      <c r="Q84" s="206" t="e">
        <f ca="1">_xll.qlSimpleQuoteSetValue(E84,P84/100,Trigger)</f>
        <v>#NAME?</v>
      </c>
      <c r="R84" s="201"/>
      <c r="T84" s="426"/>
    </row>
    <row r="85" spans="1:20" x14ac:dyDescent="0.2">
      <c r="A85" s="201"/>
      <c r="B85" s="410" t="s">
        <v>54</v>
      </c>
      <c r="C85" s="411" t="str">
        <f t="shared" si="12"/>
        <v>5F</v>
      </c>
      <c r="D85" s="412" t="str">
        <f t="shared" si="10"/>
        <v>EUR5F9Y_Quote</v>
      </c>
      <c r="E85" s="412" t="e">
        <f>_xll.qlSimpleQuote(D85,,RateTickValue,Permanent,Trigger,ObjectOverwrite)</f>
        <v>#VALUE!</v>
      </c>
      <c r="F85" s="413" t="str">
        <f ca="1">_xll.ohRangeRetrieveError(E85)</f>
        <v/>
      </c>
      <c r="G85" s="105"/>
      <c r="H85" s="416" t="s">
        <v>54</v>
      </c>
      <c r="I85" s="411" t="str">
        <f t="shared" si="13"/>
        <v>5F</v>
      </c>
      <c r="J85" s="417" t="str">
        <f t="shared" si="11"/>
        <v>EUR5F9Y</v>
      </c>
      <c r="K85" s="417" t="str">
        <v>EUR5F9Y=ICAP</v>
      </c>
      <c r="L85" s="418">
        <v>1.704</v>
      </c>
      <c r="M85" s="201"/>
      <c r="N85" s="418">
        <v>1.6059999999999999</v>
      </c>
      <c r="O85" s="201"/>
      <c r="P85" s="239">
        <v>1.704</v>
      </c>
      <c r="Q85" s="206" t="e">
        <f ca="1">_xll.qlSimpleQuoteSetValue(E85,P85/100,Trigger)</f>
        <v>#NAME?</v>
      </c>
      <c r="R85" s="201"/>
      <c r="T85" s="426"/>
    </row>
    <row r="86" spans="1:20" x14ac:dyDescent="0.2">
      <c r="A86" s="201"/>
      <c r="B86" s="410" t="s">
        <v>53</v>
      </c>
      <c r="C86" s="411" t="str">
        <f t="shared" si="12"/>
        <v>5F</v>
      </c>
      <c r="D86" s="412" t="str">
        <f t="shared" si="10"/>
        <v>EUR5F10Y_Quote</v>
      </c>
      <c r="E86" s="412" t="e">
        <f>_xll.qlSimpleQuote(D86,,RateTickValue,Permanent,Trigger,ObjectOverwrite)</f>
        <v>#VALUE!</v>
      </c>
      <c r="F86" s="413" t="str">
        <f ca="1">_xll.ohRangeRetrieveError(E86)</f>
        <v/>
      </c>
      <c r="G86" s="105"/>
      <c r="H86" s="416" t="s">
        <v>53</v>
      </c>
      <c r="I86" s="411" t="str">
        <f t="shared" si="13"/>
        <v>5F</v>
      </c>
      <c r="J86" s="417" t="str">
        <f t="shared" si="11"/>
        <v>EUR5F10Y</v>
      </c>
      <c r="K86" s="417" t="str">
        <v>EUR5F10Y=ICAP</v>
      </c>
      <c r="L86" s="418">
        <v>1.722</v>
      </c>
      <c r="M86" s="201"/>
      <c r="N86" s="418">
        <v>1.6240000000000001</v>
      </c>
      <c r="O86" s="201"/>
      <c r="P86" s="239">
        <v>1.722</v>
      </c>
      <c r="Q86" s="206" t="e">
        <f ca="1">_xll.qlSimpleQuoteSetValue(E86,P86/100,Trigger)</f>
        <v>#NAME?</v>
      </c>
      <c r="R86" s="201"/>
      <c r="T86" s="426"/>
    </row>
    <row r="87" spans="1:20" x14ac:dyDescent="0.2">
      <c r="A87" s="201"/>
      <c r="B87" s="410" t="s">
        <v>52</v>
      </c>
      <c r="C87" s="411" t="str">
        <f t="shared" si="12"/>
        <v>5F</v>
      </c>
      <c r="D87" s="412" t="str">
        <f t="shared" si="10"/>
        <v>EUR5F11Y_Quote</v>
      </c>
      <c r="E87" s="412" t="e">
        <f>_xll.qlSimpleQuote(D87,,RateTickValue,Permanent,Trigger,ObjectOverwrite)</f>
        <v>#VALUE!</v>
      </c>
      <c r="F87" s="413" t="str">
        <f ca="1">_xll.ohRangeRetrieveError(E87)</f>
        <v/>
      </c>
      <c r="G87" s="105"/>
      <c r="H87" s="416" t="s">
        <v>52</v>
      </c>
      <c r="I87" s="411" t="str">
        <f t="shared" si="13"/>
        <v>5F</v>
      </c>
      <c r="J87" s="417" t="str">
        <f t="shared" si="11"/>
        <v>EUR5F11Y</v>
      </c>
      <c r="K87" s="417" t="str">
        <v>EUR5F11Y=ICAP</v>
      </c>
      <c r="L87" s="418">
        <v>1.7330000000000001</v>
      </c>
      <c r="M87" s="201"/>
      <c r="N87" s="418">
        <v>1.635</v>
      </c>
      <c r="O87" s="201"/>
      <c r="P87" s="239">
        <v>1.7330000000000001</v>
      </c>
      <c r="Q87" s="206" t="e">
        <f ca="1">_xll.qlSimpleQuoteSetValue(E87,P87/100,Trigger)</f>
        <v>#NAME?</v>
      </c>
      <c r="R87" s="201"/>
      <c r="T87" s="426"/>
    </row>
    <row r="88" spans="1:20" x14ac:dyDescent="0.2">
      <c r="A88" s="201"/>
      <c r="B88" s="410" t="s">
        <v>51</v>
      </c>
      <c r="C88" s="411" t="str">
        <f t="shared" si="12"/>
        <v>5F</v>
      </c>
      <c r="D88" s="412" t="str">
        <f t="shared" si="10"/>
        <v>EUR5F12Y_Quote</v>
      </c>
      <c r="E88" s="412" t="e">
        <f>_xll.qlSimpleQuote(D88,,RateTickValue,Permanent,Trigger,ObjectOverwrite)</f>
        <v>#VALUE!</v>
      </c>
      <c r="F88" s="413" t="str">
        <f ca="1">_xll.ohRangeRetrieveError(E88)</f>
        <v/>
      </c>
      <c r="G88" s="105"/>
      <c r="H88" s="416" t="s">
        <v>51</v>
      </c>
      <c r="I88" s="411" t="str">
        <f t="shared" si="13"/>
        <v>5F</v>
      </c>
      <c r="J88" s="417" t="str">
        <f t="shared" si="11"/>
        <v>EUR5F12Y</v>
      </c>
      <c r="K88" s="417" t="str">
        <v>EUR5F12Y=ICAP</v>
      </c>
      <c r="L88" s="418">
        <v>1.7410000000000001</v>
      </c>
      <c r="M88" s="201"/>
      <c r="N88" s="418">
        <v>1.6400000000000001</v>
      </c>
      <c r="O88" s="201"/>
      <c r="P88" s="239">
        <v>1.7410000000000001</v>
      </c>
      <c r="Q88" s="206" t="e">
        <f ca="1">_xll.qlSimpleQuoteSetValue(E88,P88/100,Trigger)</f>
        <v>#NAME?</v>
      </c>
      <c r="R88" s="201"/>
      <c r="T88" s="426"/>
    </row>
    <row r="89" spans="1:20" x14ac:dyDescent="0.2">
      <c r="A89" s="201"/>
      <c r="B89" s="410" t="s">
        <v>50</v>
      </c>
      <c r="C89" s="411" t="str">
        <f t="shared" si="12"/>
        <v>5F</v>
      </c>
      <c r="D89" s="412" t="str">
        <f t="shared" si="10"/>
        <v>EUR5F13Y_Quote</v>
      </c>
      <c r="E89" s="412" t="e">
        <f>_xll.qlSimpleQuote(D89,,RateTickValue,Permanent,Trigger,ObjectOverwrite)</f>
        <v>#VALUE!</v>
      </c>
      <c r="F89" s="413" t="str">
        <f ca="1">_xll.ohRangeRetrieveError(E89)</f>
        <v/>
      </c>
      <c r="G89" s="105"/>
      <c r="H89" s="416" t="s">
        <v>50</v>
      </c>
      <c r="I89" s="411" t="str">
        <f t="shared" si="13"/>
        <v>5F</v>
      </c>
      <c r="J89" s="417" t="str">
        <f t="shared" si="11"/>
        <v>EUR5F13Y</v>
      </c>
      <c r="K89" s="417" t="str">
        <v>EUR5F13Y=ICAP</v>
      </c>
      <c r="L89" s="418">
        <v>1.744</v>
      </c>
      <c r="M89" s="201"/>
      <c r="N89" s="418">
        <v>1.641</v>
      </c>
      <c r="O89" s="201"/>
      <c r="P89" s="239">
        <v>1.744</v>
      </c>
      <c r="Q89" s="206" t="e">
        <f ca="1">_xll.qlSimpleQuoteSetValue(E89,P89/100,Trigger)</f>
        <v>#NAME?</v>
      </c>
      <c r="R89" s="201"/>
      <c r="T89" s="426"/>
    </row>
    <row r="90" spans="1:20" x14ac:dyDescent="0.2">
      <c r="A90" s="201"/>
      <c r="B90" s="410" t="s">
        <v>49</v>
      </c>
      <c r="C90" s="411" t="str">
        <f t="shared" si="12"/>
        <v>5F</v>
      </c>
      <c r="D90" s="412" t="str">
        <f t="shared" si="10"/>
        <v>EUR5F14Y_Quote</v>
      </c>
      <c r="E90" s="412" t="e">
        <f>_xll.qlSimpleQuote(D90,,RateTickValue,Permanent,Trigger,ObjectOverwrite)</f>
        <v>#VALUE!</v>
      </c>
      <c r="F90" s="413" t="str">
        <f ca="1">_xll.ohRangeRetrieveError(E90)</f>
        <v/>
      </c>
      <c r="G90" s="105"/>
      <c r="H90" s="416" t="s">
        <v>49</v>
      </c>
      <c r="I90" s="411" t="str">
        <f t="shared" si="13"/>
        <v>5F</v>
      </c>
      <c r="J90" s="417" t="str">
        <f t="shared" si="11"/>
        <v>EUR5F14Y</v>
      </c>
      <c r="K90" s="417" t="str">
        <v>EUR5F14Y=ICAP</v>
      </c>
      <c r="L90" s="418">
        <v>1.7429999999999999</v>
      </c>
      <c r="M90" s="201"/>
      <c r="N90" s="418">
        <v>1.6400000000000001</v>
      </c>
      <c r="O90" s="201"/>
      <c r="P90" s="239">
        <v>1.7429999999999999</v>
      </c>
      <c r="Q90" s="206" t="e">
        <f ca="1">_xll.qlSimpleQuoteSetValue(E90,P90/100,Trigger)</f>
        <v>#NAME?</v>
      </c>
      <c r="R90" s="201"/>
      <c r="T90" s="426"/>
    </row>
    <row r="91" spans="1:20" x14ac:dyDescent="0.2">
      <c r="A91" s="201"/>
      <c r="B91" s="410" t="s">
        <v>48</v>
      </c>
      <c r="C91" s="411" t="str">
        <f t="shared" si="12"/>
        <v>5F</v>
      </c>
      <c r="D91" s="412" t="str">
        <f t="shared" si="10"/>
        <v>EUR5F15Y_Quote</v>
      </c>
      <c r="E91" s="412" t="e">
        <f>_xll.qlSimpleQuote(D91,,RateTickValue,Permanent,Trigger,ObjectOverwrite)</f>
        <v>#VALUE!</v>
      </c>
      <c r="F91" s="413" t="str">
        <f ca="1">_xll.ohRangeRetrieveError(E91)</f>
        <v/>
      </c>
      <c r="G91" s="105"/>
      <c r="H91" s="416" t="s">
        <v>48</v>
      </c>
      <c r="I91" s="411" t="str">
        <f t="shared" si="13"/>
        <v>5F</v>
      </c>
      <c r="J91" s="417" t="str">
        <f t="shared" si="11"/>
        <v>EUR5F15Y</v>
      </c>
      <c r="K91" s="417" t="str">
        <v>EUR5F15Y=ICAP</v>
      </c>
      <c r="L91" s="418">
        <v>1.74</v>
      </c>
      <c r="M91" s="201"/>
      <c r="N91" s="418">
        <v>1.637</v>
      </c>
      <c r="O91" s="201"/>
      <c r="P91" s="239">
        <v>1.74</v>
      </c>
      <c r="Q91" s="206" t="e">
        <f ca="1">_xll.qlSimpleQuoteSetValue(E91,P91/100,Trigger)</f>
        <v>#NAME?</v>
      </c>
      <c r="R91" s="201"/>
      <c r="T91" s="426"/>
    </row>
    <row r="92" spans="1:20" x14ac:dyDescent="0.2">
      <c r="A92" s="201"/>
      <c r="B92" s="410" t="s">
        <v>43</v>
      </c>
      <c r="C92" s="411" t="str">
        <f t="shared" si="12"/>
        <v>5F</v>
      </c>
      <c r="D92" s="412" t="str">
        <f t="shared" si="10"/>
        <v>EUR5F20Y_Quote</v>
      </c>
      <c r="E92" s="412" t="e">
        <f>_xll.qlSimpleQuote(D92,,RateTickValue,Permanent,Trigger,ObjectOverwrite)</f>
        <v>#VALUE!</v>
      </c>
      <c r="F92" s="413" t="str">
        <f ca="1">_xll.ohRangeRetrieveError(E92)</f>
        <v/>
      </c>
      <c r="G92" s="105"/>
      <c r="H92" s="416" t="s">
        <v>43</v>
      </c>
      <c r="I92" s="411" t="str">
        <f t="shared" si="13"/>
        <v>5F</v>
      </c>
      <c r="J92" s="417" t="str">
        <f t="shared" si="11"/>
        <v>EUR5F20Y</v>
      </c>
      <c r="K92" s="417" t="str">
        <v>EUR5F20Y=ICAP</v>
      </c>
      <c r="L92" s="418">
        <v>1.7030000000000001</v>
      </c>
      <c r="M92" s="201"/>
      <c r="N92" s="418">
        <v>1.605</v>
      </c>
      <c r="O92" s="201"/>
      <c r="P92" s="239">
        <v>1.7030000000000001</v>
      </c>
      <c r="Q92" s="206" t="e">
        <f ca="1">_xll.qlSimpleQuoteSetValue(E92,P92/100,Trigger)</f>
        <v>#NAME?</v>
      </c>
      <c r="R92" s="201"/>
      <c r="T92" s="426"/>
    </row>
    <row r="93" spans="1:20" x14ac:dyDescent="0.2">
      <c r="A93" s="201"/>
      <c r="B93" s="410" t="s">
        <v>38</v>
      </c>
      <c r="C93" s="411" t="str">
        <f t="shared" si="12"/>
        <v>5F</v>
      </c>
      <c r="D93" s="412" t="str">
        <f t="shared" si="10"/>
        <v>EUR5F25Y_Quote</v>
      </c>
      <c r="E93" s="412" t="e">
        <f>_xll.qlSimpleQuote(D93,,RateTickValue,Permanent,Trigger,ObjectOverwrite)</f>
        <v>#VALUE!</v>
      </c>
      <c r="F93" s="413" t="str">
        <f ca="1">_xll.ohRangeRetrieveError(E93)</f>
        <v/>
      </c>
      <c r="G93" s="105"/>
      <c r="H93" s="416" t="s">
        <v>38</v>
      </c>
      <c r="I93" s="411" t="str">
        <f t="shared" si="13"/>
        <v>5F</v>
      </c>
      <c r="J93" s="417" t="str">
        <f t="shared" si="11"/>
        <v>EUR5F25Y</v>
      </c>
      <c r="K93" s="417" t="str">
        <v>EUR5F25Y=ICAP</v>
      </c>
      <c r="L93" s="418">
        <v>1.6779999999999999</v>
      </c>
      <c r="M93" s="201"/>
      <c r="N93" s="418">
        <v>1.583</v>
      </c>
      <c r="O93" s="201"/>
      <c r="P93" s="239">
        <v>1.6779999999999999</v>
      </c>
      <c r="Q93" s="206" t="e">
        <f ca="1">_xll.qlSimpleQuoteSetValue(E93,P93/100,Trigger)</f>
        <v>#NAME?</v>
      </c>
      <c r="R93" s="201"/>
      <c r="T93" s="426"/>
    </row>
    <row r="94" spans="1:20" x14ac:dyDescent="0.2">
      <c r="A94" s="201"/>
      <c r="B94" s="172" t="s">
        <v>33</v>
      </c>
      <c r="C94" s="53" t="str">
        <f t="shared" si="12"/>
        <v>5F</v>
      </c>
      <c r="D94" s="52" t="str">
        <f t="shared" si="10"/>
        <v>EUR5F30Y_Quote</v>
      </c>
      <c r="E94" s="52" t="e">
        <f>_xll.qlSimpleQuote(D94,,RateTickValue,Permanent,Trigger,ObjectOverwrite)</f>
        <v>#VALUE!</v>
      </c>
      <c r="F94" s="414" t="str">
        <f ca="1">_xll.ohRangeRetrieveError(E94)</f>
        <v/>
      </c>
      <c r="G94" s="105"/>
      <c r="H94" s="419" t="s">
        <v>33</v>
      </c>
      <c r="I94" s="53" t="str">
        <f t="shared" si="13"/>
        <v>5F</v>
      </c>
      <c r="J94" s="420" t="str">
        <f t="shared" si="11"/>
        <v>EUR5F30Y</v>
      </c>
      <c r="K94" s="420" t="str">
        <v>EUR5F30Y=ICAP</v>
      </c>
      <c r="L94" s="421">
        <v>1.6539999999999999</v>
      </c>
      <c r="M94" s="201"/>
      <c r="N94" s="421">
        <v>1.5620000000000001</v>
      </c>
      <c r="O94" s="201"/>
      <c r="P94" s="244">
        <v>1.6539999999999999</v>
      </c>
      <c r="Q94" s="198" t="e">
        <f ca="1">_xll.qlSimpleQuoteSetValue(E94,P94/100,Trigger)</f>
        <v>#NAME?</v>
      </c>
      <c r="R94" s="201"/>
      <c r="T94" s="426"/>
    </row>
    <row r="95" spans="1:20" x14ac:dyDescent="0.2">
      <c r="A95" s="201">
        <v>6</v>
      </c>
      <c r="B95" s="410" t="s">
        <v>9</v>
      </c>
      <c r="C95" s="411" t="str">
        <f>$A$95&amp;"F"</f>
        <v>6F</v>
      </c>
      <c r="D95" s="412" t="str">
        <f t="shared" si="10"/>
        <v>EUR6F1Y_Quote</v>
      </c>
      <c r="E95" s="412" t="e">
        <f>_xll.qlSimpleQuote(D95,,RateTickValue,Permanent,Trigger,ObjectOverwrite)</f>
        <v>#VALUE!</v>
      </c>
      <c r="F95" s="413" t="str">
        <f ca="1">_xll.ohRangeRetrieveError(E95)</f>
        <v/>
      </c>
      <c r="G95" s="105"/>
      <c r="H95" s="416" t="s">
        <v>9</v>
      </c>
      <c r="I95" s="411" t="str">
        <f>$A$95&amp;"F"</f>
        <v>6F</v>
      </c>
      <c r="J95" s="417" t="str">
        <f t="shared" si="11"/>
        <v>EUR6F1Y</v>
      </c>
      <c r="K95" s="417" t="str">
        <v>EUR6F1Y=ICAP</v>
      </c>
      <c r="L95" s="418">
        <v>1.4530000000000001</v>
      </c>
      <c r="M95" s="201"/>
      <c r="N95" s="418">
        <v>1.375</v>
      </c>
      <c r="O95" s="201"/>
      <c r="P95" s="239">
        <v>1.4530000000000001</v>
      </c>
      <c r="Q95" s="206" t="e">
        <f ca="1">_xll.qlSimpleQuoteSetValue(E95,P95/100,Trigger)</f>
        <v>#NAME?</v>
      </c>
      <c r="R95" s="201"/>
      <c r="T95" s="426"/>
    </row>
    <row r="96" spans="1:20" x14ac:dyDescent="0.2">
      <c r="A96" s="201"/>
      <c r="B96" s="410" t="s">
        <v>61</v>
      </c>
      <c r="C96" s="411" t="str">
        <f t="shared" ref="C96:C112" si="14">$A$95&amp;"F"</f>
        <v>6F</v>
      </c>
      <c r="D96" s="412" t="str">
        <f t="shared" si="10"/>
        <v>EUR6F2Y_Quote</v>
      </c>
      <c r="E96" s="412" t="e">
        <f>_xll.qlSimpleQuote(D96,,RateTickValue,Permanent,Trigger,ObjectOverwrite)</f>
        <v>#VALUE!</v>
      </c>
      <c r="F96" s="413" t="str">
        <f ca="1">_xll.ohRangeRetrieveError(E96)</f>
        <v/>
      </c>
      <c r="G96" s="105"/>
      <c r="H96" s="416" t="s">
        <v>61</v>
      </c>
      <c r="I96" s="411" t="str">
        <f t="shared" ref="I96:I112" si="15">$A$95&amp;"F"</f>
        <v>6F</v>
      </c>
      <c r="J96" s="417" t="str">
        <f t="shared" si="11"/>
        <v>EUR6F2Y</v>
      </c>
      <c r="K96" s="417" t="str">
        <v>EUR6F2Y=ICAP</v>
      </c>
      <c r="L96" s="418">
        <v>1.544</v>
      </c>
      <c r="M96" s="201"/>
      <c r="N96" s="418">
        <v>1.458</v>
      </c>
      <c r="O96" s="201"/>
      <c r="P96" s="239">
        <v>1.544</v>
      </c>
      <c r="Q96" s="206" t="e">
        <f ca="1">_xll.qlSimpleQuoteSetValue(E96,P96/100,Trigger)</f>
        <v>#NAME?</v>
      </c>
      <c r="R96" s="201"/>
      <c r="T96" s="426"/>
    </row>
    <row r="97" spans="1:20" x14ac:dyDescent="0.2">
      <c r="A97" s="201"/>
      <c r="B97" s="410" t="s">
        <v>60</v>
      </c>
      <c r="C97" s="411" t="str">
        <f t="shared" si="14"/>
        <v>6F</v>
      </c>
      <c r="D97" s="412" t="str">
        <f t="shared" si="10"/>
        <v>EUR6F3Y_Quote</v>
      </c>
      <c r="E97" s="412" t="e">
        <f>_xll.qlSimpleQuote(D97,,RateTickValue,Permanent,Trigger,ObjectOverwrite)</f>
        <v>#VALUE!</v>
      </c>
      <c r="F97" s="413" t="str">
        <f ca="1">_xll.ohRangeRetrieveError(E97)</f>
        <v/>
      </c>
      <c r="G97" s="105"/>
      <c r="H97" s="416" t="s">
        <v>60</v>
      </c>
      <c r="I97" s="411" t="str">
        <f t="shared" si="15"/>
        <v>6F</v>
      </c>
      <c r="J97" s="417" t="str">
        <f t="shared" si="11"/>
        <v>EUR6F3Y</v>
      </c>
      <c r="K97" s="417" t="str">
        <v>EUR6F3Y=ICAP</v>
      </c>
      <c r="L97" s="418">
        <v>1.615</v>
      </c>
      <c r="M97" s="201"/>
      <c r="N97" s="418">
        <v>1.522</v>
      </c>
      <c r="O97" s="201"/>
      <c r="P97" s="239">
        <v>1.615</v>
      </c>
      <c r="Q97" s="206" t="e">
        <f ca="1">_xll.qlSimpleQuoteSetValue(E97,P97/100,Trigger)</f>
        <v>#NAME?</v>
      </c>
      <c r="R97" s="201"/>
      <c r="T97" s="426"/>
    </row>
    <row r="98" spans="1:20" x14ac:dyDescent="0.2">
      <c r="A98" s="201"/>
      <c r="B98" s="410" t="s">
        <v>59</v>
      </c>
      <c r="C98" s="411" t="str">
        <f t="shared" si="14"/>
        <v>6F</v>
      </c>
      <c r="D98" s="412" t="str">
        <f t="shared" si="10"/>
        <v>EUR6F4Y_Quote</v>
      </c>
      <c r="E98" s="412" t="e">
        <f>_xll.qlSimpleQuote(D98,,RateTickValue,Permanent,Trigger,ObjectOverwrite)</f>
        <v>#VALUE!</v>
      </c>
      <c r="F98" s="413" t="str">
        <f ca="1">_xll.ohRangeRetrieveError(E98)</f>
        <v/>
      </c>
      <c r="G98" s="105"/>
      <c r="H98" s="416" t="s">
        <v>59</v>
      </c>
      <c r="I98" s="411" t="str">
        <f t="shared" si="15"/>
        <v>6F</v>
      </c>
      <c r="J98" s="417" t="str">
        <f t="shared" si="11"/>
        <v>EUR6F4Y</v>
      </c>
      <c r="K98" s="417" t="str">
        <v>EUR6F4Y=ICAP</v>
      </c>
      <c r="L98" s="418">
        <v>1.663</v>
      </c>
      <c r="M98" s="201"/>
      <c r="N98" s="418">
        <v>1.5620000000000001</v>
      </c>
      <c r="O98" s="201"/>
      <c r="P98" s="239">
        <v>1.663</v>
      </c>
      <c r="Q98" s="206" t="e">
        <f ca="1">_xll.qlSimpleQuoteSetValue(E98,P98/100,Trigger)</f>
        <v>#NAME?</v>
      </c>
      <c r="R98" s="201"/>
      <c r="T98" s="426"/>
    </row>
    <row r="99" spans="1:20" x14ac:dyDescent="0.2">
      <c r="A99" s="201"/>
      <c r="B99" s="410" t="s">
        <v>58</v>
      </c>
      <c r="C99" s="411" t="str">
        <f t="shared" si="14"/>
        <v>6F</v>
      </c>
      <c r="D99" s="412" t="str">
        <f t="shared" si="10"/>
        <v>EUR6F5Y_Quote</v>
      </c>
      <c r="E99" s="412" t="e">
        <f>_xll.qlSimpleQuote(D99,,RateTickValue,Permanent,Trigger,ObjectOverwrite)</f>
        <v>#VALUE!</v>
      </c>
      <c r="F99" s="413" t="str">
        <f ca="1">_xll.ohRangeRetrieveError(E99)</f>
        <v/>
      </c>
      <c r="G99" s="105"/>
      <c r="H99" s="416" t="s">
        <v>58</v>
      </c>
      <c r="I99" s="411" t="str">
        <f t="shared" si="15"/>
        <v>6F</v>
      </c>
      <c r="J99" s="417" t="str">
        <f t="shared" si="11"/>
        <v>EUR6F5Y</v>
      </c>
      <c r="K99" s="417" t="str">
        <v>EUR6F5Y=ICAP</v>
      </c>
      <c r="L99" s="418">
        <v>1.7010000000000001</v>
      </c>
      <c r="M99" s="201"/>
      <c r="N99" s="418">
        <v>1.6019999999999999</v>
      </c>
      <c r="O99" s="201"/>
      <c r="P99" s="239">
        <v>1.7010000000000001</v>
      </c>
      <c r="Q99" s="206" t="e">
        <f ca="1">_xll.qlSimpleQuoteSetValue(E99,P99/100,Trigger)</f>
        <v>#NAME?</v>
      </c>
      <c r="R99" s="201"/>
      <c r="T99" s="426"/>
    </row>
    <row r="100" spans="1:20" x14ac:dyDescent="0.2">
      <c r="A100" s="201"/>
      <c r="B100" s="410" t="s">
        <v>57</v>
      </c>
      <c r="C100" s="411" t="str">
        <f t="shared" si="14"/>
        <v>6F</v>
      </c>
      <c r="D100" s="412" t="str">
        <f t="shared" si="10"/>
        <v>EUR6F6Y_Quote</v>
      </c>
      <c r="E100" s="412" t="e">
        <f>_xll.qlSimpleQuote(D100,,RateTickValue,Permanent,Trigger,ObjectOverwrite)</f>
        <v>#VALUE!</v>
      </c>
      <c r="F100" s="413" t="str">
        <f ca="1">_xll.ohRangeRetrieveError(E100)</f>
        <v/>
      </c>
      <c r="G100" s="105"/>
      <c r="H100" s="416" t="s">
        <v>57</v>
      </c>
      <c r="I100" s="411" t="str">
        <f t="shared" si="15"/>
        <v>6F</v>
      </c>
      <c r="J100" s="417" t="str">
        <f t="shared" si="11"/>
        <v>EUR6F6Y</v>
      </c>
      <c r="K100" s="417" t="str">
        <v>EUR6F6Y=ICAP</v>
      </c>
      <c r="L100" s="418">
        <v>1.736</v>
      </c>
      <c r="M100" s="201"/>
      <c r="N100" s="418">
        <v>1.635</v>
      </c>
      <c r="O100" s="201"/>
      <c r="P100" s="239">
        <v>1.736</v>
      </c>
      <c r="Q100" s="206" t="e">
        <f ca="1">_xll.qlSimpleQuoteSetValue(E100,P100/100,Trigger)</f>
        <v>#NAME?</v>
      </c>
      <c r="R100" s="201"/>
      <c r="T100" s="426"/>
    </row>
    <row r="101" spans="1:20" x14ac:dyDescent="0.2">
      <c r="A101" s="201"/>
      <c r="B101" s="410" t="s">
        <v>56</v>
      </c>
      <c r="C101" s="411" t="str">
        <f t="shared" si="14"/>
        <v>6F</v>
      </c>
      <c r="D101" s="412" t="str">
        <f t="shared" si="10"/>
        <v>EUR6F7Y_Quote</v>
      </c>
      <c r="E101" s="412" t="e">
        <f>_xll.qlSimpleQuote(D101,,RateTickValue,Permanent,Trigger,ObjectOverwrite)</f>
        <v>#VALUE!</v>
      </c>
      <c r="F101" s="413" t="str">
        <f ca="1">_xll.ohRangeRetrieveError(E101)</f>
        <v/>
      </c>
      <c r="G101" s="105"/>
      <c r="H101" s="416" t="s">
        <v>56</v>
      </c>
      <c r="I101" s="411" t="str">
        <f t="shared" si="15"/>
        <v>6F</v>
      </c>
      <c r="J101" s="417" t="str">
        <f t="shared" si="11"/>
        <v>EUR6F7Y</v>
      </c>
      <c r="K101" s="417" t="str">
        <v>EUR6F7Y=ICAP</v>
      </c>
      <c r="L101" s="418">
        <v>1.756</v>
      </c>
      <c r="M101" s="201"/>
      <c r="N101" s="418">
        <v>1.6519999999999999</v>
      </c>
      <c r="O101" s="201"/>
      <c r="P101" s="239">
        <v>1.756</v>
      </c>
      <c r="Q101" s="206" t="e">
        <f ca="1">_xll.qlSimpleQuoteSetValue(E101,P101/100,Trigger)</f>
        <v>#NAME?</v>
      </c>
      <c r="R101" s="201"/>
      <c r="T101" s="426"/>
    </row>
    <row r="102" spans="1:20" x14ac:dyDescent="0.2">
      <c r="A102" s="201"/>
      <c r="B102" s="410" t="s">
        <v>55</v>
      </c>
      <c r="C102" s="411" t="str">
        <f t="shared" si="14"/>
        <v>6F</v>
      </c>
      <c r="D102" s="412" t="str">
        <f t="shared" si="10"/>
        <v>EUR6F8Y_Quote</v>
      </c>
      <c r="E102" s="412" t="e">
        <f>_xll.qlSimpleQuote(D102,,RateTickValue,Permanent,Trigger,ObjectOverwrite)</f>
        <v>#VALUE!</v>
      </c>
      <c r="F102" s="413" t="str">
        <f ca="1">_xll.ohRangeRetrieveError(E102)</f>
        <v/>
      </c>
      <c r="G102" s="105"/>
      <c r="H102" s="416" t="s">
        <v>55</v>
      </c>
      <c r="I102" s="411" t="str">
        <f t="shared" si="15"/>
        <v>6F</v>
      </c>
      <c r="J102" s="417" t="str">
        <f t="shared" si="11"/>
        <v>EUR6F8Y</v>
      </c>
      <c r="K102" s="417" t="str">
        <v>EUR6F8Y=ICAP</v>
      </c>
      <c r="L102" s="418">
        <v>1.7730000000000001</v>
      </c>
      <c r="M102" s="201"/>
      <c r="N102" s="418">
        <v>1.67</v>
      </c>
      <c r="O102" s="201"/>
      <c r="P102" s="239">
        <v>1.7730000000000001</v>
      </c>
      <c r="Q102" s="206" t="e">
        <f ca="1">_xll.qlSimpleQuoteSetValue(E102,P102/100,Trigger)</f>
        <v>#NAME?</v>
      </c>
      <c r="R102" s="201"/>
      <c r="T102" s="426"/>
    </row>
    <row r="103" spans="1:20" x14ac:dyDescent="0.2">
      <c r="A103" s="201"/>
      <c r="B103" s="410" t="s">
        <v>54</v>
      </c>
      <c r="C103" s="411" t="str">
        <f t="shared" si="14"/>
        <v>6F</v>
      </c>
      <c r="D103" s="412" t="str">
        <f t="shared" si="10"/>
        <v>EUR6F9Y_Quote</v>
      </c>
      <c r="E103" s="412" t="e">
        <f>_xll.qlSimpleQuote(D103,,RateTickValue,Permanent,Trigger,ObjectOverwrite)</f>
        <v>#VALUE!</v>
      </c>
      <c r="F103" s="413" t="str">
        <f ca="1">_xll.ohRangeRetrieveError(E103)</f>
        <v/>
      </c>
      <c r="G103" s="105"/>
      <c r="H103" s="416" t="s">
        <v>54</v>
      </c>
      <c r="I103" s="411" t="str">
        <f t="shared" si="15"/>
        <v>6F</v>
      </c>
      <c r="J103" s="417" t="str">
        <f t="shared" si="11"/>
        <v>EUR6F9Y</v>
      </c>
      <c r="K103" s="417" t="str">
        <v>EUR6F9Y=ICAP</v>
      </c>
      <c r="L103" s="418">
        <v>1.786</v>
      </c>
      <c r="M103" s="201"/>
      <c r="N103" s="418">
        <v>1.6839999999999999</v>
      </c>
      <c r="O103" s="201"/>
      <c r="P103" s="239">
        <v>1.786</v>
      </c>
      <c r="Q103" s="206" t="e">
        <f ca="1">_xll.qlSimpleQuoteSetValue(E103,P103/100,Trigger)</f>
        <v>#NAME?</v>
      </c>
      <c r="R103" s="201"/>
      <c r="T103" s="426"/>
    </row>
    <row r="104" spans="1:20" x14ac:dyDescent="0.2">
      <c r="A104" s="201"/>
      <c r="B104" s="410" t="s">
        <v>53</v>
      </c>
      <c r="C104" s="411" t="str">
        <f t="shared" si="14"/>
        <v>6F</v>
      </c>
      <c r="D104" s="412" t="str">
        <f t="shared" si="10"/>
        <v>EUR6F10Y_Quote</v>
      </c>
      <c r="E104" s="412" t="e">
        <f>_xll.qlSimpleQuote(D104,,RateTickValue,Permanent,Trigger,ObjectOverwrite)</f>
        <v>#VALUE!</v>
      </c>
      <c r="F104" s="413" t="str">
        <f ca="1">_xll.ohRangeRetrieveError(E104)</f>
        <v/>
      </c>
      <c r="G104" s="105"/>
      <c r="H104" s="416" t="s">
        <v>53</v>
      </c>
      <c r="I104" s="411" t="str">
        <f t="shared" si="15"/>
        <v>6F</v>
      </c>
      <c r="J104" s="417" t="str">
        <f t="shared" si="11"/>
        <v>EUR6F10Y</v>
      </c>
      <c r="K104" s="417" t="str">
        <v>EUR6F10Y=ICAP</v>
      </c>
      <c r="L104" s="418">
        <v>1.7929999999999999</v>
      </c>
      <c r="M104" s="201"/>
      <c r="N104" s="418">
        <v>1.69</v>
      </c>
      <c r="O104" s="201"/>
      <c r="P104" s="239">
        <v>1.7929999999999999</v>
      </c>
      <c r="Q104" s="206" t="e">
        <f ca="1">_xll.qlSimpleQuoteSetValue(E104,P104/100,Trigger)</f>
        <v>#NAME?</v>
      </c>
      <c r="R104" s="201"/>
      <c r="T104" s="426"/>
    </row>
    <row r="105" spans="1:20" x14ac:dyDescent="0.2">
      <c r="A105" s="201"/>
      <c r="B105" s="410" t="s">
        <v>52</v>
      </c>
      <c r="C105" s="411" t="str">
        <f t="shared" si="14"/>
        <v>6F</v>
      </c>
      <c r="D105" s="412" t="str">
        <f t="shared" si="10"/>
        <v>EUR6F11Y_Quote</v>
      </c>
      <c r="E105" s="412" t="e">
        <f>_xll.qlSimpleQuote(D105,,RateTickValue,Permanent,Trigger,ObjectOverwrite)</f>
        <v>#VALUE!</v>
      </c>
      <c r="F105" s="413" t="str">
        <f ca="1">_xll.ohRangeRetrieveError(E105)</f>
        <v/>
      </c>
      <c r="G105" s="105"/>
      <c r="H105" s="416" t="s">
        <v>52</v>
      </c>
      <c r="I105" s="411" t="str">
        <f t="shared" si="15"/>
        <v>6F</v>
      </c>
      <c r="J105" s="417" t="str">
        <f t="shared" si="11"/>
        <v>EUR6F11Y</v>
      </c>
      <c r="K105" s="417" t="str">
        <v>EUR6F11Y=ICAP</v>
      </c>
      <c r="L105" s="418">
        <v>1.796</v>
      </c>
      <c r="M105" s="201"/>
      <c r="N105" s="418">
        <v>1.6910000000000001</v>
      </c>
      <c r="O105" s="201"/>
      <c r="P105" s="239">
        <v>1.796</v>
      </c>
      <c r="Q105" s="206" t="e">
        <f ca="1">_xll.qlSimpleQuoteSetValue(E105,P105/100,Trigger)</f>
        <v>#NAME?</v>
      </c>
      <c r="R105" s="201"/>
      <c r="T105" s="426"/>
    </row>
    <row r="106" spans="1:20" x14ac:dyDescent="0.2">
      <c r="A106" s="201"/>
      <c r="B106" s="410" t="s">
        <v>51</v>
      </c>
      <c r="C106" s="411" t="str">
        <f t="shared" si="14"/>
        <v>6F</v>
      </c>
      <c r="D106" s="412" t="str">
        <f t="shared" si="10"/>
        <v>EUR6F12Y_Quote</v>
      </c>
      <c r="E106" s="412" t="e">
        <f>_xll.qlSimpleQuote(D106,,RateTickValue,Permanent,Trigger,ObjectOverwrite)</f>
        <v>#VALUE!</v>
      </c>
      <c r="F106" s="413" t="str">
        <f ca="1">_xll.ohRangeRetrieveError(E106)</f>
        <v/>
      </c>
      <c r="G106" s="105"/>
      <c r="H106" s="416" t="s">
        <v>51</v>
      </c>
      <c r="I106" s="411" t="str">
        <f t="shared" si="15"/>
        <v>6F</v>
      </c>
      <c r="J106" s="417" t="str">
        <f t="shared" si="11"/>
        <v>EUR6F12Y</v>
      </c>
      <c r="K106" s="417" t="str">
        <v>EUR6F12Y=ICAP</v>
      </c>
      <c r="L106" s="418">
        <v>1.7949999999999999</v>
      </c>
      <c r="M106" s="201"/>
      <c r="N106" s="418">
        <v>1.6879999999999999</v>
      </c>
      <c r="O106" s="201"/>
      <c r="P106" s="239">
        <v>1.7949999999999999</v>
      </c>
      <c r="Q106" s="206" t="e">
        <f ca="1">_xll.qlSimpleQuoteSetValue(E106,P106/100,Trigger)</f>
        <v>#NAME?</v>
      </c>
      <c r="R106" s="201"/>
      <c r="T106" s="426"/>
    </row>
    <row r="107" spans="1:20" x14ac:dyDescent="0.2">
      <c r="A107" s="201"/>
      <c r="B107" s="410" t="s">
        <v>50</v>
      </c>
      <c r="C107" s="411" t="str">
        <f t="shared" si="14"/>
        <v>6F</v>
      </c>
      <c r="D107" s="412" t="str">
        <f t="shared" si="10"/>
        <v>EUR6F13Y_Quote</v>
      </c>
      <c r="E107" s="412" t="e">
        <f>_xll.qlSimpleQuote(D107,,RateTickValue,Permanent,Trigger,ObjectOverwrite)</f>
        <v>#VALUE!</v>
      </c>
      <c r="F107" s="413" t="str">
        <f ca="1">_xll.ohRangeRetrieveError(E107)</f>
        <v/>
      </c>
      <c r="G107" s="105"/>
      <c r="H107" s="416" t="s">
        <v>50</v>
      </c>
      <c r="I107" s="411" t="str">
        <f t="shared" si="15"/>
        <v>6F</v>
      </c>
      <c r="J107" s="417" t="str">
        <f t="shared" si="11"/>
        <v>EUR6F13Y</v>
      </c>
      <c r="K107" s="417" t="str">
        <v>EUR6F13Y=ICAP</v>
      </c>
      <c r="L107" s="418">
        <v>1.7909999999999999</v>
      </c>
      <c r="M107" s="201"/>
      <c r="N107" s="418">
        <v>1.6839999999999999</v>
      </c>
      <c r="O107" s="201"/>
      <c r="P107" s="239">
        <v>1.7909999999999999</v>
      </c>
      <c r="Q107" s="206" t="e">
        <f ca="1">_xll.qlSimpleQuoteSetValue(E107,P107/100,Trigger)</f>
        <v>#NAME?</v>
      </c>
      <c r="R107" s="201"/>
      <c r="T107" s="426"/>
    </row>
    <row r="108" spans="1:20" x14ac:dyDescent="0.2">
      <c r="A108" s="201"/>
      <c r="B108" s="410" t="s">
        <v>49</v>
      </c>
      <c r="C108" s="411" t="str">
        <f t="shared" si="14"/>
        <v>6F</v>
      </c>
      <c r="D108" s="412" t="str">
        <f t="shared" si="10"/>
        <v>EUR6F14Y_Quote</v>
      </c>
      <c r="E108" s="412" t="e">
        <f>_xll.qlSimpleQuote(D108,,RateTickValue,Permanent,Trigger,ObjectOverwrite)</f>
        <v>#VALUE!</v>
      </c>
      <c r="F108" s="413" t="str">
        <f ca="1">_xll.ohRangeRetrieveError(E108)</f>
        <v/>
      </c>
      <c r="G108" s="105"/>
      <c r="H108" s="416" t="s">
        <v>49</v>
      </c>
      <c r="I108" s="411" t="str">
        <f t="shared" si="15"/>
        <v>6F</v>
      </c>
      <c r="J108" s="417" t="str">
        <f t="shared" si="11"/>
        <v>EUR6F14Y</v>
      </c>
      <c r="K108" s="417" t="str">
        <v>EUR6F14Y=ICAP</v>
      </c>
      <c r="L108" s="418">
        <v>1.7849999999999999</v>
      </c>
      <c r="M108" s="201"/>
      <c r="N108" s="418">
        <v>1.677</v>
      </c>
      <c r="O108" s="201"/>
      <c r="P108" s="239">
        <v>1.7849999999999999</v>
      </c>
      <c r="Q108" s="206" t="e">
        <f ca="1">_xll.qlSimpleQuoteSetValue(E108,P108/100,Trigger)</f>
        <v>#NAME?</v>
      </c>
      <c r="R108" s="201"/>
      <c r="T108" s="426"/>
    </row>
    <row r="109" spans="1:20" x14ac:dyDescent="0.2">
      <c r="A109" s="201"/>
      <c r="B109" s="410" t="s">
        <v>48</v>
      </c>
      <c r="C109" s="411" t="str">
        <f t="shared" si="14"/>
        <v>6F</v>
      </c>
      <c r="D109" s="412" t="str">
        <f t="shared" si="10"/>
        <v>EUR6F15Y_Quote</v>
      </c>
      <c r="E109" s="412" t="e">
        <f>_xll.qlSimpleQuote(D109,,RateTickValue,Permanent,Trigger,ObjectOverwrite)</f>
        <v>#VALUE!</v>
      </c>
      <c r="F109" s="413" t="str">
        <f ca="1">_xll.ohRangeRetrieveError(E109)</f>
        <v/>
      </c>
      <c r="G109" s="105"/>
      <c r="H109" s="416" t="s">
        <v>48</v>
      </c>
      <c r="I109" s="411" t="str">
        <f t="shared" si="15"/>
        <v>6F</v>
      </c>
      <c r="J109" s="417" t="str">
        <f t="shared" si="11"/>
        <v>EUR6F15Y</v>
      </c>
      <c r="K109" s="417" t="str">
        <v>EUR6F15Y=ICAP</v>
      </c>
      <c r="L109" s="418">
        <v>1.776</v>
      </c>
      <c r="M109" s="201"/>
      <c r="N109" s="418">
        <v>1.669</v>
      </c>
      <c r="O109" s="201"/>
      <c r="P109" s="239">
        <v>1.776</v>
      </c>
      <c r="Q109" s="206" t="e">
        <f ca="1">_xll.qlSimpleQuoteSetValue(E109,P109/100,Trigger)</f>
        <v>#NAME?</v>
      </c>
      <c r="R109" s="201"/>
      <c r="T109" s="426"/>
    </row>
    <row r="110" spans="1:20" x14ac:dyDescent="0.2">
      <c r="A110" s="201"/>
      <c r="B110" s="410" t="s">
        <v>43</v>
      </c>
      <c r="C110" s="411" t="str">
        <f t="shared" si="14"/>
        <v>6F</v>
      </c>
      <c r="D110" s="412" t="str">
        <f t="shared" si="10"/>
        <v>EUR6F20Y_Quote</v>
      </c>
      <c r="E110" s="412" t="e">
        <f>_xll.qlSimpleQuote(D110,,RateTickValue,Permanent,Trigger,ObjectOverwrite)</f>
        <v>#VALUE!</v>
      </c>
      <c r="F110" s="413" t="str">
        <f ca="1">_xll.ohRangeRetrieveError(E110)</f>
        <v/>
      </c>
      <c r="G110" s="105"/>
      <c r="H110" s="416" t="s">
        <v>43</v>
      </c>
      <c r="I110" s="411" t="str">
        <f t="shared" si="15"/>
        <v>6F</v>
      </c>
      <c r="J110" s="417" t="str">
        <f t="shared" si="11"/>
        <v>EUR6F20Y</v>
      </c>
      <c r="K110" s="417" t="str">
        <v>EUR6F20Y=ICAP</v>
      </c>
      <c r="L110" s="418">
        <v>1.726</v>
      </c>
      <c r="M110" s="201"/>
      <c r="N110" s="418">
        <v>1.6259999999999999</v>
      </c>
      <c r="O110" s="201"/>
      <c r="P110" s="239">
        <v>1.726</v>
      </c>
      <c r="Q110" s="206" t="e">
        <f ca="1">_xll.qlSimpleQuoteSetValue(E110,P110/100,Trigger)</f>
        <v>#NAME?</v>
      </c>
      <c r="R110" s="201"/>
      <c r="T110" s="426"/>
    </row>
    <row r="111" spans="1:20" x14ac:dyDescent="0.2">
      <c r="A111" s="201"/>
      <c r="B111" s="410" t="s">
        <v>38</v>
      </c>
      <c r="C111" s="411" t="str">
        <f t="shared" si="14"/>
        <v>6F</v>
      </c>
      <c r="D111" s="412" t="str">
        <f t="shared" si="10"/>
        <v>EUR6F25Y_Quote</v>
      </c>
      <c r="E111" s="412" t="e">
        <f>_xll.qlSimpleQuote(D111,,RateTickValue,Permanent,Trigger,ObjectOverwrite)</f>
        <v>#VALUE!</v>
      </c>
      <c r="F111" s="413" t="str">
        <f ca="1">_xll.ohRangeRetrieveError(E111)</f>
        <v/>
      </c>
      <c r="G111" s="105"/>
      <c r="H111" s="416" t="s">
        <v>38</v>
      </c>
      <c r="I111" s="411" t="str">
        <f t="shared" si="15"/>
        <v>6F</v>
      </c>
      <c r="J111" s="417" t="str">
        <f t="shared" si="11"/>
        <v>EUR6F25Y</v>
      </c>
      <c r="K111" s="417" t="str">
        <v>EUR6F25Y=ICAP</v>
      </c>
      <c r="L111" s="418">
        <v>1.6970000000000001</v>
      </c>
      <c r="M111" s="201"/>
      <c r="N111" s="418">
        <v>1.601</v>
      </c>
      <c r="O111" s="201"/>
      <c r="P111" s="239">
        <v>1.6970000000000001</v>
      </c>
      <c r="Q111" s="206" t="e">
        <f ca="1">_xll.qlSimpleQuoteSetValue(E111,P111/100,Trigger)</f>
        <v>#NAME?</v>
      </c>
      <c r="R111" s="201"/>
      <c r="T111" s="426"/>
    </row>
    <row r="112" spans="1:20" x14ac:dyDescent="0.2">
      <c r="A112" s="201"/>
      <c r="B112" s="172" t="s">
        <v>33</v>
      </c>
      <c r="C112" s="53" t="str">
        <f t="shared" si="14"/>
        <v>6F</v>
      </c>
      <c r="D112" s="52" t="str">
        <f t="shared" si="10"/>
        <v>EUR6F30Y_Quote</v>
      </c>
      <c r="E112" s="52" t="e">
        <f>_xll.qlSimpleQuote(D112,,RateTickValue,Permanent,Trigger,ObjectOverwrite)</f>
        <v>#VALUE!</v>
      </c>
      <c r="F112" s="414" t="str">
        <f ca="1">_xll.ohRangeRetrieveError(E112)</f>
        <v/>
      </c>
      <c r="G112" s="105"/>
      <c r="H112" s="419" t="s">
        <v>33</v>
      </c>
      <c r="I112" s="53" t="str">
        <f t="shared" si="15"/>
        <v>6F</v>
      </c>
      <c r="J112" s="420" t="str">
        <f t="shared" si="11"/>
        <v>EUR6F30Y</v>
      </c>
      <c r="K112" s="420" t="str">
        <v>EUR6F30Y=ICAP</v>
      </c>
      <c r="L112" s="421">
        <v>1.6679999999999999</v>
      </c>
      <c r="M112" s="201"/>
      <c r="N112" s="421">
        <v>1.5760000000000001</v>
      </c>
      <c r="O112" s="201"/>
      <c r="P112" s="244">
        <v>1.6679999999999999</v>
      </c>
      <c r="Q112" s="198" t="e">
        <f ca="1">_xll.qlSimpleQuoteSetValue(E112,P112/100,Trigger)</f>
        <v>#NAME?</v>
      </c>
      <c r="R112" s="201"/>
      <c r="T112" s="426"/>
    </row>
    <row r="113" spans="1:20" x14ac:dyDescent="0.2">
      <c r="A113" s="201">
        <v>7</v>
      </c>
      <c r="B113" s="410" t="s">
        <v>9</v>
      </c>
      <c r="C113" s="411" t="str">
        <f>$A$113&amp;"F"</f>
        <v>7F</v>
      </c>
      <c r="D113" s="412" t="str">
        <f t="shared" si="10"/>
        <v>EUR7F1Y_Quote</v>
      </c>
      <c r="E113" s="412" t="e">
        <f>_xll.qlSimpleQuote(D113,,RateTickValue,Permanent,Trigger,ObjectOverwrite)</f>
        <v>#VALUE!</v>
      </c>
      <c r="F113" s="413" t="str">
        <f ca="1">_xll.ohRangeRetrieveError(E113)</f>
        <v/>
      </c>
      <c r="G113" s="105"/>
      <c r="H113" s="416" t="s">
        <v>9</v>
      </c>
      <c r="I113" s="411" t="str">
        <f>$A$113&amp;"F"</f>
        <v>7F</v>
      </c>
      <c r="J113" s="417" t="str">
        <f t="shared" si="11"/>
        <v>EUR7F1Y</v>
      </c>
      <c r="K113" s="417" t="str">
        <v>EUR7F1Y=ICAP</v>
      </c>
      <c r="L113" s="418">
        <v>1.637</v>
      </c>
      <c r="M113" s="201"/>
      <c r="N113" s="418">
        <v>1.5429999999999999</v>
      </c>
      <c r="O113" s="201"/>
      <c r="P113" s="239">
        <v>1.637</v>
      </c>
      <c r="Q113" s="206" t="e">
        <f ca="1">_xll.qlSimpleQuoteSetValue(E113,P113/100,Trigger)</f>
        <v>#NAME?</v>
      </c>
      <c r="R113" s="201"/>
      <c r="T113" s="426"/>
    </row>
    <row r="114" spans="1:20" x14ac:dyDescent="0.2">
      <c r="A114" s="201"/>
      <c r="B114" s="410" t="s">
        <v>61</v>
      </c>
      <c r="C114" s="411" t="str">
        <f t="shared" ref="C114:C130" si="16">$A$113&amp;"F"</f>
        <v>7F</v>
      </c>
      <c r="D114" s="412" t="str">
        <f t="shared" si="10"/>
        <v>EUR7F2Y_Quote</v>
      </c>
      <c r="E114" s="412" t="e">
        <f>_xll.qlSimpleQuote(D114,,RateTickValue,Permanent,Trigger,ObjectOverwrite)</f>
        <v>#VALUE!</v>
      </c>
      <c r="F114" s="413" t="str">
        <f ca="1">_xll.ohRangeRetrieveError(E114)</f>
        <v/>
      </c>
      <c r="G114" s="105"/>
      <c r="H114" s="416" t="s">
        <v>61</v>
      </c>
      <c r="I114" s="411" t="str">
        <f t="shared" ref="I114:I130" si="17">$A$113&amp;"F"</f>
        <v>7F</v>
      </c>
      <c r="J114" s="417" t="str">
        <f t="shared" si="11"/>
        <v>EUR7F2Y</v>
      </c>
      <c r="K114" s="417" t="str">
        <v>EUR7F2Y=ICAP</v>
      </c>
      <c r="L114" s="418">
        <v>1.698</v>
      </c>
      <c r="M114" s="201"/>
      <c r="N114" s="418">
        <v>1.597</v>
      </c>
      <c r="O114" s="201"/>
      <c r="P114" s="239">
        <v>1.698</v>
      </c>
      <c r="Q114" s="206" t="e">
        <f ca="1">_xll.qlSimpleQuoteSetValue(E114,P114/100,Trigger)</f>
        <v>#NAME?</v>
      </c>
      <c r="R114" s="201"/>
      <c r="T114" s="426"/>
    </row>
    <row r="115" spans="1:20" x14ac:dyDescent="0.2">
      <c r="A115" s="201"/>
      <c r="B115" s="410" t="s">
        <v>60</v>
      </c>
      <c r="C115" s="411" t="str">
        <f t="shared" si="16"/>
        <v>7F</v>
      </c>
      <c r="D115" s="412" t="str">
        <f t="shared" si="10"/>
        <v>EUR7F3Y_Quote</v>
      </c>
      <c r="E115" s="412" t="e">
        <f>_xll.qlSimpleQuote(D115,,RateTickValue,Permanent,Trigger,ObjectOverwrite)</f>
        <v>#VALUE!</v>
      </c>
      <c r="F115" s="413" t="str">
        <f ca="1">_xll.ohRangeRetrieveError(E115)</f>
        <v/>
      </c>
      <c r="G115" s="105"/>
      <c r="H115" s="416" t="s">
        <v>60</v>
      </c>
      <c r="I115" s="411" t="str">
        <f t="shared" si="17"/>
        <v>7F</v>
      </c>
      <c r="J115" s="417" t="str">
        <f t="shared" si="11"/>
        <v>EUR7F3Y</v>
      </c>
      <c r="K115" s="417" t="str">
        <v>EUR7F3Y=ICAP</v>
      </c>
      <c r="L115" s="418">
        <v>1.7349999999999999</v>
      </c>
      <c r="M115" s="201"/>
      <c r="N115" s="418">
        <v>1.6259999999999999</v>
      </c>
      <c r="O115" s="201"/>
      <c r="P115" s="239">
        <v>1.7349999999999999</v>
      </c>
      <c r="Q115" s="206" t="e">
        <f ca="1">_xll.qlSimpleQuoteSetValue(E115,P115/100,Trigger)</f>
        <v>#NAME?</v>
      </c>
      <c r="R115" s="201"/>
      <c r="T115" s="426"/>
    </row>
    <row r="116" spans="1:20" x14ac:dyDescent="0.2">
      <c r="A116" s="201"/>
      <c r="B116" s="410" t="s">
        <v>59</v>
      </c>
      <c r="C116" s="411" t="str">
        <f t="shared" si="16"/>
        <v>7F</v>
      </c>
      <c r="D116" s="412" t="str">
        <f t="shared" si="10"/>
        <v>EUR7F4Y_Quote</v>
      </c>
      <c r="E116" s="412" t="e">
        <f>_xll.qlSimpleQuote(D116,,RateTickValue,Permanent,Trigger,ObjectOverwrite)</f>
        <v>#VALUE!</v>
      </c>
      <c r="F116" s="413" t="str">
        <f ca="1">_xll.ohRangeRetrieveError(E116)</f>
        <v/>
      </c>
      <c r="G116" s="105"/>
      <c r="H116" s="416" t="s">
        <v>59</v>
      </c>
      <c r="I116" s="411" t="str">
        <f t="shared" si="17"/>
        <v>7F</v>
      </c>
      <c r="J116" s="417" t="str">
        <f t="shared" si="11"/>
        <v>EUR7F4Y</v>
      </c>
      <c r="K116" s="417" t="str">
        <v>EUR7F4Y=ICAP</v>
      </c>
      <c r="L116" s="418">
        <v>1.7650000000000001</v>
      </c>
      <c r="M116" s="201"/>
      <c r="N116" s="418">
        <v>1.661</v>
      </c>
      <c r="O116" s="201"/>
      <c r="P116" s="239">
        <v>1.7650000000000001</v>
      </c>
      <c r="Q116" s="206" t="e">
        <f ca="1">_xll.qlSimpleQuoteSetValue(E116,P116/100,Trigger)</f>
        <v>#NAME?</v>
      </c>
      <c r="R116" s="201"/>
      <c r="T116" s="426"/>
    </row>
    <row r="117" spans="1:20" x14ac:dyDescent="0.2">
      <c r="A117" s="201"/>
      <c r="B117" s="410" t="s">
        <v>58</v>
      </c>
      <c r="C117" s="411" t="str">
        <f t="shared" si="16"/>
        <v>7F</v>
      </c>
      <c r="D117" s="412" t="str">
        <f t="shared" si="10"/>
        <v>EUR7F5Y_Quote</v>
      </c>
      <c r="E117" s="412" t="e">
        <f>_xll.qlSimpleQuote(D117,,RateTickValue,Permanent,Trigger,ObjectOverwrite)</f>
        <v>#VALUE!</v>
      </c>
      <c r="F117" s="413" t="str">
        <f ca="1">_xll.ohRangeRetrieveError(E117)</f>
        <v/>
      </c>
      <c r="G117" s="105"/>
      <c r="H117" s="416" t="s">
        <v>58</v>
      </c>
      <c r="I117" s="411" t="str">
        <f t="shared" si="17"/>
        <v>7F</v>
      </c>
      <c r="J117" s="417" t="str">
        <f t="shared" si="11"/>
        <v>EUR7F5Y</v>
      </c>
      <c r="K117" s="417" t="str">
        <v>EUR7F5Y=ICAP</v>
      </c>
      <c r="L117" s="418">
        <v>1.7949999999999999</v>
      </c>
      <c r="M117" s="201"/>
      <c r="N117" s="418">
        <v>1.6890000000000001</v>
      </c>
      <c r="O117" s="201"/>
      <c r="P117" s="239">
        <v>1.7949999999999999</v>
      </c>
      <c r="Q117" s="206" t="e">
        <f ca="1">_xll.qlSimpleQuoteSetValue(E117,P117/100,Trigger)</f>
        <v>#NAME?</v>
      </c>
      <c r="R117" s="201"/>
      <c r="T117" s="426"/>
    </row>
    <row r="118" spans="1:20" x14ac:dyDescent="0.2">
      <c r="A118" s="201"/>
      <c r="B118" s="410" t="s">
        <v>57</v>
      </c>
      <c r="C118" s="411" t="str">
        <f t="shared" si="16"/>
        <v>7F</v>
      </c>
      <c r="D118" s="412" t="str">
        <f t="shared" si="10"/>
        <v>EUR7F6Y_Quote</v>
      </c>
      <c r="E118" s="412" t="e">
        <f>_xll.qlSimpleQuote(D118,,RateTickValue,Permanent,Trigger,ObjectOverwrite)</f>
        <v>#VALUE!</v>
      </c>
      <c r="F118" s="413" t="str">
        <f ca="1">_xll.ohRangeRetrieveError(E118)</f>
        <v/>
      </c>
      <c r="G118" s="105"/>
      <c r="H118" s="416" t="s">
        <v>57</v>
      </c>
      <c r="I118" s="411" t="str">
        <f t="shared" si="17"/>
        <v>7F</v>
      </c>
      <c r="J118" s="417" t="str">
        <f t="shared" si="11"/>
        <v>EUR7F6Y</v>
      </c>
      <c r="K118" s="417" t="str">
        <v>EUR7F6Y=ICAP</v>
      </c>
      <c r="L118" s="418">
        <v>1.8089999999999999</v>
      </c>
      <c r="M118" s="201"/>
      <c r="N118" s="418">
        <v>1.7010000000000001</v>
      </c>
      <c r="O118" s="201"/>
      <c r="P118" s="239">
        <v>1.8089999999999999</v>
      </c>
      <c r="Q118" s="206" t="e">
        <f ca="1">_xll.qlSimpleQuoteSetValue(E118,P118/100,Trigger)</f>
        <v>#NAME?</v>
      </c>
      <c r="R118" s="201"/>
      <c r="T118" s="426"/>
    </row>
    <row r="119" spans="1:20" x14ac:dyDescent="0.2">
      <c r="A119" s="201"/>
      <c r="B119" s="410" t="s">
        <v>56</v>
      </c>
      <c r="C119" s="411" t="str">
        <f t="shared" si="16"/>
        <v>7F</v>
      </c>
      <c r="D119" s="412" t="str">
        <f t="shared" si="10"/>
        <v>EUR7F7Y_Quote</v>
      </c>
      <c r="E119" s="412" t="e">
        <f>_xll.qlSimpleQuote(D119,,RateTickValue,Permanent,Trigger,ObjectOverwrite)</f>
        <v>#VALUE!</v>
      </c>
      <c r="F119" s="413" t="str">
        <f ca="1">_xll.ohRangeRetrieveError(E119)</f>
        <v/>
      </c>
      <c r="G119" s="105"/>
      <c r="H119" s="416" t="s">
        <v>56</v>
      </c>
      <c r="I119" s="411" t="str">
        <f t="shared" si="17"/>
        <v>7F</v>
      </c>
      <c r="J119" s="417" t="str">
        <f t="shared" si="11"/>
        <v>EUR7F7Y</v>
      </c>
      <c r="K119" s="417" t="str">
        <v>EUR7F7Y=ICAP</v>
      </c>
      <c r="L119" s="418">
        <v>1.8210000000000002</v>
      </c>
      <c r="M119" s="201"/>
      <c r="N119" s="418">
        <v>1.7150000000000001</v>
      </c>
      <c r="O119" s="201"/>
      <c r="P119" s="239">
        <v>1.8210000000000002</v>
      </c>
      <c r="Q119" s="206" t="e">
        <f ca="1">_xll.qlSimpleQuoteSetValue(E119,P119/100,Trigger)</f>
        <v>#NAME?</v>
      </c>
      <c r="R119" s="201"/>
      <c r="T119" s="426"/>
    </row>
    <row r="120" spans="1:20" x14ac:dyDescent="0.2">
      <c r="A120" s="201"/>
      <c r="B120" s="410" t="s">
        <v>55</v>
      </c>
      <c r="C120" s="411" t="str">
        <f t="shared" si="16"/>
        <v>7F</v>
      </c>
      <c r="D120" s="412" t="str">
        <f t="shared" si="10"/>
        <v>EUR7F8Y_Quote</v>
      </c>
      <c r="E120" s="412" t="e">
        <f>_xll.qlSimpleQuote(D120,,RateTickValue,Permanent,Trigger,ObjectOverwrite)</f>
        <v>#VALUE!</v>
      </c>
      <c r="F120" s="413" t="str">
        <f ca="1">_xll.ohRangeRetrieveError(E120)</f>
        <v/>
      </c>
      <c r="G120" s="105"/>
      <c r="H120" s="416" t="s">
        <v>55</v>
      </c>
      <c r="I120" s="411" t="str">
        <f t="shared" si="17"/>
        <v>7F</v>
      </c>
      <c r="J120" s="417" t="str">
        <f t="shared" si="11"/>
        <v>EUR7F8Y</v>
      </c>
      <c r="K120" s="417" t="str">
        <v>EUR7F8Y=ICAP</v>
      </c>
      <c r="L120" s="418">
        <v>1.831</v>
      </c>
      <c r="M120" s="201"/>
      <c r="N120" s="418">
        <v>1.7250000000000001</v>
      </c>
      <c r="O120" s="201"/>
      <c r="P120" s="239">
        <v>1.831</v>
      </c>
      <c r="Q120" s="206" t="e">
        <f ca="1">_xll.qlSimpleQuoteSetValue(E120,P120/100,Trigger)</f>
        <v>#NAME?</v>
      </c>
      <c r="R120" s="201"/>
      <c r="T120" s="426"/>
    </row>
    <row r="121" spans="1:20" x14ac:dyDescent="0.2">
      <c r="A121" s="201"/>
      <c r="B121" s="410" t="s">
        <v>54</v>
      </c>
      <c r="C121" s="411" t="str">
        <f t="shared" si="16"/>
        <v>7F</v>
      </c>
      <c r="D121" s="412" t="str">
        <f t="shared" si="10"/>
        <v>EUR7F9Y_Quote</v>
      </c>
      <c r="E121" s="412" t="e">
        <f>_xll.qlSimpleQuote(D121,,RateTickValue,Permanent,Trigger,ObjectOverwrite)</f>
        <v>#VALUE!</v>
      </c>
      <c r="F121" s="413" t="str">
        <f ca="1">_xll.ohRangeRetrieveError(E121)</f>
        <v/>
      </c>
      <c r="G121" s="105"/>
      <c r="H121" s="416" t="s">
        <v>54</v>
      </c>
      <c r="I121" s="411" t="str">
        <f t="shared" si="17"/>
        <v>7F</v>
      </c>
      <c r="J121" s="417" t="str">
        <f t="shared" si="11"/>
        <v>EUR7F9Y</v>
      </c>
      <c r="K121" s="417" t="str">
        <v>EUR7F9Y=ICAP</v>
      </c>
      <c r="L121" s="418">
        <v>1.8340000000000001</v>
      </c>
      <c r="M121" s="201"/>
      <c r="N121" s="418">
        <v>1.728</v>
      </c>
      <c r="O121" s="201"/>
      <c r="P121" s="239">
        <v>1.8340000000000001</v>
      </c>
      <c r="Q121" s="206" t="e">
        <f ca="1">_xll.qlSimpleQuoteSetValue(E121,P121/100,Trigger)</f>
        <v>#NAME?</v>
      </c>
      <c r="R121" s="201"/>
      <c r="T121" s="426"/>
    </row>
    <row r="122" spans="1:20" x14ac:dyDescent="0.2">
      <c r="A122" s="201"/>
      <c r="B122" s="410" t="s">
        <v>53</v>
      </c>
      <c r="C122" s="411" t="str">
        <f t="shared" si="16"/>
        <v>7F</v>
      </c>
      <c r="D122" s="412" t="str">
        <f t="shared" si="10"/>
        <v>EUR7F10Y_Quote</v>
      </c>
      <c r="E122" s="412" t="e">
        <f>_xll.qlSimpleQuote(D122,,RateTickValue,Permanent,Trigger,ObjectOverwrite)</f>
        <v>#VALUE!</v>
      </c>
      <c r="F122" s="413" t="str">
        <f ca="1">_xll.ohRangeRetrieveError(E122)</f>
        <v/>
      </c>
      <c r="G122" s="105"/>
      <c r="H122" s="416" t="s">
        <v>53</v>
      </c>
      <c r="I122" s="411" t="str">
        <f t="shared" si="17"/>
        <v>7F</v>
      </c>
      <c r="J122" s="417" t="str">
        <f t="shared" si="11"/>
        <v>EUR7F10Y</v>
      </c>
      <c r="K122" s="417" t="str">
        <v>EUR7F10Y=ICAP</v>
      </c>
      <c r="L122" s="418">
        <v>1.8340000000000001</v>
      </c>
      <c r="M122" s="201"/>
      <c r="N122" s="418">
        <v>1.7250000000000001</v>
      </c>
      <c r="O122" s="201"/>
      <c r="P122" s="239">
        <v>1.8340000000000001</v>
      </c>
      <c r="Q122" s="206" t="e">
        <f ca="1">_xll.qlSimpleQuoteSetValue(E122,P122/100,Trigger)</f>
        <v>#NAME?</v>
      </c>
      <c r="R122" s="201"/>
      <c r="T122" s="426"/>
    </row>
    <row r="123" spans="1:20" x14ac:dyDescent="0.2">
      <c r="A123" s="201"/>
      <c r="B123" s="410" t="s">
        <v>52</v>
      </c>
      <c r="C123" s="411" t="str">
        <f t="shared" si="16"/>
        <v>7F</v>
      </c>
      <c r="D123" s="412" t="str">
        <f t="shared" si="10"/>
        <v>EUR7F11Y_Quote</v>
      </c>
      <c r="E123" s="412" t="e">
        <f>_xll.qlSimpleQuote(D123,,RateTickValue,Permanent,Trigger,ObjectOverwrite)</f>
        <v>#VALUE!</v>
      </c>
      <c r="F123" s="413" t="str">
        <f ca="1">_xll.ohRangeRetrieveError(E123)</f>
        <v/>
      </c>
      <c r="G123" s="105"/>
      <c r="H123" s="416" t="s">
        <v>52</v>
      </c>
      <c r="I123" s="411" t="str">
        <f t="shared" si="17"/>
        <v>7F</v>
      </c>
      <c r="J123" s="417" t="str">
        <f t="shared" si="11"/>
        <v>EUR7F11Y</v>
      </c>
      <c r="K123" s="417" t="str">
        <v>EUR7F11Y=ICAP</v>
      </c>
      <c r="L123" s="418">
        <v>1.829</v>
      </c>
      <c r="M123" s="201"/>
      <c r="N123" s="418">
        <v>1.72</v>
      </c>
      <c r="O123" s="201"/>
      <c r="P123" s="239">
        <v>1.829</v>
      </c>
      <c r="Q123" s="206" t="e">
        <f ca="1">_xll.qlSimpleQuoteSetValue(E123,P123/100,Trigger)</f>
        <v>#NAME?</v>
      </c>
      <c r="R123" s="201"/>
      <c r="T123" s="426"/>
    </row>
    <row r="124" spans="1:20" x14ac:dyDescent="0.2">
      <c r="A124" s="201"/>
      <c r="B124" s="410" t="s">
        <v>51</v>
      </c>
      <c r="C124" s="411" t="str">
        <f t="shared" si="16"/>
        <v>7F</v>
      </c>
      <c r="D124" s="412" t="str">
        <f t="shared" si="10"/>
        <v>EUR7F12Y_Quote</v>
      </c>
      <c r="E124" s="412" t="e">
        <f>_xll.qlSimpleQuote(D124,,RateTickValue,Permanent,Trigger,ObjectOverwrite)</f>
        <v>#VALUE!</v>
      </c>
      <c r="F124" s="413" t="str">
        <f ca="1">_xll.ohRangeRetrieveError(E124)</f>
        <v/>
      </c>
      <c r="G124" s="105"/>
      <c r="H124" s="416" t="s">
        <v>51</v>
      </c>
      <c r="I124" s="411" t="str">
        <f t="shared" si="17"/>
        <v>7F</v>
      </c>
      <c r="J124" s="417" t="str">
        <f t="shared" si="11"/>
        <v>EUR7F12Y</v>
      </c>
      <c r="K124" s="417" t="str">
        <v>EUR7F12Y=ICAP</v>
      </c>
      <c r="L124" s="418">
        <v>1.8220000000000001</v>
      </c>
      <c r="M124" s="201"/>
      <c r="N124" s="418">
        <v>1.712</v>
      </c>
      <c r="O124" s="201"/>
      <c r="P124" s="239">
        <v>1.8220000000000001</v>
      </c>
      <c r="Q124" s="206" t="e">
        <f ca="1">_xll.qlSimpleQuoteSetValue(E124,P124/100,Trigger)</f>
        <v>#NAME?</v>
      </c>
      <c r="R124" s="201"/>
      <c r="T124" s="426"/>
    </row>
    <row r="125" spans="1:20" x14ac:dyDescent="0.2">
      <c r="A125" s="201"/>
      <c r="B125" s="410" t="s">
        <v>50</v>
      </c>
      <c r="C125" s="411" t="str">
        <f t="shared" si="16"/>
        <v>7F</v>
      </c>
      <c r="D125" s="412" t="str">
        <f t="shared" si="10"/>
        <v>EUR7F13Y_Quote</v>
      </c>
      <c r="E125" s="412" t="e">
        <f>_xll.qlSimpleQuote(D125,,RateTickValue,Permanent,Trigger,ObjectOverwrite)</f>
        <v>#VALUE!</v>
      </c>
      <c r="F125" s="413" t="str">
        <f ca="1">_xll.ohRangeRetrieveError(E125)</f>
        <v/>
      </c>
      <c r="G125" s="105"/>
      <c r="H125" s="416" t="s">
        <v>50</v>
      </c>
      <c r="I125" s="411" t="str">
        <f t="shared" si="17"/>
        <v>7F</v>
      </c>
      <c r="J125" s="417" t="str">
        <f t="shared" si="11"/>
        <v>EUR7F13Y</v>
      </c>
      <c r="K125" s="417" t="str">
        <v>EUR7F13Y=ICAP</v>
      </c>
      <c r="L125" s="418">
        <v>1.8130000000000002</v>
      </c>
      <c r="M125" s="201"/>
      <c r="N125" s="418">
        <v>1.7030000000000001</v>
      </c>
      <c r="O125" s="201"/>
      <c r="P125" s="239">
        <v>1.8130000000000002</v>
      </c>
      <c r="Q125" s="206" t="e">
        <f ca="1">_xll.qlSimpleQuoteSetValue(E125,P125/100,Trigger)</f>
        <v>#NAME?</v>
      </c>
      <c r="R125" s="201"/>
      <c r="T125" s="426"/>
    </row>
    <row r="126" spans="1:20" x14ac:dyDescent="0.2">
      <c r="A126" s="201"/>
      <c r="B126" s="410" t="s">
        <v>49</v>
      </c>
      <c r="C126" s="411" t="str">
        <f t="shared" si="16"/>
        <v>7F</v>
      </c>
      <c r="D126" s="412" t="str">
        <f t="shared" si="10"/>
        <v>EUR7F14Y_Quote</v>
      </c>
      <c r="E126" s="412" t="e">
        <f>_xll.qlSimpleQuote(D126,,RateTickValue,Permanent,Trigger,ObjectOverwrite)</f>
        <v>#VALUE!</v>
      </c>
      <c r="F126" s="413" t="str">
        <f ca="1">_xll.ohRangeRetrieveError(E126)</f>
        <v/>
      </c>
      <c r="G126" s="105"/>
      <c r="H126" s="416" t="s">
        <v>49</v>
      </c>
      <c r="I126" s="411" t="str">
        <f t="shared" si="17"/>
        <v>7F</v>
      </c>
      <c r="J126" s="417" t="str">
        <f t="shared" si="11"/>
        <v>EUR7F14Y</v>
      </c>
      <c r="K126" s="417" t="str">
        <v>EUR7F14Y=ICAP</v>
      </c>
      <c r="L126" s="418">
        <v>1.8029999999999999</v>
      </c>
      <c r="M126" s="201"/>
      <c r="N126" s="418">
        <v>1.6930000000000001</v>
      </c>
      <c r="O126" s="201"/>
      <c r="P126" s="239">
        <v>1.8029999999999999</v>
      </c>
      <c r="Q126" s="206" t="e">
        <f ca="1">_xll.qlSimpleQuoteSetValue(E126,P126/100,Trigger)</f>
        <v>#NAME?</v>
      </c>
      <c r="R126" s="201"/>
      <c r="T126" s="426"/>
    </row>
    <row r="127" spans="1:20" x14ac:dyDescent="0.2">
      <c r="A127" s="201"/>
      <c r="B127" s="410" t="s">
        <v>48</v>
      </c>
      <c r="C127" s="411" t="str">
        <f t="shared" si="16"/>
        <v>7F</v>
      </c>
      <c r="D127" s="412" t="str">
        <f t="shared" si="10"/>
        <v>EUR7F15Y_Quote</v>
      </c>
      <c r="E127" s="412" t="e">
        <f>_xll.qlSimpleQuote(D127,,RateTickValue,Permanent,Trigger,ObjectOverwrite)</f>
        <v>#VALUE!</v>
      </c>
      <c r="F127" s="413" t="str">
        <f ca="1">_xll.ohRangeRetrieveError(E127)</f>
        <v/>
      </c>
      <c r="G127" s="105"/>
      <c r="H127" s="416" t="s">
        <v>48</v>
      </c>
      <c r="I127" s="411" t="str">
        <f t="shared" si="17"/>
        <v>7F</v>
      </c>
      <c r="J127" s="417" t="str">
        <f t="shared" si="11"/>
        <v>EUR7F15Y</v>
      </c>
      <c r="K127" s="417" t="str">
        <v>EUR7F15Y=ICAP</v>
      </c>
      <c r="L127" s="418">
        <v>1.7889999999999999</v>
      </c>
      <c r="M127" s="201"/>
      <c r="N127" s="418">
        <v>1.6830000000000001</v>
      </c>
      <c r="O127" s="201"/>
      <c r="P127" s="239">
        <v>1.7889999999999999</v>
      </c>
      <c r="Q127" s="206" t="e">
        <f ca="1">_xll.qlSimpleQuoteSetValue(E127,P127/100,Trigger)</f>
        <v>#NAME?</v>
      </c>
      <c r="R127" s="201"/>
      <c r="T127" s="426"/>
    </row>
    <row r="128" spans="1:20" x14ac:dyDescent="0.2">
      <c r="A128" s="201"/>
      <c r="B128" s="410" t="s">
        <v>43</v>
      </c>
      <c r="C128" s="411" t="str">
        <f t="shared" si="16"/>
        <v>7F</v>
      </c>
      <c r="D128" s="412" t="str">
        <f t="shared" si="10"/>
        <v>EUR7F20Y_Quote</v>
      </c>
      <c r="E128" s="412" t="e">
        <f>_xll.qlSimpleQuote(D128,,RateTickValue,Permanent,Trigger,ObjectOverwrite)</f>
        <v>#VALUE!</v>
      </c>
      <c r="F128" s="413" t="str">
        <f ca="1">_xll.ohRangeRetrieveError(E128)</f>
        <v/>
      </c>
      <c r="G128" s="105"/>
      <c r="H128" s="416" t="s">
        <v>43</v>
      </c>
      <c r="I128" s="411" t="str">
        <f t="shared" si="17"/>
        <v>7F</v>
      </c>
      <c r="J128" s="417" t="str">
        <f t="shared" si="11"/>
        <v>EUR7F20Y</v>
      </c>
      <c r="K128" s="417" t="str">
        <v>EUR7F20Y=ICAP</v>
      </c>
      <c r="L128" s="418">
        <v>1.736</v>
      </c>
      <c r="M128" s="201"/>
      <c r="N128" s="418">
        <v>1.635</v>
      </c>
      <c r="O128" s="201"/>
      <c r="P128" s="239">
        <v>1.736</v>
      </c>
      <c r="Q128" s="206" t="e">
        <f ca="1">_xll.qlSimpleQuoteSetValue(E128,P128/100,Trigger)</f>
        <v>#NAME?</v>
      </c>
      <c r="R128" s="201"/>
      <c r="T128" s="426"/>
    </row>
    <row r="129" spans="1:20" x14ac:dyDescent="0.2">
      <c r="A129" s="201"/>
      <c r="B129" s="410" t="s">
        <v>38</v>
      </c>
      <c r="C129" s="411" t="str">
        <f t="shared" si="16"/>
        <v>7F</v>
      </c>
      <c r="D129" s="412" t="str">
        <f t="shared" si="10"/>
        <v>EUR7F25Y_Quote</v>
      </c>
      <c r="E129" s="412" t="e">
        <f>_xll.qlSimpleQuote(D129,,RateTickValue,Permanent,Trigger,ObjectOverwrite)</f>
        <v>#VALUE!</v>
      </c>
      <c r="F129" s="413" t="str">
        <f ca="1">_xll.ohRangeRetrieveError(E129)</f>
        <v/>
      </c>
      <c r="G129" s="105"/>
      <c r="H129" s="416" t="s">
        <v>38</v>
      </c>
      <c r="I129" s="411" t="str">
        <f t="shared" si="17"/>
        <v>7F</v>
      </c>
      <c r="J129" s="417" t="str">
        <f t="shared" si="11"/>
        <v>EUR7F25Y</v>
      </c>
      <c r="K129" s="417" t="str">
        <v>EUR7F25Y=ICAP</v>
      </c>
      <c r="L129" s="418">
        <v>1.7030000000000001</v>
      </c>
      <c r="M129" s="201"/>
      <c r="N129" s="418">
        <v>1.6059999999999999</v>
      </c>
      <c r="O129" s="201"/>
      <c r="P129" s="239">
        <v>1.7030000000000001</v>
      </c>
      <c r="Q129" s="206" t="e">
        <f ca="1">_xll.qlSimpleQuoteSetValue(E129,P129/100,Trigger)</f>
        <v>#NAME?</v>
      </c>
      <c r="R129" s="201"/>
      <c r="T129" s="426"/>
    </row>
    <row r="130" spans="1:20" x14ac:dyDescent="0.2">
      <c r="A130" s="201"/>
      <c r="B130" s="172" t="s">
        <v>33</v>
      </c>
      <c r="C130" s="53" t="str">
        <f t="shared" si="16"/>
        <v>7F</v>
      </c>
      <c r="D130" s="52" t="str">
        <f t="shared" si="10"/>
        <v>EUR7F30Y_Quote</v>
      </c>
      <c r="E130" s="52" t="e">
        <f>_xll.qlSimpleQuote(D130,,RateTickValue,Permanent,Trigger,ObjectOverwrite)</f>
        <v>#VALUE!</v>
      </c>
      <c r="F130" s="414" t="str">
        <f ca="1">_xll.ohRangeRetrieveError(E130)</f>
        <v/>
      </c>
      <c r="G130" s="105"/>
      <c r="H130" s="419" t="s">
        <v>33</v>
      </c>
      <c r="I130" s="53" t="str">
        <f t="shared" si="17"/>
        <v>7F</v>
      </c>
      <c r="J130" s="420" t="str">
        <f t="shared" si="11"/>
        <v>EUR7F30Y</v>
      </c>
      <c r="K130" s="420" t="str">
        <v>EUR7F30Y=ICAP</v>
      </c>
      <c r="L130" s="421">
        <v>1.671</v>
      </c>
      <c r="M130" s="201"/>
      <c r="N130" s="421">
        <v>1.579</v>
      </c>
      <c r="O130" s="201"/>
      <c r="P130" s="244">
        <v>1.671</v>
      </c>
      <c r="Q130" s="198" t="e">
        <f ca="1">_xll.qlSimpleQuoteSetValue(E130,P130/100,Trigger)</f>
        <v>#NAME?</v>
      </c>
      <c r="R130" s="201"/>
      <c r="T130" s="426"/>
    </row>
    <row r="131" spans="1:20" x14ac:dyDescent="0.2">
      <c r="A131" s="201">
        <v>8</v>
      </c>
      <c r="B131" s="410" t="s">
        <v>9</v>
      </c>
      <c r="C131" s="411" t="str">
        <f>$A$131&amp;"F"</f>
        <v>8F</v>
      </c>
      <c r="D131" s="412" t="str">
        <f t="shared" si="10"/>
        <v>EUR8F1Y_Quote</v>
      </c>
      <c r="E131" s="412" t="e">
        <f>_xll.qlSimpleQuote(D131,,RateTickValue,Permanent,Trigger,ObjectOverwrite)</f>
        <v>#VALUE!</v>
      </c>
      <c r="F131" s="413" t="str">
        <f ca="1">_xll.ohRangeRetrieveError(E131)</f>
        <v/>
      </c>
      <c r="G131" s="105"/>
      <c r="H131" s="416" t="s">
        <v>9</v>
      </c>
      <c r="I131" s="411" t="str">
        <f>$A$131&amp;"F"</f>
        <v>8F</v>
      </c>
      <c r="J131" s="417" t="str">
        <f t="shared" si="11"/>
        <v>EUR8F1Y</v>
      </c>
      <c r="K131" s="417" t="str">
        <v>EUR8F1Y=ICAP</v>
      </c>
      <c r="L131" s="418">
        <v>1.7589999999999999</v>
      </c>
      <c r="M131" s="201"/>
      <c r="N131" s="418">
        <v>1.6519999999999999</v>
      </c>
      <c r="O131" s="201"/>
      <c r="P131" s="239">
        <v>1.7589999999999999</v>
      </c>
      <c r="Q131" s="206" t="e">
        <f ca="1">_xll.qlSimpleQuoteSetValue(E131,P131/100,Trigger)</f>
        <v>#NAME?</v>
      </c>
      <c r="R131" s="201"/>
      <c r="T131" s="426"/>
    </row>
    <row r="132" spans="1:20" x14ac:dyDescent="0.2">
      <c r="A132" s="201"/>
      <c r="B132" s="410" t="s">
        <v>61</v>
      </c>
      <c r="C132" s="411" t="str">
        <f t="shared" ref="C132:C148" si="18">$A$131&amp;"F"</f>
        <v>8F</v>
      </c>
      <c r="D132" s="412" t="str">
        <f t="shared" si="10"/>
        <v>EUR8F2Y_Quote</v>
      </c>
      <c r="E132" s="412" t="e">
        <f>_xll.qlSimpleQuote(D132,,RateTickValue,Permanent,Trigger,ObjectOverwrite)</f>
        <v>#VALUE!</v>
      </c>
      <c r="F132" s="413" t="str">
        <f ca="1">_xll.ohRangeRetrieveError(E132)</f>
        <v/>
      </c>
      <c r="G132" s="105"/>
      <c r="H132" s="416" t="s">
        <v>61</v>
      </c>
      <c r="I132" s="411" t="str">
        <f t="shared" ref="I132:I148" si="19">$A$131&amp;"F"</f>
        <v>8F</v>
      </c>
      <c r="J132" s="417" t="str">
        <f t="shared" si="11"/>
        <v>EUR8F2Y</v>
      </c>
      <c r="K132" s="417" t="str">
        <v>EUR8F2Y=ICAP</v>
      </c>
      <c r="L132" s="418">
        <v>1.7849999999999999</v>
      </c>
      <c r="M132" s="201"/>
      <c r="N132" s="418">
        <v>1.669</v>
      </c>
      <c r="O132" s="201"/>
      <c r="P132" s="239">
        <v>1.7849999999999999</v>
      </c>
      <c r="Q132" s="206" t="e">
        <f ca="1">_xll.qlSimpleQuoteSetValue(E132,P132/100,Trigger)</f>
        <v>#NAME?</v>
      </c>
      <c r="R132" s="201"/>
      <c r="T132" s="426"/>
    </row>
    <row r="133" spans="1:20" x14ac:dyDescent="0.2">
      <c r="A133" s="201"/>
      <c r="B133" s="410" t="s">
        <v>60</v>
      </c>
      <c r="C133" s="411" t="str">
        <f t="shared" si="18"/>
        <v>8F</v>
      </c>
      <c r="D133" s="412" t="str">
        <f t="shared" ref="D133:D196" si="20">Currency&amp;$C133&amp;B133&amp;QuoteSuffix</f>
        <v>EUR8F3Y_Quote</v>
      </c>
      <c r="E133" s="412" t="e">
        <f>_xll.qlSimpleQuote(D133,,RateTickValue,Permanent,Trigger,ObjectOverwrite)</f>
        <v>#VALUE!</v>
      </c>
      <c r="F133" s="413" t="str">
        <f ca="1">_xll.ohRangeRetrieveError(E133)</f>
        <v/>
      </c>
      <c r="G133" s="105"/>
      <c r="H133" s="416" t="s">
        <v>60</v>
      </c>
      <c r="I133" s="411" t="str">
        <f t="shared" si="19"/>
        <v>8F</v>
      </c>
      <c r="J133" s="417" t="str">
        <f t="shared" ref="J133:J196" si="21">Currency&amp;$I133&amp;$H133</f>
        <v>EUR8F3Y</v>
      </c>
      <c r="K133" s="417" t="str">
        <v>EUR8F3Y=ICAP</v>
      </c>
      <c r="L133" s="418">
        <v>1.8089999999999999</v>
      </c>
      <c r="M133" s="201"/>
      <c r="N133" s="418">
        <v>1.7010000000000001</v>
      </c>
      <c r="O133" s="201"/>
      <c r="P133" s="239">
        <v>1.8089999999999999</v>
      </c>
      <c r="Q133" s="206" t="e">
        <f ca="1">_xll.qlSimpleQuoteSetValue(E133,P133/100,Trigger)</f>
        <v>#NAME?</v>
      </c>
      <c r="R133" s="201"/>
      <c r="T133" s="426"/>
    </row>
    <row r="134" spans="1:20" x14ac:dyDescent="0.2">
      <c r="A134" s="201"/>
      <c r="B134" s="410" t="s">
        <v>59</v>
      </c>
      <c r="C134" s="411" t="str">
        <f t="shared" si="18"/>
        <v>8F</v>
      </c>
      <c r="D134" s="412" t="str">
        <f t="shared" si="20"/>
        <v>EUR8F4Y_Quote</v>
      </c>
      <c r="E134" s="412" t="e">
        <f>_xll.qlSimpleQuote(D134,,RateTickValue,Permanent,Trigger,ObjectOverwrite)</f>
        <v>#VALUE!</v>
      </c>
      <c r="F134" s="413" t="str">
        <f ca="1">_xll.ohRangeRetrieveError(E134)</f>
        <v/>
      </c>
      <c r="G134" s="105"/>
      <c r="H134" s="416" t="s">
        <v>59</v>
      </c>
      <c r="I134" s="411" t="str">
        <f t="shared" si="19"/>
        <v>8F</v>
      </c>
      <c r="J134" s="417" t="str">
        <f t="shared" si="21"/>
        <v>EUR8F4Y</v>
      </c>
      <c r="K134" s="417" t="str">
        <v>EUR8F4Y=ICAP</v>
      </c>
      <c r="L134" s="418">
        <v>1.8359999999999999</v>
      </c>
      <c r="M134" s="201"/>
      <c r="N134" s="418">
        <v>1.7269999999999999</v>
      </c>
      <c r="O134" s="201"/>
      <c r="P134" s="239">
        <v>1.8359999999999999</v>
      </c>
      <c r="Q134" s="206" t="e">
        <f ca="1">_xll.qlSimpleQuoteSetValue(E134,P134/100,Trigger)</f>
        <v>#NAME?</v>
      </c>
      <c r="R134" s="201"/>
      <c r="T134" s="426"/>
    </row>
    <row r="135" spans="1:20" x14ac:dyDescent="0.2">
      <c r="A135" s="201"/>
      <c r="B135" s="410" t="s">
        <v>58</v>
      </c>
      <c r="C135" s="411" t="str">
        <f t="shared" si="18"/>
        <v>8F</v>
      </c>
      <c r="D135" s="412" t="str">
        <f t="shared" si="20"/>
        <v>EUR8F5Y_Quote</v>
      </c>
      <c r="E135" s="412" t="e">
        <f>_xll.qlSimpleQuote(D135,,RateTickValue,Permanent,Trigger,ObjectOverwrite)</f>
        <v>#VALUE!</v>
      </c>
      <c r="F135" s="413" t="str">
        <f ca="1">_xll.ohRangeRetrieveError(E135)</f>
        <v/>
      </c>
      <c r="G135" s="105"/>
      <c r="H135" s="416" t="s">
        <v>58</v>
      </c>
      <c r="I135" s="411" t="str">
        <f t="shared" si="19"/>
        <v>8F</v>
      </c>
      <c r="J135" s="417" t="str">
        <f t="shared" si="21"/>
        <v>EUR8F5Y</v>
      </c>
      <c r="K135" s="417" t="str">
        <v>EUR8F5Y=ICAP</v>
      </c>
      <c r="L135" s="418">
        <v>1.8460000000000001</v>
      </c>
      <c r="M135" s="201"/>
      <c r="N135" s="418">
        <v>1.734</v>
      </c>
      <c r="O135" s="201"/>
      <c r="P135" s="239">
        <v>1.8460000000000001</v>
      </c>
      <c r="Q135" s="206" t="e">
        <f ca="1">_xll.qlSimpleQuoteSetValue(E135,P135/100,Trigger)</f>
        <v>#NAME?</v>
      </c>
      <c r="R135" s="201"/>
      <c r="T135" s="426"/>
    </row>
    <row r="136" spans="1:20" x14ac:dyDescent="0.2">
      <c r="A136" s="201"/>
      <c r="B136" s="410" t="s">
        <v>57</v>
      </c>
      <c r="C136" s="411" t="str">
        <f t="shared" si="18"/>
        <v>8F</v>
      </c>
      <c r="D136" s="412" t="str">
        <f t="shared" si="20"/>
        <v>EUR8F6Y_Quote</v>
      </c>
      <c r="E136" s="412" t="e">
        <f>_xll.qlSimpleQuote(D136,,RateTickValue,Permanent,Trigger,ObjectOverwrite)</f>
        <v>#VALUE!</v>
      </c>
      <c r="F136" s="413" t="str">
        <f ca="1">_xll.ohRangeRetrieveError(E136)</f>
        <v/>
      </c>
      <c r="G136" s="105"/>
      <c r="H136" s="416" t="s">
        <v>57</v>
      </c>
      <c r="I136" s="411" t="str">
        <f t="shared" si="19"/>
        <v>8F</v>
      </c>
      <c r="J136" s="417" t="str">
        <f t="shared" si="21"/>
        <v>EUR8F6Y</v>
      </c>
      <c r="K136" s="417" t="str">
        <v>EUR8F6Y=ICAP</v>
      </c>
      <c r="L136" s="418">
        <v>1.8539999999999999</v>
      </c>
      <c r="M136" s="201"/>
      <c r="N136" s="418">
        <v>1.7450000000000001</v>
      </c>
      <c r="O136" s="201"/>
      <c r="P136" s="239">
        <v>1.8539999999999999</v>
      </c>
      <c r="Q136" s="206" t="e">
        <f ca="1">_xll.qlSimpleQuoteSetValue(E136,P136/100,Trigger)</f>
        <v>#NAME?</v>
      </c>
      <c r="R136" s="201"/>
      <c r="T136" s="426"/>
    </row>
    <row r="137" spans="1:20" x14ac:dyDescent="0.2">
      <c r="A137" s="201"/>
      <c r="B137" s="410" t="s">
        <v>56</v>
      </c>
      <c r="C137" s="411" t="str">
        <f t="shared" si="18"/>
        <v>8F</v>
      </c>
      <c r="D137" s="412" t="str">
        <f t="shared" si="20"/>
        <v>EUR8F7Y_Quote</v>
      </c>
      <c r="E137" s="412" t="e">
        <f>_xll.qlSimpleQuote(D137,,RateTickValue,Permanent,Trigger,ObjectOverwrite)</f>
        <v>#VALUE!</v>
      </c>
      <c r="F137" s="413" t="str">
        <f ca="1">_xll.ohRangeRetrieveError(E137)</f>
        <v/>
      </c>
      <c r="G137" s="105"/>
      <c r="H137" s="416" t="s">
        <v>56</v>
      </c>
      <c r="I137" s="411" t="str">
        <f t="shared" si="19"/>
        <v>8F</v>
      </c>
      <c r="J137" s="417" t="str">
        <f t="shared" si="21"/>
        <v>EUR8F7Y</v>
      </c>
      <c r="K137" s="417" t="str">
        <v>EUR8F7Y=ICAP</v>
      </c>
      <c r="L137" s="418">
        <v>1.8599999999999999</v>
      </c>
      <c r="M137" s="201"/>
      <c r="N137" s="418">
        <v>1.7530000000000001</v>
      </c>
      <c r="O137" s="201"/>
      <c r="P137" s="239">
        <v>1.8599999999999999</v>
      </c>
      <c r="Q137" s="206" t="e">
        <f ca="1">_xll.qlSimpleQuoteSetValue(E137,P137/100,Trigger)</f>
        <v>#NAME?</v>
      </c>
      <c r="R137" s="201"/>
      <c r="T137" s="426"/>
    </row>
    <row r="138" spans="1:20" x14ac:dyDescent="0.2">
      <c r="A138" s="201"/>
      <c r="B138" s="410" t="s">
        <v>55</v>
      </c>
      <c r="C138" s="411" t="str">
        <f t="shared" si="18"/>
        <v>8F</v>
      </c>
      <c r="D138" s="412" t="str">
        <f t="shared" si="20"/>
        <v>EUR8F8Y_Quote</v>
      </c>
      <c r="E138" s="412" t="e">
        <f>_xll.qlSimpleQuote(D138,,RateTickValue,Permanent,Trigger,ObjectOverwrite)</f>
        <v>#VALUE!</v>
      </c>
      <c r="F138" s="413" t="str">
        <f ca="1">_xll.ohRangeRetrieveError(E138)</f>
        <v/>
      </c>
      <c r="G138" s="105"/>
      <c r="H138" s="416" t="s">
        <v>55</v>
      </c>
      <c r="I138" s="411" t="str">
        <f t="shared" si="19"/>
        <v>8F</v>
      </c>
      <c r="J138" s="417" t="str">
        <f t="shared" si="21"/>
        <v>EUR8F8Y</v>
      </c>
      <c r="K138" s="417" t="str">
        <v>EUR8F8Y=ICAP</v>
      </c>
      <c r="L138" s="418">
        <v>1.8599999999999999</v>
      </c>
      <c r="M138" s="201"/>
      <c r="N138" s="418">
        <v>1.752</v>
      </c>
      <c r="O138" s="201"/>
      <c r="P138" s="239">
        <v>1.8599999999999999</v>
      </c>
      <c r="Q138" s="206" t="e">
        <f ca="1">_xll.qlSimpleQuoteSetValue(E138,P138/100,Trigger)</f>
        <v>#NAME?</v>
      </c>
      <c r="R138" s="201"/>
      <c r="T138" s="426"/>
    </row>
    <row r="139" spans="1:20" x14ac:dyDescent="0.2">
      <c r="A139" s="201"/>
      <c r="B139" s="410" t="s">
        <v>54</v>
      </c>
      <c r="C139" s="411" t="str">
        <f t="shared" si="18"/>
        <v>8F</v>
      </c>
      <c r="D139" s="412" t="str">
        <f t="shared" si="20"/>
        <v>EUR8F9Y_Quote</v>
      </c>
      <c r="E139" s="412" t="e">
        <f>_xll.qlSimpleQuote(D139,,RateTickValue,Permanent,Trigger,ObjectOverwrite)</f>
        <v>#VALUE!</v>
      </c>
      <c r="F139" s="413" t="str">
        <f ca="1">_xll.ohRangeRetrieveError(E139)</f>
        <v/>
      </c>
      <c r="G139" s="105"/>
      <c r="H139" s="416" t="s">
        <v>54</v>
      </c>
      <c r="I139" s="411" t="str">
        <f t="shared" si="19"/>
        <v>8F</v>
      </c>
      <c r="J139" s="417" t="str">
        <f t="shared" si="21"/>
        <v>EUR8F9Y</v>
      </c>
      <c r="K139" s="417" t="str">
        <v>EUR8F9Y=ICAP</v>
      </c>
      <c r="L139" s="418">
        <v>1.8580000000000001</v>
      </c>
      <c r="M139" s="201"/>
      <c r="N139" s="418">
        <v>1.7469999999999999</v>
      </c>
      <c r="O139" s="201"/>
      <c r="P139" s="239">
        <v>1.8580000000000001</v>
      </c>
      <c r="Q139" s="206" t="e">
        <f ca="1">_xll.qlSimpleQuoteSetValue(E139,P139/100,Trigger)</f>
        <v>#NAME?</v>
      </c>
      <c r="R139" s="201"/>
      <c r="T139" s="426"/>
    </row>
    <row r="140" spans="1:20" x14ac:dyDescent="0.2">
      <c r="A140" s="201"/>
      <c r="B140" s="410" t="s">
        <v>53</v>
      </c>
      <c r="C140" s="411" t="str">
        <f t="shared" si="18"/>
        <v>8F</v>
      </c>
      <c r="D140" s="412" t="str">
        <f t="shared" si="20"/>
        <v>EUR8F10Y_Quote</v>
      </c>
      <c r="E140" s="412" t="e">
        <f>_xll.qlSimpleQuote(D140,,RateTickValue,Permanent,Trigger,ObjectOverwrite)</f>
        <v>#VALUE!</v>
      </c>
      <c r="F140" s="413" t="str">
        <f ca="1">_xll.ohRangeRetrieveError(E140)</f>
        <v/>
      </c>
      <c r="G140" s="105"/>
      <c r="H140" s="416" t="s">
        <v>53</v>
      </c>
      <c r="I140" s="411" t="str">
        <f t="shared" si="19"/>
        <v>8F</v>
      </c>
      <c r="J140" s="417" t="str">
        <f t="shared" si="21"/>
        <v>EUR8F10Y</v>
      </c>
      <c r="K140" s="417" t="str">
        <v>EUR8F10Y=ICAP</v>
      </c>
      <c r="L140" s="418">
        <v>1.85</v>
      </c>
      <c r="M140" s="201"/>
      <c r="N140" s="418">
        <v>1.7389999999999999</v>
      </c>
      <c r="O140" s="201"/>
      <c r="P140" s="239">
        <v>1.85</v>
      </c>
      <c r="Q140" s="206" t="e">
        <f ca="1">_xll.qlSimpleQuoteSetValue(E140,P140/100,Trigger)</f>
        <v>#NAME?</v>
      </c>
      <c r="R140" s="201"/>
      <c r="T140" s="426"/>
    </row>
    <row r="141" spans="1:20" x14ac:dyDescent="0.2">
      <c r="A141" s="201"/>
      <c r="B141" s="410" t="s">
        <v>52</v>
      </c>
      <c r="C141" s="411" t="str">
        <f t="shared" si="18"/>
        <v>8F</v>
      </c>
      <c r="D141" s="412" t="str">
        <f t="shared" si="20"/>
        <v>EUR8F11Y_Quote</v>
      </c>
      <c r="E141" s="412" t="e">
        <f>_xll.qlSimpleQuote(D141,,RateTickValue,Permanent,Trigger,ObjectOverwrite)</f>
        <v>#VALUE!</v>
      </c>
      <c r="F141" s="413" t="str">
        <f ca="1">_xll.ohRangeRetrieveError(E141)</f>
        <v/>
      </c>
      <c r="G141" s="105"/>
      <c r="H141" s="416" t="s">
        <v>52</v>
      </c>
      <c r="I141" s="411" t="str">
        <f t="shared" si="19"/>
        <v>8F</v>
      </c>
      <c r="J141" s="417" t="str">
        <f t="shared" si="21"/>
        <v>EUR8F11Y</v>
      </c>
      <c r="K141" s="417" t="str">
        <v>EUR8F11Y=ICAP</v>
      </c>
      <c r="L141" s="418">
        <v>1.841</v>
      </c>
      <c r="M141" s="201"/>
      <c r="N141" s="418">
        <v>1.7290000000000001</v>
      </c>
      <c r="O141" s="201"/>
      <c r="P141" s="239">
        <v>1.841</v>
      </c>
      <c r="Q141" s="206" t="e">
        <f ca="1">_xll.qlSimpleQuoteSetValue(E141,P141/100,Trigger)</f>
        <v>#NAME?</v>
      </c>
      <c r="R141" s="201"/>
      <c r="T141" s="426"/>
    </row>
    <row r="142" spans="1:20" x14ac:dyDescent="0.2">
      <c r="A142" s="201"/>
      <c r="B142" s="410" t="s">
        <v>51</v>
      </c>
      <c r="C142" s="411" t="str">
        <f t="shared" si="18"/>
        <v>8F</v>
      </c>
      <c r="D142" s="412" t="str">
        <f t="shared" si="20"/>
        <v>EUR8F12Y_Quote</v>
      </c>
      <c r="E142" s="412" t="e">
        <f>_xll.qlSimpleQuote(D142,,RateTickValue,Permanent,Trigger,ObjectOverwrite)</f>
        <v>#VALUE!</v>
      </c>
      <c r="F142" s="413" t="str">
        <f ca="1">_xll.ohRangeRetrieveError(E142)</f>
        <v/>
      </c>
      <c r="G142" s="105"/>
      <c r="H142" s="416" t="s">
        <v>51</v>
      </c>
      <c r="I142" s="411" t="str">
        <f t="shared" si="19"/>
        <v>8F</v>
      </c>
      <c r="J142" s="417" t="str">
        <f t="shared" si="21"/>
        <v>EUR8F12Y</v>
      </c>
      <c r="K142" s="417" t="str">
        <v>EUR8F12Y=ICAP</v>
      </c>
      <c r="L142" s="418">
        <v>1.829</v>
      </c>
      <c r="M142" s="201"/>
      <c r="N142" s="418">
        <v>1.718</v>
      </c>
      <c r="O142" s="201"/>
      <c r="P142" s="239">
        <v>1.829</v>
      </c>
      <c r="Q142" s="206" t="e">
        <f ca="1">_xll.qlSimpleQuoteSetValue(E142,P142/100,Trigger)</f>
        <v>#NAME?</v>
      </c>
      <c r="R142" s="201"/>
      <c r="T142" s="426"/>
    </row>
    <row r="143" spans="1:20" x14ac:dyDescent="0.2">
      <c r="A143" s="201"/>
      <c r="B143" s="410" t="s">
        <v>50</v>
      </c>
      <c r="C143" s="411" t="str">
        <f t="shared" si="18"/>
        <v>8F</v>
      </c>
      <c r="D143" s="412" t="str">
        <f t="shared" si="20"/>
        <v>EUR8F13Y_Quote</v>
      </c>
      <c r="E143" s="412" t="e">
        <f>_xll.qlSimpleQuote(D143,,RateTickValue,Permanent,Trigger,ObjectOverwrite)</f>
        <v>#VALUE!</v>
      </c>
      <c r="F143" s="413" t="str">
        <f ca="1">_xll.ohRangeRetrieveError(E143)</f>
        <v/>
      </c>
      <c r="G143" s="105"/>
      <c r="H143" s="416" t="s">
        <v>50</v>
      </c>
      <c r="I143" s="411" t="str">
        <f t="shared" si="19"/>
        <v>8F</v>
      </c>
      <c r="J143" s="417" t="str">
        <f t="shared" si="21"/>
        <v>EUR8F13Y</v>
      </c>
      <c r="K143" s="417" t="str">
        <v>EUR8F13Y=ICAP</v>
      </c>
      <c r="L143" s="418">
        <v>1.8169999999999999</v>
      </c>
      <c r="M143" s="201"/>
      <c r="N143" s="418">
        <v>1.706</v>
      </c>
      <c r="O143" s="201"/>
      <c r="P143" s="239">
        <v>1.8169999999999999</v>
      </c>
      <c r="Q143" s="206" t="e">
        <f ca="1">_xll.qlSimpleQuoteSetValue(E143,P143/100,Trigger)</f>
        <v>#NAME?</v>
      </c>
      <c r="R143" s="201"/>
      <c r="T143" s="426"/>
    </row>
    <row r="144" spans="1:20" x14ac:dyDescent="0.2">
      <c r="A144" s="201"/>
      <c r="B144" s="410" t="s">
        <v>49</v>
      </c>
      <c r="C144" s="411" t="str">
        <f t="shared" si="18"/>
        <v>8F</v>
      </c>
      <c r="D144" s="412" t="str">
        <f t="shared" si="20"/>
        <v>EUR8F14Y_Quote</v>
      </c>
      <c r="E144" s="412" t="e">
        <f>_xll.qlSimpleQuote(D144,,RateTickValue,Permanent,Trigger,ObjectOverwrite)</f>
        <v>#VALUE!</v>
      </c>
      <c r="F144" s="413" t="str">
        <f ca="1">_xll.ohRangeRetrieveError(E144)</f>
        <v/>
      </c>
      <c r="G144" s="105"/>
      <c r="H144" s="416" t="s">
        <v>49</v>
      </c>
      <c r="I144" s="411" t="str">
        <f t="shared" si="19"/>
        <v>8F</v>
      </c>
      <c r="J144" s="417" t="str">
        <f t="shared" si="21"/>
        <v>EUR8F14Y</v>
      </c>
      <c r="K144" s="417" t="str">
        <v>EUR8F14Y=ICAP</v>
      </c>
      <c r="L144" s="418">
        <v>1.8009999999999999</v>
      </c>
      <c r="M144" s="201"/>
      <c r="N144" s="418">
        <v>1.694</v>
      </c>
      <c r="O144" s="201"/>
      <c r="P144" s="239">
        <v>1.8009999999999999</v>
      </c>
      <c r="Q144" s="206" t="e">
        <f ca="1">_xll.qlSimpleQuoteSetValue(E144,P144/100,Trigger)</f>
        <v>#NAME?</v>
      </c>
      <c r="R144" s="201"/>
      <c r="T144" s="426"/>
    </row>
    <row r="145" spans="1:20" x14ac:dyDescent="0.2">
      <c r="A145" s="201"/>
      <c r="B145" s="410" t="s">
        <v>48</v>
      </c>
      <c r="C145" s="411" t="str">
        <f t="shared" si="18"/>
        <v>8F</v>
      </c>
      <c r="D145" s="412" t="str">
        <f t="shared" si="20"/>
        <v>EUR8F15Y_Quote</v>
      </c>
      <c r="E145" s="412" t="e">
        <f>_xll.qlSimpleQuote(D145,,RateTickValue,Permanent,Trigger,ObjectOverwrite)</f>
        <v>#VALUE!</v>
      </c>
      <c r="F145" s="413" t="str">
        <f ca="1">_xll.ohRangeRetrieveError(E145)</f>
        <v/>
      </c>
      <c r="G145" s="105"/>
      <c r="H145" s="416" t="s">
        <v>48</v>
      </c>
      <c r="I145" s="411" t="str">
        <f t="shared" si="19"/>
        <v>8F</v>
      </c>
      <c r="J145" s="417" t="str">
        <f t="shared" si="21"/>
        <v>EUR8F15Y</v>
      </c>
      <c r="K145" s="417" t="str">
        <v>EUR8F15Y=ICAP</v>
      </c>
      <c r="L145" s="418">
        <v>1.7869999999999999</v>
      </c>
      <c r="M145" s="201"/>
      <c r="N145" s="418">
        <v>1.681</v>
      </c>
      <c r="O145" s="201"/>
      <c r="P145" s="239">
        <v>1.7869999999999999</v>
      </c>
      <c r="Q145" s="206" t="e">
        <f ca="1">_xll.qlSimpleQuoteSetValue(E145,P145/100,Trigger)</f>
        <v>#NAME?</v>
      </c>
      <c r="R145" s="201"/>
      <c r="T145" s="426"/>
    </row>
    <row r="146" spans="1:20" x14ac:dyDescent="0.2">
      <c r="A146" s="201"/>
      <c r="B146" s="410" t="s">
        <v>43</v>
      </c>
      <c r="C146" s="411" t="str">
        <f t="shared" si="18"/>
        <v>8F</v>
      </c>
      <c r="D146" s="412" t="str">
        <f t="shared" si="20"/>
        <v>EUR8F20Y_Quote</v>
      </c>
      <c r="E146" s="412" t="e">
        <f>_xll.qlSimpleQuote(D146,,RateTickValue,Permanent,Trigger,ObjectOverwrite)</f>
        <v>#VALUE!</v>
      </c>
      <c r="F146" s="413" t="str">
        <f ca="1">_xll.ohRangeRetrieveError(E146)</f>
        <v/>
      </c>
      <c r="G146" s="105"/>
      <c r="H146" s="416" t="s">
        <v>43</v>
      </c>
      <c r="I146" s="411" t="str">
        <f t="shared" si="19"/>
        <v>8F</v>
      </c>
      <c r="J146" s="417" t="str">
        <f t="shared" si="21"/>
        <v>EUR8F20Y</v>
      </c>
      <c r="K146" s="417" t="str">
        <v>EUR8F20Y=ICAP</v>
      </c>
      <c r="L146" s="418">
        <v>1.734</v>
      </c>
      <c r="M146" s="201"/>
      <c r="N146" s="418">
        <v>1.6339999999999999</v>
      </c>
      <c r="O146" s="201"/>
      <c r="P146" s="239">
        <v>1.734</v>
      </c>
      <c r="Q146" s="206" t="e">
        <f ca="1">_xll.qlSimpleQuoteSetValue(E146,P146/100,Trigger)</f>
        <v>#NAME?</v>
      </c>
      <c r="R146" s="201"/>
      <c r="T146" s="426"/>
    </row>
    <row r="147" spans="1:20" x14ac:dyDescent="0.2">
      <c r="A147" s="201"/>
      <c r="B147" s="410" t="s">
        <v>38</v>
      </c>
      <c r="C147" s="411" t="str">
        <f t="shared" si="18"/>
        <v>8F</v>
      </c>
      <c r="D147" s="412" t="str">
        <f t="shared" si="20"/>
        <v>EUR8F25Y_Quote</v>
      </c>
      <c r="E147" s="412" t="e">
        <f>_xll.qlSimpleQuote(D147,,RateTickValue,Permanent,Trigger,ObjectOverwrite)</f>
        <v>#VALUE!</v>
      </c>
      <c r="F147" s="413" t="str">
        <f ca="1">_xll.ohRangeRetrieveError(E147)</f>
        <v/>
      </c>
      <c r="G147" s="105"/>
      <c r="H147" s="416" t="s">
        <v>38</v>
      </c>
      <c r="I147" s="411" t="str">
        <f t="shared" si="19"/>
        <v>8F</v>
      </c>
      <c r="J147" s="417" t="str">
        <f t="shared" si="21"/>
        <v>EUR8F25Y</v>
      </c>
      <c r="K147" s="417" t="str">
        <v>EUR8F25Y=ICAP</v>
      </c>
      <c r="L147" s="418">
        <v>1.7</v>
      </c>
      <c r="M147" s="201"/>
      <c r="N147" s="418">
        <v>1.6040000000000001</v>
      </c>
      <c r="O147" s="201"/>
      <c r="P147" s="239">
        <v>1.7</v>
      </c>
      <c r="Q147" s="206" t="e">
        <f ca="1">_xll.qlSimpleQuoteSetValue(E147,P147/100,Trigger)</f>
        <v>#NAME?</v>
      </c>
      <c r="R147" s="201"/>
      <c r="T147" s="426"/>
    </row>
    <row r="148" spans="1:20" x14ac:dyDescent="0.2">
      <c r="A148" s="201"/>
      <c r="B148" s="172" t="s">
        <v>33</v>
      </c>
      <c r="C148" s="53" t="str">
        <f t="shared" si="18"/>
        <v>8F</v>
      </c>
      <c r="D148" s="52" t="str">
        <f t="shared" si="20"/>
        <v>EUR8F30Y_Quote</v>
      </c>
      <c r="E148" s="52" t="e">
        <f>_xll.qlSimpleQuote(D148,,RateTickValue,Permanent,Trigger,ObjectOverwrite)</f>
        <v>#VALUE!</v>
      </c>
      <c r="F148" s="414" t="str">
        <f ca="1">_xll.ohRangeRetrieveError(E148)</f>
        <v/>
      </c>
      <c r="G148" s="105"/>
      <c r="H148" s="419" t="s">
        <v>33</v>
      </c>
      <c r="I148" s="53" t="str">
        <f t="shared" si="19"/>
        <v>8F</v>
      </c>
      <c r="J148" s="420" t="str">
        <f t="shared" si="21"/>
        <v>EUR8F30Y</v>
      </c>
      <c r="K148" s="420" t="str">
        <v>EUR8F30Y=ICAP</v>
      </c>
      <c r="L148" s="421">
        <v>1.6659999999999999</v>
      </c>
      <c r="M148" s="201"/>
      <c r="N148" s="421">
        <v>1.5740000000000001</v>
      </c>
      <c r="O148" s="201"/>
      <c r="P148" s="244">
        <v>1.6659999999999999</v>
      </c>
      <c r="Q148" s="198" t="e">
        <f ca="1">_xll.qlSimpleQuoteSetValue(E148,P148/100,Trigger)</f>
        <v>#NAME?</v>
      </c>
      <c r="R148" s="201"/>
      <c r="T148" s="426"/>
    </row>
    <row r="149" spans="1:20" x14ac:dyDescent="0.2">
      <c r="A149" s="201">
        <v>9</v>
      </c>
      <c r="B149" s="410" t="s">
        <v>9</v>
      </c>
      <c r="C149" s="411" t="str">
        <f>$A$149&amp;"F"</f>
        <v>9F</v>
      </c>
      <c r="D149" s="412" t="str">
        <f t="shared" si="20"/>
        <v>EUR9F1Y_Quote</v>
      </c>
      <c r="E149" s="412" t="e">
        <f>_xll.qlSimpleQuote(D149,,RateTickValue,Permanent,Trigger,ObjectOverwrite)</f>
        <v>#VALUE!</v>
      </c>
      <c r="F149" s="413" t="str">
        <f ca="1">_xll.ohRangeRetrieveError(E149)</f>
        <v/>
      </c>
      <c r="G149" s="105"/>
      <c r="H149" s="416" t="s">
        <v>9</v>
      </c>
      <c r="I149" s="411" t="str">
        <f>$A$149&amp;"F"</f>
        <v>9F</v>
      </c>
      <c r="J149" s="417" t="str">
        <f t="shared" si="21"/>
        <v>EUR9F1Y</v>
      </c>
      <c r="K149" s="417" t="str">
        <v>EUR9F1Y=ICAP</v>
      </c>
      <c r="L149" s="418">
        <v>1.8109999999999999</v>
      </c>
      <c r="M149" s="201"/>
      <c r="N149" s="418">
        <v>1.6870000000000001</v>
      </c>
      <c r="O149" s="201"/>
      <c r="P149" s="239">
        <v>1.8109999999999999</v>
      </c>
      <c r="Q149" s="206" t="e">
        <f ca="1">_xll.qlSimpleQuoteSetValue(E149,P149/100,Trigger)</f>
        <v>#NAME?</v>
      </c>
      <c r="R149" s="201"/>
      <c r="T149" s="426"/>
    </row>
    <row r="150" spans="1:20" x14ac:dyDescent="0.2">
      <c r="A150" s="201"/>
      <c r="B150" s="410" t="s">
        <v>61</v>
      </c>
      <c r="C150" s="411" t="str">
        <f t="shared" ref="C150:C166" si="22">$A$149&amp;"F"</f>
        <v>9F</v>
      </c>
      <c r="D150" s="412" t="str">
        <f t="shared" si="20"/>
        <v>EUR9F2Y_Quote</v>
      </c>
      <c r="E150" s="412" t="e">
        <f>_xll.qlSimpleQuote(D150,,RateTickValue,Permanent,Trigger,ObjectOverwrite)</f>
        <v>#VALUE!</v>
      </c>
      <c r="F150" s="413" t="str">
        <f ca="1">_xll.ohRangeRetrieveError(E150)</f>
        <v/>
      </c>
      <c r="G150" s="105"/>
      <c r="H150" s="416" t="s">
        <v>61</v>
      </c>
      <c r="I150" s="411" t="str">
        <f t="shared" ref="I150:I166" si="23">$A$149&amp;"F"</f>
        <v>9F</v>
      </c>
      <c r="J150" s="417" t="str">
        <f t="shared" si="21"/>
        <v>EUR9F2Y</v>
      </c>
      <c r="K150" s="417" t="str">
        <v>EUR9F2Y=ICAP</v>
      </c>
      <c r="L150" s="418">
        <v>1.835</v>
      </c>
      <c r="M150" s="201"/>
      <c r="N150" s="418">
        <v>1.726</v>
      </c>
      <c r="O150" s="201"/>
      <c r="P150" s="239">
        <v>1.835</v>
      </c>
      <c r="Q150" s="206" t="e">
        <f ca="1">_xll.qlSimpleQuoteSetValue(E150,P150/100,Trigger)</f>
        <v>#NAME?</v>
      </c>
      <c r="R150" s="201"/>
      <c r="T150" s="426"/>
    </row>
    <row r="151" spans="1:20" x14ac:dyDescent="0.2">
      <c r="A151" s="201"/>
      <c r="B151" s="410" t="s">
        <v>60</v>
      </c>
      <c r="C151" s="411" t="str">
        <f t="shared" si="22"/>
        <v>9F</v>
      </c>
      <c r="D151" s="412" t="str">
        <f t="shared" si="20"/>
        <v>EUR9F3Y_Quote</v>
      </c>
      <c r="E151" s="412" t="e">
        <f>_xll.qlSimpleQuote(D151,,RateTickValue,Permanent,Trigger,ObjectOverwrite)</f>
        <v>#VALUE!</v>
      </c>
      <c r="F151" s="413" t="str">
        <f ca="1">_xll.ohRangeRetrieveError(E151)</f>
        <v/>
      </c>
      <c r="G151" s="105"/>
      <c r="H151" s="416" t="s">
        <v>60</v>
      </c>
      <c r="I151" s="411" t="str">
        <f t="shared" si="23"/>
        <v>9F</v>
      </c>
      <c r="J151" s="417" t="str">
        <f t="shared" si="21"/>
        <v>EUR9F3Y</v>
      </c>
      <c r="K151" s="417" t="str">
        <v>EUR9F3Y=ICAP</v>
      </c>
      <c r="L151" s="418">
        <v>1.863</v>
      </c>
      <c r="M151" s="201"/>
      <c r="N151" s="418">
        <v>1.7530000000000001</v>
      </c>
      <c r="O151" s="201"/>
      <c r="P151" s="239">
        <v>1.863</v>
      </c>
      <c r="Q151" s="206" t="e">
        <f ca="1">_xll.qlSimpleQuoteSetValue(E151,P151/100,Trigger)</f>
        <v>#NAME?</v>
      </c>
      <c r="R151" s="201"/>
      <c r="T151" s="426"/>
    </row>
    <row r="152" spans="1:20" x14ac:dyDescent="0.2">
      <c r="A152" s="201"/>
      <c r="B152" s="410" t="s">
        <v>59</v>
      </c>
      <c r="C152" s="411" t="str">
        <f t="shared" si="22"/>
        <v>9F</v>
      </c>
      <c r="D152" s="412" t="str">
        <f t="shared" si="20"/>
        <v>EUR9F4Y_Quote</v>
      </c>
      <c r="E152" s="412" t="e">
        <f>_xll.qlSimpleQuote(D152,,RateTickValue,Permanent,Trigger,ObjectOverwrite)</f>
        <v>#VALUE!</v>
      </c>
      <c r="F152" s="413" t="str">
        <f ca="1">_xll.ohRangeRetrieveError(E152)</f>
        <v/>
      </c>
      <c r="G152" s="105"/>
      <c r="H152" s="416" t="s">
        <v>59</v>
      </c>
      <c r="I152" s="411" t="str">
        <f t="shared" si="23"/>
        <v>9F</v>
      </c>
      <c r="J152" s="417" t="str">
        <f t="shared" si="21"/>
        <v>EUR9F4Y</v>
      </c>
      <c r="K152" s="417" t="str">
        <v>EUR9F4Y=ICAP</v>
      </c>
      <c r="L152" s="418">
        <v>1.8679999999999999</v>
      </c>
      <c r="M152" s="201"/>
      <c r="N152" s="418">
        <v>1.756</v>
      </c>
      <c r="O152" s="201"/>
      <c r="P152" s="239">
        <v>1.8679999999999999</v>
      </c>
      <c r="Q152" s="206" t="e">
        <f ca="1">_xll.qlSimpleQuoteSetValue(E152,P152/100,Trigger)</f>
        <v>#NAME?</v>
      </c>
      <c r="R152" s="201"/>
      <c r="T152" s="426"/>
    </row>
    <row r="153" spans="1:20" x14ac:dyDescent="0.2">
      <c r="A153" s="201"/>
      <c r="B153" s="410" t="s">
        <v>58</v>
      </c>
      <c r="C153" s="411" t="str">
        <f t="shared" si="22"/>
        <v>9F</v>
      </c>
      <c r="D153" s="412" t="str">
        <f t="shared" si="20"/>
        <v>EUR9F5Y_Quote</v>
      </c>
      <c r="E153" s="412" t="e">
        <f>_xll.qlSimpleQuote(D153,,RateTickValue,Permanent,Trigger,ObjectOverwrite)</f>
        <v>#VALUE!</v>
      </c>
      <c r="F153" s="413" t="str">
        <f ca="1">_xll.ohRangeRetrieveError(E153)</f>
        <v/>
      </c>
      <c r="G153" s="105"/>
      <c r="H153" s="416" t="s">
        <v>58</v>
      </c>
      <c r="I153" s="411" t="str">
        <f t="shared" si="23"/>
        <v>9F</v>
      </c>
      <c r="J153" s="417" t="str">
        <f t="shared" si="21"/>
        <v>EUR9F5Y</v>
      </c>
      <c r="K153" s="417" t="str">
        <v>EUR9F5Y=ICAP</v>
      </c>
      <c r="L153" s="418">
        <v>1.8740000000000001</v>
      </c>
      <c r="M153" s="201"/>
      <c r="N153" s="418">
        <v>1.764</v>
      </c>
      <c r="O153" s="201"/>
      <c r="P153" s="239">
        <v>1.8740000000000001</v>
      </c>
      <c r="Q153" s="206" t="e">
        <f ca="1">_xll.qlSimpleQuoteSetValue(E153,P153/100,Trigger)</f>
        <v>#NAME?</v>
      </c>
      <c r="R153" s="201"/>
      <c r="T153" s="426"/>
    </row>
    <row r="154" spans="1:20" x14ac:dyDescent="0.2">
      <c r="A154" s="201"/>
      <c r="B154" s="410" t="s">
        <v>57</v>
      </c>
      <c r="C154" s="411" t="str">
        <f t="shared" si="22"/>
        <v>9F</v>
      </c>
      <c r="D154" s="412" t="str">
        <f t="shared" si="20"/>
        <v>EUR9F6Y_Quote</v>
      </c>
      <c r="E154" s="412" t="e">
        <f>_xll.qlSimpleQuote(D154,,RateTickValue,Permanent,Trigger,ObjectOverwrite)</f>
        <v>#VALUE!</v>
      </c>
      <c r="F154" s="413" t="str">
        <f ca="1">_xll.ohRangeRetrieveError(E154)</f>
        <v/>
      </c>
      <c r="G154" s="105"/>
      <c r="H154" s="416" t="s">
        <v>57</v>
      </c>
      <c r="I154" s="411" t="str">
        <f t="shared" si="23"/>
        <v>9F</v>
      </c>
      <c r="J154" s="417" t="str">
        <f t="shared" si="21"/>
        <v>EUR9F6Y</v>
      </c>
      <c r="K154" s="417" t="str">
        <v>EUR9F6Y=ICAP</v>
      </c>
      <c r="L154" s="418">
        <v>1.8779999999999999</v>
      </c>
      <c r="M154" s="201"/>
      <c r="N154" s="418">
        <v>1.77</v>
      </c>
      <c r="O154" s="201"/>
      <c r="P154" s="239">
        <v>1.8779999999999999</v>
      </c>
      <c r="Q154" s="206" t="e">
        <f ca="1">_xll.qlSimpleQuoteSetValue(E154,P154/100,Trigger)</f>
        <v>#NAME?</v>
      </c>
      <c r="R154" s="201"/>
      <c r="T154" s="426"/>
    </row>
    <row r="155" spans="1:20" x14ac:dyDescent="0.2">
      <c r="A155" s="201"/>
      <c r="B155" s="410" t="s">
        <v>56</v>
      </c>
      <c r="C155" s="411" t="str">
        <f t="shared" si="22"/>
        <v>9F</v>
      </c>
      <c r="D155" s="412" t="str">
        <f t="shared" si="20"/>
        <v>EUR9F7Y_Quote</v>
      </c>
      <c r="E155" s="412" t="e">
        <f>_xll.qlSimpleQuote(D155,,RateTickValue,Permanent,Trigger,ObjectOverwrite)</f>
        <v>#VALUE!</v>
      </c>
      <c r="F155" s="413" t="str">
        <f ca="1">_xll.ohRangeRetrieveError(E155)</f>
        <v/>
      </c>
      <c r="G155" s="105"/>
      <c r="H155" s="416" t="s">
        <v>56</v>
      </c>
      <c r="I155" s="411" t="str">
        <f t="shared" si="23"/>
        <v>9F</v>
      </c>
      <c r="J155" s="417" t="str">
        <f t="shared" si="21"/>
        <v>EUR9F7Y</v>
      </c>
      <c r="K155" s="417" t="str">
        <v>EUR9F7Y=ICAP</v>
      </c>
      <c r="L155" s="418">
        <v>1.875</v>
      </c>
      <c r="M155" s="201"/>
      <c r="N155" s="418">
        <v>1.7669999999999999</v>
      </c>
      <c r="O155" s="201"/>
      <c r="P155" s="239">
        <v>1.875</v>
      </c>
      <c r="Q155" s="206" t="e">
        <f ca="1">_xll.qlSimpleQuoteSetValue(E155,P155/100,Trigger)</f>
        <v>#NAME?</v>
      </c>
      <c r="R155" s="201"/>
      <c r="T155" s="426"/>
    </row>
    <row r="156" spans="1:20" x14ac:dyDescent="0.2">
      <c r="A156" s="201"/>
      <c r="B156" s="410" t="s">
        <v>55</v>
      </c>
      <c r="C156" s="411" t="str">
        <f t="shared" si="22"/>
        <v>9F</v>
      </c>
      <c r="D156" s="412" t="str">
        <f t="shared" si="20"/>
        <v>EUR9F8Y_Quote</v>
      </c>
      <c r="E156" s="412" t="e">
        <f>_xll.qlSimpleQuote(D156,,RateTickValue,Permanent,Trigger,ObjectOverwrite)</f>
        <v>#VALUE!</v>
      </c>
      <c r="F156" s="413" t="str">
        <f ca="1">_xll.ohRangeRetrieveError(E156)</f>
        <v/>
      </c>
      <c r="G156" s="105"/>
      <c r="H156" s="416" t="s">
        <v>55</v>
      </c>
      <c r="I156" s="411" t="str">
        <f t="shared" si="23"/>
        <v>9F</v>
      </c>
      <c r="J156" s="417" t="str">
        <f t="shared" si="21"/>
        <v>EUR9F8Y</v>
      </c>
      <c r="K156" s="417" t="str">
        <v>EUR9F8Y=ICAP</v>
      </c>
      <c r="L156" s="418">
        <v>1.871</v>
      </c>
      <c r="M156" s="201"/>
      <c r="N156" s="418">
        <v>1.76</v>
      </c>
      <c r="O156" s="201"/>
      <c r="P156" s="239">
        <v>1.871</v>
      </c>
      <c r="Q156" s="206" t="e">
        <f ca="1">_xll.qlSimpleQuoteSetValue(E156,P156/100,Trigger)</f>
        <v>#NAME?</v>
      </c>
      <c r="R156" s="201"/>
      <c r="T156" s="426"/>
    </row>
    <row r="157" spans="1:20" x14ac:dyDescent="0.2">
      <c r="A157" s="201"/>
      <c r="B157" s="410" t="s">
        <v>54</v>
      </c>
      <c r="C157" s="411" t="str">
        <f t="shared" si="22"/>
        <v>9F</v>
      </c>
      <c r="D157" s="412" t="str">
        <f t="shared" si="20"/>
        <v>EUR9F9Y_Quote</v>
      </c>
      <c r="E157" s="412" t="e">
        <f>_xll.qlSimpleQuote(D157,,RateTickValue,Permanent,Trigger,ObjectOverwrite)</f>
        <v>#VALUE!</v>
      </c>
      <c r="F157" s="413" t="str">
        <f ca="1">_xll.ohRangeRetrieveError(E157)</f>
        <v/>
      </c>
      <c r="G157" s="105"/>
      <c r="H157" s="416" t="s">
        <v>54</v>
      </c>
      <c r="I157" s="411" t="str">
        <f t="shared" si="23"/>
        <v>9F</v>
      </c>
      <c r="J157" s="417" t="str">
        <f t="shared" si="21"/>
        <v>EUR9F9Y</v>
      </c>
      <c r="K157" s="417" t="str">
        <v>EUR9F9Y=ICAP</v>
      </c>
      <c r="L157" s="418">
        <v>1.861</v>
      </c>
      <c r="M157" s="201"/>
      <c r="N157" s="418">
        <v>1.7490000000000001</v>
      </c>
      <c r="O157" s="201"/>
      <c r="P157" s="239">
        <v>1.861</v>
      </c>
      <c r="Q157" s="206" t="e">
        <f ca="1">_xll.qlSimpleQuoteSetValue(E157,P157/100,Trigger)</f>
        <v>#NAME?</v>
      </c>
      <c r="R157" s="201"/>
      <c r="T157" s="426"/>
    </row>
    <row r="158" spans="1:20" x14ac:dyDescent="0.2">
      <c r="A158" s="201"/>
      <c r="B158" s="410" t="s">
        <v>53</v>
      </c>
      <c r="C158" s="411" t="str">
        <f t="shared" si="22"/>
        <v>9F</v>
      </c>
      <c r="D158" s="412" t="str">
        <f t="shared" si="20"/>
        <v>EUR9F10Y_Quote</v>
      </c>
      <c r="E158" s="412" t="e">
        <f>_xll.qlSimpleQuote(D158,,RateTickValue,Permanent,Trigger,ObjectOverwrite)</f>
        <v>#VALUE!</v>
      </c>
      <c r="F158" s="413" t="str">
        <f ca="1">_xll.ohRangeRetrieveError(E158)</f>
        <v/>
      </c>
      <c r="G158" s="105"/>
      <c r="H158" s="416" t="s">
        <v>53</v>
      </c>
      <c r="I158" s="411" t="str">
        <f t="shared" si="23"/>
        <v>9F</v>
      </c>
      <c r="J158" s="417" t="str">
        <f t="shared" si="21"/>
        <v>EUR9F10Y</v>
      </c>
      <c r="K158" s="417" t="str">
        <v>EUR9F10Y=ICAP</v>
      </c>
      <c r="L158" s="418">
        <v>1.85</v>
      </c>
      <c r="M158" s="201"/>
      <c r="N158" s="418">
        <v>1.7370000000000001</v>
      </c>
      <c r="O158" s="201"/>
      <c r="P158" s="239">
        <v>1.85</v>
      </c>
      <c r="Q158" s="206" t="e">
        <f ca="1">_xll.qlSimpleQuoteSetValue(E158,P158/100,Trigger)</f>
        <v>#NAME?</v>
      </c>
      <c r="R158" s="201"/>
      <c r="T158" s="426"/>
    </row>
    <row r="159" spans="1:20" x14ac:dyDescent="0.2">
      <c r="A159" s="201"/>
      <c r="B159" s="410" t="s">
        <v>52</v>
      </c>
      <c r="C159" s="411" t="str">
        <f t="shared" si="22"/>
        <v>9F</v>
      </c>
      <c r="D159" s="412" t="str">
        <f t="shared" si="20"/>
        <v>EUR9F11Y_Quote</v>
      </c>
      <c r="E159" s="412" t="e">
        <f>_xll.qlSimpleQuote(D159,,RateTickValue,Permanent,Trigger,ObjectOverwrite)</f>
        <v>#VALUE!</v>
      </c>
      <c r="F159" s="413" t="str">
        <f ca="1">_xll.ohRangeRetrieveError(E159)</f>
        <v/>
      </c>
      <c r="G159" s="105"/>
      <c r="H159" s="416" t="s">
        <v>52</v>
      </c>
      <c r="I159" s="411" t="str">
        <f t="shared" si="23"/>
        <v>9F</v>
      </c>
      <c r="J159" s="417" t="str">
        <f t="shared" si="21"/>
        <v>EUR9F11Y</v>
      </c>
      <c r="K159" s="417" t="str">
        <v>EUR9F11Y=ICAP</v>
      </c>
      <c r="L159" s="418">
        <v>1.837</v>
      </c>
      <c r="M159" s="201"/>
      <c r="N159" s="418">
        <v>1.7250000000000001</v>
      </c>
      <c r="O159" s="201"/>
      <c r="P159" s="239">
        <v>1.837</v>
      </c>
      <c r="Q159" s="206" t="e">
        <f ca="1">_xll.qlSimpleQuoteSetValue(E159,P159/100,Trigger)</f>
        <v>#NAME?</v>
      </c>
      <c r="R159" s="201"/>
      <c r="T159" s="426"/>
    </row>
    <row r="160" spans="1:20" x14ac:dyDescent="0.2">
      <c r="A160" s="201"/>
      <c r="B160" s="410" t="s">
        <v>51</v>
      </c>
      <c r="C160" s="411" t="str">
        <f t="shared" si="22"/>
        <v>9F</v>
      </c>
      <c r="D160" s="412" t="str">
        <f t="shared" si="20"/>
        <v>EUR9F12Y_Quote</v>
      </c>
      <c r="E160" s="412" t="e">
        <f>_xll.qlSimpleQuote(D160,,RateTickValue,Permanent,Trigger,ObjectOverwrite)</f>
        <v>#VALUE!</v>
      </c>
      <c r="F160" s="413" t="str">
        <f ca="1">_xll.ohRangeRetrieveError(E160)</f>
        <v/>
      </c>
      <c r="G160" s="105"/>
      <c r="H160" s="416" t="s">
        <v>51</v>
      </c>
      <c r="I160" s="411" t="str">
        <f t="shared" si="23"/>
        <v>9F</v>
      </c>
      <c r="J160" s="417" t="str">
        <f t="shared" si="21"/>
        <v>EUR9F12Y</v>
      </c>
      <c r="K160" s="417" t="str">
        <v>EUR9F12Y=ICAP</v>
      </c>
      <c r="L160" s="418">
        <v>1.8220000000000001</v>
      </c>
      <c r="M160" s="201"/>
      <c r="N160" s="418">
        <v>1.7110000000000001</v>
      </c>
      <c r="O160" s="201"/>
      <c r="P160" s="239">
        <v>1.8220000000000001</v>
      </c>
      <c r="Q160" s="206" t="e">
        <f ca="1">_xll.qlSimpleQuoteSetValue(E160,P160/100,Trigger)</f>
        <v>#NAME?</v>
      </c>
      <c r="R160" s="201"/>
      <c r="T160" s="426"/>
    </row>
    <row r="161" spans="1:20" x14ac:dyDescent="0.2">
      <c r="A161" s="201"/>
      <c r="B161" s="410" t="s">
        <v>50</v>
      </c>
      <c r="C161" s="411" t="str">
        <f t="shared" si="22"/>
        <v>9F</v>
      </c>
      <c r="D161" s="412" t="str">
        <f t="shared" si="20"/>
        <v>EUR9F13Y_Quote</v>
      </c>
      <c r="E161" s="412" t="e">
        <f>_xll.qlSimpleQuote(D161,,RateTickValue,Permanent,Trigger,ObjectOverwrite)</f>
        <v>#VALUE!</v>
      </c>
      <c r="F161" s="413" t="str">
        <f ca="1">_xll.ohRangeRetrieveError(E161)</f>
        <v/>
      </c>
      <c r="G161" s="105"/>
      <c r="H161" s="416" t="s">
        <v>50</v>
      </c>
      <c r="I161" s="411" t="str">
        <f t="shared" si="23"/>
        <v>9F</v>
      </c>
      <c r="J161" s="417" t="str">
        <f t="shared" si="21"/>
        <v>EUR9F13Y</v>
      </c>
      <c r="K161" s="417" t="str">
        <v>EUR9F13Y=ICAP</v>
      </c>
      <c r="L161" s="418">
        <v>1.8050000000000002</v>
      </c>
      <c r="M161" s="201"/>
      <c r="N161" s="418">
        <v>1.6970000000000001</v>
      </c>
      <c r="O161" s="201"/>
      <c r="P161" s="239">
        <v>1.8050000000000002</v>
      </c>
      <c r="Q161" s="206" t="e">
        <f ca="1">_xll.qlSimpleQuoteSetValue(E161,P161/100,Trigger)</f>
        <v>#NAME?</v>
      </c>
      <c r="R161" s="201"/>
      <c r="T161" s="426"/>
    </row>
    <row r="162" spans="1:20" x14ac:dyDescent="0.2">
      <c r="A162" s="201"/>
      <c r="B162" s="410" t="s">
        <v>49</v>
      </c>
      <c r="C162" s="411" t="str">
        <f t="shared" si="22"/>
        <v>9F</v>
      </c>
      <c r="D162" s="412" t="str">
        <f t="shared" si="20"/>
        <v>EUR9F14Y_Quote</v>
      </c>
      <c r="E162" s="412" t="e">
        <f>_xll.qlSimpleQuote(D162,,RateTickValue,Permanent,Trigger,ObjectOverwrite)</f>
        <v>#VALUE!</v>
      </c>
      <c r="F162" s="413" t="str">
        <f ca="1">_xll.ohRangeRetrieveError(E162)</f>
        <v/>
      </c>
      <c r="G162" s="105"/>
      <c r="H162" s="416" t="s">
        <v>49</v>
      </c>
      <c r="I162" s="411" t="str">
        <f t="shared" si="23"/>
        <v>9F</v>
      </c>
      <c r="J162" s="417" t="str">
        <f t="shared" si="21"/>
        <v>EUR9F14Y</v>
      </c>
      <c r="K162" s="417" t="str">
        <v>EUR9F14Y=ICAP</v>
      </c>
      <c r="L162" s="418">
        <v>1.7889999999999999</v>
      </c>
      <c r="M162" s="201"/>
      <c r="N162" s="418">
        <v>1.6830000000000001</v>
      </c>
      <c r="O162" s="201"/>
      <c r="P162" s="239">
        <v>1.7889999999999999</v>
      </c>
      <c r="Q162" s="206" t="e">
        <f ca="1">_xll.qlSimpleQuoteSetValue(E162,P162/100,Trigger)</f>
        <v>#NAME?</v>
      </c>
      <c r="R162" s="201"/>
      <c r="T162" s="426"/>
    </row>
    <row r="163" spans="1:20" x14ac:dyDescent="0.2">
      <c r="A163" s="201"/>
      <c r="B163" s="410" t="s">
        <v>48</v>
      </c>
      <c r="C163" s="411" t="str">
        <f t="shared" si="22"/>
        <v>9F</v>
      </c>
      <c r="D163" s="412" t="str">
        <f t="shared" si="20"/>
        <v>EUR9F15Y_Quote</v>
      </c>
      <c r="E163" s="412" t="e">
        <f>_xll.qlSimpleQuote(D163,,RateTickValue,Permanent,Trigger,ObjectOverwrite)</f>
        <v>#VALUE!</v>
      </c>
      <c r="F163" s="413" t="str">
        <f ca="1">_xll.ohRangeRetrieveError(E163)</f>
        <v/>
      </c>
      <c r="G163" s="105"/>
      <c r="H163" s="416" t="s">
        <v>48</v>
      </c>
      <c r="I163" s="411" t="str">
        <f t="shared" si="23"/>
        <v>9F</v>
      </c>
      <c r="J163" s="417" t="str">
        <f t="shared" si="21"/>
        <v>EUR9F15Y</v>
      </c>
      <c r="K163" s="417" t="str">
        <v>EUR9F15Y=ICAP</v>
      </c>
      <c r="L163" s="418">
        <v>1.7749999999999999</v>
      </c>
      <c r="M163" s="201"/>
      <c r="N163" s="418">
        <v>1.6679999999999999</v>
      </c>
      <c r="O163" s="201"/>
      <c r="P163" s="239">
        <v>1.7749999999999999</v>
      </c>
      <c r="Q163" s="206" t="e">
        <f ca="1">_xll.qlSimpleQuoteSetValue(E163,P163/100,Trigger)</f>
        <v>#NAME?</v>
      </c>
      <c r="R163" s="201"/>
      <c r="T163" s="426"/>
    </row>
    <row r="164" spans="1:20" x14ac:dyDescent="0.2">
      <c r="A164" s="201"/>
      <c r="B164" s="410" t="s">
        <v>43</v>
      </c>
      <c r="C164" s="411" t="str">
        <f t="shared" si="22"/>
        <v>9F</v>
      </c>
      <c r="D164" s="412" t="str">
        <f t="shared" si="20"/>
        <v>EUR9F20Y_Quote</v>
      </c>
      <c r="E164" s="412" t="e">
        <f>_xll.qlSimpleQuote(D164,,RateTickValue,Permanent,Trigger,ObjectOverwrite)</f>
        <v>#VALUE!</v>
      </c>
      <c r="F164" s="413" t="str">
        <f ca="1">_xll.ohRangeRetrieveError(E164)</f>
        <v/>
      </c>
      <c r="G164" s="105"/>
      <c r="H164" s="416" t="s">
        <v>43</v>
      </c>
      <c r="I164" s="411" t="str">
        <f t="shared" si="23"/>
        <v>9F</v>
      </c>
      <c r="J164" s="417" t="str">
        <f t="shared" si="21"/>
        <v>EUR9F20Y</v>
      </c>
      <c r="K164" s="417" t="str">
        <v>EUR9F20Y=ICAP</v>
      </c>
      <c r="L164" s="418">
        <v>1.726</v>
      </c>
      <c r="M164" s="201"/>
      <c r="N164" s="418">
        <v>1.627</v>
      </c>
      <c r="O164" s="201"/>
      <c r="P164" s="239">
        <v>1.726</v>
      </c>
      <c r="Q164" s="206" t="e">
        <f ca="1">_xll.qlSimpleQuoteSetValue(E164,P164/100,Trigger)</f>
        <v>#NAME?</v>
      </c>
      <c r="R164" s="201"/>
      <c r="T164" s="426"/>
    </row>
    <row r="165" spans="1:20" x14ac:dyDescent="0.2">
      <c r="A165" s="201"/>
      <c r="B165" s="410" t="s">
        <v>38</v>
      </c>
      <c r="C165" s="411" t="str">
        <f t="shared" si="22"/>
        <v>9F</v>
      </c>
      <c r="D165" s="412" t="str">
        <f t="shared" si="20"/>
        <v>EUR9F25Y_Quote</v>
      </c>
      <c r="E165" s="412" t="e">
        <f>_xll.qlSimpleQuote(D165,,RateTickValue,Permanent,Trigger,ObjectOverwrite)</f>
        <v>#VALUE!</v>
      </c>
      <c r="F165" s="413" t="str">
        <f ca="1">_xll.ohRangeRetrieveError(E165)</f>
        <v/>
      </c>
      <c r="G165" s="105"/>
      <c r="H165" s="416" t="s">
        <v>38</v>
      </c>
      <c r="I165" s="411" t="str">
        <f t="shared" si="23"/>
        <v>9F</v>
      </c>
      <c r="J165" s="417" t="str">
        <f t="shared" si="21"/>
        <v>EUR9F25Y</v>
      </c>
      <c r="K165" s="417" t="str">
        <v>EUR9F25Y=ICAP</v>
      </c>
      <c r="L165" s="418">
        <v>1.69</v>
      </c>
      <c r="M165" s="201"/>
      <c r="N165" s="418">
        <v>1.595</v>
      </c>
      <c r="O165" s="201"/>
      <c r="P165" s="239">
        <v>1.69</v>
      </c>
      <c r="Q165" s="206" t="e">
        <f ca="1">_xll.qlSimpleQuoteSetValue(E165,P165/100,Trigger)</f>
        <v>#NAME?</v>
      </c>
      <c r="R165" s="201"/>
      <c r="T165" s="426"/>
    </row>
    <row r="166" spans="1:20" x14ac:dyDescent="0.2">
      <c r="A166" s="201"/>
      <c r="B166" s="172" t="s">
        <v>33</v>
      </c>
      <c r="C166" s="53" t="str">
        <f t="shared" si="22"/>
        <v>9F</v>
      </c>
      <c r="D166" s="52" t="str">
        <f t="shared" si="20"/>
        <v>EUR9F30Y_Quote</v>
      </c>
      <c r="E166" s="52" t="e">
        <f>_xll.qlSimpleQuote(D166,,RateTickValue,Permanent,Trigger,ObjectOverwrite)</f>
        <v>#VALUE!</v>
      </c>
      <c r="F166" s="414" t="str">
        <f ca="1">_xll.ohRangeRetrieveError(E166)</f>
        <v/>
      </c>
      <c r="G166" s="105"/>
      <c r="H166" s="419" t="s">
        <v>33</v>
      </c>
      <c r="I166" s="53" t="str">
        <f t="shared" si="23"/>
        <v>9F</v>
      </c>
      <c r="J166" s="420" t="str">
        <f t="shared" si="21"/>
        <v>EUR9F30Y</v>
      </c>
      <c r="K166" s="420" t="str">
        <v>EUR9F30Y=ICAP</v>
      </c>
      <c r="L166" s="421">
        <v>1.6539999999999999</v>
      </c>
      <c r="M166" s="201"/>
      <c r="N166" s="421">
        <v>1.5649999999999999</v>
      </c>
      <c r="O166" s="201"/>
      <c r="P166" s="244">
        <v>1.6539999999999999</v>
      </c>
      <c r="Q166" s="198" t="e">
        <f ca="1">_xll.qlSimpleQuoteSetValue(E166,P166/100,Trigger)</f>
        <v>#NAME?</v>
      </c>
      <c r="R166" s="201"/>
      <c r="T166" s="426"/>
    </row>
    <row r="167" spans="1:20" x14ac:dyDescent="0.2">
      <c r="A167" s="201">
        <v>10</v>
      </c>
      <c r="B167" s="410" t="s">
        <v>9</v>
      </c>
      <c r="C167" s="411" t="str">
        <f>$A$167&amp;"F"</f>
        <v>10F</v>
      </c>
      <c r="D167" s="412" t="str">
        <f t="shared" si="20"/>
        <v>EUR10F1Y_Quote</v>
      </c>
      <c r="E167" s="412" t="e">
        <f>_xll.qlSimpleQuote(D167,,RateTickValue,Permanent,Trigger,ObjectOverwrite)</f>
        <v>#VALUE!</v>
      </c>
      <c r="F167" s="413" t="str">
        <f ca="1">_xll.ohRangeRetrieveError(E167)</f>
        <v/>
      </c>
      <c r="G167" s="105"/>
      <c r="H167" s="416" t="s">
        <v>9</v>
      </c>
      <c r="I167" s="411" t="str">
        <f>$A$167&amp;"F"</f>
        <v>10F</v>
      </c>
      <c r="J167" s="417" t="str">
        <f t="shared" si="21"/>
        <v>EUR10F1Y</v>
      </c>
      <c r="K167" s="417" t="str">
        <v>EUR10F1Y=ICAP</v>
      </c>
      <c r="L167" s="418">
        <v>1.8599999999999999</v>
      </c>
      <c r="M167" s="201"/>
      <c r="N167" s="418">
        <v>1.7669999999999999</v>
      </c>
      <c r="O167" s="201"/>
      <c r="P167" s="239">
        <v>1.8599999999999999</v>
      </c>
      <c r="Q167" s="206" t="e">
        <f ca="1">_xll.qlSimpleQuoteSetValue(E167,P167/100,Trigger)</f>
        <v>#NAME?</v>
      </c>
      <c r="R167" s="201"/>
      <c r="T167" s="426"/>
    </row>
    <row r="168" spans="1:20" x14ac:dyDescent="0.2">
      <c r="A168" s="201"/>
      <c r="B168" s="410" t="s">
        <v>61</v>
      </c>
      <c r="C168" s="411" t="str">
        <f t="shared" ref="C168:C184" si="24">$A$167&amp;"F"</f>
        <v>10F</v>
      </c>
      <c r="D168" s="412" t="str">
        <f t="shared" si="20"/>
        <v>EUR10F2Y_Quote</v>
      </c>
      <c r="E168" s="412" t="e">
        <f>_xll.qlSimpleQuote(D168,,RateTickValue,Permanent,Trigger,ObjectOverwrite)</f>
        <v>#VALUE!</v>
      </c>
      <c r="F168" s="413" t="str">
        <f ca="1">_xll.ohRangeRetrieveError(E168)</f>
        <v/>
      </c>
      <c r="G168" s="105"/>
      <c r="H168" s="416" t="s">
        <v>61</v>
      </c>
      <c r="I168" s="411" t="str">
        <f t="shared" ref="I168:I184" si="25">$A$167&amp;"F"</f>
        <v>10F</v>
      </c>
      <c r="J168" s="417" t="str">
        <f t="shared" si="21"/>
        <v>EUR10F2Y</v>
      </c>
      <c r="K168" s="417" t="str">
        <v>EUR10F2Y=ICAP</v>
      </c>
      <c r="L168" s="418">
        <v>1.889</v>
      </c>
      <c r="M168" s="201"/>
      <c r="N168" s="418">
        <v>1.7869999999999999</v>
      </c>
      <c r="O168" s="201"/>
      <c r="P168" s="239">
        <v>1.889</v>
      </c>
      <c r="Q168" s="206" t="e">
        <f ca="1">_xll.qlSimpleQuoteSetValue(E168,P168/100,Trigger)</f>
        <v>#NAME?</v>
      </c>
      <c r="R168" s="201"/>
      <c r="T168" s="426"/>
    </row>
    <row r="169" spans="1:20" x14ac:dyDescent="0.2">
      <c r="A169" s="201"/>
      <c r="B169" s="410" t="s">
        <v>60</v>
      </c>
      <c r="C169" s="411" t="str">
        <f t="shared" si="24"/>
        <v>10F</v>
      </c>
      <c r="D169" s="412" t="str">
        <f t="shared" si="20"/>
        <v>EUR10F3Y_Quote</v>
      </c>
      <c r="E169" s="412" t="e">
        <f>_xll.qlSimpleQuote(D169,,RateTickValue,Permanent,Trigger,ObjectOverwrite)</f>
        <v>#VALUE!</v>
      </c>
      <c r="F169" s="413" t="str">
        <f ca="1">_xll.ohRangeRetrieveError(E169)</f>
        <v/>
      </c>
      <c r="G169" s="105"/>
      <c r="H169" s="416" t="s">
        <v>60</v>
      </c>
      <c r="I169" s="411" t="str">
        <f t="shared" si="25"/>
        <v>10F</v>
      </c>
      <c r="J169" s="417" t="str">
        <f t="shared" si="21"/>
        <v>EUR10F3Y</v>
      </c>
      <c r="K169" s="417" t="str">
        <v>EUR10F3Y=ICAP</v>
      </c>
      <c r="L169" s="418">
        <v>1.8880000000000001</v>
      </c>
      <c r="M169" s="201"/>
      <c r="N169" s="418">
        <v>1.7789999999999999</v>
      </c>
      <c r="O169" s="201"/>
      <c r="P169" s="239">
        <v>1.8880000000000001</v>
      </c>
      <c r="Q169" s="206" t="e">
        <f ca="1">_xll.qlSimpleQuoteSetValue(E169,P169/100,Trigger)</f>
        <v>#NAME?</v>
      </c>
      <c r="R169" s="201"/>
      <c r="T169" s="426"/>
    </row>
    <row r="170" spans="1:20" x14ac:dyDescent="0.2">
      <c r="A170" s="201"/>
      <c r="B170" s="410" t="s">
        <v>59</v>
      </c>
      <c r="C170" s="411" t="str">
        <f t="shared" si="24"/>
        <v>10F</v>
      </c>
      <c r="D170" s="412" t="str">
        <f t="shared" si="20"/>
        <v>EUR10F4Y_Quote</v>
      </c>
      <c r="E170" s="412" t="e">
        <f>_xll.qlSimpleQuote(D170,,RateTickValue,Permanent,Trigger,ObjectOverwrite)</f>
        <v>#VALUE!</v>
      </c>
      <c r="F170" s="413" t="str">
        <f ca="1">_xll.ohRangeRetrieveError(E170)</f>
        <v/>
      </c>
      <c r="G170" s="105"/>
      <c r="H170" s="416" t="s">
        <v>59</v>
      </c>
      <c r="I170" s="411" t="str">
        <f t="shared" si="25"/>
        <v>10F</v>
      </c>
      <c r="J170" s="417" t="str">
        <f t="shared" si="21"/>
        <v>EUR10F4Y</v>
      </c>
      <c r="K170" s="417" t="str">
        <v>EUR10F4Y=ICAP</v>
      </c>
      <c r="L170" s="418">
        <v>1.8900000000000001</v>
      </c>
      <c r="M170" s="201"/>
      <c r="N170" s="418">
        <v>1.7849999999999999</v>
      </c>
      <c r="O170" s="201"/>
      <c r="P170" s="239">
        <v>1.8900000000000001</v>
      </c>
      <c r="Q170" s="206" t="e">
        <f ca="1">_xll.qlSimpleQuoteSetValue(E170,P170/100,Trigger)</f>
        <v>#NAME?</v>
      </c>
      <c r="R170" s="201"/>
      <c r="T170" s="426"/>
    </row>
    <row r="171" spans="1:20" x14ac:dyDescent="0.2">
      <c r="A171" s="201"/>
      <c r="B171" s="410" t="s">
        <v>58</v>
      </c>
      <c r="C171" s="411" t="str">
        <f t="shared" si="24"/>
        <v>10F</v>
      </c>
      <c r="D171" s="412" t="str">
        <f t="shared" si="20"/>
        <v>EUR10F5Y_Quote</v>
      </c>
      <c r="E171" s="412" t="e">
        <f>_xll.qlSimpleQuote(D171,,RateTickValue,Permanent,Trigger,ObjectOverwrite)</f>
        <v>#VALUE!</v>
      </c>
      <c r="F171" s="413" t="str">
        <f ca="1">_xll.ohRangeRetrieveError(E171)</f>
        <v/>
      </c>
      <c r="G171" s="105"/>
      <c r="H171" s="416" t="s">
        <v>58</v>
      </c>
      <c r="I171" s="411" t="str">
        <f t="shared" si="25"/>
        <v>10F</v>
      </c>
      <c r="J171" s="417" t="str">
        <f t="shared" si="21"/>
        <v>EUR10F5Y</v>
      </c>
      <c r="K171" s="417" t="str">
        <v>EUR10F5Y=ICAP</v>
      </c>
      <c r="L171" s="418">
        <v>1.8919999999999999</v>
      </c>
      <c r="M171" s="201"/>
      <c r="N171" s="418">
        <v>1.788</v>
      </c>
      <c r="O171" s="201"/>
      <c r="P171" s="239">
        <v>1.8919999999999999</v>
      </c>
      <c r="Q171" s="206" t="e">
        <f ca="1">_xll.qlSimpleQuoteSetValue(E171,P171/100,Trigger)</f>
        <v>#NAME?</v>
      </c>
      <c r="R171" s="201"/>
      <c r="T171" s="426"/>
    </row>
    <row r="172" spans="1:20" x14ac:dyDescent="0.2">
      <c r="A172" s="201"/>
      <c r="B172" s="410" t="s">
        <v>57</v>
      </c>
      <c r="C172" s="411" t="str">
        <f t="shared" si="24"/>
        <v>10F</v>
      </c>
      <c r="D172" s="412" t="str">
        <f t="shared" si="20"/>
        <v>EUR10F6Y_Quote</v>
      </c>
      <c r="E172" s="412" t="e">
        <f>_xll.qlSimpleQuote(D172,,RateTickValue,Permanent,Trigger,ObjectOverwrite)</f>
        <v>#VALUE!</v>
      </c>
      <c r="F172" s="413" t="str">
        <f ca="1">_xll.ohRangeRetrieveError(E172)</f>
        <v/>
      </c>
      <c r="G172" s="105"/>
      <c r="H172" s="416" t="s">
        <v>57</v>
      </c>
      <c r="I172" s="411" t="str">
        <f t="shared" si="25"/>
        <v>10F</v>
      </c>
      <c r="J172" s="417" t="str">
        <f t="shared" si="21"/>
        <v>EUR10F6Y</v>
      </c>
      <c r="K172" s="417" t="str">
        <v>EUR10F6Y=ICAP</v>
      </c>
      <c r="L172" s="418">
        <v>1.887</v>
      </c>
      <c r="M172" s="201"/>
      <c r="N172" s="418">
        <v>1.782</v>
      </c>
      <c r="O172" s="201"/>
      <c r="P172" s="239">
        <v>1.887</v>
      </c>
      <c r="Q172" s="206" t="e">
        <f ca="1">_xll.qlSimpleQuoteSetValue(E172,P172/100,Trigger)</f>
        <v>#NAME?</v>
      </c>
      <c r="R172" s="201"/>
      <c r="T172" s="426"/>
    </row>
    <row r="173" spans="1:20" x14ac:dyDescent="0.2">
      <c r="A173" s="201"/>
      <c r="B173" s="410" t="s">
        <v>56</v>
      </c>
      <c r="C173" s="411" t="str">
        <f t="shared" si="24"/>
        <v>10F</v>
      </c>
      <c r="D173" s="412" t="str">
        <f t="shared" si="20"/>
        <v>EUR10F7Y_Quote</v>
      </c>
      <c r="E173" s="412" t="e">
        <f>_xll.qlSimpleQuote(D173,,RateTickValue,Permanent,Trigger,ObjectOverwrite)</f>
        <v>#VALUE!</v>
      </c>
      <c r="F173" s="413" t="str">
        <f ca="1">_xll.ohRangeRetrieveError(E173)</f>
        <v/>
      </c>
      <c r="G173" s="105"/>
      <c r="H173" s="416" t="s">
        <v>56</v>
      </c>
      <c r="I173" s="411" t="str">
        <f t="shared" si="25"/>
        <v>10F</v>
      </c>
      <c r="J173" s="417" t="str">
        <f t="shared" si="21"/>
        <v>EUR10F7Y</v>
      </c>
      <c r="K173" s="417" t="str">
        <v>EUR10F7Y=ICAP</v>
      </c>
      <c r="L173" s="418">
        <v>1.8800000000000001</v>
      </c>
      <c r="M173" s="201"/>
      <c r="N173" s="418">
        <v>1.7709999999999999</v>
      </c>
      <c r="O173" s="201"/>
      <c r="P173" s="239">
        <v>1.8800000000000001</v>
      </c>
      <c r="Q173" s="206" t="e">
        <f ca="1">_xll.qlSimpleQuoteSetValue(E173,P173/100,Trigger)</f>
        <v>#NAME?</v>
      </c>
      <c r="R173" s="201"/>
      <c r="T173" s="426"/>
    </row>
    <row r="174" spans="1:20" x14ac:dyDescent="0.2">
      <c r="A174" s="201"/>
      <c r="B174" s="410" t="s">
        <v>55</v>
      </c>
      <c r="C174" s="411" t="str">
        <f t="shared" si="24"/>
        <v>10F</v>
      </c>
      <c r="D174" s="412" t="str">
        <f t="shared" si="20"/>
        <v>EUR10F8Y_Quote</v>
      </c>
      <c r="E174" s="412" t="e">
        <f>_xll.qlSimpleQuote(D174,,RateTickValue,Permanent,Trigger,ObjectOverwrite)</f>
        <v>#VALUE!</v>
      </c>
      <c r="F174" s="413" t="str">
        <f ca="1">_xll.ohRangeRetrieveError(E174)</f>
        <v/>
      </c>
      <c r="G174" s="105"/>
      <c r="H174" s="416" t="s">
        <v>55</v>
      </c>
      <c r="I174" s="411" t="str">
        <f t="shared" si="25"/>
        <v>10F</v>
      </c>
      <c r="J174" s="417" t="str">
        <f t="shared" si="21"/>
        <v>EUR10F8Y</v>
      </c>
      <c r="K174" s="417" t="str">
        <v>EUR10F8Y=ICAP</v>
      </c>
      <c r="L174" s="418">
        <v>1.8679999999999999</v>
      </c>
      <c r="M174" s="201"/>
      <c r="N174" s="418">
        <v>1.758</v>
      </c>
      <c r="O174" s="201"/>
      <c r="P174" s="239">
        <v>1.8679999999999999</v>
      </c>
      <c r="Q174" s="206" t="e">
        <f ca="1">_xll.qlSimpleQuoteSetValue(E174,P174/100,Trigger)</f>
        <v>#NAME?</v>
      </c>
      <c r="R174" s="201"/>
      <c r="T174" s="426"/>
    </row>
    <row r="175" spans="1:20" x14ac:dyDescent="0.2">
      <c r="A175" s="201"/>
      <c r="B175" s="410" t="s">
        <v>54</v>
      </c>
      <c r="C175" s="411" t="str">
        <f t="shared" si="24"/>
        <v>10F</v>
      </c>
      <c r="D175" s="412" t="str">
        <f t="shared" si="20"/>
        <v>EUR10F9Y_Quote</v>
      </c>
      <c r="E175" s="412" t="e">
        <f>_xll.qlSimpleQuote(D175,,RateTickValue,Permanent,Trigger,ObjectOverwrite)</f>
        <v>#VALUE!</v>
      </c>
      <c r="F175" s="413" t="str">
        <f ca="1">_xll.ohRangeRetrieveError(E175)</f>
        <v/>
      </c>
      <c r="G175" s="105"/>
      <c r="H175" s="416" t="s">
        <v>54</v>
      </c>
      <c r="I175" s="411" t="str">
        <f t="shared" si="25"/>
        <v>10F</v>
      </c>
      <c r="J175" s="417" t="str">
        <f t="shared" si="21"/>
        <v>EUR10F9Y</v>
      </c>
      <c r="K175" s="417" t="str">
        <v>EUR10F9Y=ICAP</v>
      </c>
      <c r="L175" s="418">
        <v>1.855</v>
      </c>
      <c r="M175" s="201"/>
      <c r="N175" s="418">
        <v>1.7429999999999999</v>
      </c>
      <c r="O175" s="201"/>
      <c r="P175" s="239">
        <v>1.855</v>
      </c>
      <c r="Q175" s="206" t="e">
        <f ca="1">_xll.qlSimpleQuoteSetValue(E175,P175/100,Trigger)</f>
        <v>#NAME?</v>
      </c>
      <c r="R175" s="201"/>
      <c r="T175" s="426"/>
    </row>
    <row r="176" spans="1:20" x14ac:dyDescent="0.2">
      <c r="A176" s="201"/>
      <c r="B176" s="410" t="s">
        <v>53</v>
      </c>
      <c r="C176" s="411" t="str">
        <f t="shared" si="24"/>
        <v>10F</v>
      </c>
      <c r="D176" s="412" t="str">
        <f t="shared" si="20"/>
        <v>EUR10F10Y_Quote</v>
      </c>
      <c r="E176" s="412" t="e">
        <f>_xll.qlSimpleQuote(D176,,RateTickValue,Permanent,Trigger,ObjectOverwrite)</f>
        <v>#VALUE!</v>
      </c>
      <c r="F176" s="413" t="str">
        <f ca="1">_xll.ohRangeRetrieveError(E176)</f>
        <v/>
      </c>
      <c r="G176" s="105"/>
      <c r="H176" s="416" t="s">
        <v>53</v>
      </c>
      <c r="I176" s="411" t="str">
        <f t="shared" si="25"/>
        <v>10F</v>
      </c>
      <c r="J176" s="417" t="str">
        <f t="shared" si="21"/>
        <v>EUR10F10Y</v>
      </c>
      <c r="K176" s="417" t="str">
        <v>EUR10F10Y=ICAP</v>
      </c>
      <c r="L176" s="418">
        <v>1.839</v>
      </c>
      <c r="M176" s="201"/>
      <c r="N176" s="418">
        <v>1.7290000000000001</v>
      </c>
      <c r="O176" s="201"/>
      <c r="P176" s="239">
        <v>1.839</v>
      </c>
      <c r="Q176" s="206" t="e">
        <f ca="1">_xll.qlSimpleQuoteSetValue(E176,P176/100,Trigger)</f>
        <v>#NAME?</v>
      </c>
      <c r="R176" s="201"/>
      <c r="T176" s="426"/>
    </row>
    <row r="177" spans="1:20" x14ac:dyDescent="0.2">
      <c r="A177" s="201"/>
      <c r="B177" s="410" t="s">
        <v>52</v>
      </c>
      <c r="C177" s="411" t="str">
        <f t="shared" si="24"/>
        <v>10F</v>
      </c>
      <c r="D177" s="412" t="str">
        <f t="shared" si="20"/>
        <v>EUR10F11Y_Quote</v>
      </c>
      <c r="E177" s="412" t="e">
        <f>_xll.qlSimpleQuote(D177,,RateTickValue,Permanent,Trigger,ObjectOverwrite)</f>
        <v>#VALUE!</v>
      </c>
      <c r="F177" s="413" t="str">
        <f ca="1">_xll.ohRangeRetrieveError(E177)</f>
        <v/>
      </c>
      <c r="G177" s="105"/>
      <c r="H177" s="416" t="s">
        <v>52</v>
      </c>
      <c r="I177" s="411" t="str">
        <f t="shared" si="25"/>
        <v>10F</v>
      </c>
      <c r="J177" s="417" t="str">
        <f t="shared" si="21"/>
        <v>EUR10F11Y</v>
      </c>
      <c r="K177" s="417" t="str">
        <v>EUR10F11Y=ICAP</v>
      </c>
      <c r="L177" s="418">
        <v>1.823</v>
      </c>
      <c r="M177" s="201"/>
      <c r="N177" s="418">
        <v>1.7130000000000001</v>
      </c>
      <c r="O177" s="201"/>
      <c r="P177" s="239">
        <v>1.823</v>
      </c>
      <c r="Q177" s="206" t="e">
        <f ca="1">_xll.qlSimpleQuoteSetValue(E177,P177/100,Trigger)</f>
        <v>#NAME?</v>
      </c>
      <c r="R177" s="201"/>
      <c r="T177" s="426"/>
    </row>
    <row r="178" spans="1:20" x14ac:dyDescent="0.2">
      <c r="A178" s="201"/>
      <c r="B178" s="410" t="s">
        <v>51</v>
      </c>
      <c r="C178" s="411" t="str">
        <f t="shared" si="24"/>
        <v>10F</v>
      </c>
      <c r="D178" s="412" t="str">
        <f t="shared" si="20"/>
        <v>EUR10F12Y_Quote</v>
      </c>
      <c r="E178" s="412" t="e">
        <f>_xll.qlSimpleQuote(D178,,RateTickValue,Permanent,Trigger,ObjectOverwrite)</f>
        <v>#VALUE!</v>
      </c>
      <c r="F178" s="413" t="str">
        <f ca="1">_xll.ohRangeRetrieveError(E178)</f>
        <v/>
      </c>
      <c r="G178" s="105"/>
      <c r="H178" s="416" t="s">
        <v>51</v>
      </c>
      <c r="I178" s="411" t="str">
        <f t="shared" si="25"/>
        <v>10F</v>
      </c>
      <c r="J178" s="417" t="str">
        <f t="shared" si="21"/>
        <v>EUR10F12Y</v>
      </c>
      <c r="K178" s="417" t="str">
        <v>EUR10F12Y=ICAP</v>
      </c>
      <c r="L178" s="418">
        <v>1.8039999999999998</v>
      </c>
      <c r="M178" s="201"/>
      <c r="N178" s="418">
        <v>1.698</v>
      </c>
      <c r="O178" s="201"/>
      <c r="P178" s="239">
        <v>1.8039999999999998</v>
      </c>
      <c r="Q178" s="206" t="e">
        <f ca="1">_xll.qlSimpleQuoteSetValue(E178,P178/100,Trigger)</f>
        <v>#NAME?</v>
      </c>
      <c r="R178" s="201"/>
      <c r="T178" s="426"/>
    </row>
    <row r="179" spans="1:20" x14ac:dyDescent="0.2">
      <c r="A179" s="201"/>
      <c r="B179" s="410" t="s">
        <v>50</v>
      </c>
      <c r="C179" s="411" t="str">
        <f t="shared" si="24"/>
        <v>10F</v>
      </c>
      <c r="D179" s="412" t="str">
        <f t="shared" si="20"/>
        <v>EUR10F13Y_Quote</v>
      </c>
      <c r="E179" s="412" t="e">
        <f>_xll.qlSimpleQuote(D179,,RateTickValue,Permanent,Trigger,ObjectOverwrite)</f>
        <v>#VALUE!</v>
      </c>
      <c r="F179" s="413" t="str">
        <f ca="1">_xll.ohRangeRetrieveError(E179)</f>
        <v/>
      </c>
      <c r="G179" s="105"/>
      <c r="H179" s="416" t="s">
        <v>50</v>
      </c>
      <c r="I179" s="411" t="str">
        <f t="shared" si="25"/>
        <v>10F</v>
      </c>
      <c r="J179" s="417" t="str">
        <f t="shared" si="21"/>
        <v>EUR10F13Y</v>
      </c>
      <c r="K179" s="417" t="str">
        <v>EUR10F13Y=ICAP</v>
      </c>
      <c r="L179" s="418">
        <v>1.7869999999999999</v>
      </c>
      <c r="M179" s="201"/>
      <c r="N179" s="418">
        <v>1.6830000000000001</v>
      </c>
      <c r="O179" s="201"/>
      <c r="P179" s="239">
        <v>1.7869999999999999</v>
      </c>
      <c r="Q179" s="206" t="e">
        <f ca="1">_xll.qlSimpleQuoteSetValue(E179,P179/100,Trigger)</f>
        <v>#NAME?</v>
      </c>
      <c r="R179" s="201"/>
      <c r="T179" s="426"/>
    </row>
    <row r="180" spans="1:20" x14ac:dyDescent="0.2">
      <c r="A180" s="201"/>
      <c r="B180" s="410" t="s">
        <v>49</v>
      </c>
      <c r="C180" s="411" t="str">
        <f t="shared" si="24"/>
        <v>10F</v>
      </c>
      <c r="D180" s="412" t="str">
        <f t="shared" si="20"/>
        <v>EUR10F14Y_Quote</v>
      </c>
      <c r="E180" s="412" t="e">
        <f>_xll.qlSimpleQuote(D180,,RateTickValue,Permanent,Trigger,ObjectOverwrite)</f>
        <v>#VALUE!</v>
      </c>
      <c r="F180" s="413" t="str">
        <f ca="1">_xll.ohRangeRetrieveError(E180)</f>
        <v/>
      </c>
      <c r="G180" s="105"/>
      <c r="H180" s="416" t="s">
        <v>49</v>
      </c>
      <c r="I180" s="411" t="str">
        <f t="shared" si="25"/>
        <v>10F</v>
      </c>
      <c r="J180" s="417" t="str">
        <f t="shared" si="21"/>
        <v>EUR10F14Y</v>
      </c>
      <c r="K180" s="417" t="str">
        <v>EUR10F14Y=ICAP</v>
      </c>
      <c r="L180" s="418">
        <v>1.772</v>
      </c>
      <c r="M180" s="201"/>
      <c r="N180" s="418">
        <v>1.667</v>
      </c>
      <c r="O180" s="201"/>
      <c r="P180" s="239">
        <v>1.772</v>
      </c>
      <c r="Q180" s="206" t="e">
        <f ca="1">_xll.qlSimpleQuoteSetValue(E180,P180/100,Trigger)</f>
        <v>#NAME?</v>
      </c>
      <c r="R180" s="201"/>
      <c r="T180" s="426"/>
    </row>
    <row r="181" spans="1:20" x14ac:dyDescent="0.2">
      <c r="A181" s="201"/>
      <c r="B181" s="410" t="s">
        <v>48</v>
      </c>
      <c r="C181" s="411" t="str">
        <f t="shared" si="24"/>
        <v>10F</v>
      </c>
      <c r="D181" s="412" t="str">
        <f t="shared" si="20"/>
        <v>EUR10F15Y_Quote</v>
      </c>
      <c r="E181" s="412" t="e">
        <f>_xll.qlSimpleQuote(D181,,RateTickValue,Permanent,Trigger,ObjectOverwrite)</f>
        <v>#VALUE!</v>
      </c>
      <c r="F181" s="413" t="str">
        <f ca="1">_xll.ohRangeRetrieveError(E181)</f>
        <v/>
      </c>
      <c r="G181" s="105"/>
      <c r="H181" s="416" t="s">
        <v>48</v>
      </c>
      <c r="I181" s="411" t="str">
        <f t="shared" si="25"/>
        <v>10F</v>
      </c>
      <c r="J181" s="417" t="str">
        <f t="shared" si="21"/>
        <v>EUR10F15Y</v>
      </c>
      <c r="K181" s="417" t="str">
        <v>EUR10F15Y=ICAP</v>
      </c>
      <c r="L181" s="418">
        <v>1.7570000000000001</v>
      </c>
      <c r="M181" s="201"/>
      <c r="N181" s="418">
        <v>1.6559999999999999</v>
      </c>
      <c r="O181" s="201"/>
      <c r="P181" s="239">
        <v>1.7570000000000001</v>
      </c>
      <c r="Q181" s="206" t="e">
        <f ca="1">_xll.qlSimpleQuoteSetValue(E181,P181/100,Trigger)</f>
        <v>#NAME?</v>
      </c>
      <c r="R181" s="201"/>
      <c r="T181" s="426"/>
    </row>
    <row r="182" spans="1:20" x14ac:dyDescent="0.2">
      <c r="A182" s="201"/>
      <c r="B182" s="410" t="s">
        <v>43</v>
      </c>
      <c r="C182" s="411" t="str">
        <f t="shared" si="24"/>
        <v>10F</v>
      </c>
      <c r="D182" s="412" t="str">
        <f t="shared" si="20"/>
        <v>EUR10F20Y_Quote</v>
      </c>
      <c r="E182" s="412" t="e">
        <f>_xll.qlSimpleQuote(D182,,RateTickValue,Permanent,Trigger,ObjectOverwrite)</f>
        <v>#VALUE!</v>
      </c>
      <c r="F182" s="413" t="str">
        <f ca="1">_xll.ohRangeRetrieveError(E182)</f>
        <v/>
      </c>
      <c r="G182" s="105"/>
      <c r="H182" s="416" t="s">
        <v>43</v>
      </c>
      <c r="I182" s="411" t="str">
        <f t="shared" si="25"/>
        <v>10F</v>
      </c>
      <c r="J182" s="417" t="str">
        <f t="shared" si="21"/>
        <v>EUR10F20Y</v>
      </c>
      <c r="K182" s="417" t="str">
        <v>EUR10F20Y=ICAP</v>
      </c>
      <c r="L182" s="418">
        <v>1.7130000000000001</v>
      </c>
      <c r="M182" s="201"/>
      <c r="N182" s="418">
        <v>1.6160000000000001</v>
      </c>
      <c r="O182" s="201"/>
      <c r="P182" s="239">
        <v>1.7130000000000001</v>
      </c>
      <c r="Q182" s="206" t="e">
        <f ca="1">_xll.qlSimpleQuoteSetValue(E182,P182/100,Trigger)</f>
        <v>#NAME?</v>
      </c>
      <c r="R182" s="201"/>
      <c r="T182" s="426"/>
    </row>
    <row r="183" spans="1:20" x14ac:dyDescent="0.2">
      <c r="A183" s="201"/>
      <c r="B183" s="410" t="s">
        <v>38</v>
      </c>
      <c r="C183" s="411" t="str">
        <f t="shared" si="24"/>
        <v>10F</v>
      </c>
      <c r="D183" s="412" t="str">
        <f t="shared" si="20"/>
        <v>EUR10F25Y_Quote</v>
      </c>
      <c r="E183" s="412" t="e">
        <f>_xll.qlSimpleQuote(D183,,RateTickValue,Permanent,Trigger,ObjectOverwrite)</f>
        <v>#VALUE!</v>
      </c>
      <c r="F183" s="413" t="str">
        <f ca="1">_xll.ohRangeRetrieveError(E183)</f>
        <v/>
      </c>
      <c r="G183" s="105"/>
      <c r="H183" s="416" t="s">
        <v>38</v>
      </c>
      <c r="I183" s="411" t="str">
        <f t="shared" si="25"/>
        <v>10F</v>
      </c>
      <c r="J183" s="417" t="str">
        <f t="shared" si="21"/>
        <v>EUR10F25Y</v>
      </c>
      <c r="K183" s="417" t="str">
        <v>EUR10F25Y=ICAP</v>
      </c>
      <c r="L183" s="418">
        <v>1.677</v>
      </c>
      <c r="M183" s="201"/>
      <c r="N183" s="418">
        <v>1.5840000000000001</v>
      </c>
      <c r="O183" s="201"/>
      <c r="P183" s="239">
        <v>1.677</v>
      </c>
      <c r="Q183" s="206" t="e">
        <f ca="1">_xll.qlSimpleQuoteSetValue(E183,P183/100,Trigger)</f>
        <v>#NAME?</v>
      </c>
      <c r="R183" s="201"/>
      <c r="T183" s="426"/>
    </row>
    <row r="184" spans="1:20" x14ac:dyDescent="0.2">
      <c r="A184" s="201"/>
      <c r="B184" s="172" t="s">
        <v>33</v>
      </c>
      <c r="C184" s="53" t="str">
        <f t="shared" si="24"/>
        <v>10F</v>
      </c>
      <c r="D184" s="52" t="str">
        <f t="shared" si="20"/>
        <v>EUR10F30Y_Quote</v>
      </c>
      <c r="E184" s="52" t="e">
        <f>_xll.qlSimpleQuote(D184,,RateTickValue,Permanent,Trigger,ObjectOverwrite)</f>
        <v>#VALUE!</v>
      </c>
      <c r="F184" s="414" t="str">
        <f ca="1">_xll.ohRangeRetrieveError(E184)</f>
        <v/>
      </c>
      <c r="G184" s="105"/>
      <c r="H184" s="419" t="s">
        <v>33</v>
      </c>
      <c r="I184" s="53" t="str">
        <f t="shared" si="25"/>
        <v>10F</v>
      </c>
      <c r="J184" s="420" t="str">
        <f t="shared" si="21"/>
        <v>EUR10F30Y</v>
      </c>
      <c r="K184" s="420" t="str">
        <v>EUR10F30Y=ICAP</v>
      </c>
      <c r="L184" s="421">
        <v>1.6400000000000001</v>
      </c>
      <c r="M184" s="201"/>
      <c r="N184" s="421">
        <v>1.552</v>
      </c>
      <c r="O184" s="201"/>
      <c r="P184" s="244">
        <v>1.6400000000000001</v>
      </c>
      <c r="Q184" s="198" t="e">
        <f ca="1">_xll.qlSimpleQuoteSetValue(E184,P184/100,Trigger)</f>
        <v>#NAME?</v>
      </c>
      <c r="R184" s="201"/>
      <c r="T184" s="426"/>
    </row>
    <row r="185" spans="1:20" x14ac:dyDescent="0.2">
      <c r="A185" s="201">
        <v>11</v>
      </c>
      <c r="B185" s="410" t="s">
        <v>9</v>
      </c>
      <c r="C185" s="411" t="str">
        <f>$A$185&amp;"F"</f>
        <v>11F</v>
      </c>
      <c r="D185" s="412" t="str">
        <f t="shared" si="20"/>
        <v>EUR11F1Y_Quote</v>
      </c>
      <c r="E185" s="412" t="e">
        <f>_xll.qlSimpleQuote(D185,,RateTickValue,Permanent,Trigger,ObjectOverwrite)</f>
        <v>#VALUE!</v>
      </c>
      <c r="F185" s="413" t="str">
        <f ca="1">_xll.ohRangeRetrieveError(E185)</f>
        <v/>
      </c>
      <c r="G185" s="105"/>
      <c r="H185" s="416" t="s">
        <v>9</v>
      </c>
      <c r="I185" s="411" t="str">
        <f>$A$185&amp;"F"</f>
        <v>11F</v>
      </c>
      <c r="J185" s="417" t="str">
        <f t="shared" si="21"/>
        <v>EUR11F1Y</v>
      </c>
      <c r="K185" s="417" t="str">
        <v>EUR11F1Y=ICAP</v>
      </c>
      <c r="L185" s="418">
        <v>1.919</v>
      </c>
      <c r="M185" s="201"/>
      <c r="N185" s="418">
        <v>1.8089999999999999</v>
      </c>
      <c r="O185" s="201"/>
      <c r="P185" s="239">
        <v>1.919</v>
      </c>
      <c r="Q185" s="206" t="e">
        <f ca="1">_xll.qlSimpleQuoteSetValue(E185,P185/100,Trigger)</f>
        <v>#NAME?</v>
      </c>
      <c r="R185" s="201"/>
      <c r="T185" s="426"/>
    </row>
    <row r="186" spans="1:20" x14ac:dyDescent="0.2">
      <c r="A186" s="201"/>
      <c r="B186" s="410" t="s">
        <v>61</v>
      </c>
      <c r="C186" s="411" t="str">
        <f t="shared" ref="C186:C202" si="26">$A$185&amp;"F"</f>
        <v>11F</v>
      </c>
      <c r="D186" s="412" t="str">
        <f t="shared" si="20"/>
        <v>EUR11F2Y_Quote</v>
      </c>
      <c r="E186" s="412" t="e">
        <f>_xll.qlSimpleQuote(D186,,RateTickValue,Permanent,Trigger,ObjectOverwrite)</f>
        <v>#VALUE!</v>
      </c>
      <c r="F186" s="413" t="str">
        <f ca="1">_xll.ohRangeRetrieveError(E186)</f>
        <v/>
      </c>
      <c r="G186" s="105"/>
      <c r="H186" s="416" t="s">
        <v>61</v>
      </c>
      <c r="I186" s="411" t="str">
        <f t="shared" ref="I186:I202" si="27">$A$185&amp;"F"</f>
        <v>11F</v>
      </c>
      <c r="J186" s="417" t="str">
        <f t="shared" si="21"/>
        <v>EUR11F2Y</v>
      </c>
      <c r="K186" s="417" t="str">
        <v>EUR11F2Y=ICAP</v>
      </c>
      <c r="L186" s="418">
        <v>1.9019999999999999</v>
      </c>
      <c r="M186" s="201"/>
      <c r="N186" s="418">
        <v>1.786</v>
      </c>
      <c r="O186" s="201"/>
      <c r="P186" s="239">
        <v>1.9019999999999999</v>
      </c>
      <c r="Q186" s="206" t="e">
        <f ca="1">_xll.qlSimpleQuoteSetValue(E186,P186/100,Trigger)</f>
        <v>#NAME?</v>
      </c>
      <c r="R186" s="201"/>
      <c r="T186" s="426"/>
    </row>
    <row r="187" spans="1:20" x14ac:dyDescent="0.2">
      <c r="A187" s="201"/>
      <c r="B187" s="410" t="s">
        <v>60</v>
      </c>
      <c r="C187" s="411" t="str">
        <f t="shared" si="26"/>
        <v>11F</v>
      </c>
      <c r="D187" s="412" t="str">
        <f t="shared" si="20"/>
        <v>EUR11F3Y_Quote</v>
      </c>
      <c r="E187" s="412" t="e">
        <f>_xll.qlSimpleQuote(D187,,RateTickValue,Permanent,Trigger,ObjectOverwrite)</f>
        <v>#VALUE!</v>
      </c>
      <c r="F187" s="413" t="str">
        <f ca="1">_xll.ohRangeRetrieveError(E187)</f>
        <v/>
      </c>
      <c r="G187" s="105"/>
      <c r="H187" s="416" t="s">
        <v>60</v>
      </c>
      <c r="I187" s="411" t="str">
        <f t="shared" si="27"/>
        <v>11F</v>
      </c>
      <c r="J187" s="417" t="str">
        <f t="shared" si="21"/>
        <v>EUR11F3Y</v>
      </c>
      <c r="K187" s="417" t="str">
        <v>EUR11F3Y=ICAP</v>
      </c>
      <c r="L187" s="418">
        <v>1.901</v>
      </c>
      <c r="M187" s="201"/>
      <c r="N187" s="418">
        <v>1.7909999999999999</v>
      </c>
      <c r="O187" s="201"/>
      <c r="P187" s="239">
        <v>1.901</v>
      </c>
      <c r="Q187" s="206" t="e">
        <f ca="1">_xll.qlSimpleQuoteSetValue(E187,P187/100,Trigger)</f>
        <v>#NAME?</v>
      </c>
      <c r="R187" s="201"/>
      <c r="T187" s="426"/>
    </row>
    <row r="188" spans="1:20" x14ac:dyDescent="0.2">
      <c r="A188" s="201"/>
      <c r="B188" s="410" t="s">
        <v>59</v>
      </c>
      <c r="C188" s="411" t="str">
        <f t="shared" si="26"/>
        <v>11F</v>
      </c>
      <c r="D188" s="412" t="str">
        <f t="shared" si="20"/>
        <v>EUR11F4Y_Quote</v>
      </c>
      <c r="E188" s="412" t="e">
        <f>_xll.qlSimpleQuote(D188,,RateTickValue,Permanent,Trigger,ObjectOverwrite)</f>
        <v>#VALUE!</v>
      </c>
      <c r="F188" s="413" t="str">
        <f ca="1">_xll.ohRangeRetrieveError(E188)</f>
        <v/>
      </c>
      <c r="G188" s="105"/>
      <c r="H188" s="416" t="s">
        <v>59</v>
      </c>
      <c r="I188" s="411" t="str">
        <f t="shared" si="27"/>
        <v>11F</v>
      </c>
      <c r="J188" s="417" t="str">
        <f t="shared" si="21"/>
        <v>EUR11F4Y</v>
      </c>
      <c r="K188" s="417" t="str">
        <v>EUR11F4Y=ICAP</v>
      </c>
      <c r="L188" s="418">
        <v>1.901</v>
      </c>
      <c r="M188" s="201"/>
      <c r="N188" s="418">
        <v>1.794</v>
      </c>
      <c r="O188" s="201"/>
      <c r="P188" s="239">
        <v>1.901</v>
      </c>
      <c r="Q188" s="206" t="e">
        <f ca="1">_xll.qlSimpleQuoteSetValue(E188,P188/100,Trigger)</f>
        <v>#NAME?</v>
      </c>
      <c r="R188" s="201"/>
      <c r="T188" s="426"/>
    </row>
    <row r="189" spans="1:20" x14ac:dyDescent="0.2">
      <c r="A189" s="201"/>
      <c r="B189" s="410" t="s">
        <v>58</v>
      </c>
      <c r="C189" s="411" t="str">
        <f t="shared" si="26"/>
        <v>11F</v>
      </c>
      <c r="D189" s="412" t="str">
        <f t="shared" si="20"/>
        <v>EUR11F5Y_Quote</v>
      </c>
      <c r="E189" s="412" t="e">
        <f>_xll.qlSimpleQuote(D189,,RateTickValue,Permanent,Trigger,ObjectOverwrite)</f>
        <v>#VALUE!</v>
      </c>
      <c r="F189" s="413" t="str">
        <f ca="1">_xll.ohRangeRetrieveError(E189)</f>
        <v/>
      </c>
      <c r="G189" s="105"/>
      <c r="H189" s="416" t="s">
        <v>58</v>
      </c>
      <c r="I189" s="411" t="str">
        <f t="shared" si="27"/>
        <v>11F</v>
      </c>
      <c r="J189" s="417" t="str">
        <f t="shared" si="21"/>
        <v>EUR11F5Y</v>
      </c>
      <c r="K189" s="417" t="str">
        <v>EUR11F5Y=ICAP</v>
      </c>
      <c r="L189" s="418">
        <v>1.8919999999999999</v>
      </c>
      <c r="M189" s="201"/>
      <c r="N189" s="418">
        <v>1.7849999999999999</v>
      </c>
      <c r="O189" s="201"/>
      <c r="P189" s="239">
        <v>1.8919999999999999</v>
      </c>
      <c r="Q189" s="206" t="e">
        <f ca="1">_xll.qlSimpleQuoteSetValue(E189,P189/100,Trigger)</f>
        <v>#NAME?</v>
      </c>
      <c r="R189" s="201"/>
      <c r="T189" s="426"/>
    </row>
    <row r="190" spans="1:20" x14ac:dyDescent="0.2">
      <c r="A190" s="201"/>
      <c r="B190" s="410" t="s">
        <v>57</v>
      </c>
      <c r="C190" s="411" t="str">
        <f t="shared" si="26"/>
        <v>11F</v>
      </c>
      <c r="D190" s="412" t="str">
        <f t="shared" si="20"/>
        <v>EUR11F6Y_Quote</v>
      </c>
      <c r="E190" s="412" t="e">
        <f>_xll.qlSimpleQuote(D190,,RateTickValue,Permanent,Trigger,ObjectOverwrite)</f>
        <v>#VALUE!</v>
      </c>
      <c r="F190" s="413" t="str">
        <f ca="1">_xll.ohRangeRetrieveError(E190)</f>
        <v/>
      </c>
      <c r="G190" s="105"/>
      <c r="H190" s="416" t="s">
        <v>57</v>
      </c>
      <c r="I190" s="411" t="str">
        <f t="shared" si="27"/>
        <v>11F</v>
      </c>
      <c r="J190" s="417" t="str">
        <f t="shared" si="21"/>
        <v>EUR11F6Y</v>
      </c>
      <c r="K190" s="417" t="str">
        <v>EUR11F6Y=ICAP</v>
      </c>
      <c r="L190" s="418">
        <v>1.883</v>
      </c>
      <c r="M190" s="201"/>
      <c r="N190" s="418">
        <v>1.772</v>
      </c>
      <c r="O190" s="201"/>
      <c r="P190" s="239">
        <v>1.883</v>
      </c>
      <c r="Q190" s="206" t="e">
        <f ca="1">_xll.qlSimpleQuoteSetValue(E190,P190/100,Trigger)</f>
        <v>#NAME?</v>
      </c>
      <c r="R190" s="201"/>
      <c r="T190" s="426"/>
    </row>
    <row r="191" spans="1:20" x14ac:dyDescent="0.2">
      <c r="A191" s="201"/>
      <c r="B191" s="410" t="s">
        <v>56</v>
      </c>
      <c r="C191" s="411" t="str">
        <f t="shared" si="26"/>
        <v>11F</v>
      </c>
      <c r="D191" s="412" t="str">
        <f t="shared" si="20"/>
        <v>EUR11F7Y_Quote</v>
      </c>
      <c r="E191" s="412" t="e">
        <f>_xll.qlSimpleQuote(D191,,RateTickValue,Permanent,Trigger,ObjectOverwrite)</f>
        <v>#VALUE!</v>
      </c>
      <c r="F191" s="413" t="str">
        <f ca="1">_xll.ohRangeRetrieveError(E191)</f>
        <v/>
      </c>
      <c r="G191" s="105"/>
      <c r="H191" s="416" t="s">
        <v>56</v>
      </c>
      <c r="I191" s="411" t="str">
        <f t="shared" si="27"/>
        <v>11F</v>
      </c>
      <c r="J191" s="417" t="str">
        <f t="shared" si="21"/>
        <v>EUR11F7Y</v>
      </c>
      <c r="K191" s="417" t="str">
        <v>EUR11F7Y=ICAP</v>
      </c>
      <c r="L191" s="418">
        <v>1.869</v>
      </c>
      <c r="M191" s="201"/>
      <c r="N191" s="418">
        <v>1.756</v>
      </c>
      <c r="O191" s="201"/>
      <c r="P191" s="239">
        <v>1.869</v>
      </c>
      <c r="Q191" s="206" t="e">
        <f ca="1">_xll.qlSimpleQuoteSetValue(E191,P191/100,Trigger)</f>
        <v>#NAME?</v>
      </c>
      <c r="R191" s="201"/>
      <c r="T191" s="426"/>
    </row>
    <row r="192" spans="1:20" x14ac:dyDescent="0.2">
      <c r="A192" s="201"/>
      <c r="B192" s="410" t="s">
        <v>55</v>
      </c>
      <c r="C192" s="411" t="str">
        <f t="shared" si="26"/>
        <v>11F</v>
      </c>
      <c r="D192" s="412" t="str">
        <f t="shared" si="20"/>
        <v>EUR11F8Y_Quote</v>
      </c>
      <c r="E192" s="412" t="e">
        <f>_xll.qlSimpleQuote(D192,,RateTickValue,Permanent,Trigger,ObjectOverwrite)</f>
        <v>#VALUE!</v>
      </c>
      <c r="F192" s="413" t="str">
        <f ca="1">_xll.ohRangeRetrieveError(E192)</f>
        <v/>
      </c>
      <c r="G192" s="105"/>
      <c r="H192" s="416" t="s">
        <v>55</v>
      </c>
      <c r="I192" s="411" t="str">
        <f t="shared" si="27"/>
        <v>11F</v>
      </c>
      <c r="J192" s="417" t="str">
        <f t="shared" si="21"/>
        <v>EUR11F8Y</v>
      </c>
      <c r="K192" s="417" t="str">
        <v>EUR11F8Y=ICAP</v>
      </c>
      <c r="L192" s="418">
        <v>1.8539999999999999</v>
      </c>
      <c r="M192" s="201"/>
      <c r="N192" s="418">
        <v>1.74</v>
      </c>
      <c r="O192" s="201"/>
      <c r="P192" s="239">
        <v>1.8539999999999999</v>
      </c>
      <c r="Q192" s="206" t="e">
        <f ca="1">_xll.qlSimpleQuoteSetValue(E192,P192/100,Trigger)</f>
        <v>#NAME?</v>
      </c>
      <c r="R192" s="201"/>
      <c r="T192" s="426"/>
    </row>
    <row r="193" spans="1:20" x14ac:dyDescent="0.2">
      <c r="A193" s="201"/>
      <c r="B193" s="410" t="s">
        <v>54</v>
      </c>
      <c r="C193" s="411" t="str">
        <f t="shared" si="26"/>
        <v>11F</v>
      </c>
      <c r="D193" s="412" t="str">
        <f t="shared" si="20"/>
        <v>EUR11F9Y_Quote</v>
      </c>
      <c r="E193" s="412" t="e">
        <f>_xll.qlSimpleQuote(D193,,RateTickValue,Permanent,Trigger,ObjectOverwrite)</f>
        <v>#VALUE!</v>
      </c>
      <c r="F193" s="413" t="str">
        <f ca="1">_xll.ohRangeRetrieveError(E193)</f>
        <v/>
      </c>
      <c r="G193" s="105"/>
      <c r="H193" s="416" t="s">
        <v>54</v>
      </c>
      <c r="I193" s="411" t="str">
        <f t="shared" si="27"/>
        <v>11F</v>
      </c>
      <c r="J193" s="417" t="str">
        <f t="shared" si="21"/>
        <v>EUR11F9Y</v>
      </c>
      <c r="K193" s="417" t="str">
        <v>EUR11F9Y=ICAP</v>
      </c>
      <c r="L193" s="418">
        <v>1.837</v>
      </c>
      <c r="M193" s="201"/>
      <c r="N193" s="418">
        <v>1.724</v>
      </c>
      <c r="O193" s="201"/>
      <c r="P193" s="239">
        <v>1.837</v>
      </c>
      <c r="Q193" s="206" t="e">
        <f ca="1">_xll.qlSimpleQuoteSetValue(E193,P193/100,Trigger)</f>
        <v>#NAME?</v>
      </c>
      <c r="R193" s="201"/>
      <c r="T193" s="426"/>
    </row>
    <row r="194" spans="1:20" x14ac:dyDescent="0.2">
      <c r="A194" s="201"/>
      <c r="B194" s="410" t="s">
        <v>53</v>
      </c>
      <c r="C194" s="411" t="str">
        <f t="shared" si="26"/>
        <v>11F</v>
      </c>
      <c r="D194" s="412" t="str">
        <f t="shared" si="20"/>
        <v>EUR11F10Y_Quote</v>
      </c>
      <c r="E194" s="412" t="e">
        <f>_xll.qlSimpleQuote(D194,,RateTickValue,Permanent,Trigger,ObjectOverwrite)</f>
        <v>#VALUE!</v>
      </c>
      <c r="F194" s="413" t="str">
        <f ca="1">_xll.ohRangeRetrieveError(E194)</f>
        <v/>
      </c>
      <c r="G194" s="105"/>
      <c r="H194" s="416" t="s">
        <v>53</v>
      </c>
      <c r="I194" s="411" t="str">
        <f t="shared" si="27"/>
        <v>11F</v>
      </c>
      <c r="J194" s="417" t="str">
        <f t="shared" si="21"/>
        <v>EUR11F10Y</v>
      </c>
      <c r="K194" s="417" t="str">
        <v>EUR11F10Y=ICAP</v>
      </c>
      <c r="L194" s="418">
        <v>1.819</v>
      </c>
      <c r="M194" s="201"/>
      <c r="N194" s="418">
        <v>1.708</v>
      </c>
      <c r="O194" s="201"/>
      <c r="P194" s="239">
        <v>1.819</v>
      </c>
      <c r="Q194" s="206" t="e">
        <f ca="1">_xll.qlSimpleQuoteSetValue(E194,P194/100,Trigger)</f>
        <v>#NAME?</v>
      </c>
      <c r="R194" s="201"/>
      <c r="T194" s="426"/>
    </row>
    <row r="195" spans="1:20" x14ac:dyDescent="0.2">
      <c r="A195" s="201"/>
      <c r="B195" s="410" t="s">
        <v>52</v>
      </c>
      <c r="C195" s="411" t="str">
        <f t="shared" si="26"/>
        <v>11F</v>
      </c>
      <c r="D195" s="412" t="str">
        <f t="shared" si="20"/>
        <v>EUR11F11Y_Quote</v>
      </c>
      <c r="E195" s="412" t="e">
        <f>_xll.qlSimpleQuote(D195,,RateTickValue,Permanent,Trigger,ObjectOverwrite)</f>
        <v>#VALUE!</v>
      </c>
      <c r="F195" s="413" t="str">
        <f ca="1">_xll.ohRangeRetrieveError(E195)</f>
        <v/>
      </c>
      <c r="G195" s="105"/>
      <c r="H195" s="416" t="s">
        <v>52</v>
      </c>
      <c r="I195" s="411" t="str">
        <f t="shared" si="27"/>
        <v>11F</v>
      </c>
      <c r="J195" s="417" t="str">
        <f t="shared" si="21"/>
        <v>EUR11F11Y</v>
      </c>
      <c r="K195" s="417" t="str">
        <v>EUR11F11Y=ICAP</v>
      </c>
      <c r="L195" s="418">
        <v>1.7989999999999999</v>
      </c>
      <c r="M195" s="201"/>
      <c r="N195" s="418">
        <v>1.6910000000000001</v>
      </c>
      <c r="O195" s="201"/>
      <c r="P195" s="239">
        <v>1.7989999999999999</v>
      </c>
      <c r="Q195" s="206" t="e">
        <f ca="1">_xll.qlSimpleQuoteSetValue(E195,P195/100,Trigger)</f>
        <v>#NAME?</v>
      </c>
      <c r="R195" s="201"/>
      <c r="T195" s="426"/>
    </row>
    <row r="196" spans="1:20" x14ac:dyDescent="0.2">
      <c r="A196" s="201"/>
      <c r="B196" s="410" t="s">
        <v>51</v>
      </c>
      <c r="C196" s="411" t="str">
        <f t="shared" si="26"/>
        <v>11F</v>
      </c>
      <c r="D196" s="412" t="str">
        <f t="shared" si="20"/>
        <v>EUR11F12Y_Quote</v>
      </c>
      <c r="E196" s="412" t="e">
        <f>_xll.qlSimpleQuote(D196,,RateTickValue,Permanent,Trigger,ObjectOverwrite)</f>
        <v>#VALUE!</v>
      </c>
      <c r="F196" s="413" t="str">
        <f ca="1">_xll.ohRangeRetrieveError(E196)</f>
        <v/>
      </c>
      <c r="G196" s="105"/>
      <c r="H196" s="416" t="s">
        <v>51</v>
      </c>
      <c r="I196" s="411" t="str">
        <f t="shared" si="27"/>
        <v>11F</v>
      </c>
      <c r="J196" s="417" t="str">
        <f t="shared" si="21"/>
        <v>EUR11F12Y</v>
      </c>
      <c r="K196" s="417" t="str">
        <v>EUR11F12Y=ICAP</v>
      </c>
      <c r="L196" s="418">
        <v>1.78</v>
      </c>
      <c r="M196" s="201"/>
      <c r="N196" s="418">
        <v>1.675</v>
      </c>
      <c r="O196" s="201"/>
      <c r="P196" s="239">
        <v>1.78</v>
      </c>
      <c r="Q196" s="206" t="e">
        <f ca="1">_xll.qlSimpleQuoteSetValue(E196,P196/100,Trigger)</f>
        <v>#NAME?</v>
      </c>
      <c r="R196" s="201"/>
      <c r="T196" s="426"/>
    </row>
    <row r="197" spans="1:20" x14ac:dyDescent="0.2">
      <c r="A197" s="201"/>
      <c r="B197" s="410" t="s">
        <v>50</v>
      </c>
      <c r="C197" s="411" t="str">
        <f t="shared" si="26"/>
        <v>11F</v>
      </c>
      <c r="D197" s="412" t="str">
        <f t="shared" ref="D197:D260" si="28">Currency&amp;$C197&amp;B197&amp;QuoteSuffix</f>
        <v>EUR11F13Y_Quote</v>
      </c>
      <c r="E197" s="412" t="e">
        <f>_xll.qlSimpleQuote(D197,,RateTickValue,Permanent,Trigger,ObjectOverwrite)</f>
        <v>#VALUE!</v>
      </c>
      <c r="F197" s="413" t="str">
        <f ca="1">_xll.ohRangeRetrieveError(E197)</f>
        <v/>
      </c>
      <c r="G197" s="105"/>
      <c r="H197" s="416" t="s">
        <v>50</v>
      </c>
      <c r="I197" s="411" t="str">
        <f t="shared" si="27"/>
        <v>11F</v>
      </c>
      <c r="J197" s="417" t="str">
        <f t="shared" ref="J197:J260" si="29">Currency&amp;$I197&amp;$H197</f>
        <v>EUR11F13Y</v>
      </c>
      <c r="K197" s="417" t="str">
        <v>EUR11F13Y=ICAP</v>
      </c>
      <c r="L197" s="418">
        <v>1.764</v>
      </c>
      <c r="M197" s="201"/>
      <c r="N197" s="418">
        <v>1.659</v>
      </c>
      <c r="O197" s="201"/>
      <c r="P197" s="239">
        <v>1.764</v>
      </c>
      <c r="Q197" s="206" t="e">
        <f ca="1">_xll.qlSimpleQuoteSetValue(E197,P197/100,Trigger)</f>
        <v>#NAME?</v>
      </c>
      <c r="R197" s="201"/>
      <c r="T197" s="426"/>
    </row>
    <row r="198" spans="1:20" x14ac:dyDescent="0.2">
      <c r="A198" s="201"/>
      <c r="B198" s="410" t="s">
        <v>49</v>
      </c>
      <c r="C198" s="411" t="str">
        <f t="shared" si="26"/>
        <v>11F</v>
      </c>
      <c r="D198" s="412" t="str">
        <f t="shared" si="28"/>
        <v>EUR11F14Y_Quote</v>
      </c>
      <c r="E198" s="412" t="e">
        <f>_xll.qlSimpleQuote(D198,,RateTickValue,Permanent,Trigger,ObjectOverwrite)</f>
        <v>#VALUE!</v>
      </c>
      <c r="F198" s="413" t="str">
        <f ca="1">_xll.ohRangeRetrieveError(E198)</f>
        <v/>
      </c>
      <c r="G198" s="105"/>
      <c r="H198" s="416" t="s">
        <v>49</v>
      </c>
      <c r="I198" s="411" t="str">
        <f t="shared" si="27"/>
        <v>11F</v>
      </c>
      <c r="J198" s="417" t="str">
        <f t="shared" si="29"/>
        <v>EUR11F14Y</v>
      </c>
      <c r="K198" s="417" t="str">
        <v>EUR11F14Y=ICAP</v>
      </c>
      <c r="L198" s="418">
        <v>1.7490000000000001</v>
      </c>
      <c r="M198" s="201"/>
      <c r="N198" s="418">
        <v>1.647</v>
      </c>
      <c r="O198" s="201"/>
      <c r="P198" s="239">
        <v>1.7490000000000001</v>
      </c>
      <c r="Q198" s="206" t="e">
        <f ca="1">_xll.qlSimpleQuoteSetValue(E198,P198/100,Trigger)</f>
        <v>#NAME?</v>
      </c>
      <c r="R198" s="201"/>
      <c r="T198" s="426"/>
    </row>
    <row r="199" spans="1:20" x14ac:dyDescent="0.2">
      <c r="A199" s="201"/>
      <c r="B199" s="410" t="s">
        <v>48</v>
      </c>
      <c r="C199" s="411" t="str">
        <f t="shared" si="26"/>
        <v>11F</v>
      </c>
      <c r="D199" s="412" t="str">
        <f t="shared" si="28"/>
        <v>EUR11F15Y_Quote</v>
      </c>
      <c r="E199" s="412" t="e">
        <f>_xll.qlSimpleQuote(D199,,RateTickValue,Permanent,Trigger,ObjectOverwrite)</f>
        <v>#VALUE!</v>
      </c>
      <c r="F199" s="413" t="str">
        <f ca="1">_xll.ohRangeRetrieveError(E199)</f>
        <v/>
      </c>
      <c r="G199" s="105"/>
      <c r="H199" s="416" t="s">
        <v>48</v>
      </c>
      <c r="I199" s="411" t="str">
        <f t="shared" si="27"/>
        <v>11F</v>
      </c>
      <c r="J199" s="417" t="str">
        <f t="shared" si="29"/>
        <v>EUR11F15Y</v>
      </c>
      <c r="K199" s="417" t="str">
        <v>EUR11F15Y=ICAP</v>
      </c>
      <c r="L199" s="418">
        <v>1.736</v>
      </c>
      <c r="M199" s="201"/>
      <c r="N199" s="418">
        <v>1.6360000000000001</v>
      </c>
      <c r="O199" s="201"/>
      <c r="P199" s="239">
        <v>1.736</v>
      </c>
      <c r="Q199" s="206" t="e">
        <f ca="1">_xll.qlSimpleQuoteSetValue(E199,P199/100,Trigger)</f>
        <v>#NAME?</v>
      </c>
      <c r="R199" s="201"/>
      <c r="T199" s="426"/>
    </row>
    <row r="200" spans="1:20" x14ac:dyDescent="0.2">
      <c r="A200" s="201"/>
      <c r="B200" s="410" t="s">
        <v>43</v>
      </c>
      <c r="C200" s="411" t="str">
        <f t="shared" si="26"/>
        <v>11F</v>
      </c>
      <c r="D200" s="412" t="str">
        <f t="shared" si="28"/>
        <v>EUR11F20Y_Quote</v>
      </c>
      <c r="E200" s="412" t="e">
        <f>_xll.qlSimpleQuote(D200,,RateTickValue,Permanent,Trigger,ObjectOverwrite)</f>
        <v>#VALUE!</v>
      </c>
      <c r="F200" s="413" t="str">
        <f ca="1">_xll.ohRangeRetrieveError(E200)</f>
        <v/>
      </c>
      <c r="G200" s="105"/>
      <c r="H200" s="416" t="s">
        <v>43</v>
      </c>
      <c r="I200" s="411" t="str">
        <f t="shared" si="27"/>
        <v>11F</v>
      </c>
      <c r="J200" s="417" t="str">
        <f t="shared" si="29"/>
        <v>EUR11F20Y</v>
      </c>
      <c r="K200" s="417" t="str">
        <v>EUR11F20Y=ICAP</v>
      </c>
      <c r="L200" s="418">
        <v>1.696</v>
      </c>
      <c r="M200" s="201"/>
      <c r="N200" s="418">
        <v>1.6</v>
      </c>
      <c r="O200" s="201"/>
      <c r="P200" s="239">
        <v>1.696</v>
      </c>
      <c r="Q200" s="206" t="e">
        <f ca="1">_xll.qlSimpleQuoteSetValue(E200,P200/100,Trigger)</f>
        <v>#NAME?</v>
      </c>
      <c r="R200" s="201"/>
      <c r="T200" s="426"/>
    </row>
    <row r="201" spans="1:20" x14ac:dyDescent="0.2">
      <c r="A201" s="201"/>
      <c r="B201" s="410" t="s">
        <v>38</v>
      </c>
      <c r="C201" s="411" t="str">
        <f t="shared" si="26"/>
        <v>11F</v>
      </c>
      <c r="D201" s="412" t="str">
        <f t="shared" si="28"/>
        <v>EUR11F25Y_Quote</v>
      </c>
      <c r="E201" s="412" t="e">
        <f>_xll.qlSimpleQuote(D201,,RateTickValue,Permanent,Trigger,ObjectOverwrite)</f>
        <v>#VALUE!</v>
      </c>
      <c r="F201" s="413" t="str">
        <f ca="1">_xll.ohRangeRetrieveError(E201)</f>
        <v/>
      </c>
      <c r="G201" s="105"/>
      <c r="H201" s="416" t="s">
        <v>38</v>
      </c>
      <c r="I201" s="411" t="str">
        <f t="shared" si="27"/>
        <v>11F</v>
      </c>
      <c r="J201" s="417" t="str">
        <f t="shared" si="29"/>
        <v>EUR11F25Y</v>
      </c>
      <c r="K201" s="417" t="str">
        <v>EUR11F25Y=ICAP</v>
      </c>
      <c r="L201" s="418">
        <v>1.66</v>
      </c>
      <c r="M201" s="201"/>
      <c r="N201" s="418">
        <v>1.569</v>
      </c>
      <c r="O201" s="201"/>
      <c r="P201" s="239">
        <v>1.66</v>
      </c>
      <c r="Q201" s="206" t="e">
        <f ca="1">_xll.qlSimpleQuoteSetValue(E201,P201/100,Trigger)</f>
        <v>#NAME?</v>
      </c>
      <c r="R201" s="201"/>
      <c r="T201" s="426"/>
    </row>
    <row r="202" spans="1:20" x14ac:dyDescent="0.2">
      <c r="A202" s="201"/>
      <c r="B202" s="172" t="s">
        <v>33</v>
      </c>
      <c r="C202" s="53" t="str">
        <f t="shared" si="26"/>
        <v>11F</v>
      </c>
      <c r="D202" s="52" t="str">
        <f t="shared" si="28"/>
        <v>EUR11F30Y_Quote</v>
      </c>
      <c r="E202" s="52" t="e">
        <f>_xll.qlSimpleQuote(D202,,RateTickValue,Permanent,Trigger,ObjectOverwrite)</f>
        <v>#VALUE!</v>
      </c>
      <c r="F202" s="414" t="str">
        <f ca="1">_xll.ohRangeRetrieveError(E202)</f>
        <v/>
      </c>
      <c r="G202" s="105"/>
      <c r="H202" s="419" t="s">
        <v>33</v>
      </c>
      <c r="I202" s="53" t="str">
        <f t="shared" si="27"/>
        <v>11F</v>
      </c>
      <c r="J202" s="420" t="str">
        <f t="shared" si="29"/>
        <v>EUR11F30Y</v>
      </c>
      <c r="K202" s="420" t="str">
        <v>EUR11F30Y=ICAP</v>
      </c>
      <c r="L202" s="421">
        <v>1.621</v>
      </c>
      <c r="M202" s="201"/>
      <c r="N202" s="421">
        <v>1.5349999999999999</v>
      </c>
      <c r="O202" s="201"/>
      <c r="P202" s="244">
        <v>1.621</v>
      </c>
      <c r="Q202" s="198" t="e">
        <f ca="1">_xll.qlSimpleQuoteSetValue(E202,P202/100,Trigger)</f>
        <v>#NAME?</v>
      </c>
      <c r="R202" s="201"/>
      <c r="T202" s="426"/>
    </row>
    <row r="203" spans="1:20" x14ac:dyDescent="0.2">
      <c r="A203" s="201">
        <v>12</v>
      </c>
      <c r="B203" s="410" t="s">
        <v>9</v>
      </c>
      <c r="C203" s="411" t="str">
        <f>$A$203&amp;"F"</f>
        <v>12F</v>
      </c>
      <c r="D203" s="412" t="str">
        <f t="shared" si="28"/>
        <v>EUR12F1Y_Quote</v>
      </c>
      <c r="E203" s="412" t="e">
        <f>_xll.qlSimpleQuote(D203,,RateTickValue,Permanent,Trigger,ObjectOverwrite)</f>
        <v>#VALUE!</v>
      </c>
      <c r="F203" s="413" t="str">
        <f ca="1">_xll.ohRangeRetrieveError(E203)</f>
        <v/>
      </c>
      <c r="G203" s="105"/>
      <c r="H203" s="416" t="s">
        <v>9</v>
      </c>
      <c r="I203" s="411" t="str">
        <f>$A$203&amp;"F"</f>
        <v>12F</v>
      </c>
      <c r="J203" s="417" t="str">
        <f t="shared" si="29"/>
        <v>EUR12F1Y</v>
      </c>
      <c r="K203" s="417" t="str">
        <v>EUR12F1Y=ICAP</v>
      </c>
      <c r="L203" s="418">
        <v>1.8839999999999999</v>
      </c>
      <c r="M203" s="201"/>
      <c r="N203" s="418">
        <v>1.7629999999999999</v>
      </c>
      <c r="O203" s="201"/>
      <c r="P203" s="239">
        <v>1.8839999999999999</v>
      </c>
      <c r="Q203" s="206" t="e">
        <f ca="1">_xll.qlSimpleQuoteSetValue(E203,P203/100,Trigger)</f>
        <v>#NAME?</v>
      </c>
      <c r="R203" s="201"/>
      <c r="T203" s="426"/>
    </row>
    <row r="204" spans="1:20" x14ac:dyDescent="0.2">
      <c r="A204" s="201"/>
      <c r="B204" s="410" t="s">
        <v>61</v>
      </c>
      <c r="C204" s="411" t="str">
        <f t="shared" ref="C204:C220" si="30">$A$203&amp;"F"</f>
        <v>12F</v>
      </c>
      <c r="D204" s="412" t="str">
        <f t="shared" si="28"/>
        <v>EUR12F2Y_Quote</v>
      </c>
      <c r="E204" s="412" t="e">
        <f>_xll.qlSimpleQuote(D204,,RateTickValue,Permanent,Trigger,ObjectOverwrite)</f>
        <v>#VALUE!</v>
      </c>
      <c r="F204" s="413" t="str">
        <f ca="1">_xll.ohRangeRetrieveError(E204)</f>
        <v/>
      </c>
      <c r="G204" s="105"/>
      <c r="H204" s="416" t="s">
        <v>61</v>
      </c>
      <c r="I204" s="411" t="str">
        <f t="shared" ref="I204:I220" si="31">$A$203&amp;"F"</f>
        <v>12F</v>
      </c>
      <c r="J204" s="417" t="str">
        <f t="shared" si="29"/>
        <v>EUR12F2Y</v>
      </c>
      <c r="K204" s="417" t="str">
        <v>EUR12F2Y=ICAP</v>
      </c>
      <c r="L204" s="418">
        <v>1.891</v>
      </c>
      <c r="M204" s="201"/>
      <c r="N204" s="418">
        <v>1.782</v>
      </c>
      <c r="O204" s="201"/>
      <c r="P204" s="239">
        <v>1.891</v>
      </c>
      <c r="Q204" s="206" t="e">
        <f ca="1">_xll.qlSimpleQuoteSetValue(E204,P204/100,Trigger)</f>
        <v>#NAME?</v>
      </c>
      <c r="R204" s="201"/>
      <c r="T204" s="426"/>
    </row>
    <row r="205" spans="1:20" x14ac:dyDescent="0.2">
      <c r="A205" s="201"/>
      <c r="B205" s="410" t="s">
        <v>60</v>
      </c>
      <c r="C205" s="411" t="str">
        <f t="shared" si="30"/>
        <v>12F</v>
      </c>
      <c r="D205" s="412" t="str">
        <f t="shared" si="28"/>
        <v>EUR12F3Y_Quote</v>
      </c>
      <c r="E205" s="412" t="e">
        <f>_xll.qlSimpleQuote(D205,,RateTickValue,Permanent,Trigger,ObjectOverwrite)</f>
        <v>#VALUE!</v>
      </c>
      <c r="F205" s="413" t="str">
        <f ca="1">_xll.ohRangeRetrieveError(E205)</f>
        <v/>
      </c>
      <c r="G205" s="105"/>
      <c r="H205" s="416" t="s">
        <v>60</v>
      </c>
      <c r="I205" s="411" t="str">
        <f t="shared" si="31"/>
        <v>12F</v>
      </c>
      <c r="J205" s="417" t="str">
        <f t="shared" si="29"/>
        <v>EUR12F3Y</v>
      </c>
      <c r="K205" s="417" t="str">
        <v>EUR12F3Y=ICAP</v>
      </c>
      <c r="L205" s="418">
        <v>1.8939999999999999</v>
      </c>
      <c r="M205" s="201"/>
      <c r="N205" s="418">
        <v>1.7889999999999999</v>
      </c>
      <c r="O205" s="201"/>
      <c r="P205" s="239">
        <v>1.8939999999999999</v>
      </c>
      <c r="Q205" s="206" t="e">
        <f ca="1">_xll.qlSimpleQuoteSetValue(E205,P205/100,Trigger)</f>
        <v>#NAME?</v>
      </c>
      <c r="R205" s="201"/>
      <c r="T205" s="426"/>
    </row>
    <row r="206" spans="1:20" x14ac:dyDescent="0.2">
      <c r="A206" s="201"/>
      <c r="B206" s="410" t="s">
        <v>59</v>
      </c>
      <c r="C206" s="411" t="str">
        <f t="shared" si="30"/>
        <v>12F</v>
      </c>
      <c r="D206" s="412" t="str">
        <f t="shared" si="28"/>
        <v>EUR12F4Y_Quote</v>
      </c>
      <c r="E206" s="412" t="e">
        <f>_xll.qlSimpleQuote(D206,,RateTickValue,Permanent,Trigger,ObjectOverwrite)</f>
        <v>#VALUE!</v>
      </c>
      <c r="F206" s="413" t="str">
        <f ca="1">_xll.ohRangeRetrieveError(E206)</f>
        <v/>
      </c>
      <c r="G206" s="105"/>
      <c r="H206" s="416" t="s">
        <v>59</v>
      </c>
      <c r="I206" s="411" t="str">
        <f t="shared" si="31"/>
        <v>12F</v>
      </c>
      <c r="J206" s="417" t="str">
        <f t="shared" si="29"/>
        <v>EUR12F4Y</v>
      </c>
      <c r="K206" s="417" t="str">
        <v>EUR12F4Y=ICAP</v>
      </c>
      <c r="L206" s="418">
        <v>1.885</v>
      </c>
      <c r="M206" s="201"/>
      <c r="N206" s="418">
        <v>1.7789999999999999</v>
      </c>
      <c r="O206" s="201"/>
      <c r="P206" s="239">
        <v>1.885</v>
      </c>
      <c r="Q206" s="206" t="e">
        <f ca="1">_xll.qlSimpleQuoteSetValue(E206,P206/100,Trigger)</f>
        <v>#NAME?</v>
      </c>
      <c r="R206" s="201"/>
      <c r="T206" s="426"/>
    </row>
    <row r="207" spans="1:20" x14ac:dyDescent="0.2">
      <c r="A207" s="201"/>
      <c r="B207" s="410" t="s">
        <v>58</v>
      </c>
      <c r="C207" s="411" t="str">
        <f t="shared" si="30"/>
        <v>12F</v>
      </c>
      <c r="D207" s="412" t="str">
        <f t="shared" si="28"/>
        <v>EUR12F5Y_Quote</v>
      </c>
      <c r="E207" s="412" t="e">
        <f>_xll.qlSimpleQuote(D207,,RateTickValue,Permanent,Trigger,ObjectOverwrite)</f>
        <v>#VALUE!</v>
      </c>
      <c r="F207" s="413" t="str">
        <f ca="1">_xll.ohRangeRetrieveError(E207)</f>
        <v/>
      </c>
      <c r="G207" s="105"/>
      <c r="H207" s="416" t="s">
        <v>58</v>
      </c>
      <c r="I207" s="411" t="str">
        <f t="shared" si="31"/>
        <v>12F</v>
      </c>
      <c r="J207" s="417" t="str">
        <f t="shared" si="29"/>
        <v>EUR12F5Y</v>
      </c>
      <c r="K207" s="417" t="str">
        <v>EUR12F5Y=ICAP</v>
      </c>
      <c r="L207" s="418">
        <v>1.8759999999999999</v>
      </c>
      <c r="M207" s="201"/>
      <c r="N207" s="418">
        <v>1.764</v>
      </c>
      <c r="O207" s="201"/>
      <c r="P207" s="239">
        <v>1.8759999999999999</v>
      </c>
      <c r="Q207" s="206" t="e">
        <f ca="1">_xll.qlSimpleQuoteSetValue(E207,P207/100,Trigger)</f>
        <v>#NAME?</v>
      </c>
      <c r="R207" s="201"/>
      <c r="T207" s="426"/>
    </row>
    <row r="208" spans="1:20" x14ac:dyDescent="0.2">
      <c r="A208" s="201"/>
      <c r="B208" s="410" t="s">
        <v>57</v>
      </c>
      <c r="C208" s="411" t="str">
        <f t="shared" si="30"/>
        <v>12F</v>
      </c>
      <c r="D208" s="412" t="str">
        <f t="shared" si="28"/>
        <v>EUR12F6Y_Quote</v>
      </c>
      <c r="E208" s="412" t="e">
        <f>_xll.qlSimpleQuote(D208,,RateTickValue,Permanent,Trigger,ObjectOverwrite)</f>
        <v>#VALUE!</v>
      </c>
      <c r="F208" s="413" t="str">
        <f ca="1">_xll.ohRangeRetrieveError(E208)</f>
        <v/>
      </c>
      <c r="G208" s="105"/>
      <c r="H208" s="416" t="s">
        <v>57</v>
      </c>
      <c r="I208" s="411" t="str">
        <f t="shared" si="31"/>
        <v>12F</v>
      </c>
      <c r="J208" s="417" t="str">
        <f t="shared" si="29"/>
        <v>EUR12F6Y</v>
      </c>
      <c r="K208" s="417" t="str">
        <v>EUR12F6Y=ICAP</v>
      </c>
      <c r="L208" s="418">
        <v>1.8599999999999999</v>
      </c>
      <c r="M208" s="201"/>
      <c r="N208" s="418">
        <v>1.7469999999999999</v>
      </c>
      <c r="O208" s="201"/>
      <c r="P208" s="239">
        <v>1.8599999999999999</v>
      </c>
      <c r="Q208" s="206" t="e">
        <f ca="1">_xll.qlSimpleQuoteSetValue(E208,P208/100,Trigger)</f>
        <v>#NAME?</v>
      </c>
      <c r="R208" s="201"/>
      <c r="T208" s="426"/>
    </row>
    <row r="209" spans="1:20" x14ac:dyDescent="0.2">
      <c r="A209" s="201"/>
      <c r="B209" s="410" t="s">
        <v>56</v>
      </c>
      <c r="C209" s="411" t="str">
        <f t="shared" si="30"/>
        <v>12F</v>
      </c>
      <c r="D209" s="412" t="str">
        <f t="shared" si="28"/>
        <v>EUR12F7Y_Quote</v>
      </c>
      <c r="E209" s="412" t="e">
        <f>_xll.qlSimpleQuote(D209,,RateTickValue,Permanent,Trigger,ObjectOverwrite)</f>
        <v>#VALUE!</v>
      </c>
      <c r="F209" s="413" t="str">
        <f ca="1">_xll.ohRangeRetrieveError(E209)</f>
        <v/>
      </c>
      <c r="G209" s="105"/>
      <c r="H209" s="416" t="s">
        <v>56</v>
      </c>
      <c r="I209" s="411" t="str">
        <f t="shared" si="31"/>
        <v>12F</v>
      </c>
      <c r="J209" s="417" t="str">
        <f t="shared" si="29"/>
        <v>EUR12F7Y</v>
      </c>
      <c r="K209" s="417" t="str">
        <v>EUR12F7Y=ICAP</v>
      </c>
      <c r="L209" s="418">
        <v>1.8439999999999999</v>
      </c>
      <c r="M209" s="201"/>
      <c r="N209" s="418">
        <v>1.73</v>
      </c>
      <c r="O209" s="201"/>
      <c r="P209" s="239">
        <v>1.8439999999999999</v>
      </c>
      <c r="Q209" s="206" t="e">
        <f ca="1">_xll.qlSimpleQuoteSetValue(E209,P209/100,Trigger)</f>
        <v>#NAME?</v>
      </c>
      <c r="R209" s="201"/>
      <c r="T209" s="426"/>
    </row>
    <row r="210" spans="1:20" x14ac:dyDescent="0.2">
      <c r="A210" s="201"/>
      <c r="B210" s="410" t="s">
        <v>55</v>
      </c>
      <c r="C210" s="411" t="str">
        <f t="shared" si="30"/>
        <v>12F</v>
      </c>
      <c r="D210" s="412" t="str">
        <f t="shared" si="28"/>
        <v>EUR12F8Y_Quote</v>
      </c>
      <c r="E210" s="412" t="e">
        <f>_xll.qlSimpleQuote(D210,,RateTickValue,Permanent,Trigger,ObjectOverwrite)</f>
        <v>#VALUE!</v>
      </c>
      <c r="F210" s="413" t="str">
        <f ca="1">_xll.ohRangeRetrieveError(E210)</f>
        <v/>
      </c>
      <c r="G210" s="105"/>
      <c r="H210" s="416" t="s">
        <v>55</v>
      </c>
      <c r="I210" s="411" t="str">
        <f t="shared" si="31"/>
        <v>12F</v>
      </c>
      <c r="J210" s="417" t="str">
        <f t="shared" si="29"/>
        <v>EUR12F8Y</v>
      </c>
      <c r="K210" s="417" t="str">
        <v>EUR12F8Y=ICAP</v>
      </c>
      <c r="L210" s="418">
        <v>1.8260000000000001</v>
      </c>
      <c r="M210" s="201"/>
      <c r="N210" s="418">
        <v>1.7130000000000001</v>
      </c>
      <c r="O210" s="201"/>
      <c r="P210" s="239">
        <v>1.8260000000000001</v>
      </c>
      <c r="Q210" s="206" t="e">
        <f ca="1">_xll.qlSimpleQuoteSetValue(E210,P210/100,Trigger)</f>
        <v>#NAME?</v>
      </c>
      <c r="R210" s="201"/>
      <c r="T210" s="426"/>
    </row>
    <row r="211" spans="1:20" x14ac:dyDescent="0.2">
      <c r="A211" s="201"/>
      <c r="B211" s="410" t="s">
        <v>54</v>
      </c>
      <c r="C211" s="411" t="str">
        <f t="shared" si="30"/>
        <v>12F</v>
      </c>
      <c r="D211" s="412" t="str">
        <f t="shared" si="28"/>
        <v>EUR12F9Y_Quote</v>
      </c>
      <c r="E211" s="412" t="e">
        <f>_xll.qlSimpleQuote(D211,,RateTickValue,Permanent,Trigger,ObjectOverwrite)</f>
        <v>#VALUE!</v>
      </c>
      <c r="F211" s="413" t="str">
        <f ca="1">_xll.ohRangeRetrieveError(E211)</f>
        <v/>
      </c>
      <c r="G211" s="105"/>
      <c r="H211" s="416" t="s">
        <v>54</v>
      </c>
      <c r="I211" s="411" t="str">
        <f t="shared" si="31"/>
        <v>12F</v>
      </c>
      <c r="J211" s="417" t="str">
        <f t="shared" si="29"/>
        <v>EUR12F9Y</v>
      </c>
      <c r="K211" s="417" t="str">
        <v>EUR12F9Y=ICAP</v>
      </c>
      <c r="L211" s="418">
        <v>1.8069999999999999</v>
      </c>
      <c r="M211" s="201"/>
      <c r="N211" s="418">
        <v>1.6950000000000001</v>
      </c>
      <c r="O211" s="201"/>
      <c r="P211" s="239">
        <v>1.8069999999999999</v>
      </c>
      <c r="Q211" s="206" t="e">
        <f ca="1">_xll.qlSimpleQuoteSetValue(E211,P211/100,Trigger)</f>
        <v>#NAME?</v>
      </c>
      <c r="R211" s="201"/>
      <c r="T211" s="426"/>
    </row>
    <row r="212" spans="1:20" x14ac:dyDescent="0.2">
      <c r="A212" s="201"/>
      <c r="B212" s="410" t="s">
        <v>53</v>
      </c>
      <c r="C212" s="411" t="str">
        <f t="shared" si="30"/>
        <v>12F</v>
      </c>
      <c r="D212" s="412" t="str">
        <f t="shared" si="28"/>
        <v>EUR12F10Y_Quote</v>
      </c>
      <c r="E212" s="412" t="e">
        <f>_xll.qlSimpleQuote(D212,,RateTickValue,Permanent,Trigger,ObjectOverwrite)</f>
        <v>#VALUE!</v>
      </c>
      <c r="F212" s="413" t="str">
        <f ca="1">_xll.ohRangeRetrieveError(E212)</f>
        <v/>
      </c>
      <c r="G212" s="105"/>
      <c r="H212" s="416" t="s">
        <v>53</v>
      </c>
      <c r="I212" s="411" t="str">
        <f t="shared" si="31"/>
        <v>12F</v>
      </c>
      <c r="J212" s="417" t="str">
        <f t="shared" si="29"/>
        <v>EUR12F10Y</v>
      </c>
      <c r="K212" s="417" t="str">
        <v>EUR12F10Y=ICAP</v>
      </c>
      <c r="L212" s="418">
        <v>1.7849999999999999</v>
      </c>
      <c r="M212" s="201"/>
      <c r="N212" s="418">
        <v>1.679</v>
      </c>
      <c r="O212" s="201"/>
      <c r="P212" s="239">
        <v>1.7849999999999999</v>
      </c>
      <c r="Q212" s="206" t="e">
        <f ca="1">_xll.qlSimpleQuoteSetValue(E212,P212/100,Trigger)</f>
        <v>#NAME?</v>
      </c>
      <c r="R212" s="201"/>
      <c r="T212" s="426"/>
    </row>
    <row r="213" spans="1:20" x14ac:dyDescent="0.2">
      <c r="A213" s="201"/>
      <c r="B213" s="410" t="s">
        <v>52</v>
      </c>
      <c r="C213" s="411" t="str">
        <f t="shared" si="30"/>
        <v>12F</v>
      </c>
      <c r="D213" s="412" t="str">
        <f t="shared" si="28"/>
        <v>EUR12F11Y_Quote</v>
      </c>
      <c r="E213" s="412" t="e">
        <f>_xll.qlSimpleQuote(D213,,RateTickValue,Permanent,Trigger,ObjectOverwrite)</f>
        <v>#VALUE!</v>
      </c>
      <c r="F213" s="413" t="str">
        <f ca="1">_xll.ohRangeRetrieveError(E213)</f>
        <v/>
      </c>
      <c r="G213" s="105"/>
      <c r="H213" s="416" t="s">
        <v>52</v>
      </c>
      <c r="I213" s="411" t="str">
        <f t="shared" si="31"/>
        <v>12F</v>
      </c>
      <c r="J213" s="417" t="str">
        <f t="shared" si="29"/>
        <v>EUR12F11Y</v>
      </c>
      <c r="K213" s="417" t="str">
        <v>EUR12F11Y=ICAP</v>
      </c>
      <c r="L213" s="418">
        <v>1.766</v>
      </c>
      <c r="M213" s="201"/>
      <c r="N213" s="418">
        <v>1.6619999999999999</v>
      </c>
      <c r="O213" s="201"/>
      <c r="P213" s="239">
        <v>1.766</v>
      </c>
      <c r="Q213" s="206" t="e">
        <f ca="1">_xll.qlSimpleQuoteSetValue(E213,P213/100,Trigger)</f>
        <v>#NAME?</v>
      </c>
      <c r="R213" s="201"/>
      <c r="T213" s="426"/>
    </row>
    <row r="214" spans="1:20" x14ac:dyDescent="0.2">
      <c r="A214" s="201"/>
      <c r="B214" s="410" t="s">
        <v>51</v>
      </c>
      <c r="C214" s="411" t="str">
        <f t="shared" si="30"/>
        <v>12F</v>
      </c>
      <c r="D214" s="412" t="str">
        <f t="shared" si="28"/>
        <v>EUR12F12Y_Quote</v>
      </c>
      <c r="E214" s="412" t="e">
        <f>_xll.qlSimpleQuote(D214,,RateTickValue,Permanent,Trigger,ObjectOverwrite)</f>
        <v>#VALUE!</v>
      </c>
      <c r="F214" s="413" t="str">
        <f ca="1">_xll.ohRangeRetrieveError(E214)</f>
        <v/>
      </c>
      <c r="G214" s="105"/>
      <c r="H214" s="416" t="s">
        <v>51</v>
      </c>
      <c r="I214" s="411" t="str">
        <f t="shared" si="31"/>
        <v>12F</v>
      </c>
      <c r="J214" s="417" t="str">
        <f t="shared" si="29"/>
        <v>EUR12F12Y</v>
      </c>
      <c r="K214" s="417" t="str">
        <v>EUR12F12Y=ICAP</v>
      </c>
      <c r="L214" s="418">
        <v>1.7490000000000001</v>
      </c>
      <c r="M214" s="201"/>
      <c r="N214" s="418">
        <v>1.645</v>
      </c>
      <c r="O214" s="201"/>
      <c r="P214" s="239">
        <v>1.7490000000000001</v>
      </c>
      <c r="Q214" s="206" t="e">
        <f ca="1">_xll.qlSimpleQuoteSetValue(E214,P214/100,Trigger)</f>
        <v>#NAME?</v>
      </c>
      <c r="R214" s="201"/>
      <c r="T214" s="426"/>
    </row>
    <row r="215" spans="1:20" x14ac:dyDescent="0.2">
      <c r="A215" s="201"/>
      <c r="B215" s="410" t="s">
        <v>50</v>
      </c>
      <c r="C215" s="411" t="str">
        <f t="shared" si="30"/>
        <v>12F</v>
      </c>
      <c r="D215" s="412" t="str">
        <f t="shared" si="28"/>
        <v>EUR12F13Y_Quote</v>
      </c>
      <c r="E215" s="412" t="e">
        <f>_xll.qlSimpleQuote(D215,,RateTickValue,Permanent,Trigger,ObjectOverwrite)</f>
        <v>#VALUE!</v>
      </c>
      <c r="F215" s="413" t="str">
        <f ca="1">_xll.ohRangeRetrieveError(E215)</f>
        <v/>
      </c>
      <c r="G215" s="105"/>
      <c r="H215" s="416" t="s">
        <v>50</v>
      </c>
      <c r="I215" s="411" t="str">
        <f t="shared" si="31"/>
        <v>12F</v>
      </c>
      <c r="J215" s="417" t="str">
        <f t="shared" si="29"/>
        <v>EUR12F13Y</v>
      </c>
      <c r="K215" s="417" t="str">
        <v>EUR12F13Y=ICAP</v>
      </c>
      <c r="L215" s="418">
        <v>1.734</v>
      </c>
      <c r="M215" s="201"/>
      <c r="N215" s="418">
        <v>1.633</v>
      </c>
      <c r="O215" s="201"/>
      <c r="P215" s="239">
        <v>1.734</v>
      </c>
      <c r="Q215" s="206" t="e">
        <f ca="1">_xll.qlSimpleQuoteSetValue(E215,P215/100,Trigger)</f>
        <v>#NAME?</v>
      </c>
      <c r="R215" s="201"/>
      <c r="T215" s="426"/>
    </row>
    <row r="216" spans="1:20" x14ac:dyDescent="0.2">
      <c r="A216" s="201"/>
      <c r="B216" s="410" t="s">
        <v>49</v>
      </c>
      <c r="C216" s="411" t="str">
        <f t="shared" si="30"/>
        <v>12F</v>
      </c>
      <c r="D216" s="412" t="str">
        <f t="shared" si="28"/>
        <v>EUR12F14Y_Quote</v>
      </c>
      <c r="E216" s="412" t="e">
        <f>_xll.qlSimpleQuote(D216,,RateTickValue,Permanent,Trigger,ObjectOverwrite)</f>
        <v>#VALUE!</v>
      </c>
      <c r="F216" s="413" t="str">
        <f ca="1">_xll.ohRangeRetrieveError(E216)</f>
        <v/>
      </c>
      <c r="G216" s="105"/>
      <c r="H216" s="416" t="s">
        <v>49</v>
      </c>
      <c r="I216" s="411" t="str">
        <f t="shared" si="31"/>
        <v>12F</v>
      </c>
      <c r="J216" s="417" t="str">
        <f t="shared" si="29"/>
        <v>EUR12F14Y</v>
      </c>
      <c r="K216" s="417" t="str">
        <v>EUR12F14Y=ICAP</v>
      </c>
      <c r="L216" s="418">
        <v>1.7210000000000001</v>
      </c>
      <c r="M216" s="201"/>
      <c r="N216" s="418">
        <v>1.6219999999999999</v>
      </c>
      <c r="O216" s="201"/>
      <c r="P216" s="239">
        <v>1.7210000000000001</v>
      </c>
      <c r="Q216" s="206" t="e">
        <f ca="1">_xll.qlSimpleQuoteSetValue(E216,P216/100,Trigger)</f>
        <v>#NAME?</v>
      </c>
      <c r="R216" s="201"/>
      <c r="T216" s="426"/>
    </row>
    <row r="217" spans="1:20" x14ac:dyDescent="0.2">
      <c r="A217" s="201"/>
      <c r="B217" s="410" t="s">
        <v>48</v>
      </c>
      <c r="C217" s="411" t="str">
        <f t="shared" si="30"/>
        <v>12F</v>
      </c>
      <c r="D217" s="412" t="str">
        <f t="shared" si="28"/>
        <v>EUR12F15Y_Quote</v>
      </c>
      <c r="E217" s="412" t="e">
        <f>_xll.qlSimpleQuote(D217,,RateTickValue,Permanent,Trigger,ObjectOverwrite)</f>
        <v>#VALUE!</v>
      </c>
      <c r="F217" s="413" t="str">
        <f ca="1">_xll.ohRangeRetrieveError(E217)</f>
        <v/>
      </c>
      <c r="G217" s="105"/>
      <c r="H217" s="416" t="s">
        <v>48</v>
      </c>
      <c r="I217" s="411" t="str">
        <f t="shared" si="31"/>
        <v>12F</v>
      </c>
      <c r="J217" s="417" t="str">
        <f t="shared" si="29"/>
        <v>EUR12F15Y</v>
      </c>
      <c r="K217" s="417" t="str">
        <v>EUR12F15Y=ICAP</v>
      </c>
      <c r="L217" s="418">
        <v>1.7130000000000001</v>
      </c>
      <c r="M217" s="201"/>
      <c r="N217" s="418">
        <v>1.6139999999999999</v>
      </c>
      <c r="O217" s="201"/>
      <c r="P217" s="239">
        <v>1.7130000000000001</v>
      </c>
      <c r="Q217" s="206" t="e">
        <f ca="1">_xll.qlSimpleQuoteSetValue(E217,P217/100,Trigger)</f>
        <v>#NAME?</v>
      </c>
      <c r="R217" s="201"/>
      <c r="T217" s="426"/>
    </row>
    <row r="218" spans="1:20" x14ac:dyDescent="0.2">
      <c r="A218" s="201"/>
      <c r="B218" s="410" t="s">
        <v>43</v>
      </c>
      <c r="C218" s="411" t="str">
        <f t="shared" si="30"/>
        <v>12F</v>
      </c>
      <c r="D218" s="412" t="str">
        <f t="shared" si="28"/>
        <v>EUR12F20Y_Quote</v>
      </c>
      <c r="E218" s="412" t="e">
        <f>_xll.qlSimpleQuote(D218,,RateTickValue,Permanent,Trigger,ObjectOverwrite)</f>
        <v>#VALUE!</v>
      </c>
      <c r="F218" s="413" t="str">
        <f ca="1">_xll.ohRangeRetrieveError(E218)</f>
        <v/>
      </c>
      <c r="G218" s="105"/>
      <c r="H218" s="416" t="s">
        <v>43</v>
      </c>
      <c r="I218" s="411" t="str">
        <f t="shared" si="31"/>
        <v>12F</v>
      </c>
      <c r="J218" s="417" t="str">
        <f t="shared" si="29"/>
        <v>EUR12F20Y</v>
      </c>
      <c r="K218" s="417" t="str">
        <v>EUR12F20Y=ICAP</v>
      </c>
      <c r="L218" s="418">
        <v>1.675</v>
      </c>
      <c r="M218" s="201"/>
      <c r="N218" s="418">
        <v>1.581</v>
      </c>
      <c r="O218" s="201"/>
      <c r="P218" s="239">
        <v>1.675</v>
      </c>
      <c r="Q218" s="206" t="e">
        <f ca="1">_xll.qlSimpleQuoteSetValue(E218,P218/100,Trigger)</f>
        <v>#NAME?</v>
      </c>
      <c r="R218" s="201"/>
      <c r="T218" s="426"/>
    </row>
    <row r="219" spans="1:20" x14ac:dyDescent="0.2">
      <c r="A219" s="201"/>
      <c r="B219" s="410" t="s">
        <v>38</v>
      </c>
      <c r="C219" s="411" t="str">
        <f t="shared" si="30"/>
        <v>12F</v>
      </c>
      <c r="D219" s="412" t="str">
        <f t="shared" si="28"/>
        <v>EUR12F25Y_Quote</v>
      </c>
      <c r="E219" s="412" t="e">
        <f>_xll.qlSimpleQuote(D219,,RateTickValue,Permanent,Trigger,ObjectOverwrite)</f>
        <v>#VALUE!</v>
      </c>
      <c r="F219" s="413" t="str">
        <f ca="1">_xll.ohRangeRetrieveError(E219)</f>
        <v/>
      </c>
      <c r="G219" s="105"/>
      <c r="H219" s="416" t="s">
        <v>38</v>
      </c>
      <c r="I219" s="411" t="str">
        <f t="shared" si="31"/>
        <v>12F</v>
      </c>
      <c r="J219" s="417" t="str">
        <f t="shared" si="29"/>
        <v>EUR12F25Y</v>
      </c>
      <c r="K219" s="417" t="str">
        <v>EUR12F25Y=ICAP</v>
      </c>
      <c r="L219" s="418">
        <v>1.6400000000000001</v>
      </c>
      <c r="M219" s="201"/>
      <c r="N219" s="418">
        <v>1.5509999999999999</v>
      </c>
      <c r="O219" s="201"/>
      <c r="P219" s="239">
        <v>1.6400000000000001</v>
      </c>
      <c r="Q219" s="206" t="e">
        <f ca="1">_xll.qlSimpleQuoteSetValue(E219,P219/100,Trigger)</f>
        <v>#NAME?</v>
      </c>
      <c r="R219" s="201"/>
      <c r="T219" s="426"/>
    </row>
    <row r="220" spans="1:20" x14ac:dyDescent="0.2">
      <c r="A220" s="201"/>
      <c r="B220" s="172" t="s">
        <v>33</v>
      </c>
      <c r="C220" s="53" t="str">
        <f t="shared" si="30"/>
        <v>12F</v>
      </c>
      <c r="D220" s="52" t="str">
        <f t="shared" si="28"/>
        <v>EUR12F30Y_Quote</v>
      </c>
      <c r="E220" s="52" t="e">
        <f>_xll.qlSimpleQuote(D220,,RateTickValue,Permanent,Trigger,ObjectOverwrite)</f>
        <v>#VALUE!</v>
      </c>
      <c r="F220" s="414" t="str">
        <f ca="1">_xll.ohRangeRetrieveError(E220)</f>
        <v/>
      </c>
      <c r="G220" s="105"/>
      <c r="H220" s="419" t="s">
        <v>33</v>
      </c>
      <c r="I220" s="53" t="str">
        <f t="shared" si="31"/>
        <v>12F</v>
      </c>
      <c r="J220" s="420" t="str">
        <f t="shared" si="29"/>
        <v>EUR12F30Y</v>
      </c>
      <c r="K220" s="420" t="str">
        <v>EUR12F30Y=ICAP</v>
      </c>
      <c r="L220" s="421">
        <v>1.599</v>
      </c>
      <c r="M220" s="201"/>
      <c r="N220" s="421">
        <v>1.5150000000000001</v>
      </c>
      <c r="O220" s="201"/>
      <c r="P220" s="244">
        <v>1.599</v>
      </c>
      <c r="Q220" s="198" t="e">
        <f ca="1">_xll.qlSimpleQuoteSetValue(E220,P220/100,Trigger)</f>
        <v>#NAME?</v>
      </c>
      <c r="R220" s="201"/>
      <c r="T220" s="426"/>
    </row>
    <row r="221" spans="1:20" x14ac:dyDescent="0.2">
      <c r="A221" s="201">
        <v>13</v>
      </c>
      <c r="B221" s="410" t="s">
        <v>9</v>
      </c>
      <c r="C221" s="411" t="str">
        <f>$A$221&amp;"F"</f>
        <v>13F</v>
      </c>
      <c r="D221" s="412" t="str">
        <f t="shared" si="28"/>
        <v>EUR13F1Y_Quote</v>
      </c>
      <c r="E221" s="412" t="e">
        <f>_xll.qlSimpleQuote(D221,,RateTickValue,Permanent,Trigger,ObjectOverwrite)</f>
        <v>#VALUE!</v>
      </c>
      <c r="F221" s="413" t="str">
        <f ca="1">_xll.ohRangeRetrieveError(E221)</f>
        <v/>
      </c>
      <c r="G221" s="105"/>
      <c r="H221" s="416" t="s">
        <v>9</v>
      </c>
      <c r="I221" s="411" t="str">
        <f>$A$221&amp;"F"</f>
        <v>13F</v>
      </c>
      <c r="J221" s="417" t="str">
        <f t="shared" si="29"/>
        <v>EUR13F1Y</v>
      </c>
      <c r="K221" s="417" t="str">
        <v>EUR13F1Y=ICAP</v>
      </c>
      <c r="L221" s="418">
        <v>1.8980000000000001</v>
      </c>
      <c r="M221" s="201"/>
      <c r="N221" s="418">
        <v>1.802</v>
      </c>
      <c r="O221" s="201"/>
      <c r="P221" s="239">
        <v>1.8980000000000001</v>
      </c>
      <c r="Q221" s="206" t="e">
        <f ca="1">_xll.qlSimpleQuoteSetValue(E221,P221/100,Trigger)</f>
        <v>#NAME?</v>
      </c>
      <c r="R221" s="201"/>
      <c r="T221" s="426"/>
    </row>
    <row r="222" spans="1:20" x14ac:dyDescent="0.2">
      <c r="A222" s="201"/>
      <c r="B222" s="410" t="s">
        <v>61</v>
      </c>
      <c r="C222" s="411" t="str">
        <f t="shared" ref="C222:C238" si="32">$A$221&amp;"F"</f>
        <v>13F</v>
      </c>
      <c r="D222" s="412" t="str">
        <f t="shared" si="28"/>
        <v>EUR13F2Y_Quote</v>
      </c>
      <c r="E222" s="412" t="e">
        <f>_xll.qlSimpleQuote(D222,,RateTickValue,Permanent,Trigger,ObjectOverwrite)</f>
        <v>#VALUE!</v>
      </c>
      <c r="F222" s="413" t="str">
        <f ca="1">_xll.ohRangeRetrieveError(E222)</f>
        <v/>
      </c>
      <c r="G222" s="105"/>
      <c r="H222" s="416" t="s">
        <v>61</v>
      </c>
      <c r="I222" s="411" t="str">
        <f t="shared" ref="I222:I238" si="33">$A$221&amp;"F"</f>
        <v>13F</v>
      </c>
      <c r="J222" s="417" t="str">
        <f t="shared" si="29"/>
        <v>EUR13F2Y</v>
      </c>
      <c r="K222" s="417" t="str">
        <v>EUR13F2Y=ICAP</v>
      </c>
      <c r="L222" s="418">
        <v>1.9</v>
      </c>
      <c r="M222" s="201"/>
      <c r="N222" s="418">
        <v>1.802</v>
      </c>
      <c r="O222" s="201"/>
      <c r="P222" s="239">
        <v>1.9</v>
      </c>
      <c r="Q222" s="206" t="e">
        <f ca="1">_xll.qlSimpleQuoteSetValue(E222,P222/100,Trigger)</f>
        <v>#NAME?</v>
      </c>
      <c r="R222" s="201"/>
      <c r="T222" s="426"/>
    </row>
    <row r="223" spans="1:20" x14ac:dyDescent="0.2">
      <c r="A223" s="201"/>
      <c r="B223" s="410" t="s">
        <v>60</v>
      </c>
      <c r="C223" s="411" t="str">
        <f t="shared" si="32"/>
        <v>13F</v>
      </c>
      <c r="D223" s="412" t="str">
        <f t="shared" si="28"/>
        <v>EUR13F3Y_Quote</v>
      </c>
      <c r="E223" s="412" t="e">
        <f>_xll.qlSimpleQuote(D223,,RateTickValue,Permanent,Trigger,ObjectOverwrite)</f>
        <v>#VALUE!</v>
      </c>
      <c r="F223" s="413" t="str">
        <f ca="1">_xll.ohRangeRetrieveError(E223)</f>
        <v/>
      </c>
      <c r="G223" s="105"/>
      <c r="H223" s="416" t="s">
        <v>60</v>
      </c>
      <c r="I223" s="411" t="str">
        <f t="shared" si="33"/>
        <v>13F</v>
      </c>
      <c r="J223" s="417" t="str">
        <f t="shared" si="29"/>
        <v>EUR13F3Y</v>
      </c>
      <c r="K223" s="417" t="str">
        <v>EUR13F3Y=ICAP</v>
      </c>
      <c r="L223" s="418">
        <v>1.8859999999999999</v>
      </c>
      <c r="M223" s="201"/>
      <c r="N223" s="418">
        <v>1.784</v>
      </c>
      <c r="O223" s="201"/>
      <c r="P223" s="239">
        <v>1.8859999999999999</v>
      </c>
      <c r="Q223" s="206" t="e">
        <f ca="1">_xll.qlSimpleQuoteSetValue(E223,P223/100,Trigger)</f>
        <v>#NAME?</v>
      </c>
      <c r="R223" s="201"/>
      <c r="T223" s="426"/>
    </row>
    <row r="224" spans="1:20" x14ac:dyDescent="0.2">
      <c r="A224" s="201"/>
      <c r="B224" s="410" t="s">
        <v>59</v>
      </c>
      <c r="C224" s="411" t="str">
        <f t="shared" si="32"/>
        <v>13F</v>
      </c>
      <c r="D224" s="412" t="str">
        <f t="shared" si="28"/>
        <v>EUR13F4Y_Quote</v>
      </c>
      <c r="E224" s="412" t="e">
        <f>_xll.qlSimpleQuote(D224,,RateTickValue,Permanent,Trigger,ObjectOverwrite)</f>
        <v>#VALUE!</v>
      </c>
      <c r="F224" s="413" t="str">
        <f ca="1">_xll.ohRangeRetrieveError(E224)</f>
        <v/>
      </c>
      <c r="G224" s="105"/>
      <c r="H224" s="416" t="s">
        <v>59</v>
      </c>
      <c r="I224" s="411" t="str">
        <f t="shared" si="33"/>
        <v>13F</v>
      </c>
      <c r="J224" s="417" t="str">
        <f t="shared" si="29"/>
        <v>EUR13F4Y</v>
      </c>
      <c r="K224" s="417" t="str">
        <v>EUR13F4Y=ICAP</v>
      </c>
      <c r="L224" s="418">
        <v>1.8740000000000001</v>
      </c>
      <c r="M224" s="201"/>
      <c r="N224" s="418">
        <v>1.7650000000000001</v>
      </c>
      <c r="O224" s="201"/>
      <c r="P224" s="239">
        <v>1.8740000000000001</v>
      </c>
      <c r="Q224" s="206" t="e">
        <f ca="1">_xll.qlSimpleQuoteSetValue(E224,P224/100,Trigger)</f>
        <v>#NAME?</v>
      </c>
      <c r="R224" s="201"/>
      <c r="T224" s="426"/>
    </row>
    <row r="225" spans="1:20" x14ac:dyDescent="0.2">
      <c r="A225" s="201"/>
      <c r="B225" s="410" t="s">
        <v>58</v>
      </c>
      <c r="C225" s="411" t="str">
        <f t="shared" si="32"/>
        <v>13F</v>
      </c>
      <c r="D225" s="412" t="str">
        <f t="shared" si="28"/>
        <v>EUR13F5Y_Quote</v>
      </c>
      <c r="E225" s="412" t="e">
        <f>_xll.qlSimpleQuote(D225,,RateTickValue,Permanent,Trigger,ObjectOverwrite)</f>
        <v>#VALUE!</v>
      </c>
      <c r="F225" s="413" t="str">
        <f ca="1">_xll.ohRangeRetrieveError(E225)</f>
        <v/>
      </c>
      <c r="G225" s="105"/>
      <c r="H225" s="416" t="s">
        <v>58</v>
      </c>
      <c r="I225" s="411" t="str">
        <f t="shared" si="33"/>
        <v>13F</v>
      </c>
      <c r="J225" s="417" t="str">
        <f t="shared" si="29"/>
        <v>EUR13F5Y</v>
      </c>
      <c r="K225" s="417" t="str">
        <v>EUR13F5Y=ICAP</v>
      </c>
      <c r="L225" s="418">
        <v>1.855</v>
      </c>
      <c r="M225" s="201"/>
      <c r="N225" s="418">
        <v>1.744</v>
      </c>
      <c r="O225" s="201"/>
      <c r="P225" s="239">
        <v>1.855</v>
      </c>
      <c r="Q225" s="206" t="e">
        <f ca="1">_xll.qlSimpleQuoteSetValue(E225,P225/100,Trigger)</f>
        <v>#NAME?</v>
      </c>
      <c r="R225" s="201"/>
      <c r="T225" s="426"/>
    </row>
    <row r="226" spans="1:20" x14ac:dyDescent="0.2">
      <c r="A226" s="201"/>
      <c r="B226" s="410" t="s">
        <v>57</v>
      </c>
      <c r="C226" s="411" t="str">
        <f t="shared" si="32"/>
        <v>13F</v>
      </c>
      <c r="D226" s="412" t="str">
        <f t="shared" si="28"/>
        <v>EUR13F6Y_Quote</v>
      </c>
      <c r="E226" s="412" t="e">
        <f>_xll.qlSimpleQuote(D226,,RateTickValue,Permanent,Trigger,ObjectOverwrite)</f>
        <v>#VALUE!</v>
      </c>
      <c r="F226" s="413" t="str">
        <f ca="1">_xll.ohRangeRetrieveError(E226)</f>
        <v/>
      </c>
      <c r="G226" s="105"/>
      <c r="H226" s="416" t="s">
        <v>57</v>
      </c>
      <c r="I226" s="411" t="str">
        <f t="shared" si="33"/>
        <v>13F</v>
      </c>
      <c r="J226" s="417" t="str">
        <f t="shared" si="29"/>
        <v>EUR13F6Y</v>
      </c>
      <c r="K226" s="417" t="str">
        <v>EUR13F6Y=ICAP</v>
      </c>
      <c r="L226" s="418">
        <v>1.837</v>
      </c>
      <c r="M226" s="201"/>
      <c r="N226" s="418">
        <v>1.724</v>
      </c>
      <c r="O226" s="201"/>
      <c r="P226" s="239">
        <v>1.837</v>
      </c>
      <c r="Q226" s="206" t="e">
        <f ca="1">_xll.qlSimpleQuoteSetValue(E226,P226/100,Trigger)</f>
        <v>#NAME?</v>
      </c>
      <c r="R226" s="201"/>
      <c r="T226" s="426"/>
    </row>
    <row r="227" spans="1:20" x14ac:dyDescent="0.2">
      <c r="A227" s="201"/>
      <c r="B227" s="410" t="s">
        <v>56</v>
      </c>
      <c r="C227" s="411" t="str">
        <f t="shared" si="32"/>
        <v>13F</v>
      </c>
      <c r="D227" s="412" t="str">
        <f t="shared" si="28"/>
        <v>EUR13F7Y_Quote</v>
      </c>
      <c r="E227" s="412" t="e">
        <f>_xll.qlSimpleQuote(D227,,RateTickValue,Permanent,Trigger,ObjectOverwrite)</f>
        <v>#VALUE!</v>
      </c>
      <c r="F227" s="413" t="str">
        <f ca="1">_xll.ohRangeRetrieveError(E227)</f>
        <v/>
      </c>
      <c r="G227" s="105"/>
      <c r="H227" s="416" t="s">
        <v>56</v>
      </c>
      <c r="I227" s="411" t="str">
        <f t="shared" si="33"/>
        <v>13F</v>
      </c>
      <c r="J227" s="417" t="str">
        <f t="shared" si="29"/>
        <v>EUR13F7Y</v>
      </c>
      <c r="K227" s="417" t="str">
        <v>EUR13F7Y=ICAP</v>
      </c>
      <c r="L227" s="418">
        <v>1.8169999999999999</v>
      </c>
      <c r="M227" s="201"/>
      <c r="N227" s="418">
        <v>1.7050000000000001</v>
      </c>
      <c r="O227" s="201"/>
      <c r="P227" s="239">
        <v>1.8169999999999999</v>
      </c>
      <c r="Q227" s="206" t="e">
        <f ca="1">_xll.qlSimpleQuoteSetValue(E227,P227/100,Trigger)</f>
        <v>#NAME?</v>
      </c>
      <c r="R227" s="201"/>
      <c r="T227" s="426"/>
    </row>
    <row r="228" spans="1:20" x14ac:dyDescent="0.2">
      <c r="A228" s="201"/>
      <c r="B228" s="410" t="s">
        <v>55</v>
      </c>
      <c r="C228" s="411" t="str">
        <f t="shared" si="32"/>
        <v>13F</v>
      </c>
      <c r="D228" s="412" t="str">
        <f t="shared" si="28"/>
        <v>EUR13F8Y_Quote</v>
      </c>
      <c r="E228" s="412" t="e">
        <f>_xll.qlSimpleQuote(D228,,RateTickValue,Permanent,Trigger,ObjectOverwrite)</f>
        <v>#VALUE!</v>
      </c>
      <c r="F228" s="413" t="str">
        <f ca="1">_xll.ohRangeRetrieveError(E228)</f>
        <v/>
      </c>
      <c r="G228" s="105"/>
      <c r="H228" s="416" t="s">
        <v>55</v>
      </c>
      <c r="I228" s="411" t="str">
        <f t="shared" si="33"/>
        <v>13F</v>
      </c>
      <c r="J228" s="417" t="str">
        <f t="shared" si="29"/>
        <v>EUR13F8Y</v>
      </c>
      <c r="K228" s="417" t="str">
        <v>EUR13F8Y=ICAP</v>
      </c>
      <c r="L228" s="418">
        <v>1.7969999999999999</v>
      </c>
      <c r="M228" s="201"/>
      <c r="N228" s="418">
        <v>1.6859999999999999</v>
      </c>
      <c r="O228" s="201"/>
      <c r="P228" s="239">
        <v>1.7969999999999999</v>
      </c>
      <c r="Q228" s="206" t="e">
        <f ca="1">_xll.qlSimpleQuoteSetValue(E228,P228/100,Trigger)</f>
        <v>#NAME?</v>
      </c>
      <c r="R228" s="201"/>
      <c r="T228" s="426"/>
    </row>
    <row r="229" spans="1:20" x14ac:dyDescent="0.2">
      <c r="A229" s="201"/>
      <c r="B229" s="410" t="s">
        <v>54</v>
      </c>
      <c r="C229" s="411" t="str">
        <f t="shared" si="32"/>
        <v>13F</v>
      </c>
      <c r="D229" s="412" t="str">
        <f t="shared" si="28"/>
        <v>EUR13F9Y_Quote</v>
      </c>
      <c r="E229" s="412" t="e">
        <f>_xll.qlSimpleQuote(D229,,RateTickValue,Permanent,Trigger,ObjectOverwrite)</f>
        <v>#VALUE!</v>
      </c>
      <c r="F229" s="413" t="str">
        <f ca="1">_xll.ohRangeRetrieveError(E229)</f>
        <v/>
      </c>
      <c r="G229" s="105"/>
      <c r="H229" s="416" t="s">
        <v>54</v>
      </c>
      <c r="I229" s="411" t="str">
        <f t="shared" si="33"/>
        <v>13F</v>
      </c>
      <c r="J229" s="417" t="str">
        <f t="shared" si="29"/>
        <v>EUR13F9Y</v>
      </c>
      <c r="K229" s="417" t="str">
        <v>EUR13F9Y=ICAP</v>
      </c>
      <c r="L229" s="418">
        <v>1.7730000000000001</v>
      </c>
      <c r="M229" s="201"/>
      <c r="N229" s="418">
        <v>1.6679999999999999</v>
      </c>
      <c r="O229" s="201"/>
      <c r="P229" s="239">
        <v>1.7730000000000001</v>
      </c>
      <c r="Q229" s="206" t="e">
        <f ca="1">_xll.qlSimpleQuoteSetValue(E229,P229/100,Trigger)</f>
        <v>#NAME?</v>
      </c>
      <c r="R229" s="201"/>
      <c r="T229" s="426"/>
    </row>
    <row r="230" spans="1:20" x14ac:dyDescent="0.2">
      <c r="A230" s="201"/>
      <c r="B230" s="410" t="s">
        <v>53</v>
      </c>
      <c r="C230" s="411" t="str">
        <f t="shared" si="32"/>
        <v>13F</v>
      </c>
      <c r="D230" s="412" t="str">
        <f t="shared" si="28"/>
        <v>EUR13F10Y_Quote</v>
      </c>
      <c r="E230" s="412" t="e">
        <f>_xll.qlSimpleQuote(D230,,RateTickValue,Permanent,Trigger,ObjectOverwrite)</f>
        <v>#VALUE!</v>
      </c>
      <c r="F230" s="413" t="str">
        <f ca="1">_xll.ohRangeRetrieveError(E230)</f>
        <v/>
      </c>
      <c r="G230" s="105"/>
      <c r="H230" s="416" t="s">
        <v>53</v>
      </c>
      <c r="I230" s="411" t="str">
        <f t="shared" si="33"/>
        <v>13F</v>
      </c>
      <c r="J230" s="417" t="str">
        <f t="shared" si="29"/>
        <v>EUR13F10Y</v>
      </c>
      <c r="K230" s="417" t="str">
        <v>EUR13F10Y=ICAP</v>
      </c>
      <c r="L230" s="418">
        <v>1.7530000000000001</v>
      </c>
      <c r="M230" s="201"/>
      <c r="N230" s="418">
        <v>1.651</v>
      </c>
      <c r="O230" s="201"/>
      <c r="P230" s="239">
        <v>1.7530000000000001</v>
      </c>
      <c r="Q230" s="206" t="e">
        <f ca="1">_xll.qlSimpleQuoteSetValue(E230,P230/100,Trigger)</f>
        <v>#NAME?</v>
      </c>
      <c r="R230" s="201"/>
      <c r="T230" s="426"/>
    </row>
    <row r="231" spans="1:20" x14ac:dyDescent="0.2">
      <c r="A231" s="201"/>
      <c r="B231" s="410" t="s">
        <v>52</v>
      </c>
      <c r="C231" s="411" t="str">
        <f t="shared" si="32"/>
        <v>13F</v>
      </c>
      <c r="D231" s="412" t="str">
        <f t="shared" si="28"/>
        <v>EUR13F11Y_Quote</v>
      </c>
      <c r="E231" s="412" t="e">
        <f>_xll.qlSimpleQuote(D231,,RateTickValue,Permanent,Trigger,ObjectOverwrite)</f>
        <v>#VALUE!</v>
      </c>
      <c r="F231" s="413" t="str">
        <f ca="1">_xll.ohRangeRetrieveError(E231)</f>
        <v/>
      </c>
      <c r="G231" s="105"/>
      <c r="H231" s="416" t="s">
        <v>52</v>
      </c>
      <c r="I231" s="411" t="str">
        <f t="shared" si="33"/>
        <v>13F</v>
      </c>
      <c r="J231" s="417" t="str">
        <f t="shared" si="29"/>
        <v>EUR13F11Y</v>
      </c>
      <c r="K231" s="417" t="str">
        <v>EUR13F11Y=ICAP</v>
      </c>
      <c r="L231" s="418">
        <v>1.736</v>
      </c>
      <c r="M231" s="201"/>
      <c r="N231" s="418">
        <v>1.633</v>
      </c>
      <c r="O231" s="201"/>
      <c r="P231" s="239">
        <v>1.736</v>
      </c>
      <c r="Q231" s="206" t="e">
        <f ca="1">_xll.qlSimpleQuoteSetValue(E231,P231/100,Trigger)</f>
        <v>#NAME?</v>
      </c>
      <c r="R231" s="201"/>
      <c r="T231" s="426"/>
    </row>
    <row r="232" spans="1:20" x14ac:dyDescent="0.2">
      <c r="A232" s="201"/>
      <c r="B232" s="410" t="s">
        <v>51</v>
      </c>
      <c r="C232" s="411" t="str">
        <f t="shared" si="32"/>
        <v>13F</v>
      </c>
      <c r="D232" s="412" t="str">
        <f t="shared" si="28"/>
        <v>EUR13F12Y_Quote</v>
      </c>
      <c r="E232" s="412" t="e">
        <f>_xll.qlSimpleQuote(D232,,RateTickValue,Permanent,Trigger,ObjectOverwrite)</f>
        <v>#VALUE!</v>
      </c>
      <c r="F232" s="413" t="str">
        <f ca="1">_xll.ohRangeRetrieveError(E232)</f>
        <v/>
      </c>
      <c r="G232" s="105"/>
      <c r="H232" s="416" t="s">
        <v>51</v>
      </c>
      <c r="I232" s="411" t="str">
        <f t="shared" si="33"/>
        <v>13F</v>
      </c>
      <c r="J232" s="417" t="str">
        <f t="shared" si="29"/>
        <v>EUR13F12Y</v>
      </c>
      <c r="K232" s="417" t="str">
        <v>EUR13F12Y=ICAP</v>
      </c>
      <c r="L232" s="418">
        <v>1.72</v>
      </c>
      <c r="M232" s="201"/>
      <c r="N232" s="418">
        <v>1.621</v>
      </c>
      <c r="O232" s="201"/>
      <c r="P232" s="239">
        <v>1.72</v>
      </c>
      <c r="Q232" s="206" t="e">
        <f ca="1">_xll.qlSimpleQuoteSetValue(E232,P232/100,Trigger)</f>
        <v>#NAME?</v>
      </c>
      <c r="R232" s="201"/>
      <c r="T232" s="426"/>
    </row>
    <row r="233" spans="1:20" x14ac:dyDescent="0.2">
      <c r="A233" s="201"/>
      <c r="B233" s="410" t="s">
        <v>50</v>
      </c>
      <c r="C233" s="411" t="str">
        <f t="shared" si="32"/>
        <v>13F</v>
      </c>
      <c r="D233" s="412" t="str">
        <f t="shared" si="28"/>
        <v>EUR13F13Y_Quote</v>
      </c>
      <c r="E233" s="412" t="e">
        <f>_xll.qlSimpleQuote(D233,,RateTickValue,Permanent,Trigger,ObjectOverwrite)</f>
        <v>#VALUE!</v>
      </c>
      <c r="F233" s="413" t="str">
        <f ca="1">_xll.ohRangeRetrieveError(E233)</f>
        <v/>
      </c>
      <c r="G233" s="105"/>
      <c r="H233" s="416" t="s">
        <v>50</v>
      </c>
      <c r="I233" s="411" t="str">
        <f t="shared" si="33"/>
        <v>13F</v>
      </c>
      <c r="J233" s="417" t="str">
        <f t="shared" si="29"/>
        <v>EUR13F13Y</v>
      </c>
      <c r="K233" s="417" t="str">
        <v>EUR13F13Y=ICAP</v>
      </c>
      <c r="L233" s="418">
        <v>1.7070000000000001</v>
      </c>
      <c r="M233" s="201"/>
      <c r="N233" s="418">
        <v>1.6099999999999999</v>
      </c>
      <c r="O233" s="201"/>
      <c r="P233" s="239">
        <v>1.7070000000000001</v>
      </c>
      <c r="Q233" s="206" t="e">
        <f ca="1">_xll.qlSimpleQuoteSetValue(E233,P233/100,Trigger)</f>
        <v>#NAME?</v>
      </c>
      <c r="R233" s="201"/>
      <c r="T233" s="426"/>
    </row>
    <row r="234" spans="1:20" x14ac:dyDescent="0.2">
      <c r="A234" s="201"/>
      <c r="B234" s="410" t="s">
        <v>49</v>
      </c>
      <c r="C234" s="411" t="str">
        <f t="shared" si="32"/>
        <v>13F</v>
      </c>
      <c r="D234" s="412" t="str">
        <f t="shared" si="28"/>
        <v>EUR13F14Y_Quote</v>
      </c>
      <c r="E234" s="412" t="e">
        <f>_xll.qlSimpleQuote(D234,,RateTickValue,Permanent,Trigger,ObjectOverwrite)</f>
        <v>#VALUE!</v>
      </c>
      <c r="F234" s="413" t="str">
        <f ca="1">_xll.ohRangeRetrieveError(E234)</f>
        <v/>
      </c>
      <c r="G234" s="105"/>
      <c r="H234" s="416" t="s">
        <v>49</v>
      </c>
      <c r="I234" s="411" t="str">
        <f t="shared" si="33"/>
        <v>13F</v>
      </c>
      <c r="J234" s="417" t="str">
        <f t="shared" si="29"/>
        <v>EUR13F14Y</v>
      </c>
      <c r="K234" s="417" t="str">
        <v>EUR13F14Y=ICAP</v>
      </c>
      <c r="L234" s="418">
        <v>1.6990000000000001</v>
      </c>
      <c r="M234" s="201"/>
      <c r="N234" s="418">
        <v>1.603</v>
      </c>
      <c r="O234" s="201"/>
      <c r="P234" s="239">
        <v>1.6990000000000001</v>
      </c>
      <c r="Q234" s="206" t="e">
        <f ca="1">_xll.qlSimpleQuoteSetValue(E234,P234/100,Trigger)</f>
        <v>#NAME?</v>
      </c>
      <c r="R234" s="201"/>
      <c r="T234" s="426"/>
    </row>
    <row r="235" spans="1:20" x14ac:dyDescent="0.2">
      <c r="A235" s="201"/>
      <c r="B235" s="410" t="s">
        <v>48</v>
      </c>
      <c r="C235" s="411" t="str">
        <f t="shared" si="32"/>
        <v>13F</v>
      </c>
      <c r="D235" s="412" t="str">
        <f t="shared" si="28"/>
        <v>EUR13F15Y_Quote</v>
      </c>
      <c r="E235" s="412" t="e">
        <f>_xll.qlSimpleQuote(D235,,RateTickValue,Permanent,Trigger,ObjectOverwrite)</f>
        <v>#VALUE!</v>
      </c>
      <c r="F235" s="413" t="str">
        <f ca="1">_xll.ohRangeRetrieveError(E235)</f>
        <v/>
      </c>
      <c r="G235" s="105"/>
      <c r="H235" s="416" t="s">
        <v>48</v>
      </c>
      <c r="I235" s="411" t="str">
        <f t="shared" si="33"/>
        <v>13F</v>
      </c>
      <c r="J235" s="417" t="str">
        <f t="shared" si="29"/>
        <v>EUR13F15Y</v>
      </c>
      <c r="K235" s="417" t="str">
        <v>EUR13F15Y=ICAP</v>
      </c>
      <c r="L235" s="418">
        <v>1.6910000000000001</v>
      </c>
      <c r="M235" s="201"/>
      <c r="N235" s="418">
        <v>1.595</v>
      </c>
      <c r="O235" s="201"/>
      <c r="P235" s="239">
        <v>1.6910000000000001</v>
      </c>
      <c r="Q235" s="206" t="e">
        <f ca="1">_xll.qlSimpleQuoteSetValue(E235,P235/100,Trigger)</f>
        <v>#NAME?</v>
      </c>
      <c r="R235" s="201"/>
      <c r="T235" s="426"/>
    </row>
    <row r="236" spans="1:20" x14ac:dyDescent="0.2">
      <c r="A236" s="201"/>
      <c r="B236" s="410" t="s">
        <v>43</v>
      </c>
      <c r="C236" s="411" t="str">
        <f t="shared" si="32"/>
        <v>13F</v>
      </c>
      <c r="D236" s="412" t="str">
        <f t="shared" si="28"/>
        <v>EUR13F20Y_Quote</v>
      </c>
      <c r="E236" s="412" t="e">
        <f>_xll.qlSimpleQuote(D236,,RateTickValue,Permanent,Trigger,ObjectOverwrite)</f>
        <v>#VALUE!</v>
      </c>
      <c r="F236" s="413" t="str">
        <f ca="1">_xll.ohRangeRetrieveError(E236)</f>
        <v/>
      </c>
      <c r="G236" s="105"/>
      <c r="H236" s="416" t="s">
        <v>43</v>
      </c>
      <c r="I236" s="411" t="str">
        <f t="shared" si="33"/>
        <v>13F</v>
      </c>
      <c r="J236" s="417" t="str">
        <f t="shared" si="29"/>
        <v>EUR13F20Y</v>
      </c>
      <c r="K236" s="417" t="str">
        <v>EUR13F20Y=ICAP</v>
      </c>
      <c r="L236" s="418">
        <v>1.6559999999999999</v>
      </c>
      <c r="M236" s="201"/>
      <c r="N236" s="418">
        <v>1.5640000000000001</v>
      </c>
      <c r="O236" s="201"/>
      <c r="P236" s="239">
        <v>1.6559999999999999</v>
      </c>
      <c r="Q236" s="206" t="e">
        <f ca="1">_xll.qlSimpleQuoteSetValue(E236,P236/100,Trigger)</f>
        <v>#NAME?</v>
      </c>
      <c r="R236" s="201"/>
      <c r="T236" s="426"/>
    </row>
    <row r="237" spans="1:20" x14ac:dyDescent="0.2">
      <c r="A237" s="201"/>
      <c r="B237" s="410" t="s">
        <v>38</v>
      </c>
      <c r="C237" s="411" t="str">
        <f t="shared" si="32"/>
        <v>13F</v>
      </c>
      <c r="D237" s="412" t="str">
        <f t="shared" si="28"/>
        <v>EUR13F25Y_Quote</v>
      </c>
      <c r="E237" s="412" t="e">
        <f>_xll.qlSimpleQuote(D237,,RateTickValue,Permanent,Trigger,ObjectOverwrite)</f>
        <v>#VALUE!</v>
      </c>
      <c r="F237" s="413" t="str">
        <f ca="1">_xll.ohRangeRetrieveError(E237)</f>
        <v/>
      </c>
      <c r="G237" s="105"/>
      <c r="H237" s="416" t="s">
        <v>38</v>
      </c>
      <c r="I237" s="411" t="str">
        <f t="shared" si="33"/>
        <v>13F</v>
      </c>
      <c r="J237" s="417" t="str">
        <f t="shared" si="29"/>
        <v>EUR13F25Y</v>
      </c>
      <c r="K237" s="417" t="str">
        <v>EUR13F25Y=ICAP</v>
      </c>
      <c r="L237" s="418">
        <v>1.621</v>
      </c>
      <c r="M237" s="201"/>
      <c r="N237" s="418">
        <v>1.5349999999999999</v>
      </c>
      <c r="O237" s="201"/>
      <c r="P237" s="239">
        <v>1.621</v>
      </c>
      <c r="Q237" s="206" t="e">
        <f ca="1">_xll.qlSimpleQuoteSetValue(E237,P237/100,Trigger)</f>
        <v>#NAME?</v>
      </c>
      <c r="R237" s="201"/>
      <c r="T237" s="426"/>
    </row>
    <row r="238" spans="1:20" x14ac:dyDescent="0.2">
      <c r="A238" s="201"/>
      <c r="B238" s="172" t="s">
        <v>33</v>
      </c>
      <c r="C238" s="53" t="str">
        <f t="shared" si="32"/>
        <v>13F</v>
      </c>
      <c r="D238" s="52" t="str">
        <f t="shared" si="28"/>
        <v>EUR13F30Y_Quote</v>
      </c>
      <c r="E238" s="52" t="e">
        <f>_xll.qlSimpleQuote(D238,,RateTickValue,Permanent,Trigger,ObjectOverwrite)</f>
        <v>#VALUE!</v>
      </c>
      <c r="F238" s="414" t="str">
        <f ca="1">_xll.ohRangeRetrieveError(E238)</f>
        <v/>
      </c>
      <c r="G238" s="105"/>
      <c r="H238" s="419" t="s">
        <v>33</v>
      </c>
      <c r="I238" s="53" t="str">
        <f t="shared" si="33"/>
        <v>13F</v>
      </c>
      <c r="J238" s="420" t="str">
        <f t="shared" si="29"/>
        <v>EUR13F30Y</v>
      </c>
      <c r="K238" s="420" t="str">
        <v>EUR13F30Y=ICAP</v>
      </c>
      <c r="L238" s="421">
        <v>1.5760000000000001</v>
      </c>
      <c r="M238" s="201"/>
      <c r="N238" s="421">
        <v>1.4950000000000001</v>
      </c>
      <c r="O238" s="201"/>
      <c r="P238" s="244">
        <v>1.5760000000000001</v>
      </c>
      <c r="Q238" s="198" t="e">
        <f ca="1">_xll.qlSimpleQuoteSetValue(E238,P238/100,Trigger)</f>
        <v>#NAME?</v>
      </c>
      <c r="R238" s="201"/>
      <c r="T238" s="426"/>
    </row>
    <row r="239" spans="1:20" x14ac:dyDescent="0.2">
      <c r="A239" s="201">
        <v>14</v>
      </c>
      <c r="B239" s="410" t="s">
        <v>9</v>
      </c>
      <c r="C239" s="411" t="str">
        <f>$A$239&amp;"F"</f>
        <v>14F</v>
      </c>
      <c r="D239" s="412" t="str">
        <f t="shared" si="28"/>
        <v>EUR14F1Y_Quote</v>
      </c>
      <c r="E239" s="412" t="e">
        <f>_xll.qlSimpleQuote(D239,,RateTickValue,Permanent,Trigger,ObjectOverwrite)</f>
        <v>#VALUE!</v>
      </c>
      <c r="F239" s="413" t="str">
        <f ca="1">_xll.ohRangeRetrieveError(E239)</f>
        <v/>
      </c>
      <c r="G239" s="105"/>
      <c r="H239" s="416" t="s">
        <v>9</v>
      </c>
      <c r="I239" s="411" t="str">
        <f>$A$239&amp;"F"</f>
        <v>14F</v>
      </c>
      <c r="J239" s="417" t="str">
        <f t="shared" si="29"/>
        <v>EUR14F1Y</v>
      </c>
      <c r="K239" s="417" t="str">
        <v>EUR14F1Y=ICAP</v>
      </c>
      <c r="L239" s="418">
        <v>1.901</v>
      </c>
      <c r="M239" s="201"/>
      <c r="N239" s="418">
        <v>1.802</v>
      </c>
      <c r="O239" s="201"/>
      <c r="P239" s="239">
        <v>1.901</v>
      </c>
      <c r="Q239" s="206" t="e">
        <f ca="1">_xll.qlSimpleQuoteSetValue(E239,P239/100,Trigger)</f>
        <v>#NAME?</v>
      </c>
      <c r="R239" s="201"/>
      <c r="T239" s="426"/>
    </row>
    <row r="240" spans="1:20" x14ac:dyDescent="0.2">
      <c r="A240" s="201"/>
      <c r="B240" s="410" t="s">
        <v>61</v>
      </c>
      <c r="C240" s="411" t="str">
        <f t="shared" ref="C240:C256" si="34">$A$239&amp;"F"</f>
        <v>14F</v>
      </c>
      <c r="D240" s="412" t="str">
        <f t="shared" si="28"/>
        <v>EUR14F2Y_Quote</v>
      </c>
      <c r="E240" s="412" t="e">
        <f>_xll.qlSimpleQuote(D240,,RateTickValue,Permanent,Trigger,ObjectOverwrite)</f>
        <v>#VALUE!</v>
      </c>
      <c r="F240" s="413" t="str">
        <f ca="1">_xll.ohRangeRetrieveError(E240)</f>
        <v/>
      </c>
      <c r="G240" s="105"/>
      <c r="H240" s="416" t="s">
        <v>61</v>
      </c>
      <c r="I240" s="411" t="str">
        <f t="shared" ref="I240:I256" si="35">$A$239&amp;"F"</f>
        <v>14F</v>
      </c>
      <c r="J240" s="417" t="str">
        <f t="shared" si="29"/>
        <v>EUR14F2Y</v>
      </c>
      <c r="K240" s="417" t="str">
        <v>EUR14F2Y=ICAP</v>
      </c>
      <c r="L240" s="418">
        <v>1.879</v>
      </c>
      <c r="M240" s="201"/>
      <c r="N240" s="418">
        <v>1.7749999999999999</v>
      </c>
      <c r="O240" s="201"/>
      <c r="P240" s="239">
        <v>1.879</v>
      </c>
      <c r="Q240" s="206" t="e">
        <f ca="1">_xll.qlSimpleQuoteSetValue(E240,P240/100,Trigger)</f>
        <v>#NAME?</v>
      </c>
      <c r="R240" s="201"/>
      <c r="T240" s="426"/>
    </row>
    <row r="241" spans="1:20" x14ac:dyDescent="0.2">
      <c r="A241" s="201"/>
      <c r="B241" s="410" t="s">
        <v>60</v>
      </c>
      <c r="C241" s="411" t="str">
        <f t="shared" si="34"/>
        <v>14F</v>
      </c>
      <c r="D241" s="412" t="str">
        <f t="shared" si="28"/>
        <v>EUR14F3Y_Quote</v>
      </c>
      <c r="E241" s="412" t="e">
        <f>_xll.qlSimpleQuote(D241,,RateTickValue,Permanent,Trigger,ObjectOverwrite)</f>
        <v>#VALUE!</v>
      </c>
      <c r="F241" s="413" t="str">
        <f ca="1">_xll.ohRangeRetrieveError(E241)</f>
        <v/>
      </c>
      <c r="G241" s="105"/>
      <c r="H241" s="416" t="s">
        <v>60</v>
      </c>
      <c r="I241" s="411" t="str">
        <f t="shared" si="35"/>
        <v>14F</v>
      </c>
      <c r="J241" s="417" t="str">
        <f t="shared" si="29"/>
        <v>EUR14F3Y</v>
      </c>
      <c r="K241" s="417" t="str">
        <v>EUR14F3Y=ICAP</v>
      </c>
      <c r="L241" s="418">
        <v>1.865</v>
      </c>
      <c r="M241" s="201"/>
      <c r="N241" s="418">
        <v>1.752</v>
      </c>
      <c r="O241" s="201"/>
      <c r="P241" s="239">
        <v>1.865</v>
      </c>
      <c r="Q241" s="206" t="e">
        <f ca="1">_xll.qlSimpleQuoteSetValue(E241,P241/100,Trigger)</f>
        <v>#NAME?</v>
      </c>
      <c r="R241" s="201"/>
      <c r="T241" s="426"/>
    </row>
    <row r="242" spans="1:20" x14ac:dyDescent="0.2">
      <c r="A242" s="201"/>
      <c r="B242" s="410" t="s">
        <v>59</v>
      </c>
      <c r="C242" s="411" t="str">
        <f t="shared" si="34"/>
        <v>14F</v>
      </c>
      <c r="D242" s="412" t="str">
        <f t="shared" si="28"/>
        <v>EUR14F4Y_Quote</v>
      </c>
      <c r="E242" s="412" t="e">
        <f>_xll.qlSimpleQuote(D242,,RateTickValue,Permanent,Trigger,ObjectOverwrite)</f>
        <v>#VALUE!</v>
      </c>
      <c r="F242" s="413" t="str">
        <f ca="1">_xll.ohRangeRetrieveError(E242)</f>
        <v/>
      </c>
      <c r="G242" s="105"/>
      <c r="H242" s="416" t="s">
        <v>59</v>
      </c>
      <c r="I242" s="411" t="str">
        <f t="shared" si="35"/>
        <v>14F</v>
      </c>
      <c r="J242" s="417" t="str">
        <f t="shared" si="29"/>
        <v>EUR14F4Y</v>
      </c>
      <c r="K242" s="417" t="str">
        <v>EUR14F4Y=ICAP</v>
      </c>
      <c r="L242" s="418">
        <v>1.8439999999999999</v>
      </c>
      <c r="M242" s="201"/>
      <c r="N242" s="418">
        <v>1.7290000000000001</v>
      </c>
      <c r="O242" s="201"/>
      <c r="P242" s="239">
        <v>1.8439999999999999</v>
      </c>
      <c r="Q242" s="206" t="e">
        <f ca="1">_xll.qlSimpleQuoteSetValue(E242,P242/100,Trigger)</f>
        <v>#NAME?</v>
      </c>
      <c r="R242" s="201"/>
      <c r="T242" s="426"/>
    </row>
    <row r="243" spans="1:20" x14ac:dyDescent="0.2">
      <c r="A243" s="201"/>
      <c r="B243" s="410" t="s">
        <v>58</v>
      </c>
      <c r="C243" s="411" t="str">
        <f t="shared" si="34"/>
        <v>14F</v>
      </c>
      <c r="D243" s="412" t="str">
        <f t="shared" si="28"/>
        <v>EUR14F5Y_Quote</v>
      </c>
      <c r="E243" s="412" t="e">
        <f>_xll.qlSimpleQuote(D243,,RateTickValue,Permanent,Trigger,ObjectOverwrite)</f>
        <v>#VALUE!</v>
      </c>
      <c r="F243" s="413" t="str">
        <f ca="1">_xll.ohRangeRetrieveError(E243)</f>
        <v/>
      </c>
      <c r="G243" s="105"/>
      <c r="H243" s="416" t="s">
        <v>58</v>
      </c>
      <c r="I243" s="411" t="str">
        <f t="shared" si="35"/>
        <v>14F</v>
      </c>
      <c r="J243" s="417" t="str">
        <f t="shared" si="29"/>
        <v>EUR14F5Y</v>
      </c>
      <c r="K243" s="417" t="str">
        <v>EUR14F5Y=ICAP</v>
      </c>
      <c r="L243" s="418">
        <v>1.8240000000000001</v>
      </c>
      <c r="M243" s="201"/>
      <c r="N243" s="418">
        <v>1.708</v>
      </c>
      <c r="O243" s="201"/>
      <c r="P243" s="239">
        <v>1.8240000000000001</v>
      </c>
      <c r="Q243" s="206" t="e">
        <f ca="1">_xll.qlSimpleQuoteSetValue(E243,P243/100,Trigger)</f>
        <v>#NAME?</v>
      </c>
      <c r="R243" s="201"/>
      <c r="T243" s="426"/>
    </row>
    <row r="244" spans="1:20" x14ac:dyDescent="0.2">
      <c r="A244" s="201"/>
      <c r="B244" s="410" t="s">
        <v>57</v>
      </c>
      <c r="C244" s="411" t="str">
        <f t="shared" si="34"/>
        <v>14F</v>
      </c>
      <c r="D244" s="412" t="str">
        <f t="shared" si="28"/>
        <v>EUR14F6Y_Quote</v>
      </c>
      <c r="E244" s="412" t="e">
        <f>_xll.qlSimpleQuote(D244,,RateTickValue,Permanent,Trigger,ObjectOverwrite)</f>
        <v>#VALUE!</v>
      </c>
      <c r="F244" s="413" t="str">
        <f ca="1">_xll.ohRangeRetrieveError(E244)</f>
        <v/>
      </c>
      <c r="G244" s="105"/>
      <c r="H244" s="416" t="s">
        <v>57</v>
      </c>
      <c r="I244" s="411" t="str">
        <f t="shared" si="35"/>
        <v>14F</v>
      </c>
      <c r="J244" s="417" t="str">
        <f t="shared" si="29"/>
        <v>EUR14F6Y</v>
      </c>
      <c r="K244" s="417" t="str">
        <v>EUR14F6Y=ICAP</v>
      </c>
      <c r="L244" s="418">
        <v>1.802</v>
      </c>
      <c r="M244" s="201"/>
      <c r="N244" s="418">
        <v>1.6879999999999999</v>
      </c>
      <c r="O244" s="201"/>
      <c r="P244" s="239">
        <v>1.802</v>
      </c>
      <c r="Q244" s="206" t="e">
        <f ca="1">_xll.qlSimpleQuoteSetValue(E244,P244/100,Trigger)</f>
        <v>#NAME?</v>
      </c>
      <c r="R244" s="201"/>
      <c r="T244" s="426"/>
    </row>
    <row r="245" spans="1:20" x14ac:dyDescent="0.2">
      <c r="A245" s="201"/>
      <c r="B245" s="410" t="s">
        <v>56</v>
      </c>
      <c r="C245" s="411" t="str">
        <f t="shared" si="34"/>
        <v>14F</v>
      </c>
      <c r="D245" s="412" t="str">
        <f t="shared" si="28"/>
        <v>EUR14F7Y_Quote</v>
      </c>
      <c r="E245" s="412" t="e">
        <f>_xll.qlSimpleQuote(D245,,RateTickValue,Permanent,Trigger,ObjectOverwrite)</f>
        <v>#VALUE!</v>
      </c>
      <c r="F245" s="413" t="str">
        <f ca="1">_xll.ohRangeRetrieveError(E245)</f>
        <v/>
      </c>
      <c r="G245" s="105"/>
      <c r="H245" s="416" t="s">
        <v>56</v>
      </c>
      <c r="I245" s="411" t="str">
        <f t="shared" si="35"/>
        <v>14F</v>
      </c>
      <c r="J245" s="417" t="str">
        <f t="shared" si="29"/>
        <v>EUR14F7Y</v>
      </c>
      <c r="K245" s="417" t="str">
        <v>EUR14F7Y=ICAP</v>
      </c>
      <c r="L245" s="418">
        <v>1.7809999999999999</v>
      </c>
      <c r="M245" s="201"/>
      <c r="N245" s="418">
        <v>1.669</v>
      </c>
      <c r="O245" s="201"/>
      <c r="P245" s="239">
        <v>1.7809999999999999</v>
      </c>
      <c r="Q245" s="206" t="e">
        <f ca="1">_xll.qlSimpleQuoteSetValue(E245,P245/100,Trigger)</f>
        <v>#NAME?</v>
      </c>
      <c r="R245" s="201"/>
      <c r="T245" s="426"/>
    </row>
    <row r="246" spans="1:20" x14ac:dyDescent="0.2">
      <c r="A246" s="201"/>
      <c r="B246" s="410" t="s">
        <v>55</v>
      </c>
      <c r="C246" s="411" t="str">
        <f t="shared" si="34"/>
        <v>14F</v>
      </c>
      <c r="D246" s="412" t="str">
        <f t="shared" si="28"/>
        <v>EUR14F8Y_Quote</v>
      </c>
      <c r="E246" s="412" t="e">
        <f>_xll.qlSimpleQuote(D246,,RateTickValue,Permanent,Trigger,ObjectOverwrite)</f>
        <v>#VALUE!</v>
      </c>
      <c r="F246" s="413" t="str">
        <f ca="1">_xll.ohRangeRetrieveError(E246)</f>
        <v/>
      </c>
      <c r="G246" s="105"/>
      <c r="H246" s="416" t="s">
        <v>55</v>
      </c>
      <c r="I246" s="411" t="str">
        <f t="shared" si="35"/>
        <v>14F</v>
      </c>
      <c r="J246" s="417" t="str">
        <f t="shared" si="29"/>
        <v>EUR14F8Y</v>
      </c>
      <c r="K246" s="417" t="str">
        <v>EUR14F8Y=ICAP</v>
      </c>
      <c r="L246" s="418">
        <v>1.756</v>
      </c>
      <c r="M246" s="201"/>
      <c r="N246" s="418">
        <v>1.651</v>
      </c>
      <c r="O246" s="201"/>
      <c r="P246" s="239">
        <v>1.756</v>
      </c>
      <c r="Q246" s="206" t="e">
        <f ca="1">_xll.qlSimpleQuoteSetValue(E246,P246/100,Trigger)</f>
        <v>#NAME?</v>
      </c>
      <c r="R246" s="201"/>
      <c r="T246" s="426"/>
    </row>
    <row r="247" spans="1:20" x14ac:dyDescent="0.2">
      <c r="A247" s="201"/>
      <c r="B247" s="410" t="s">
        <v>54</v>
      </c>
      <c r="C247" s="411" t="str">
        <f t="shared" si="34"/>
        <v>14F</v>
      </c>
      <c r="D247" s="412" t="str">
        <f t="shared" si="28"/>
        <v>EUR14F9Y_Quote</v>
      </c>
      <c r="E247" s="412" t="e">
        <f>_xll.qlSimpleQuote(D247,,RateTickValue,Permanent,Trigger,ObjectOverwrite)</f>
        <v>#VALUE!</v>
      </c>
      <c r="F247" s="413" t="str">
        <f ca="1">_xll.ohRangeRetrieveError(E247)</f>
        <v/>
      </c>
      <c r="G247" s="105"/>
      <c r="H247" s="416" t="s">
        <v>54</v>
      </c>
      <c r="I247" s="411" t="str">
        <f t="shared" si="35"/>
        <v>14F</v>
      </c>
      <c r="J247" s="417" t="str">
        <f t="shared" si="29"/>
        <v>EUR14F9Y</v>
      </c>
      <c r="K247" s="417" t="str">
        <v>EUR14F9Y=ICAP</v>
      </c>
      <c r="L247" s="418">
        <v>1.736</v>
      </c>
      <c r="M247" s="201"/>
      <c r="N247" s="418">
        <v>1.633</v>
      </c>
      <c r="O247" s="201"/>
      <c r="P247" s="239">
        <v>1.736</v>
      </c>
      <c r="Q247" s="206" t="e">
        <f ca="1">_xll.qlSimpleQuoteSetValue(E247,P247/100,Trigger)</f>
        <v>#NAME?</v>
      </c>
      <c r="R247" s="201"/>
      <c r="T247" s="426"/>
    </row>
    <row r="248" spans="1:20" x14ac:dyDescent="0.2">
      <c r="A248" s="201"/>
      <c r="B248" s="410" t="s">
        <v>53</v>
      </c>
      <c r="C248" s="411" t="str">
        <f t="shared" si="34"/>
        <v>14F</v>
      </c>
      <c r="D248" s="412" t="str">
        <f t="shared" si="28"/>
        <v>EUR14F10Y_Quote</v>
      </c>
      <c r="E248" s="412" t="e">
        <f>_xll.qlSimpleQuote(D248,,RateTickValue,Permanent,Trigger,ObjectOverwrite)</f>
        <v>#VALUE!</v>
      </c>
      <c r="F248" s="413" t="str">
        <f ca="1">_xll.ohRangeRetrieveError(E248)</f>
        <v/>
      </c>
      <c r="G248" s="105"/>
      <c r="H248" s="416" t="s">
        <v>53</v>
      </c>
      <c r="I248" s="411" t="str">
        <f t="shared" si="35"/>
        <v>14F</v>
      </c>
      <c r="J248" s="417" t="str">
        <f t="shared" si="29"/>
        <v>EUR14F10Y</v>
      </c>
      <c r="K248" s="417" t="str">
        <v>EUR14F10Y=ICAP</v>
      </c>
      <c r="L248" s="418">
        <v>1.718</v>
      </c>
      <c r="M248" s="201"/>
      <c r="N248" s="418">
        <v>1.615</v>
      </c>
      <c r="O248" s="201"/>
      <c r="P248" s="239">
        <v>1.718</v>
      </c>
      <c r="Q248" s="206" t="e">
        <f ca="1">_xll.qlSimpleQuoteSetValue(E248,P248/100,Trigger)</f>
        <v>#NAME?</v>
      </c>
      <c r="R248" s="201"/>
      <c r="T248" s="426"/>
    </row>
    <row r="249" spans="1:20" x14ac:dyDescent="0.2">
      <c r="A249" s="201"/>
      <c r="B249" s="410" t="s">
        <v>52</v>
      </c>
      <c r="C249" s="411" t="str">
        <f t="shared" si="34"/>
        <v>14F</v>
      </c>
      <c r="D249" s="412" t="str">
        <f t="shared" si="28"/>
        <v>EUR14F11Y_Quote</v>
      </c>
      <c r="E249" s="412" t="e">
        <f>_xll.qlSimpleQuote(D249,,RateTickValue,Permanent,Trigger,ObjectOverwrite)</f>
        <v>#VALUE!</v>
      </c>
      <c r="F249" s="413" t="str">
        <f ca="1">_xll.ohRangeRetrieveError(E249)</f>
        <v/>
      </c>
      <c r="G249" s="105"/>
      <c r="H249" s="416" t="s">
        <v>52</v>
      </c>
      <c r="I249" s="411" t="str">
        <f t="shared" si="35"/>
        <v>14F</v>
      </c>
      <c r="J249" s="417" t="str">
        <f t="shared" si="29"/>
        <v>EUR14F11Y</v>
      </c>
      <c r="K249" s="417" t="str">
        <v>EUR14F11Y=ICAP</v>
      </c>
      <c r="L249" s="418">
        <v>1.702</v>
      </c>
      <c r="M249" s="201"/>
      <c r="N249" s="418">
        <v>1.603</v>
      </c>
      <c r="O249" s="201"/>
      <c r="P249" s="239">
        <v>1.702</v>
      </c>
      <c r="Q249" s="206" t="e">
        <f ca="1">_xll.qlSimpleQuoteSetValue(E249,P249/100,Trigger)</f>
        <v>#NAME?</v>
      </c>
      <c r="R249" s="201"/>
      <c r="T249" s="426"/>
    </row>
    <row r="250" spans="1:20" x14ac:dyDescent="0.2">
      <c r="A250" s="201"/>
      <c r="B250" s="410" t="s">
        <v>51</v>
      </c>
      <c r="C250" s="411" t="str">
        <f t="shared" si="34"/>
        <v>14F</v>
      </c>
      <c r="D250" s="412" t="str">
        <f t="shared" si="28"/>
        <v>EUR14F12Y_Quote</v>
      </c>
      <c r="E250" s="412" t="e">
        <f>_xll.qlSimpleQuote(D250,,RateTickValue,Permanent,Trigger,ObjectOverwrite)</f>
        <v>#VALUE!</v>
      </c>
      <c r="F250" s="413" t="str">
        <f ca="1">_xll.ohRangeRetrieveError(E250)</f>
        <v/>
      </c>
      <c r="G250" s="105"/>
      <c r="H250" s="416" t="s">
        <v>51</v>
      </c>
      <c r="I250" s="411" t="str">
        <f t="shared" si="35"/>
        <v>14F</v>
      </c>
      <c r="J250" s="417" t="str">
        <f t="shared" si="29"/>
        <v>EUR14F12Y</v>
      </c>
      <c r="K250" s="417" t="str">
        <v>EUR14F12Y=ICAP</v>
      </c>
      <c r="L250" s="418">
        <v>1.6890000000000001</v>
      </c>
      <c r="M250" s="201"/>
      <c r="N250" s="418">
        <v>1.5920000000000001</v>
      </c>
      <c r="O250" s="201"/>
      <c r="P250" s="239">
        <v>1.6890000000000001</v>
      </c>
      <c r="Q250" s="206" t="e">
        <f ca="1">_xll.qlSimpleQuoteSetValue(E250,P250/100,Trigger)</f>
        <v>#NAME?</v>
      </c>
      <c r="R250" s="201"/>
      <c r="T250" s="426"/>
    </row>
    <row r="251" spans="1:20" x14ac:dyDescent="0.2">
      <c r="A251" s="201"/>
      <c r="B251" s="410" t="s">
        <v>50</v>
      </c>
      <c r="C251" s="411" t="str">
        <f t="shared" si="34"/>
        <v>14F</v>
      </c>
      <c r="D251" s="412" t="str">
        <f t="shared" si="28"/>
        <v>EUR14F13Y_Quote</v>
      </c>
      <c r="E251" s="412" t="e">
        <f>_xll.qlSimpleQuote(D251,,RateTickValue,Permanent,Trigger,ObjectOverwrite)</f>
        <v>#VALUE!</v>
      </c>
      <c r="F251" s="413" t="str">
        <f ca="1">_xll.ohRangeRetrieveError(E251)</f>
        <v/>
      </c>
      <c r="G251" s="105"/>
      <c r="H251" s="416" t="s">
        <v>50</v>
      </c>
      <c r="I251" s="411" t="str">
        <f t="shared" si="35"/>
        <v>14F</v>
      </c>
      <c r="J251" s="417" t="str">
        <f t="shared" si="29"/>
        <v>EUR14F13Y</v>
      </c>
      <c r="K251" s="417" t="str">
        <v>EUR14F13Y=ICAP</v>
      </c>
      <c r="L251" s="418">
        <v>1.6819999999999999</v>
      </c>
      <c r="M251" s="201"/>
      <c r="N251" s="418">
        <v>1.5860000000000001</v>
      </c>
      <c r="O251" s="201"/>
      <c r="P251" s="239">
        <v>1.6819999999999999</v>
      </c>
      <c r="Q251" s="206" t="e">
        <f ca="1">_xll.qlSimpleQuoteSetValue(E251,P251/100,Trigger)</f>
        <v>#NAME?</v>
      </c>
      <c r="R251" s="201"/>
      <c r="T251" s="426"/>
    </row>
    <row r="252" spans="1:20" x14ac:dyDescent="0.2">
      <c r="A252" s="201"/>
      <c r="B252" s="410" t="s">
        <v>49</v>
      </c>
      <c r="C252" s="411" t="str">
        <f t="shared" si="34"/>
        <v>14F</v>
      </c>
      <c r="D252" s="412" t="str">
        <f t="shared" si="28"/>
        <v>EUR14F14Y_Quote</v>
      </c>
      <c r="E252" s="412" t="e">
        <f>_xll.qlSimpleQuote(D252,,RateTickValue,Permanent,Trigger,ObjectOverwrite)</f>
        <v>#VALUE!</v>
      </c>
      <c r="F252" s="413" t="str">
        <f ca="1">_xll.ohRangeRetrieveError(E252)</f>
        <v/>
      </c>
      <c r="G252" s="105"/>
      <c r="H252" s="416" t="s">
        <v>49</v>
      </c>
      <c r="I252" s="411" t="str">
        <f t="shared" si="35"/>
        <v>14F</v>
      </c>
      <c r="J252" s="417" t="str">
        <f t="shared" si="29"/>
        <v>EUR14F14Y</v>
      </c>
      <c r="K252" s="417" t="str">
        <v>EUR14F14Y=ICAP</v>
      </c>
      <c r="L252" s="418">
        <v>1.6739999999999999</v>
      </c>
      <c r="M252" s="201"/>
      <c r="N252" s="418">
        <v>1.579</v>
      </c>
      <c r="O252" s="201"/>
      <c r="P252" s="239">
        <v>1.6739999999999999</v>
      </c>
      <c r="Q252" s="206" t="e">
        <f ca="1">_xll.qlSimpleQuoteSetValue(E252,P252/100,Trigger)</f>
        <v>#NAME?</v>
      </c>
      <c r="R252" s="201"/>
      <c r="T252" s="426"/>
    </row>
    <row r="253" spans="1:20" x14ac:dyDescent="0.2">
      <c r="A253" s="201"/>
      <c r="B253" s="410" t="s">
        <v>48</v>
      </c>
      <c r="C253" s="411" t="str">
        <f t="shared" si="34"/>
        <v>14F</v>
      </c>
      <c r="D253" s="412" t="str">
        <f t="shared" si="28"/>
        <v>EUR14F15Y_Quote</v>
      </c>
      <c r="E253" s="412" t="e">
        <f>_xll.qlSimpleQuote(D253,,RateTickValue,Permanent,Trigger,ObjectOverwrite)</f>
        <v>#VALUE!</v>
      </c>
      <c r="F253" s="413" t="str">
        <f ca="1">_xll.ohRangeRetrieveError(E253)</f>
        <v/>
      </c>
      <c r="G253" s="105"/>
      <c r="H253" s="416" t="s">
        <v>48</v>
      </c>
      <c r="I253" s="411" t="str">
        <f t="shared" si="35"/>
        <v>14F</v>
      </c>
      <c r="J253" s="417" t="str">
        <f t="shared" si="29"/>
        <v>EUR14F15Y</v>
      </c>
      <c r="K253" s="417" t="str">
        <v>EUR14F15Y=ICAP</v>
      </c>
      <c r="L253" s="418">
        <v>1.6679999999999999</v>
      </c>
      <c r="M253" s="201"/>
      <c r="N253" s="418">
        <v>1.573</v>
      </c>
      <c r="O253" s="201"/>
      <c r="P253" s="239">
        <v>1.6679999999999999</v>
      </c>
      <c r="Q253" s="206" t="e">
        <f ca="1">_xll.qlSimpleQuoteSetValue(E253,P253/100,Trigger)</f>
        <v>#NAME?</v>
      </c>
      <c r="R253" s="201"/>
      <c r="T253" s="426"/>
    </row>
    <row r="254" spans="1:20" x14ac:dyDescent="0.2">
      <c r="A254" s="201"/>
      <c r="B254" s="410" t="s">
        <v>43</v>
      </c>
      <c r="C254" s="411" t="str">
        <f t="shared" si="34"/>
        <v>14F</v>
      </c>
      <c r="D254" s="412" t="str">
        <f t="shared" si="28"/>
        <v>EUR14F20Y_Quote</v>
      </c>
      <c r="E254" s="412" t="e">
        <f>_xll.qlSimpleQuote(D254,,RateTickValue,Permanent,Trigger,ObjectOverwrite)</f>
        <v>#VALUE!</v>
      </c>
      <c r="F254" s="413" t="str">
        <f ca="1">_xll.ohRangeRetrieveError(E254)</f>
        <v/>
      </c>
      <c r="G254" s="105"/>
      <c r="H254" s="416" t="s">
        <v>43</v>
      </c>
      <c r="I254" s="411" t="str">
        <f t="shared" si="35"/>
        <v>14F</v>
      </c>
      <c r="J254" s="417" t="str">
        <f t="shared" si="29"/>
        <v>EUR14F20Y</v>
      </c>
      <c r="K254" s="417" t="str">
        <v>EUR14F20Y=ICAP</v>
      </c>
      <c r="L254" s="418">
        <v>1.6339999999999999</v>
      </c>
      <c r="M254" s="201"/>
      <c r="N254" s="418">
        <v>1.544</v>
      </c>
      <c r="O254" s="201"/>
      <c r="P254" s="239">
        <v>1.6339999999999999</v>
      </c>
      <c r="Q254" s="206" t="e">
        <f ca="1">_xll.qlSimpleQuoteSetValue(E254,P254/100,Trigger)</f>
        <v>#NAME?</v>
      </c>
      <c r="R254" s="201"/>
      <c r="T254" s="426"/>
    </row>
    <row r="255" spans="1:20" x14ac:dyDescent="0.2">
      <c r="A255" s="201"/>
      <c r="B255" s="410" t="s">
        <v>38</v>
      </c>
      <c r="C255" s="411" t="str">
        <f t="shared" si="34"/>
        <v>14F</v>
      </c>
      <c r="D255" s="412" t="str">
        <f t="shared" si="28"/>
        <v>EUR14F25Y_Quote</v>
      </c>
      <c r="E255" s="412" t="e">
        <f>_xll.qlSimpleQuote(D255,,RateTickValue,Permanent,Trigger,ObjectOverwrite)</f>
        <v>#VALUE!</v>
      </c>
      <c r="F255" s="413" t="str">
        <f ca="1">_xll.ohRangeRetrieveError(E255)</f>
        <v/>
      </c>
      <c r="G255" s="105"/>
      <c r="H255" s="416" t="s">
        <v>38</v>
      </c>
      <c r="I255" s="411" t="str">
        <f t="shared" si="35"/>
        <v>14F</v>
      </c>
      <c r="J255" s="417" t="str">
        <f t="shared" si="29"/>
        <v>EUR14F25Y</v>
      </c>
      <c r="K255" s="417" t="str">
        <v>EUR14F25Y=ICAP</v>
      </c>
      <c r="L255" s="418">
        <v>1.599</v>
      </c>
      <c r="M255" s="201"/>
      <c r="N255" s="418">
        <v>1.5150000000000001</v>
      </c>
      <c r="O255" s="201"/>
      <c r="P255" s="239">
        <v>1.599</v>
      </c>
      <c r="Q255" s="206" t="e">
        <f ca="1">_xll.qlSimpleQuoteSetValue(E255,P255/100,Trigger)</f>
        <v>#NAME?</v>
      </c>
      <c r="R255" s="201"/>
      <c r="T255" s="426"/>
    </row>
    <row r="256" spans="1:20" x14ac:dyDescent="0.2">
      <c r="A256" s="201"/>
      <c r="B256" s="172" t="s">
        <v>33</v>
      </c>
      <c r="C256" s="53" t="str">
        <f t="shared" si="34"/>
        <v>14F</v>
      </c>
      <c r="D256" s="52" t="str">
        <f t="shared" si="28"/>
        <v>EUR14F30Y_Quote</v>
      </c>
      <c r="E256" s="52" t="e">
        <f>_xll.qlSimpleQuote(D256,,RateTickValue,Permanent,Trigger,ObjectOverwrite)</f>
        <v>#VALUE!</v>
      </c>
      <c r="F256" s="414" t="str">
        <f ca="1">_xll.ohRangeRetrieveError(E256)</f>
        <v/>
      </c>
      <c r="G256" s="105"/>
      <c r="H256" s="419" t="s">
        <v>33</v>
      </c>
      <c r="I256" s="53" t="str">
        <f t="shared" si="35"/>
        <v>14F</v>
      </c>
      <c r="J256" s="420" t="str">
        <f t="shared" si="29"/>
        <v>EUR14F30Y</v>
      </c>
      <c r="K256" s="420" t="str">
        <v>EUR14F30Y=ICAP</v>
      </c>
      <c r="L256" s="421">
        <v>1.5509999999999999</v>
      </c>
      <c r="M256" s="201"/>
      <c r="N256" s="421">
        <v>1.4710000000000001</v>
      </c>
      <c r="O256" s="201"/>
      <c r="P256" s="244">
        <v>1.5509999999999999</v>
      </c>
      <c r="Q256" s="198" t="e">
        <f ca="1">_xll.qlSimpleQuoteSetValue(E256,P256/100,Trigger)</f>
        <v>#NAME?</v>
      </c>
      <c r="R256" s="201"/>
      <c r="T256" s="426"/>
    </row>
    <row r="257" spans="1:20" x14ac:dyDescent="0.2">
      <c r="A257" s="201">
        <v>15</v>
      </c>
      <c r="B257" s="410" t="s">
        <v>9</v>
      </c>
      <c r="C257" s="411" t="str">
        <f>$A$257&amp;"F"</f>
        <v>15F</v>
      </c>
      <c r="D257" s="412" t="str">
        <f t="shared" si="28"/>
        <v>EUR15F1Y_Quote</v>
      </c>
      <c r="E257" s="412" t="e">
        <f>_xll.qlSimpleQuote(D257,,RateTickValue,Permanent,Trigger,ObjectOverwrite)</f>
        <v>#VALUE!</v>
      </c>
      <c r="F257" s="413" t="str">
        <f ca="1">_xll.ohRangeRetrieveError(E257)</f>
        <v/>
      </c>
      <c r="G257" s="105"/>
      <c r="H257" s="416" t="s">
        <v>9</v>
      </c>
      <c r="I257" s="411" t="str">
        <f>$A$257&amp;"F"</f>
        <v>15F</v>
      </c>
      <c r="J257" s="417" t="str">
        <f t="shared" si="29"/>
        <v>EUR15F1Y</v>
      </c>
      <c r="K257" s="417" t="str">
        <v>EUR15F1Y=ICAP</v>
      </c>
      <c r="L257" s="418">
        <v>1.857</v>
      </c>
      <c r="M257" s="201"/>
      <c r="N257" s="418">
        <v>1.748</v>
      </c>
      <c r="O257" s="201"/>
      <c r="P257" s="239">
        <v>1.857</v>
      </c>
      <c r="Q257" s="206" t="e">
        <f ca="1">_xll.qlSimpleQuoteSetValue(E257,P257/100,Trigger)</f>
        <v>#NAME?</v>
      </c>
      <c r="R257" s="201"/>
      <c r="T257" s="426"/>
    </row>
    <row r="258" spans="1:20" x14ac:dyDescent="0.2">
      <c r="A258" s="201"/>
      <c r="B258" s="410" t="s">
        <v>61</v>
      </c>
      <c r="C258" s="411" t="str">
        <f t="shared" ref="C258:C274" si="36">$A$257&amp;"F"</f>
        <v>15F</v>
      </c>
      <c r="D258" s="412" t="str">
        <f t="shared" si="28"/>
        <v>EUR15F2Y_Quote</v>
      </c>
      <c r="E258" s="412" t="e">
        <f>_xll.qlSimpleQuote(D258,,RateTickValue,Permanent,Trigger,ObjectOverwrite)</f>
        <v>#VALUE!</v>
      </c>
      <c r="F258" s="413" t="str">
        <f ca="1">_xll.ohRangeRetrieveError(E258)</f>
        <v/>
      </c>
      <c r="G258" s="105"/>
      <c r="H258" s="416" t="s">
        <v>61</v>
      </c>
      <c r="I258" s="411" t="str">
        <f t="shared" ref="I258:I274" si="37">$A$257&amp;"F"</f>
        <v>15F</v>
      </c>
      <c r="J258" s="417" t="str">
        <f t="shared" si="29"/>
        <v>EUR15F2Y</v>
      </c>
      <c r="K258" s="417" t="str">
        <v>EUR15F2Y=ICAP</v>
      </c>
      <c r="L258" s="418">
        <v>1.847</v>
      </c>
      <c r="M258" s="201"/>
      <c r="N258" s="418">
        <v>1.726</v>
      </c>
      <c r="O258" s="201"/>
      <c r="P258" s="239">
        <v>1.847</v>
      </c>
      <c r="Q258" s="206" t="e">
        <f ca="1">_xll.qlSimpleQuoteSetValue(E258,P258/100,Trigger)</f>
        <v>#NAME?</v>
      </c>
      <c r="R258" s="201"/>
      <c r="T258" s="426"/>
    </row>
    <row r="259" spans="1:20" x14ac:dyDescent="0.2">
      <c r="A259" s="201"/>
      <c r="B259" s="410" t="s">
        <v>60</v>
      </c>
      <c r="C259" s="411" t="str">
        <f t="shared" si="36"/>
        <v>15F</v>
      </c>
      <c r="D259" s="412" t="str">
        <f t="shared" si="28"/>
        <v>EUR15F3Y_Quote</v>
      </c>
      <c r="E259" s="412" t="e">
        <f>_xll.qlSimpleQuote(D259,,RateTickValue,Permanent,Trigger,ObjectOverwrite)</f>
        <v>#VALUE!</v>
      </c>
      <c r="F259" s="413" t="str">
        <f ca="1">_xll.ohRangeRetrieveError(E259)</f>
        <v/>
      </c>
      <c r="G259" s="105"/>
      <c r="H259" s="416" t="s">
        <v>60</v>
      </c>
      <c r="I259" s="411" t="str">
        <f t="shared" si="37"/>
        <v>15F</v>
      </c>
      <c r="J259" s="417" t="str">
        <f t="shared" si="29"/>
        <v>EUR15F3Y</v>
      </c>
      <c r="K259" s="417" t="str">
        <v>EUR15F3Y=ICAP</v>
      </c>
      <c r="L259" s="418">
        <v>1.8240000000000001</v>
      </c>
      <c r="M259" s="201"/>
      <c r="N259" s="418">
        <v>1.7030000000000001</v>
      </c>
      <c r="O259" s="201"/>
      <c r="P259" s="239">
        <v>1.8240000000000001</v>
      </c>
      <c r="Q259" s="206" t="e">
        <f ca="1">_xll.qlSimpleQuoteSetValue(E259,P259/100,Trigger)</f>
        <v>#NAME?</v>
      </c>
      <c r="R259" s="201"/>
      <c r="T259" s="426"/>
    </row>
    <row r="260" spans="1:20" x14ac:dyDescent="0.2">
      <c r="A260" s="201"/>
      <c r="B260" s="410" t="s">
        <v>59</v>
      </c>
      <c r="C260" s="411" t="str">
        <f t="shared" si="36"/>
        <v>15F</v>
      </c>
      <c r="D260" s="412" t="str">
        <f t="shared" si="28"/>
        <v>EUR15F4Y_Quote</v>
      </c>
      <c r="E260" s="412" t="e">
        <f>_xll.qlSimpleQuote(D260,,RateTickValue,Permanent,Trigger,ObjectOverwrite)</f>
        <v>#VALUE!</v>
      </c>
      <c r="F260" s="413" t="str">
        <f ca="1">_xll.ohRangeRetrieveError(E260)</f>
        <v/>
      </c>
      <c r="G260" s="105"/>
      <c r="H260" s="416" t="s">
        <v>59</v>
      </c>
      <c r="I260" s="411" t="str">
        <f t="shared" si="37"/>
        <v>15F</v>
      </c>
      <c r="J260" s="417" t="str">
        <f t="shared" si="29"/>
        <v>EUR15F4Y</v>
      </c>
      <c r="K260" s="417" t="str">
        <v>EUR15F4Y=ICAP</v>
      </c>
      <c r="L260" s="418">
        <v>1.8029999999999999</v>
      </c>
      <c r="M260" s="201"/>
      <c r="N260" s="418">
        <v>1.6830000000000001</v>
      </c>
      <c r="O260" s="201"/>
      <c r="P260" s="239">
        <v>1.8029999999999999</v>
      </c>
      <c r="Q260" s="206" t="e">
        <f ca="1">_xll.qlSimpleQuoteSetValue(E260,P260/100,Trigger)</f>
        <v>#NAME?</v>
      </c>
      <c r="R260" s="201"/>
      <c r="T260" s="426"/>
    </row>
    <row r="261" spans="1:20" x14ac:dyDescent="0.2">
      <c r="A261" s="201"/>
      <c r="B261" s="410" t="s">
        <v>58</v>
      </c>
      <c r="C261" s="411" t="str">
        <f t="shared" si="36"/>
        <v>15F</v>
      </c>
      <c r="D261" s="412" t="str">
        <f t="shared" ref="D261:D328" si="38">Currency&amp;$C261&amp;B261&amp;QuoteSuffix</f>
        <v>EUR15F5Y_Quote</v>
      </c>
      <c r="E261" s="412" t="e">
        <f>_xll.qlSimpleQuote(D261,,RateTickValue,Permanent,Trigger,ObjectOverwrite)</f>
        <v>#VALUE!</v>
      </c>
      <c r="F261" s="413" t="str">
        <f ca="1">_xll.ohRangeRetrieveError(E261)</f>
        <v/>
      </c>
      <c r="G261" s="105"/>
      <c r="H261" s="416" t="s">
        <v>58</v>
      </c>
      <c r="I261" s="411" t="str">
        <f t="shared" si="37"/>
        <v>15F</v>
      </c>
      <c r="J261" s="417" t="str">
        <f t="shared" ref="J261:J328" si="39">Currency&amp;$I261&amp;$H261</f>
        <v>EUR15F5Y</v>
      </c>
      <c r="K261" s="417" t="str">
        <v>EUR15F5Y=ICAP</v>
      </c>
      <c r="L261" s="418">
        <v>1.7809999999999999</v>
      </c>
      <c r="M261" s="201"/>
      <c r="N261" s="418">
        <v>1.665</v>
      </c>
      <c r="O261" s="201"/>
      <c r="P261" s="239">
        <v>1.7809999999999999</v>
      </c>
      <c r="Q261" s="206" t="e">
        <f ca="1">_xll.qlSimpleQuoteSetValue(E261,P261/100,Trigger)</f>
        <v>#NAME?</v>
      </c>
      <c r="R261" s="201"/>
      <c r="T261" s="426"/>
    </row>
    <row r="262" spans="1:20" x14ac:dyDescent="0.2">
      <c r="A262" s="201"/>
      <c r="B262" s="410" t="s">
        <v>57</v>
      </c>
      <c r="C262" s="411" t="str">
        <f t="shared" si="36"/>
        <v>15F</v>
      </c>
      <c r="D262" s="412" t="str">
        <f t="shared" si="38"/>
        <v>EUR15F6Y_Quote</v>
      </c>
      <c r="E262" s="412" t="e">
        <f>_xll.qlSimpleQuote(D262,,RateTickValue,Permanent,Trigger,ObjectOverwrite)</f>
        <v>#VALUE!</v>
      </c>
      <c r="F262" s="413" t="str">
        <f ca="1">_xll.ohRangeRetrieveError(E262)</f>
        <v/>
      </c>
      <c r="G262" s="105"/>
      <c r="H262" s="416" t="s">
        <v>57</v>
      </c>
      <c r="I262" s="411" t="str">
        <f t="shared" si="37"/>
        <v>15F</v>
      </c>
      <c r="J262" s="417" t="str">
        <f t="shared" si="39"/>
        <v>EUR15F6Y</v>
      </c>
      <c r="K262" s="417" t="str">
        <v>EUR15F6Y=ICAP</v>
      </c>
      <c r="L262" s="418">
        <v>1.76</v>
      </c>
      <c r="M262" s="201"/>
      <c r="N262" s="418">
        <v>1.645</v>
      </c>
      <c r="O262" s="201"/>
      <c r="P262" s="239">
        <v>1.76</v>
      </c>
      <c r="Q262" s="206" t="e">
        <f ca="1">_xll.qlSimpleQuoteSetValue(E262,P262/100,Trigger)</f>
        <v>#NAME?</v>
      </c>
      <c r="R262" s="201"/>
      <c r="T262" s="426"/>
    </row>
    <row r="263" spans="1:20" x14ac:dyDescent="0.2">
      <c r="A263" s="201"/>
      <c r="B263" s="410" t="s">
        <v>56</v>
      </c>
      <c r="C263" s="411" t="str">
        <f t="shared" si="36"/>
        <v>15F</v>
      </c>
      <c r="D263" s="412" t="str">
        <f t="shared" si="38"/>
        <v>EUR15F7Y_Quote</v>
      </c>
      <c r="E263" s="412" t="e">
        <f>_xll.qlSimpleQuote(D263,,RateTickValue,Permanent,Trigger,ObjectOverwrite)</f>
        <v>#VALUE!</v>
      </c>
      <c r="F263" s="413" t="str">
        <f ca="1">_xll.ohRangeRetrieveError(E263)</f>
        <v/>
      </c>
      <c r="G263" s="105"/>
      <c r="H263" s="416" t="s">
        <v>56</v>
      </c>
      <c r="I263" s="411" t="str">
        <f t="shared" si="37"/>
        <v>15F</v>
      </c>
      <c r="J263" s="417" t="str">
        <f t="shared" si="39"/>
        <v>EUR15F7Y</v>
      </c>
      <c r="K263" s="417" t="str">
        <v>EUR15F7Y=ICAP</v>
      </c>
      <c r="L263" s="418">
        <v>1.734</v>
      </c>
      <c r="M263" s="201"/>
      <c r="N263" s="418">
        <v>1.6280000000000001</v>
      </c>
      <c r="O263" s="201"/>
      <c r="P263" s="239">
        <v>1.734</v>
      </c>
      <c r="Q263" s="206" t="e">
        <f ca="1">_xll.qlSimpleQuoteSetValue(E263,P263/100,Trigger)</f>
        <v>#NAME?</v>
      </c>
      <c r="R263" s="201"/>
      <c r="T263" s="426"/>
    </row>
    <row r="264" spans="1:20" x14ac:dyDescent="0.2">
      <c r="A264" s="201"/>
      <c r="B264" s="410" t="s">
        <v>55</v>
      </c>
      <c r="C264" s="411" t="str">
        <f t="shared" si="36"/>
        <v>15F</v>
      </c>
      <c r="D264" s="412" t="str">
        <f t="shared" si="38"/>
        <v>EUR15F8Y_Quote</v>
      </c>
      <c r="E264" s="412" t="e">
        <f>_xll.qlSimpleQuote(D264,,RateTickValue,Permanent,Trigger,ObjectOverwrite)</f>
        <v>#VALUE!</v>
      </c>
      <c r="F264" s="413" t="str">
        <f ca="1">_xll.ohRangeRetrieveError(E264)</f>
        <v/>
      </c>
      <c r="G264" s="105"/>
      <c r="H264" s="416" t="s">
        <v>55</v>
      </c>
      <c r="I264" s="411" t="str">
        <f t="shared" si="37"/>
        <v>15F</v>
      </c>
      <c r="J264" s="417" t="str">
        <f t="shared" si="39"/>
        <v>EUR15F8Y</v>
      </c>
      <c r="K264" s="417" t="str">
        <v>EUR15F8Y=ICAP</v>
      </c>
      <c r="L264" s="418">
        <v>1.714</v>
      </c>
      <c r="M264" s="201"/>
      <c r="N264" s="418">
        <v>1.6099999999999999</v>
      </c>
      <c r="O264" s="201"/>
      <c r="P264" s="239">
        <v>1.714</v>
      </c>
      <c r="Q264" s="206" t="e">
        <f ca="1">_xll.qlSimpleQuoteSetValue(E264,P264/100,Trigger)</f>
        <v>#NAME?</v>
      </c>
      <c r="R264" s="201"/>
      <c r="T264" s="426"/>
    </row>
    <row r="265" spans="1:20" x14ac:dyDescent="0.2">
      <c r="A265" s="201"/>
      <c r="B265" s="410" t="s">
        <v>54</v>
      </c>
      <c r="C265" s="411" t="str">
        <f t="shared" si="36"/>
        <v>15F</v>
      </c>
      <c r="D265" s="412" t="str">
        <f t="shared" si="38"/>
        <v>EUR15F9Y_Quote</v>
      </c>
      <c r="E265" s="412" t="e">
        <f>_xll.qlSimpleQuote(D265,,RateTickValue,Permanent,Trigger,ObjectOverwrite)</f>
        <v>#VALUE!</v>
      </c>
      <c r="F265" s="413" t="str">
        <f ca="1">_xll.ohRangeRetrieveError(E265)</f>
        <v/>
      </c>
      <c r="G265" s="105"/>
      <c r="H265" s="416" t="s">
        <v>54</v>
      </c>
      <c r="I265" s="411" t="str">
        <f t="shared" si="37"/>
        <v>15F</v>
      </c>
      <c r="J265" s="417" t="str">
        <f t="shared" si="39"/>
        <v>EUR15F9Y</v>
      </c>
      <c r="K265" s="417" t="str">
        <v>EUR15F9Y=ICAP</v>
      </c>
      <c r="L265" s="418">
        <v>1.696</v>
      </c>
      <c r="M265" s="201"/>
      <c r="N265" s="418">
        <v>1.5920000000000001</v>
      </c>
      <c r="O265" s="201"/>
      <c r="P265" s="239">
        <v>1.696</v>
      </c>
      <c r="Q265" s="206" t="e">
        <f ca="1">_xll.qlSimpleQuoteSetValue(E265,P265/100,Trigger)</f>
        <v>#NAME?</v>
      </c>
      <c r="R265" s="201"/>
      <c r="T265" s="426"/>
    </row>
    <row r="266" spans="1:20" x14ac:dyDescent="0.2">
      <c r="A266" s="201"/>
      <c r="B266" s="410" t="s">
        <v>53</v>
      </c>
      <c r="C266" s="411" t="str">
        <f t="shared" si="36"/>
        <v>15F</v>
      </c>
      <c r="D266" s="412" t="str">
        <f t="shared" si="38"/>
        <v>EUR15F10Y_Quote</v>
      </c>
      <c r="E266" s="412" t="e">
        <f>_xll.qlSimpleQuote(D266,,RateTickValue,Permanent,Trigger,ObjectOverwrite)</f>
        <v>#VALUE!</v>
      </c>
      <c r="F266" s="413" t="str">
        <f ca="1">_xll.ohRangeRetrieveError(E266)</f>
        <v/>
      </c>
      <c r="G266" s="105"/>
      <c r="H266" s="416" t="s">
        <v>53</v>
      </c>
      <c r="I266" s="411" t="str">
        <f t="shared" si="37"/>
        <v>15F</v>
      </c>
      <c r="J266" s="417" t="str">
        <f t="shared" si="39"/>
        <v>EUR15F10Y</v>
      </c>
      <c r="K266" s="417" t="str">
        <v>EUR15F10Y=ICAP</v>
      </c>
      <c r="L266" s="418">
        <v>1.68</v>
      </c>
      <c r="M266" s="201"/>
      <c r="N266" s="418">
        <v>1.581</v>
      </c>
      <c r="O266" s="201"/>
      <c r="P266" s="239">
        <v>1.68</v>
      </c>
      <c r="Q266" s="206" t="e">
        <f ca="1">_xll.qlSimpleQuoteSetValue(E266,P266/100,Trigger)</f>
        <v>#NAME?</v>
      </c>
      <c r="R266" s="201"/>
      <c r="T266" s="426"/>
    </row>
    <row r="267" spans="1:20" x14ac:dyDescent="0.2">
      <c r="A267" s="201"/>
      <c r="B267" s="410" t="s">
        <v>52</v>
      </c>
      <c r="C267" s="411" t="str">
        <f t="shared" si="36"/>
        <v>15F</v>
      </c>
      <c r="D267" s="412" t="str">
        <f t="shared" si="38"/>
        <v>EUR15F11Y_Quote</v>
      </c>
      <c r="E267" s="412" t="e">
        <f>_xll.qlSimpleQuote(D267,,RateTickValue,Permanent,Trigger,ObjectOverwrite)</f>
        <v>#VALUE!</v>
      </c>
      <c r="F267" s="413" t="str">
        <f ca="1">_xll.ohRangeRetrieveError(E267)</f>
        <v/>
      </c>
      <c r="G267" s="105"/>
      <c r="H267" s="416" t="s">
        <v>52</v>
      </c>
      <c r="I267" s="411" t="str">
        <f t="shared" si="37"/>
        <v>15F</v>
      </c>
      <c r="J267" s="417" t="str">
        <f t="shared" si="39"/>
        <v>EUR15F11Y</v>
      </c>
      <c r="K267" s="417" t="str">
        <v>EUR15F11Y=ICAP</v>
      </c>
      <c r="L267" s="418">
        <v>1.6679999999999999</v>
      </c>
      <c r="M267" s="201"/>
      <c r="N267" s="418">
        <v>1.571</v>
      </c>
      <c r="O267" s="201"/>
      <c r="P267" s="239">
        <v>1.6679999999999999</v>
      </c>
      <c r="Q267" s="206" t="e">
        <f ca="1">_xll.qlSimpleQuoteSetValue(E267,P267/100,Trigger)</f>
        <v>#NAME?</v>
      </c>
      <c r="R267" s="201"/>
      <c r="T267" s="426"/>
    </row>
    <row r="268" spans="1:20" x14ac:dyDescent="0.2">
      <c r="A268" s="201"/>
      <c r="B268" s="410" t="s">
        <v>51</v>
      </c>
      <c r="C268" s="411" t="str">
        <f t="shared" si="36"/>
        <v>15F</v>
      </c>
      <c r="D268" s="412" t="str">
        <f t="shared" si="38"/>
        <v>EUR15F12Y_Quote</v>
      </c>
      <c r="E268" s="412" t="e">
        <f>_xll.qlSimpleQuote(D268,,RateTickValue,Permanent,Trigger,ObjectOverwrite)</f>
        <v>#VALUE!</v>
      </c>
      <c r="F268" s="413" t="str">
        <f ca="1">_xll.ohRangeRetrieveError(E268)</f>
        <v/>
      </c>
      <c r="G268" s="105"/>
      <c r="H268" s="416" t="s">
        <v>51</v>
      </c>
      <c r="I268" s="411" t="str">
        <f t="shared" si="37"/>
        <v>15F</v>
      </c>
      <c r="J268" s="417" t="str">
        <f t="shared" si="39"/>
        <v>EUR15F12Y</v>
      </c>
      <c r="K268" s="417" t="str">
        <v>EUR15F12Y=ICAP</v>
      </c>
      <c r="L268" s="418">
        <v>1.661</v>
      </c>
      <c r="M268" s="201"/>
      <c r="N268" s="418">
        <v>1.5660000000000001</v>
      </c>
      <c r="O268" s="201"/>
      <c r="P268" s="239">
        <v>1.661</v>
      </c>
      <c r="Q268" s="206" t="e">
        <f ca="1">_xll.qlSimpleQuoteSetValue(E268,P268/100,Trigger)</f>
        <v>#NAME?</v>
      </c>
      <c r="R268" s="201"/>
      <c r="T268" s="426"/>
    </row>
    <row r="269" spans="1:20" x14ac:dyDescent="0.2">
      <c r="A269" s="201"/>
      <c r="B269" s="410" t="s">
        <v>50</v>
      </c>
      <c r="C269" s="411" t="str">
        <f t="shared" si="36"/>
        <v>15F</v>
      </c>
      <c r="D269" s="412" t="str">
        <f t="shared" si="38"/>
        <v>EUR15F13Y_Quote</v>
      </c>
      <c r="E269" s="412" t="e">
        <f>_xll.qlSimpleQuote(D269,,RateTickValue,Permanent,Trigger,ObjectOverwrite)</f>
        <v>#VALUE!</v>
      </c>
      <c r="F269" s="413" t="str">
        <f ca="1">_xll.ohRangeRetrieveError(E269)</f>
        <v/>
      </c>
      <c r="G269" s="105"/>
      <c r="H269" s="416" t="s">
        <v>50</v>
      </c>
      <c r="I269" s="411" t="str">
        <f t="shared" si="37"/>
        <v>15F</v>
      </c>
      <c r="J269" s="417" t="str">
        <f t="shared" si="39"/>
        <v>EUR15F13Y</v>
      </c>
      <c r="K269" s="417" t="str">
        <v>EUR15F13Y=ICAP</v>
      </c>
      <c r="L269" s="418">
        <v>1.6539999999999999</v>
      </c>
      <c r="M269" s="201"/>
      <c r="N269" s="418">
        <v>1.56</v>
      </c>
      <c r="O269" s="201"/>
      <c r="P269" s="239">
        <v>1.6539999999999999</v>
      </c>
      <c r="Q269" s="206" t="e">
        <f ca="1">_xll.qlSimpleQuoteSetValue(E269,P269/100,Trigger)</f>
        <v>#NAME?</v>
      </c>
      <c r="R269" s="201"/>
      <c r="T269" s="426"/>
    </row>
    <row r="270" spans="1:20" x14ac:dyDescent="0.2">
      <c r="A270" s="201"/>
      <c r="B270" s="410" t="s">
        <v>49</v>
      </c>
      <c r="C270" s="411" t="str">
        <f t="shared" si="36"/>
        <v>15F</v>
      </c>
      <c r="D270" s="412" t="str">
        <f t="shared" si="38"/>
        <v>EUR15F14Y_Quote</v>
      </c>
      <c r="E270" s="412" t="e">
        <f>_xll.qlSimpleQuote(D270,,RateTickValue,Permanent,Trigger,ObjectOverwrite)</f>
        <v>#VALUE!</v>
      </c>
      <c r="F270" s="413" t="str">
        <f ca="1">_xll.ohRangeRetrieveError(E270)</f>
        <v/>
      </c>
      <c r="G270" s="105"/>
      <c r="H270" s="416" t="s">
        <v>49</v>
      </c>
      <c r="I270" s="411" t="str">
        <f t="shared" si="37"/>
        <v>15F</v>
      </c>
      <c r="J270" s="417" t="str">
        <f t="shared" si="39"/>
        <v>EUR15F14Y</v>
      </c>
      <c r="K270" s="417" t="str">
        <v>EUR15F14Y=ICAP</v>
      </c>
      <c r="L270" s="418">
        <v>1.649</v>
      </c>
      <c r="M270" s="201"/>
      <c r="N270" s="418">
        <v>1.5549999999999999</v>
      </c>
      <c r="O270" s="201"/>
      <c r="P270" s="239">
        <v>1.649</v>
      </c>
      <c r="Q270" s="206" t="e">
        <f ca="1">_xll.qlSimpleQuoteSetValue(E270,P270/100,Trigger)</f>
        <v>#NAME?</v>
      </c>
      <c r="R270" s="201"/>
      <c r="T270" s="426"/>
    </row>
    <row r="271" spans="1:20" x14ac:dyDescent="0.2">
      <c r="A271" s="201"/>
      <c r="B271" s="410" t="s">
        <v>48</v>
      </c>
      <c r="C271" s="411" t="str">
        <f t="shared" si="36"/>
        <v>15F</v>
      </c>
      <c r="D271" s="412" t="str">
        <f t="shared" si="38"/>
        <v>EUR15F15Y_Quote</v>
      </c>
      <c r="E271" s="412" t="e">
        <f>_xll.qlSimpleQuote(D271,,RateTickValue,Permanent,Trigger,ObjectOverwrite)</f>
        <v>#VALUE!</v>
      </c>
      <c r="F271" s="413" t="str">
        <f ca="1">_xll.ohRangeRetrieveError(E271)</f>
        <v/>
      </c>
      <c r="G271" s="105"/>
      <c r="H271" s="416" t="s">
        <v>48</v>
      </c>
      <c r="I271" s="411" t="str">
        <f t="shared" si="37"/>
        <v>15F</v>
      </c>
      <c r="J271" s="417" t="str">
        <f t="shared" si="39"/>
        <v>EUR15F15Y</v>
      </c>
      <c r="K271" s="417" t="str">
        <v>EUR15F15Y=ICAP</v>
      </c>
      <c r="L271" s="418">
        <v>1.6419999999999999</v>
      </c>
      <c r="M271" s="201"/>
      <c r="N271" s="418">
        <v>1.5489999999999999</v>
      </c>
      <c r="O271" s="201"/>
      <c r="P271" s="239">
        <v>1.6419999999999999</v>
      </c>
      <c r="Q271" s="206" t="e">
        <f ca="1">_xll.qlSimpleQuoteSetValue(E271,P271/100,Trigger)</f>
        <v>#NAME?</v>
      </c>
      <c r="R271" s="201"/>
      <c r="T271" s="426"/>
    </row>
    <row r="272" spans="1:20" x14ac:dyDescent="0.2">
      <c r="A272" s="201"/>
      <c r="B272" s="410" t="s">
        <v>43</v>
      </c>
      <c r="C272" s="411" t="str">
        <f t="shared" si="36"/>
        <v>15F</v>
      </c>
      <c r="D272" s="412" t="str">
        <f t="shared" si="38"/>
        <v>EUR15F20Y_Quote</v>
      </c>
      <c r="E272" s="412" t="e">
        <f>_xll.qlSimpleQuote(D272,,RateTickValue,Permanent,Trigger,ObjectOverwrite)</f>
        <v>#VALUE!</v>
      </c>
      <c r="F272" s="413" t="str">
        <f ca="1">_xll.ohRangeRetrieveError(E272)</f>
        <v/>
      </c>
      <c r="G272" s="105"/>
      <c r="H272" s="416" t="s">
        <v>43</v>
      </c>
      <c r="I272" s="411" t="str">
        <f t="shared" si="37"/>
        <v>15F</v>
      </c>
      <c r="J272" s="417" t="str">
        <f t="shared" si="39"/>
        <v>EUR15F20Y</v>
      </c>
      <c r="K272" s="417" t="str">
        <v>EUR15F20Y=ICAP</v>
      </c>
      <c r="L272" s="418">
        <v>1.611</v>
      </c>
      <c r="M272" s="201"/>
      <c r="N272" s="418">
        <v>1.5230000000000001</v>
      </c>
      <c r="O272" s="201"/>
      <c r="P272" s="239">
        <v>1.611</v>
      </c>
      <c r="Q272" s="206" t="e">
        <f ca="1">_xll.qlSimpleQuoteSetValue(E272,P272/100,Trigger)</f>
        <v>#NAME?</v>
      </c>
      <c r="R272" s="201"/>
      <c r="T272" s="426"/>
    </row>
    <row r="273" spans="1:20" x14ac:dyDescent="0.2">
      <c r="A273" s="201"/>
      <c r="B273" s="410" t="s">
        <v>38</v>
      </c>
      <c r="C273" s="411" t="str">
        <f t="shared" si="36"/>
        <v>15F</v>
      </c>
      <c r="D273" s="412" t="str">
        <f t="shared" si="38"/>
        <v>EUR15F25Y_Quote</v>
      </c>
      <c r="E273" s="412" t="e">
        <f>_xll.qlSimpleQuote(D273,,RateTickValue,Permanent,Trigger,ObjectOverwrite)</f>
        <v>#VALUE!</v>
      </c>
      <c r="F273" s="413" t="str">
        <f ca="1">_xll.ohRangeRetrieveError(E273)</f>
        <v/>
      </c>
      <c r="G273" s="105"/>
      <c r="H273" s="416" t="s">
        <v>38</v>
      </c>
      <c r="I273" s="411" t="str">
        <f t="shared" si="37"/>
        <v>15F</v>
      </c>
      <c r="J273" s="417" t="str">
        <f t="shared" si="39"/>
        <v>EUR15F25Y</v>
      </c>
      <c r="K273" s="417" t="str">
        <v>EUR15F25Y=ICAP</v>
      </c>
      <c r="L273" s="418">
        <v>1.5760000000000001</v>
      </c>
      <c r="M273" s="201"/>
      <c r="N273" s="418">
        <v>1.4929999999999999</v>
      </c>
      <c r="O273" s="201"/>
      <c r="P273" s="239">
        <v>1.5760000000000001</v>
      </c>
      <c r="Q273" s="206" t="e">
        <f ca="1">_xll.qlSimpleQuoteSetValue(E273,P273/100,Trigger)</f>
        <v>#NAME?</v>
      </c>
      <c r="R273" s="201"/>
      <c r="T273" s="426"/>
    </row>
    <row r="274" spans="1:20" x14ac:dyDescent="0.2">
      <c r="A274" s="201"/>
      <c r="B274" s="172" t="s">
        <v>33</v>
      </c>
      <c r="C274" s="53" t="str">
        <f t="shared" si="36"/>
        <v>15F</v>
      </c>
      <c r="D274" s="52" t="str">
        <f t="shared" si="38"/>
        <v>EUR15F30Y_Quote</v>
      </c>
      <c r="E274" s="52" t="e">
        <f>_xll.qlSimpleQuote(D274,,RateTickValue,Permanent,Trigger,ObjectOverwrite)</f>
        <v>#VALUE!</v>
      </c>
      <c r="F274" s="414" t="str">
        <f ca="1">_xll.ohRangeRetrieveError(E274)</f>
        <v/>
      </c>
      <c r="G274" s="105"/>
      <c r="H274" s="419" t="s">
        <v>33</v>
      </c>
      <c r="I274" s="53" t="str">
        <f t="shared" si="37"/>
        <v>15F</v>
      </c>
      <c r="J274" s="420" t="str">
        <f t="shared" si="39"/>
        <v>EUR15F30Y</v>
      </c>
      <c r="K274" s="420" t="str">
        <v>EUR15F30Y=ICAP</v>
      </c>
      <c r="L274" s="421">
        <v>1.524</v>
      </c>
      <c r="M274" s="201"/>
      <c r="N274" s="421">
        <v>1.446</v>
      </c>
      <c r="O274" s="201"/>
      <c r="P274" s="244">
        <v>1.524</v>
      </c>
      <c r="Q274" s="198" t="e">
        <f ca="1">_xll.qlSimpleQuoteSetValue(E274,P274/100,Trigger)</f>
        <v>#NAME?</v>
      </c>
      <c r="R274" s="201"/>
      <c r="T274" s="426"/>
    </row>
    <row r="275" spans="1:20" x14ac:dyDescent="0.2">
      <c r="A275" s="201">
        <v>20</v>
      </c>
      <c r="B275" s="410" t="s">
        <v>9</v>
      </c>
      <c r="C275" s="411" t="str">
        <f>$A$275&amp;"F"</f>
        <v>20F</v>
      </c>
      <c r="D275" s="412" t="str">
        <f t="shared" si="38"/>
        <v>EUR20F1Y_Quote</v>
      </c>
      <c r="E275" s="412" t="e">
        <f>_xll.qlSimpleQuote(D275,,RateTickValue,Permanent,Trigger,ObjectOverwrite)</f>
        <v>#VALUE!</v>
      </c>
      <c r="F275" s="413" t="str">
        <f ca="1">_xll.ohRangeRetrieveError(E275)</f>
        <v/>
      </c>
      <c r="G275" s="105"/>
      <c r="H275" s="416" t="s">
        <v>9</v>
      </c>
      <c r="I275" s="411" t="str">
        <f>$A$275&amp;"F"</f>
        <v>20F</v>
      </c>
      <c r="J275" s="417" t="str">
        <f t="shared" si="39"/>
        <v>EUR20F1Y</v>
      </c>
      <c r="K275" s="417" t="str">
        <v>EUR20F1Y=ICAP</v>
      </c>
      <c r="L275" s="418">
        <v>1.6480000000000001</v>
      </c>
      <c r="M275" s="201"/>
      <c r="N275" s="418">
        <v>1.544</v>
      </c>
      <c r="O275" s="201"/>
      <c r="P275" s="239">
        <v>1.6480000000000001</v>
      </c>
      <c r="Q275" s="206" t="e">
        <f ca="1">_xll.qlSimpleQuoteSetValue(E275,P275/100,Trigger)</f>
        <v>#NAME?</v>
      </c>
      <c r="R275" s="201"/>
      <c r="T275" s="426"/>
    </row>
    <row r="276" spans="1:20" x14ac:dyDescent="0.2">
      <c r="A276" s="201"/>
      <c r="B276" s="410" t="s">
        <v>61</v>
      </c>
      <c r="C276" s="411" t="str">
        <f t="shared" ref="C276:C292" si="40">$A$275&amp;"F"</f>
        <v>20F</v>
      </c>
      <c r="D276" s="412" t="str">
        <f t="shared" si="38"/>
        <v>EUR20F2Y_Quote</v>
      </c>
      <c r="E276" s="412" t="e">
        <f>_xll.qlSimpleQuote(D276,,RateTickValue,Permanent,Trigger,ObjectOverwrite)</f>
        <v>#VALUE!</v>
      </c>
      <c r="F276" s="413" t="str">
        <f ca="1">_xll.ohRangeRetrieveError(E276)</f>
        <v/>
      </c>
      <c r="G276" s="105"/>
      <c r="H276" s="416" t="s">
        <v>61</v>
      </c>
      <c r="I276" s="411" t="str">
        <f t="shared" ref="I276:I292" si="41">$A$275&amp;"F"</f>
        <v>20F</v>
      </c>
      <c r="J276" s="417" t="str">
        <f t="shared" si="39"/>
        <v>EUR20F2Y</v>
      </c>
      <c r="K276" s="417" t="str">
        <v>EUR20F2Y=ICAP</v>
      </c>
      <c r="L276" s="418">
        <v>1.6099999999999999</v>
      </c>
      <c r="M276" s="201"/>
      <c r="N276" s="418">
        <v>1.53</v>
      </c>
      <c r="O276" s="201"/>
      <c r="P276" s="239">
        <v>1.6099999999999999</v>
      </c>
      <c r="Q276" s="206" t="e">
        <f ca="1">_xll.qlSimpleQuoteSetValue(E276,P276/100,Trigger)</f>
        <v>#NAME?</v>
      </c>
      <c r="R276" s="201"/>
      <c r="T276" s="426"/>
    </row>
    <row r="277" spans="1:20" x14ac:dyDescent="0.2">
      <c r="A277" s="201"/>
      <c r="B277" s="410" t="s">
        <v>60</v>
      </c>
      <c r="C277" s="411" t="str">
        <f t="shared" si="40"/>
        <v>20F</v>
      </c>
      <c r="D277" s="412" t="str">
        <f t="shared" si="38"/>
        <v>EUR20F3Y_Quote</v>
      </c>
      <c r="E277" s="412" t="e">
        <f>_xll.qlSimpleQuote(D277,,RateTickValue,Permanent,Trigger,ObjectOverwrite)</f>
        <v>#VALUE!</v>
      </c>
      <c r="F277" s="413" t="str">
        <f ca="1">_xll.ohRangeRetrieveError(E277)</f>
        <v/>
      </c>
      <c r="G277" s="105"/>
      <c r="H277" s="416" t="s">
        <v>60</v>
      </c>
      <c r="I277" s="411" t="str">
        <f t="shared" si="41"/>
        <v>20F</v>
      </c>
      <c r="J277" s="417" t="str">
        <f t="shared" si="39"/>
        <v>EUR20F3Y</v>
      </c>
      <c r="K277" s="417" t="str">
        <v>EUR20F3Y=ICAP</v>
      </c>
      <c r="L277" s="418">
        <v>1.593</v>
      </c>
      <c r="M277" s="201"/>
      <c r="N277" s="418">
        <v>1.514</v>
      </c>
      <c r="O277" s="201"/>
      <c r="P277" s="239">
        <v>1.593</v>
      </c>
      <c r="Q277" s="206" t="e">
        <f ca="1">_xll.qlSimpleQuoteSetValue(E277,P277/100,Trigger)</f>
        <v>#NAME?</v>
      </c>
      <c r="R277" s="201"/>
      <c r="T277" s="426"/>
    </row>
    <row r="278" spans="1:20" x14ac:dyDescent="0.2">
      <c r="A278" s="201"/>
      <c r="B278" s="410" t="s">
        <v>59</v>
      </c>
      <c r="C278" s="411" t="str">
        <f t="shared" si="40"/>
        <v>20F</v>
      </c>
      <c r="D278" s="412" t="str">
        <f t="shared" si="38"/>
        <v>EUR20F4Y_Quote</v>
      </c>
      <c r="E278" s="412" t="e">
        <f>_xll.qlSimpleQuote(D278,,RateTickValue,Permanent,Trigger,ObjectOverwrite)</f>
        <v>#VALUE!</v>
      </c>
      <c r="F278" s="413" t="str">
        <f ca="1">_xll.ohRangeRetrieveError(E278)</f>
        <v/>
      </c>
      <c r="G278" s="105"/>
      <c r="H278" s="416" t="s">
        <v>59</v>
      </c>
      <c r="I278" s="411" t="str">
        <f t="shared" si="41"/>
        <v>20F</v>
      </c>
      <c r="J278" s="417" t="str">
        <f t="shared" si="39"/>
        <v>EUR20F4Y</v>
      </c>
      <c r="K278" s="417" t="str">
        <v>EUR20F4Y=ICAP</v>
      </c>
      <c r="L278" s="418">
        <v>1.5820000000000001</v>
      </c>
      <c r="M278" s="201"/>
      <c r="N278" s="418">
        <v>1.4950000000000001</v>
      </c>
      <c r="O278" s="201"/>
      <c r="P278" s="239">
        <v>1.5820000000000001</v>
      </c>
      <c r="Q278" s="206" t="e">
        <f ca="1">_xll.qlSimpleQuoteSetValue(E278,P278/100,Trigger)</f>
        <v>#NAME?</v>
      </c>
      <c r="R278" s="201"/>
      <c r="T278" s="426"/>
    </row>
    <row r="279" spans="1:20" x14ac:dyDescent="0.2">
      <c r="A279" s="201"/>
      <c r="B279" s="410" t="s">
        <v>58</v>
      </c>
      <c r="C279" s="411" t="str">
        <f t="shared" si="40"/>
        <v>20F</v>
      </c>
      <c r="D279" s="412" t="str">
        <f t="shared" si="38"/>
        <v>EUR20F5Y_Quote</v>
      </c>
      <c r="E279" s="412" t="e">
        <f>_xll.qlSimpleQuote(D279,,RateTickValue,Permanent,Trigger,ObjectOverwrite)</f>
        <v>#VALUE!</v>
      </c>
      <c r="F279" s="413" t="str">
        <f ca="1">_xll.ohRangeRetrieveError(E279)</f>
        <v/>
      </c>
      <c r="G279" s="105"/>
      <c r="H279" s="416" t="s">
        <v>58</v>
      </c>
      <c r="I279" s="411" t="str">
        <f t="shared" si="41"/>
        <v>20F</v>
      </c>
      <c r="J279" s="417" t="str">
        <f t="shared" si="39"/>
        <v>EUR20F5Y</v>
      </c>
      <c r="K279" s="417" t="str">
        <v>EUR20F5Y=ICAP</v>
      </c>
      <c r="L279" s="418">
        <v>1.571</v>
      </c>
      <c r="M279" s="201"/>
      <c r="N279" s="418">
        <v>1.492</v>
      </c>
      <c r="O279" s="201"/>
      <c r="P279" s="239">
        <v>1.571</v>
      </c>
      <c r="Q279" s="206" t="e">
        <f ca="1">_xll.qlSimpleQuoteSetValue(E279,P279/100,Trigger)</f>
        <v>#NAME?</v>
      </c>
      <c r="R279" s="201"/>
      <c r="T279" s="426"/>
    </row>
    <row r="280" spans="1:20" x14ac:dyDescent="0.2">
      <c r="A280" s="201"/>
      <c r="B280" s="410" t="s">
        <v>57</v>
      </c>
      <c r="C280" s="411" t="str">
        <f t="shared" si="40"/>
        <v>20F</v>
      </c>
      <c r="D280" s="412" t="str">
        <f t="shared" si="38"/>
        <v>EUR20F6Y_Quote</v>
      </c>
      <c r="E280" s="412" t="e">
        <f>_xll.qlSimpleQuote(D280,,RateTickValue,Permanent,Trigger,ObjectOverwrite)</f>
        <v>#VALUE!</v>
      </c>
      <c r="F280" s="413" t="str">
        <f ca="1">_xll.ohRangeRetrieveError(E280)</f>
        <v/>
      </c>
      <c r="G280" s="105"/>
      <c r="H280" s="416" t="s">
        <v>57</v>
      </c>
      <c r="I280" s="411" t="str">
        <f t="shared" si="41"/>
        <v>20F</v>
      </c>
      <c r="J280" s="417" t="str">
        <f t="shared" si="39"/>
        <v>EUR20F6Y</v>
      </c>
      <c r="K280" s="417" t="str">
        <v>EUR20F6Y=ICAP</v>
      </c>
      <c r="L280" s="418">
        <v>1.5649999999999999</v>
      </c>
      <c r="M280" s="201"/>
      <c r="N280" s="418">
        <v>1.4870000000000001</v>
      </c>
      <c r="O280" s="201"/>
      <c r="P280" s="239">
        <v>1.5649999999999999</v>
      </c>
      <c r="Q280" s="206" t="e">
        <f ca="1">_xll.qlSimpleQuoteSetValue(E280,P280/100,Trigger)</f>
        <v>#NAME?</v>
      </c>
      <c r="R280" s="201"/>
      <c r="T280" s="426"/>
    </row>
    <row r="281" spans="1:20" x14ac:dyDescent="0.2">
      <c r="A281" s="201"/>
      <c r="B281" s="410" t="s">
        <v>56</v>
      </c>
      <c r="C281" s="411" t="str">
        <f t="shared" si="40"/>
        <v>20F</v>
      </c>
      <c r="D281" s="412" t="str">
        <f t="shared" si="38"/>
        <v>EUR20F7Y_Quote</v>
      </c>
      <c r="E281" s="412" t="e">
        <f>_xll.qlSimpleQuote(D281,,RateTickValue,Permanent,Trigger,ObjectOverwrite)</f>
        <v>#VALUE!</v>
      </c>
      <c r="F281" s="413" t="str">
        <f ca="1">_xll.ohRangeRetrieveError(E281)</f>
        <v/>
      </c>
      <c r="G281" s="105"/>
      <c r="H281" s="416" t="s">
        <v>56</v>
      </c>
      <c r="I281" s="411" t="str">
        <f t="shared" si="41"/>
        <v>20F</v>
      </c>
      <c r="J281" s="417" t="str">
        <f t="shared" si="39"/>
        <v>EUR20F7Y</v>
      </c>
      <c r="K281" s="417" t="str">
        <v>EUR20F7Y=ICAP</v>
      </c>
      <c r="L281" s="418">
        <v>1.5669999999999999</v>
      </c>
      <c r="M281" s="201"/>
      <c r="N281" s="418">
        <v>1.4889999999999999</v>
      </c>
      <c r="O281" s="201"/>
      <c r="P281" s="239">
        <v>1.5669999999999999</v>
      </c>
      <c r="Q281" s="206" t="e">
        <f ca="1">_xll.qlSimpleQuoteSetValue(E281,P281/100,Trigger)</f>
        <v>#NAME?</v>
      </c>
      <c r="R281" s="201"/>
      <c r="T281" s="426"/>
    </row>
    <row r="282" spans="1:20" x14ac:dyDescent="0.2">
      <c r="A282" s="201"/>
      <c r="B282" s="410" t="s">
        <v>55</v>
      </c>
      <c r="C282" s="411" t="str">
        <f t="shared" si="40"/>
        <v>20F</v>
      </c>
      <c r="D282" s="412" t="str">
        <f t="shared" si="38"/>
        <v>EUR20F8Y_Quote</v>
      </c>
      <c r="E282" s="412" t="e">
        <f>_xll.qlSimpleQuote(D282,,RateTickValue,Permanent,Trigger,ObjectOverwrite)</f>
        <v>#VALUE!</v>
      </c>
      <c r="F282" s="413" t="str">
        <f ca="1">_xll.ohRangeRetrieveError(E282)</f>
        <v/>
      </c>
      <c r="G282" s="105"/>
      <c r="H282" s="416" t="s">
        <v>55</v>
      </c>
      <c r="I282" s="411" t="str">
        <f t="shared" si="41"/>
        <v>20F</v>
      </c>
      <c r="J282" s="417" t="str">
        <f t="shared" si="39"/>
        <v>EUR20F8Y</v>
      </c>
      <c r="K282" s="417" t="str">
        <v>EUR20F8Y=ICAP</v>
      </c>
      <c r="L282" s="418">
        <v>1.5660000000000001</v>
      </c>
      <c r="M282" s="201"/>
      <c r="N282" s="418">
        <v>1.4870000000000001</v>
      </c>
      <c r="O282" s="201"/>
      <c r="P282" s="239">
        <v>1.5660000000000001</v>
      </c>
      <c r="Q282" s="206" t="e">
        <f ca="1">_xll.qlSimpleQuoteSetValue(E282,P282/100,Trigger)</f>
        <v>#NAME?</v>
      </c>
      <c r="R282" s="201"/>
      <c r="T282" s="426"/>
    </row>
    <row r="283" spans="1:20" x14ac:dyDescent="0.2">
      <c r="A283" s="201"/>
      <c r="B283" s="410" t="s">
        <v>54</v>
      </c>
      <c r="C283" s="411" t="str">
        <f t="shared" si="40"/>
        <v>20F</v>
      </c>
      <c r="D283" s="412" t="str">
        <f t="shared" si="38"/>
        <v>EUR20F9Y_Quote</v>
      </c>
      <c r="E283" s="412" t="e">
        <f>_xll.qlSimpleQuote(D283,,RateTickValue,Permanent,Trigger,ObjectOverwrite)</f>
        <v>#VALUE!</v>
      </c>
      <c r="F283" s="413" t="str">
        <f ca="1">_xll.ohRangeRetrieveError(E283)</f>
        <v/>
      </c>
      <c r="G283" s="105"/>
      <c r="H283" s="416" t="s">
        <v>54</v>
      </c>
      <c r="I283" s="411" t="str">
        <f t="shared" si="41"/>
        <v>20F</v>
      </c>
      <c r="J283" s="417" t="str">
        <f t="shared" si="39"/>
        <v>EUR20F9Y</v>
      </c>
      <c r="K283" s="417" t="str">
        <v>EUR20F9Y=ICAP</v>
      </c>
      <c r="L283" s="418">
        <v>1.5669999999999999</v>
      </c>
      <c r="M283" s="201"/>
      <c r="N283" s="418">
        <v>1.4870000000000001</v>
      </c>
      <c r="O283" s="201"/>
      <c r="P283" s="239">
        <v>1.5669999999999999</v>
      </c>
      <c r="Q283" s="206" t="e">
        <f ca="1">_xll.qlSimpleQuoteSetValue(E283,P283/100,Trigger)</f>
        <v>#NAME?</v>
      </c>
      <c r="R283" s="201"/>
      <c r="T283" s="426"/>
    </row>
    <row r="284" spans="1:20" x14ac:dyDescent="0.2">
      <c r="A284" s="201"/>
      <c r="B284" s="410" t="s">
        <v>53</v>
      </c>
      <c r="C284" s="411" t="str">
        <f t="shared" si="40"/>
        <v>20F</v>
      </c>
      <c r="D284" s="412" t="str">
        <f t="shared" si="38"/>
        <v>EUR20F10Y_Quote</v>
      </c>
      <c r="E284" s="412" t="e">
        <f>_xll.qlSimpleQuote(D284,,RateTickValue,Permanent,Trigger,ObjectOverwrite)</f>
        <v>#VALUE!</v>
      </c>
      <c r="F284" s="413" t="str">
        <f ca="1">_xll.ohRangeRetrieveError(E284)</f>
        <v/>
      </c>
      <c r="G284" s="105"/>
      <c r="H284" s="416" t="s">
        <v>53</v>
      </c>
      <c r="I284" s="411" t="str">
        <f t="shared" si="41"/>
        <v>20F</v>
      </c>
      <c r="J284" s="417" t="str">
        <f t="shared" si="39"/>
        <v>EUR20F10Y</v>
      </c>
      <c r="K284" s="417" t="str">
        <v>EUR20F10Y=ICAP</v>
      </c>
      <c r="L284" s="418">
        <v>1.5640000000000001</v>
      </c>
      <c r="M284" s="201"/>
      <c r="N284" s="418">
        <v>1.4849999999999999</v>
      </c>
      <c r="O284" s="201"/>
      <c r="P284" s="239">
        <v>1.5640000000000001</v>
      </c>
      <c r="Q284" s="206" t="e">
        <f ca="1">_xll.qlSimpleQuoteSetValue(E284,P284/100,Trigger)</f>
        <v>#NAME?</v>
      </c>
      <c r="R284" s="201"/>
      <c r="T284" s="426"/>
    </row>
    <row r="285" spans="1:20" x14ac:dyDescent="0.2">
      <c r="A285" s="201"/>
      <c r="B285" s="410" t="s">
        <v>52</v>
      </c>
      <c r="C285" s="411" t="str">
        <f t="shared" si="40"/>
        <v>20F</v>
      </c>
      <c r="D285" s="412" t="str">
        <f t="shared" si="38"/>
        <v>EUR20F11Y_Quote</v>
      </c>
      <c r="E285" s="412" t="e">
        <f>_xll.qlSimpleQuote(D285,,RateTickValue,Permanent,Trigger,ObjectOverwrite)</f>
        <v>#VALUE!</v>
      </c>
      <c r="F285" s="413" t="str">
        <f ca="1">_xll.ohRangeRetrieveError(E285)</f>
        <v/>
      </c>
      <c r="G285" s="105"/>
      <c r="H285" s="416" t="s">
        <v>52</v>
      </c>
      <c r="I285" s="411" t="str">
        <f t="shared" si="41"/>
        <v>20F</v>
      </c>
      <c r="J285" s="417" t="str">
        <f t="shared" si="39"/>
        <v>EUR20F11Y</v>
      </c>
      <c r="K285" s="417" t="str">
        <v>EUR20F11Y=ICAP</v>
      </c>
      <c r="L285" s="418">
        <v>1.5620000000000001</v>
      </c>
      <c r="M285" s="201"/>
      <c r="N285" s="418">
        <v>1.4830000000000001</v>
      </c>
      <c r="O285" s="201"/>
      <c r="P285" s="239">
        <v>1.5620000000000001</v>
      </c>
      <c r="Q285" s="206" t="e">
        <f ca="1">_xll.qlSimpleQuoteSetValue(E285,P285/100,Trigger)</f>
        <v>#NAME?</v>
      </c>
      <c r="R285" s="201"/>
      <c r="T285" s="426"/>
    </row>
    <row r="286" spans="1:20" x14ac:dyDescent="0.2">
      <c r="A286" s="201"/>
      <c r="B286" s="410" t="s">
        <v>51</v>
      </c>
      <c r="C286" s="411" t="str">
        <f t="shared" si="40"/>
        <v>20F</v>
      </c>
      <c r="D286" s="412" t="str">
        <f t="shared" si="38"/>
        <v>EUR20F12Y_Quote</v>
      </c>
      <c r="E286" s="412" t="e">
        <f>_xll.qlSimpleQuote(D286,,RateTickValue,Permanent,Trigger,ObjectOverwrite)</f>
        <v>#VALUE!</v>
      </c>
      <c r="F286" s="413" t="str">
        <f ca="1">_xll.ohRangeRetrieveError(E286)</f>
        <v/>
      </c>
      <c r="G286" s="105"/>
      <c r="H286" s="416" t="s">
        <v>51</v>
      </c>
      <c r="I286" s="411" t="str">
        <f t="shared" si="41"/>
        <v>20F</v>
      </c>
      <c r="J286" s="417" t="str">
        <f t="shared" si="39"/>
        <v>EUR20F12Y</v>
      </c>
      <c r="K286" s="417" t="str">
        <v>EUR20F12Y=ICAP</v>
      </c>
      <c r="L286" s="418">
        <v>1.5580000000000001</v>
      </c>
      <c r="M286" s="201"/>
      <c r="N286" s="418">
        <v>1.48</v>
      </c>
      <c r="O286" s="201"/>
      <c r="P286" s="239">
        <v>1.5580000000000001</v>
      </c>
      <c r="Q286" s="206" t="e">
        <f ca="1">_xll.qlSimpleQuoteSetValue(E286,P286/100,Trigger)</f>
        <v>#NAME?</v>
      </c>
      <c r="R286" s="201"/>
      <c r="T286" s="426"/>
    </row>
    <row r="287" spans="1:20" x14ac:dyDescent="0.2">
      <c r="A287" s="201"/>
      <c r="B287" s="410" t="s">
        <v>50</v>
      </c>
      <c r="C287" s="411" t="str">
        <f t="shared" si="40"/>
        <v>20F</v>
      </c>
      <c r="D287" s="412" t="str">
        <f t="shared" si="38"/>
        <v>EUR20F13Y_Quote</v>
      </c>
      <c r="E287" s="412" t="e">
        <f>_xll.qlSimpleQuote(D287,,RateTickValue,Permanent,Trigger,ObjectOverwrite)</f>
        <v>#VALUE!</v>
      </c>
      <c r="F287" s="413" t="str">
        <f ca="1">_xll.ohRangeRetrieveError(E287)</f>
        <v/>
      </c>
      <c r="G287" s="105"/>
      <c r="H287" s="416" t="s">
        <v>50</v>
      </c>
      <c r="I287" s="411" t="str">
        <f t="shared" si="41"/>
        <v>20F</v>
      </c>
      <c r="J287" s="417" t="str">
        <f t="shared" si="39"/>
        <v>EUR20F13Y</v>
      </c>
      <c r="K287" s="417" t="str">
        <v>EUR20F13Y=ICAP</v>
      </c>
      <c r="L287" s="418">
        <v>1.554</v>
      </c>
      <c r="M287" s="201"/>
      <c r="N287" s="418">
        <v>1.4769999999999999</v>
      </c>
      <c r="O287" s="201"/>
      <c r="P287" s="239">
        <v>1.554</v>
      </c>
      <c r="Q287" s="206" t="e">
        <f ca="1">_xll.qlSimpleQuoteSetValue(E287,P287/100,Trigger)</f>
        <v>#NAME?</v>
      </c>
      <c r="R287" s="201"/>
      <c r="T287" s="426"/>
    </row>
    <row r="288" spans="1:20" x14ac:dyDescent="0.2">
      <c r="A288" s="201"/>
      <c r="B288" s="410" t="s">
        <v>49</v>
      </c>
      <c r="C288" s="411" t="str">
        <f t="shared" si="40"/>
        <v>20F</v>
      </c>
      <c r="D288" s="412" t="str">
        <f t="shared" si="38"/>
        <v>EUR20F14Y_Quote</v>
      </c>
      <c r="E288" s="412" t="e">
        <f>_xll.qlSimpleQuote(D288,,RateTickValue,Permanent,Trigger,ObjectOverwrite)</f>
        <v>#VALUE!</v>
      </c>
      <c r="F288" s="413" t="str">
        <f ca="1">_xll.ohRangeRetrieveError(E288)</f>
        <v/>
      </c>
      <c r="G288" s="105"/>
      <c r="H288" s="416" t="s">
        <v>49</v>
      </c>
      <c r="I288" s="411" t="str">
        <f t="shared" si="41"/>
        <v>20F</v>
      </c>
      <c r="J288" s="417" t="str">
        <f t="shared" si="39"/>
        <v>EUR20F14Y</v>
      </c>
      <c r="K288" s="417" t="str">
        <v>EUR20F14Y=ICAP</v>
      </c>
      <c r="L288" s="418">
        <v>1.55</v>
      </c>
      <c r="M288" s="201"/>
      <c r="N288" s="418">
        <v>1.4730000000000001</v>
      </c>
      <c r="O288" s="201"/>
      <c r="P288" s="239">
        <v>1.55</v>
      </c>
      <c r="Q288" s="206" t="e">
        <f ca="1">_xll.qlSimpleQuoteSetValue(E288,P288/100,Trigger)</f>
        <v>#NAME?</v>
      </c>
      <c r="R288" s="201"/>
      <c r="T288" s="426"/>
    </row>
    <row r="289" spans="1:20" x14ac:dyDescent="0.2">
      <c r="A289" s="201"/>
      <c r="B289" s="410" t="s">
        <v>48</v>
      </c>
      <c r="C289" s="411" t="str">
        <f t="shared" si="40"/>
        <v>20F</v>
      </c>
      <c r="D289" s="412" t="str">
        <f t="shared" si="38"/>
        <v>EUR20F15Y_Quote</v>
      </c>
      <c r="E289" s="412" t="e">
        <f>_xll.qlSimpleQuote(D289,,RateTickValue,Permanent,Trigger,ObjectOverwrite)</f>
        <v>#VALUE!</v>
      </c>
      <c r="F289" s="413" t="str">
        <f ca="1">_xll.ohRangeRetrieveError(E289)</f>
        <v/>
      </c>
      <c r="G289" s="105"/>
      <c r="H289" s="416" t="s">
        <v>48</v>
      </c>
      <c r="I289" s="411" t="str">
        <f t="shared" si="41"/>
        <v>20F</v>
      </c>
      <c r="J289" s="417" t="str">
        <f t="shared" si="39"/>
        <v>EUR20F15Y</v>
      </c>
      <c r="K289" s="417" t="str">
        <v>EUR20F15Y=ICAP</v>
      </c>
      <c r="L289" s="418">
        <v>1.5449999999999999</v>
      </c>
      <c r="M289" s="201"/>
      <c r="N289" s="418">
        <v>1.4690000000000001</v>
      </c>
      <c r="O289" s="201"/>
      <c r="P289" s="239">
        <v>1.5449999999999999</v>
      </c>
      <c r="Q289" s="206" t="e">
        <f ca="1">_xll.qlSimpleQuoteSetValue(E289,P289/100,Trigger)</f>
        <v>#NAME?</v>
      </c>
      <c r="R289" s="201"/>
      <c r="T289" s="426"/>
    </row>
    <row r="290" spans="1:20" x14ac:dyDescent="0.2">
      <c r="A290" s="201"/>
      <c r="B290" s="410" t="s">
        <v>43</v>
      </c>
      <c r="C290" s="411" t="str">
        <f t="shared" si="40"/>
        <v>20F</v>
      </c>
      <c r="D290" s="412" t="str">
        <f t="shared" si="38"/>
        <v>EUR20F20Y_Quote</v>
      </c>
      <c r="E290" s="412" t="e">
        <f>_xll.qlSimpleQuote(D290,,RateTickValue,Permanent,Trigger,ObjectOverwrite)</f>
        <v>#VALUE!</v>
      </c>
      <c r="F290" s="413" t="str">
        <f ca="1">_xll.ohRangeRetrieveError(E290)</f>
        <v/>
      </c>
      <c r="G290" s="105"/>
      <c r="H290" s="416" t="s">
        <v>43</v>
      </c>
      <c r="I290" s="411" t="str">
        <f t="shared" si="41"/>
        <v>20F</v>
      </c>
      <c r="J290" s="417" t="str">
        <f t="shared" si="39"/>
        <v>EUR20F20Y</v>
      </c>
      <c r="K290" s="417" t="str">
        <v>EUR20F20Y=ICAP</v>
      </c>
      <c r="L290" s="418">
        <v>1.514</v>
      </c>
      <c r="M290" s="201"/>
      <c r="N290" s="418">
        <v>1.4419999999999999</v>
      </c>
      <c r="O290" s="201"/>
      <c r="P290" s="239">
        <v>1.514</v>
      </c>
      <c r="Q290" s="206" t="e">
        <f ca="1">_xll.qlSimpleQuoteSetValue(E290,P290/100,Trigger)</f>
        <v>#NAME?</v>
      </c>
      <c r="R290" s="201"/>
      <c r="T290" s="426"/>
    </row>
    <row r="291" spans="1:20" x14ac:dyDescent="0.2">
      <c r="A291" s="201"/>
      <c r="B291" s="410" t="s">
        <v>38</v>
      </c>
      <c r="C291" s="411" t="str">
        <f t="shared" si="40"/>
        <v>20F</v>
      </c>
      <c r="D291" s="412" t="str">
        <f t="shared" si="38"/>
        <v>EUR20F25Y_Quote</v>
      </c>
      <c r="E291" s="412" t="e">
        <f>_xll.qlSimpleQuote(D291,,RateTickValue,Permanent,Trigger,ObjectOverwrite)</f>
        <v>#VALUE!</v>
      </c>
      <c r="F291" s="413" t="str">
        <f ca="1">_xll.ohRangeRetrieveError(E291)</f>
        <v/>
      </c>
      <c r="G291" s="105"/>
      <c r="H291" s="416" t="s">
        <v>38</v>
      </c>
      <c r="I291" s="411" t="str">
        <f t="shared" si="41"/>
        <v>20F</v>
      </c>
      <c r="J291" s="417" t="str">
        <f t="shared" si="39"/>
        <v>EUR20F25Y</v>
      </c>
      <c r="K291" s="417" t="str">
        <v>EUR20F25Y=ICAP</v>
      </c>
      <c r="L291" s="418">
        <v>1.46</v>
      </c>
      <c r="M291" s="201"/>
      <c r="N291" s="418">
        <v>1.3919999999999999</v>
      </c>
      <c r="O291" s="201"/>
      <c r="P291" s="239">
        <v>1.46</v>
      </c>
      <c r="Q291" s="206" t="e">
        <f ca="1">_xll.qlSimpleQuoteSetValue(E291,P291/100,Trigger)</f>
        <v>#NAME?</v>
      </c>
      <c r="R291" s="201"/>
      <c r="T291" s="426"/>
    </row>
    <row r="292" spans="1:20" x14ac:dyDescent="0.2">
      <c r="A292" s="201"/>
      <c r="B292" s="172" t="s">
        <v>33</v>
      </c>
      <c r="C292" s="53" t="str">
        <f t="shared" si="40"/>
        <v>20F</v>
      </c>
      <c r="D292" s="52" t="str">
        <f t="shared" si="38"/>
        <v>EUR20F30Y_Quote</v>
      </c>
      <c r="E292" s="52" t="e">
        <f>_xll.qlSimpleQuote(D292,,RateTickValue,Permanent,Trigger,ObjectOverwrite)</f>
        <v>#VALUE!</v>
      </c>
      <c r="F292" s="414" t="str">
        <f ca="1">_xll.ohRangeRetrieveError(E292)</f>
        <v/>
      </c>
      <c r="G292" s="105"/>
      <c r="H292" s="419" t="s">
        <v>33</v>
      </c>
      <c r="I292" s="53" t="str">
        <f t="shared" si="41"/>
        <v>20F</v>
      </c>
      <c r="J292" s="420" t="str">
        <f t="shared" si="39"/>
        <v>EUR20F30Y</v>
      </c>
      <c r="K292" s="420" t="str">
        <v>EUR20F30Y=ICAP</v>
      </c>
      <c r="L292" s="421">
        <v>1.397</v>
      </c>
      <c r="M292" s="201"/>
      <c r="N292" s="421">
        <v>1.333</v>
      </c>
      <c r="O292" s="201"/>
      <c r="P292" s="244">
        <v>1.397</v>
      </c>
      <c r="Q292" s="198" t="e">
        <f ca="1">_xll.qlSimpleQuoteSetValue(E292,P292/100,Trigger)</f>
        <v>#NAME?</v>
      </c>
      <c r="R292" s="201"/>
      <c r="T292" s="426"/>
    </row>
    <row r="293" spans="1:20" x14ac:dyDescent="0.2">
      <c r="A293" s="201">
        <v>25</v>
      </c>
      <c r="B293" s="410" t="s">
        <v>9</v>
      </c>
      <c r="C293" s="411" t="str">
        <f>$A$293&amp;"F"</f>
        <v>25F</v>
      </c>
      <c r="D293" s="412" t="str">
        <f t="shared" si="38"/>
        <v>EUR25F1Y_Quote</v>
      </c>
      <c r="E293" s="412" t="e">
        <f>_xll.qlSimpleQuote(D293,,RateTickValue,Permanent,Trigger,ObjectOverwrite)</f>
        <v>#VALUE!</v>
      </c>
      <c r="F293" s="413" t="str">
        <f ca="1">_xll.ohRangeRetrieveError(E293)</f>
        <v/>
      </c>
      <c r="G293" s="105"/>
      <c r="H293" s="416" t="s">
        <v>9</v>
      </c>
      <c r="I293" s="411" t="str">
        <f>$A$293&amp;"F"</f>
        <v>25F</v>
      </c>
      <c r="J293" s="417" t="str">
        <f t="shared" si="39"/>
        <v>EUR25F1Y</v>
      </c>
      <c r="K293" s="417" t="str">
        <v>EUR25F1Y=ICAP</v>
      </c>
      <c r="L293" s="418">
        <v>1.536</v>
      </c>
      <c r="M293" s="201"/>
      <c r="N293" s="418">
        <v>1.458</v>
      </c>
      <c r="O293" s="201"/>
      <c r="P293" s="239">
        <v>1.536</v>
      </c>
      <c r="Q293" s="206" t="e">
        <f ca="1">_xll.qlSimpleQuoteSetValue(E293,P293/100,Trigger)</f>
        <v>#NAME?</v>
      </c>
      <c r="R293" s="201"/>
      <c r="T293" s="426"/>
    </row>
    <row r="294" spans="1:20" x14ac:dyDescent="0.2">
      <c r="A294" s="201"/>
      <c r="B294" s="410" t="s">
        <v>61</v>
      </c>
      <c r="C294" s="411" t="str">
        <f t="shared" ref="C294:C310" si="42">$A$293&amp;"F"</f>
        <v>25F</v>
      </c>
      <c r="D294" s="412" t="str">
        <f t="shared" si="38"/>
        <v>EUR25F2Y_Quote</v>
      </c>
      <c r="E294" s="412" t="e">
        <f>_xll.qlSimpleQuote(D294,,RateTickValue,Permanent,Trigger,ObjectOverwrite)</f>
        <v>#VALUE!</v>
      </c>
      <c r="F294" s="413" t="str">
        <f ca="1">_xll.ohRangeRetrieveError(E294)</f>
        <v/>
      </c>
      <c r="G294" s="105"/>
      <c r="H294" s="416" t="s">
        <v>61</v>
      </c>
      <c r="I294" s="411" t="str">
        <f t="shared" ref="I294:I310" si="43">$A$293&amp;"F"</f>
        <v>25F</v>
      </c>
      <c r="J294" s="417" t="str">
        <f t="shared" si="39"/>
        <v>EUR25F2Y</v>
      </c>
      <c r="K294" s="417" t="str">
        <v>EUR25F2Y=ICAP</v>
      </c>
      <c r="L294" s="418">
        <v>1.5580000000000001</v>
      </c>
      <c r="M294" s="201"/>
      <c r="N294" s="418">
        <v>1.48</v>
      </c>
      <c r="O294" s="201"/>
      <c r="P294" s="239">
        <v>1.5580000000000001</v>
      </c>
      <c r="Q294" s="206" t="e">
        <f ca="1">_xll.qlSimpleQuoteSetValue(E294,P294/100,Trigger)</f>
        <v>#NAME?</v>
      </c>
      <c r="R294" s="201"/>
      <c r="T294" s="426"/>
    </row>
    <row r="295" spans="1:20" x14ac:dyDescent="0.2">
      <c r="A295" s="201"/>
      <c r="B295" s="410" t="s">
        <v>60</v>
      </c>
      <c r="C295" s="411" t="str">
        <f t="shared" si="42"/>
        <v>25F</v>
      </c>
      <c r="D295" s="412" t="str">
        <f t="shared" si="38"/>
        <v>EUR25F3Y_Quote</v>
      </c>
      <c r="E295" s="412" t="e">
        <f>_xll.qlSimpleQuote(D295,,RateTickValue,Permanent,Trigger,ObjectOverwrite)</f>
        <v>#VALUE!</v>
      </c>
      <c r="F295" s="413" t="str">
        <f ca="1">_xll.ohRangeRetrieveError(E295)</f>
        <v/>
      </c>
      <c r="G295" s="105"/>
      <c r="H295" s="416" t="s">
        <v>60</v>
      </c>
      <c r="I295" s="411" t="str">
        <f t="shared" si="43"/>
        <v>25F</v>
      </c>
      <c r="J295" s="417" t="str">
        <f t="shared" si="39"/>
        <v>EUR25F3Y</v>
      </c>
      <c r="K295" s="417" t="str">
        <v>EUR25F3Y=ICAP</v>
      </c>
      <c r="L295" s="418">
        <v>1.5580000000000001</v>
      </c>
      <c r="M295" s="201"/>
      <c r="N295" s="418">
        <v>1.4790000000000001</v>
      </c>
      <c r="O295" s="201"/>
      <c r="P295" s="239">
        <v>1.5580000000000001</v>
      </c>
      <c r="Q295" s="206" t="e">
        <f ca="1">_xll.qlSimpleQuoteSetValue(E295,P295/100,Trigger)</f>
        <v>#NAME?</v>
      </c>
      <c r="R295" s="201"/>
      <c r="T295" s="426"/>
    </row>
    <row r="296" spans="1:20" x14ac:dyDescent="0.2">
      <c r="A296" s="201"/>
      <c r="B296" s="410" t="s">
        <v>59</v>
      </c>
      <c r="C296" s="411" t="str">
        <f t="shared" si="42"/>
        <v>25F</v>
      </c>
      <c r="D296" s="412" t="str">
        <f t="shared" si="38"/>
        <v>EUR25F4Y_Quote</v>
      </c>
      <c r="E296" s="412" t="e">
        <f>_xll.qlSimpleQuote(D296,,RateTickValue,Permanent,Trigger,ObjectOverwrite)</f>
        <v>#VALUE!</v>
      </c>
      <c r="F296" s="413" t="str">
        <f ca="1">_xll.ohRangeRetrieveError(E296)</f>
        <v/>
      </c>
      <c r="G296" s="105"/>
      <c r="H296" s="416" t="s">
        <v>59</v>
      </c>
      <c r="I296" s="411" t="str">
        <f t="shared" si="43"/>
        <v>25F</v>
      </c>
      <c r="J296" s="417" t="str">
        <f t="shared" si="39"/>
        <v>EUR25F4Y</v>
      </c>
      <c r="K296" s="417" t="str">
        <v>EUR25F4Y=ICAP</v>
      </c>
      <c r="L296" s="418">
        <v>1.5609999999999999</v>
      </c>
      <c r="M296" s="201"/>
      <c r="N296" s="418">
        <v>1.482</v>
      </c>
      <c r="O296" s="201"/>
      <c r="P296" s="239">
        <v>1.5609999999999999</v>
      </c>
      <c r="Q296" s="206" t="e">
        <f ca="1">_xll.qlSimpleQuoteSetValue(E296,P296/100,Trigger)</f>
        <v>#NAME?</v>
      </c>
      <c r="R296" s="201"/>
      <c r="T296" s="426"/>
    </row>
    <row r="297" spans="1:20" x14ac:dyDescent="0.2">
      <c r="A297" s="201"/>
      <c r="B297" s="410" t="s">
        <v>58</v>
      </c>
      <c r="C297" s="411" t="str">
        <f t="shared" si="42"/>
        <v>25F</v>
      </c>
      <c r="D297" s="412" t="str">
        <f t="shared" si="38"/>
        <v>EUR25F5Y_Quote</v>
      </c>
      <c r="E297" s="412" t="e">
        <f>_xll.qlSimpleQuote(D297,,RateTickValue,Permanent,Trigger,ObjectOverwrite)</f>
        <v>#VALUE!</v>
      </c>
      <c r="F297" s="413" t="str">
        <f ca="1">_xll.ohRangeRetrieveError(E297)</f>
        <v/>
      </c>
      <c r="G297" s="105"/>
      <c r="H297" s="416" t="s">
        <v>58</v>
      </c>
      <c r="I297" s="411" t="str">
        <f t="shared" si="43"/>
        <v>25F</v>
      </c>
      <c r="J297" s="417" t="str">
        <f t="shared" si="39"/>
        <v>EUR25F5Y</v>
      </c>
      <c r="K297" s="417" t="str">
        <v>EUR25F5Y=ICAP</v>
      </c>
      <c r="L297" s="418">
        <v>1.5569999999999999</v>
      </c>
      <c r="M297" s="201"/>
      <c r="N297" s="418">
        <v>1.478</v>
      </c>
      <c r="O297" s="201"/>
      <c r="P297" s="239">
        <v>1.5569999999999999</v>
      </c>
      <c r="Q297" s="206" t="e">
        <f ca="1">_xll.qlSimpleQuoteSetValue(E297,P297/100,Trigger)</f>
        <v>#NAME?</v>
      </c>
      <c r="R297" s="201"/>
      <c r="T297" s="426"/>
    </row>
    <row r="298" spans="1:20" x14ac:dyDescent="0.2">
      <c r="A298" s="201"/>
      <c r="B298" s="410" t="s">
        <v>57</v>
      </c>
      <c r="C298" s="411" t="str">
        <f t="shared" si="42"/>
        <v>25F</v>
      </c>
      <c r="D298" s="412" t="str">
        <f t="shared" si="38"/>
        <v>EUR25F6Y_Quote</v>
      </c>
      <c r="E298" s="412" t="e">
        <f>_xll.qlSimpleQuote(D298,,RateTickValue,Permanent,Trigger,ObjectOverwrite)</f>
        <v>#VALUE!</v>
      </c>
      <c r="F298" s="413" t="str">
        <f ca="1">_xll.ohRangeRetrieveError(E298)</f>
        <v/>
      </c>
      <c r="G298" s="105"/>
      <c r="H298" s="416" t="s">
        <v>57</v>
      </c>
      <c r="I298" s="411" t="str">
        <f t="shared" si="43"/>
        <v>25F</v>
      </c>
      <c r="J298" s="417" t="str">
        <f t="shared" si="39"/>
        <v>EUR25F6Y</v>
      </c>
      <c r="K298" s="417" t="str">
        <v>EUR25F6Y=ICAP</v>
      </c>
      <c r="L298" s="418">
        <v>1.5529999999999999</v>
      </c>
      <c r="M298" s="201"/>
      <c r="N298" s="418">
        <v>1.4750000000000001</v>
      </c>
      <c r="O298" s="201"/>
      <c r="P298" s="239">
        <v>1.5529999999999999</v>
      </c>
      <c r="Q298" s="206" t="e">
        <f ca="1">_xll.qlSimpleQuoteSetValue(E298,P298/100,Trigger)</f>
        <v>#NAME?</v>
      </c>
      <c r="R298" s="201"/>
      <c r="T298" s="426"/>
    </row>
    <row r="299" spans="1:20" x14ac:dyDescent="0.2">
      <c r="A299" s="201"/>
      <c r="B299" s="410" t="s">
        <v>56</v>
      </c>
      <c r="C299" s="411" t="str">
        <f t="shared" si="42"/>
        <v>25F</v>
      </c>
      <c r="D299" s="412" t="str">
        <f t="shared" si="38"/>
        <v>EUR25F7Y_Quote</v>
      </c>
      <c r="E299" s="412" t="e">
        <f>_xll.qlSimpleQuote(D299,,RateTickValue,Permanent,Trigger,ObjectOverwrite)</f>
        <v>#VALUE!</v>
      </c>
      <c r="F299" s="413" t="str">
        <f ca="1">_xll.ohRangeRetrieveError(E299)</f>
        <v/>
      </c>
      <c r="G299" s="105"/>
      <c r="H299" s="416" t="s">
        <v>56</v>
      </c>
      <c r="I299" s="411" t="str">
        <f t="shared" si="43"/>
        <v>25F</v>
      </c>
      <c r="J299" s="417" t="str">
        <f t="shared" si="39"/>
        <v>EUR25F7Y</v>
      </c>
      <c r="K299" s="417" t="str">
        <v>EUR25F7Y=ICAP</v>
      </c>
      <c r="L299" s="418">
        <v>1.548</v>
      </c>
      <c r="M299" s="201"/>
      <c r="N299" s="418">
        <v>1.4710000000000001</v>
      </c>
      <c r="O299" s="201"/>
      <c r="P299" s="239">
        <v>1.548</v>
      </c>
      <c r="Q299" s="206" t="e">
        <f ca="1">_xll.qlSimpleQuoteSetValue(E299,P299/100,Trigger)</f>
        <v>#NAME?</v>
      </c>
      <c r="R299" s="201"/>
      <c r="T299" s="426"/>
    </row>
    <row r="300" spans="1:20" x14ac:dyDescent="0.2">
      <c r="A300" s="201"/>
      <c r="B300" s="410" t="s">
        <v>55</v>
      </c>
      <c r="C300" s="411" t="str">
        <f t="shared" si="42"/>
        <v>25F</v>
      </c>
      <c r="D300" s="412" t="str">
        <f t="shared" si="38"/>
        <v>EUR25F8Y_Quote</v>
      </c>
      <c r="E300" s="412" t="e">
        <f>_xll.qlSimpleQuote(D300,,RateTickValue,Permanent,Trigger,ObjectOverwrite)</f>
        <v>#VALUE!</v>
      </c>
      <c r="F300" s="413" t="str">
        <f ca="1">_xll.ohRangeRetrieveError(E300)</f>
        <v/>
      </c>
      <c r="G300" s="105"/>
      <c r="H300" s="416" t="s">
        <v>55</v>
      </c>
      <c r="I300" s="411" t="str">
        <f t="shared" si="43"/>
        <v>25F</v>
      </c>
      <c r="J300" s="417" t="str">
        <f t="shared" si="39"/>
        <v>EUR25F8Y</v>
      </c>
      <c r="K300" s="417" t="str">
        <v>EUR25F8Y=ICAP</v>
      </c>
      <c r="L300" s="418">
        <v>1.5429999999999999</v>
      </c>
      <c r="M300" s="201"/>
      <c r="N300" s="418">
        <v>1.466</v>
      </c>
      <c r="O300" s="201"/>
      <c r="P300" s="239">
        <v>1.5429999999999999</v>
      </c>
      <c r="Q300" s="206" t="e">
        <f ca="1">_xll.qlSimpleQuoteSetValue(E300,P300/100,Trigger)</f>
        <v>#NAME?</v>
      </c>
      <c r="R300" s="201"/>
      <c r="T300" s="426"/>
    </row>
    <row r="301" spans="1:20" x14ac:dyDescent="0.2">
      <c r="A301" s="201"/>
      <c r="B301" s="410" t="s">
        <v>54</v>
      </c>
      <c r="C301" s="411" t="str">
        <f t="shared" si="42"/>
        <v>25F</v>
      </c>
      <c r="D301" s="412" t="str">
        <f t="shared" si="38"/>
        <v>EUR25F9Y_Quote</v>
      </c>
      <c r="E301" s="412" t="e">
        <f>_xll.qlSimpleQuote(D301,,RateTickValue,Permanent,Trigger,ObjectOverwrite)</f>
        <v>#VALUE!</v>
      </c>
      <c r="F301" s="413" t="str">
        <f ca="1">_xll.ohRangeRetrieveError(E301)</f>
        <v/>
      </c>
      <c r="G301" s="105"/>
      <c r="H301" s="416" t="s">
        <v>54</v>
      </c>
      <c r="I301" s="411" t="str">
        <f t="shared" si="43"/>
        <v>25F</v>
      </c>
      <c r="J301" s="417" t="str">
        <f t="shared" si="39"/>
        <v>EUR25F9Y</v>
      </c>
      <c r="K301" s="417" t="str">
        <v>EUR25F9Y=ICAP</v>
      </c>
      <c r="L301" s="418">
        <v>1.5369999999999999</v>
      </c>
      <c r="M301" s="201"/>
      <c r="N301" s="418">
        <v>1.4610000000000001</v>
      </c>
      <c r="O301" s="201"/>
      <c r="P301" s="239">
        <v>1.5369999999999999</v>
      </c>
      <c r="Q301" s="206" t="e">
        <f ca="1">_xll.qlSimpleQuoteSetValue(E301,P301/100,Trigger)</f>
        <v>#NAME?</v>
      </c>
      <c r="R301" s="201"/>
      <c r="T301" s="426"/>
    </row>
    <row r="302" spans="1:20" x14ac:dyDescent="0.2">
      <c r="A302" s="201"/>
      <c r="B302" s="410" t="s">
        <v>53</v>
      </c>
      <c r="C302" s="411" t="str">
        <f t="shared" si="42"/>
        <v>25F</v>
      </c>
      <c r="D302" s="412" t="str">
        <f t="shared" si="38"/>
        <v>EUR25F10Y_Quote</v>
      </c>
      <c r="E302" s="412" t="e">
        <f>_xll.qlSimpleQuote(D302,,RateTickValue,Permanent,Trigger,ObjectOverwrite)</f>
        <v>#VALUE!</v>
      </c>
      <c r="F302" s="413" t="str">
        <f ca="1">_xll.ohRangeRetrieveError(E302)</f>
        <v/>
      </c>
      <c r="G302" s="105"/>
      <c r="H302" s="416" t="s">
        <v>53</v>
      </c>
      <c r="I302" s="411" t="str">
        <f t="shared" si="43"/>
        <v>25F</v>
      </c>
      <c r="J302" s="417" t="str">
        <f t="shared" si="39"/>
        <v>EUR25F10Y</v>
      </c>
      <c r="K302" s="417" t="str">
        <v>EUR25F10Y=ICAP</v>
      </c>
      <c r="L302" s="418">
        <v>1.53</v>
      </c>
      <c r="M302" s="201"/>
      <c r="N302" s="418">
        <v>1.456</v>
      </c>
      <c r="O302" s="201"/>
      <c r="P302" s="239">
        <v>1.53</v>
      </c>
      <c r="Q302" s="206" t="e">
        <f ca="1">_xll.qlSimpleQuoteSetValue(E302,P302/100,Trigger)</f>
        <v>#NAME?</v>
      </c>
      <c r="R302" s="201"/>
      <c r="T302" s="426"/>
    </row>
    <row r="303" spans="1:20" x14ac:dyDescent="0.2">
      <c r="A303" s="201"/>
      <c r="B303" s="410" t="s">
        <v>52</v>
      </c>
      <c r="C303" s="411" t="str">
        <f t="shared" si="42"/>
        <v>25F</v>
      </c>
      <c r="D303" s="412" t="str">
        <f t="shared" si="38"/>
        <v>EUR25F11Y_Quote</v>
      </c>
      <c r="E303" s="412" t="e">
        <f>_xll.qlSimpleQuote(D303,,RateTickValue,Permanent,Trigger,ObjectOverwrite)</f>
        <v>#VALUE!</v>
      </c>
      <c r="F303" s="413" t="str">
        <f ca="1">_xll.ohRangeRetrieveError(E303)</f>
        <v/>
      </c>
      <c r="G303" s="105"/>
      <c r="H303" s="416" t="s">
        <v>52</v>
      </c>
      <c r="I303" s="411" t="str">
        <f t="shared" si="43"/>
        <v>25F</v>
      </c>
      <c r="J303" s="417" t="str">
        <f t="shared" si="39"/>
        <v>EUR25F11Y</v>
      </c>
      <c r="K303" s="417" t="str">
        <v>EUR25F11Y=ICAP</v>
      </c>
      <c r="L303" s="418">
        <v>1.524</v>
      </c>
      <c r="M303" s="201"/>
      <c r="N303" s="418">
        <v>1.45</v>
      </c>
      <c r="O303" s="201"/>
      <c r="P303" s="239">
        <v>1.524</v>
      </c>
      <c r="Q303" s="206" t="e">
        <f ca="1">_xll.qlSimpleQuoteSetValue(E303,P303/100,Trigger)</f>
        <v>#NAME?</v>
      </c>
      <c r="R303" s="201"/>
      <c r="T303" s="426"/>
    </row>
    <row r="304" spans="1:20" x14ac:dyDescent="0.2">
      <c r="A304" s="201"/>
      <c r="B304" s="410" t="s">
        <v>51</v>
      </c>
      <c r="C304" s="411" t="str">
        <f t="shared" si="42"/>
        <v>25F</v>
      </c>
      <c r="D304" s="412" t="str">
        <f t="shared" si="38"/>
        <v>EUR25F12Y_Quote</v>
      </c>
      <c r="E304" s="412" t="e">
        <f>_xll.qlSimpleQuote(D304,,RateTickValue,Permanent,Trigger,ObjectOverwrite)</f>
        <v>#VALUE!</v>
      </c>
      <c r="F304" s="413" t="str">
        <f ca="1">_xll.ohRangeRetrieveError(E304)</f>
        <v/>
      </c>
      <c r="G304" s="105"/>
      <c r="H304" s="416" t="s">
        <v>51</v>
      </c>
      <c r="I304" s="411" t="str">
        <f t="shared" si="43"/>
        <v>25F</v>
      </c>
      <c r="J304" s="417" t="str">
        <f t="shared" si="39"/>
        <v>EUR25F12Y</v>
      </c>
      <c r="K304" s="417" t="str">
        <v>EUR25F12Y=ICAP</v>
      </c>
      <c r="L304" s="418">
        <v>1.5169999999999999</v>
      </c>
      <c r="M304" s="201"/>
      <c r="N304" s="418">
        <v>1.4450000000000001</v>
      </c>
      <c r="O304" s="201"/>
      <c r="P304" s="239">
        <v>1.5169999999999999</v>
      </c>
      <c r="Q304" s="206" t="e">
        <f ca="1">_xll.qlSimpleQuoteSetValue(E304,P304/100,Trigger)</f>
        <v>#NAME?</v>
      </c>
      <c r="R304" s="201"/>
      <c r="T304" s="426"/>
    </row>
    <row r="305" spans="1:20" x14ac:dyDescent="0.2">
      <c r="A305" s="201"/>
      <c r="B305" s="410" t="s">
        <v>50</v>
      </c>
      <c r="C305" s="411" t="str">
        <f t="shared" si="42"/>
        <v>25F</v>
      </c>
      <c r="D305" s="412" t="str">
        <f t="shared" si="38"/>
        <v>EUR25F13Y_Quote</v>
      </c>
      <c r="E305" s="412" t="e">
        <f>_xll.qlSimpleQuote(D305,,RateTickValue,Permanent,Trigger,ObjectOverwrite)</f>
        <v>#VALUE!</v>
      </c>
      <c r="F305" s="413" t="str">
        <f ca="1">_xll.ohRangeRetrieveError(E305)</f>
        <v/>
      </c>
      <c r="G305" s="105"/>
      <c r="H305" s="416" t="s">
        <v>50</v>
      </c>
      <c r="I305" s="411" t="str">
        <f t="shared" si="43"/>
        <v>25F</v>
      </c>
      <c r="J305" s="417" t="str">
        <f t="shared" si="39"/>
        <v>EUR25F13Y</v>
      </c>
      <c r="K305" s="417" t="str">
        <v>EUR25F13Y=ICAP</v>
      </c>
      <c r="L305" s="418">
        <v>1.51</v>
      </c>
      <c r="M305" s="201"/>
      <c r="N305" s="418">
        <v>1.4390000000000001</v>
      </c>
      <c r="O305" s="201"/>
      <c r="P305" s="239">
        <v>1.51</v>
      </c>
      <c r="Q305" s="206" t="e">
        <f ca="1">_xll.qlSimpleQuoteSetValue(E305,P305/100,Trigger)</f>
        <v>#NAME?</v>
      </c>
      <c r="R305" s="201"/>
      <c r="T305" s="426"/>
    </row>
    <row r="306" spans="1:20" x14ac:dyDescent="0.2">
      <c r="A306" s="201"/>
      <c r="B306" s="410" t="s">
        <v>49</v>
      </c>
      <c r="C306" s="411" t="str">
        <f t="shared" si="42"/>
        <v>25F</v>
      </c>
      <c r="D306" s="412" t="str">
        <f t="shared" si="38"/>
        <v>EUR25F14Y_Quote</v>
      </c>
      <c r="E306" s="412" t="e">
        <f>_xll.qlSimpleQuote(D306,,RateTickValue,Permanent,Trigger,ObjectOverwrite)</f>
        <v>#VALUE!</v>
      </c>
      <c r="F306" s="413" t="str">
        <f ca="1">_xll.ohRangeRetrieveError(E306)</f>
        <v/>
      </c>
      <c r="G306" s="105"/>
      <c r="H306" s="416" t="s">
        <v>49</v>
      </c>
      <c r="I306" s="411" t="str">
        <f t="shared" si="43"/>
        <v>25F</v>
      </c>
      <c r="J306" s="417" t="str">
        <f t="shared" si="39"/>
        <v>EUR25F14Y</v>
      </c>
      <c r="K306" s="417" t="str">
        <v>EUR25F14Y=ICAP</v>
      </c>
      <c r="L306" s="418">
        <v>1.5009999999999999</v>
      </c>
      <c r="M306" s="201"/>
      <c r="N306" s="418">
        <v>1.4319999999999999</v>
      </c>
      <c r="O306" s="201"/>
      <c r="P306" s="239">
        <v>1.5009999999999999</v>
      </c>
      <c r="Q306" s="206" t="e">
        <f ca="1">_xll.qlSimpleQuoteSetValue(E306,P306/100,Trigger)</f>
        <v>#NAME?</v>
      </c>
      <c r="R306" s="201"/>
      <c r="T306" s="426"/>
    </row>
    <row r="307" spans="1:20" x14ac:dyDescent="0.2">
      <c r="A307" s="201"/>
      <c r="B307" s="410" t="s">
        <v>48</v>
      </c>
      <c r="C307" s="411" t="str">
        <f t="shared" si="42"/>
        <v>25F</v>
      </c>
      <c r="D307" s="412" t="str">
        <f t="shared" si="38"/>
        <v>EUR25F15Y_Quote</v>
      </c>
      <c r="E307" s="412" t="e">
        <f>_xll.qlSimpleQuote(D307,,RateTickValue,Permanent,Trigger,ObjectOverwrite)</f>
        <v>#VALUE!</v>
      </c>
      <c r="F307" s="413" t="str">
        <f ca="1">_xll.ohRangeRetrieveError(E307)</f>
        <v/>
      </c>
      <c r="G307" s="105"/>
      <c r="H307" s="416" t="s">
        <v>48</v>
      </c>
      <c r="I307" s="411" t="str">
        <f t="shared" si="43"/>
        <v>25F</v>
      </c>
      <c r="J307" s="417" t="str">
        <f t="shared" si="39"/>
        <v>EUR25F15Y</v>
      </c>
      <c r="K307" s="417" t="str">
        <v>EUR25F15Y=ICAP</v>
      </c>
      <c r="L307" s="418">
        <v>1.492</v>
      </c>
      <c r="M307" s="201"/>
      <c r="N307" s="418">
        <v>1.423</v>
      </c>
      <c r="O307" s="201"/>
      <c r="P307" s="239">
        <v>1.492</v>
      </c>
      <c r="Q307" s="206" t="e">
        <f ca="1">_xll.qlSimpleQuoteSetValue(E307,P307/100,Trigger)</f>
        <v>#NAME?</v>
      </c>
      <c r="R307" s="201"/>
      <c r="T307" s="426"/>
    </row>
    <row r="308" spans="1:20" x14ac:dyDescent="0.2">
      <c r="A308" s="201"/>
      <c r="B308" s="410" t="s">
        <v>43</v>
      </c>
      <c r="C308" s="411" t="str">
        <f t="shared" si="42"/>
        <v>25F</v>
      </c>
      <c r="D308" s="412" t="str">
        <f t="shared" si="38"/>
        <v>EUR25F20Y_Quote</v>
      </c>
      <c r="E308" s="412" t="e">
        <f>_xll.qlSimpleQuote(D308,,RateTickValue,Permanent,Trigger,ObjectOverwrite)</f>
        <v>#VALUE!</v>
      </c>
      <c r="F308" s="413" t="str">
        <f ca="1">_xll.ohRangeRetrieveError(E308)</f>
        <v/>
      </c>
      <c r="G308" s="105"/>
      <c r="H308" s="416" t="s">
        <v>43</v>
      </c>
      <c r="I308" s="411" t="str">
        <f t="shared" si="43"/>
        <v>25F</v>
      </c>
      <c r="J308" s="417" t="str">
        <f t="shared" si="39"/>
        <v>EUR25F20Y</v>
      </c>
      <c r="K308" s="417" t="str">
        <v>EUR25F20Y=ICAP</v>
      </c>
      <c r="L308" s="418">
        <v>1.427</v>
      </c>
      <c r="M308" s="201"/>
      <c r="N308" s="418">
        <v>1.363</v>
      </c>
      <c r="O308" s="201"/>
      <c r="P308" s="239">
        <v>1.427</v>
      </c>
      <c r="Q308" s="206" t="e">
        <f ca="1">_xll.qlSimpleQuoteSetValue(E308,P308/100,Trigger)</f>
        <v>#NAME?</v>
      </c>
      <c r="R308" s="201"/>
      <c r="T308" s="426"/>
    </row>
    <row r="309" spans="1:20" x14ac:dyDescent="0.2">
      <c r="A309" s="201"/>
      <c r="B309" s="410" t="s">
        <v>38</v>
      </c>
      <c r="C309" s="411" t="str">
        <f t="shared" si="42"/>
        <v>25F</v>
      </c>
      <c r="D309" s="412" t="str">
        <f t="shared" si="38"/>
        <v>EUR25F25Y_Quote</v>
      </c>
      <c r="E309" s="412" t="e">
        <f>_xll.qlSimpleQuote(D309,,RateTickValue,Permanent,Trigger,ObjectOverwrite)</f>
        <v>#VALUE!</v>
      </c>
      <c r="F309" s="413" t="str">
        <f ca="1">_xll.ohRangeRetrieveError(E309)</f>
        <v/>
      </c>
      <c r="G309" s="105"/>
      <c r="H309" s="416" t="s">
        <v>38</v>
      </c>
      <c r="I309" s="411" t="str">
        <f t="shared" si="43"/>
        <v>25F</v>
      </c>
      <c r="J309" s="417" t="str">
        <f t="shared" si="39"/>
        <v>EUR25F25Y</v>
      </c>
      <c r="K309" s="417" t="str">
        <v>EUR25F25Y=ICAP</v>
      </c>
      <c r="L309" s="418">
        <v>1.3540000000000001</v>
      </c>
      <c r="M309" s="201"/>
      <c r="N309" s="418">
        <v>1.294</v>
      </c>
      <c r="O309" s="201"/>
      <c r="P309" s="239">
        <v>1.3540000000000001</v>
      </c>
      <c r="Q309" s="206" t="e">
        <f ca="1">_xll.qlSimpleQuoteSetValue(E309,P309/100,Trigger)</f>
        <v>#NAME?</v>
      </c>
      <c r="R309" s="201"/>
      <c r="T309" s="426"/>
    </row>
    <row r="310" spans="1:20" x14ac:dyDescent="0.2">
      <c r="A310" s="201"/>
      <c r="B310" s="172" t="s">
        <v>33</v>
      </c>
      <c r="C310" s="53" t="str">
        <f t="shared" si="42"/>
        <v>25F</v>
      </c>
      <c r="D310" s="52" t="str">
        <f t="shared" si="38"/>
        <v>EUR25F30Y_Quote</v>
      </c>
      <c r="E310" s="52" t="e">
        <f>_xll.qlSimpleQuote(D310,,RateTickValue,Permanent,Trigger,ObjectOverwrite)</f>
        <v>#VALUE!</v>
      </c>
      <c r="F310" s="414" t="str">
        <f ca="1">_xll.ohRangeRetrieveError(E310)</f>
        <v/>
      </c>
      <c r="G310" s="105"/>
      <c r="H310" s="419" t="s">
        <v>33</v>
      </c>
      <c r="I310" s="53" t="str">
        <f t="shared" si="43"/>
        <v>25F</v>
      </c>
      <c r="J310" s="420" t="str">
        <f t="shared" si="39"/>
        <v>EUR25F30Y</v>
      </c>
      <c r="K310" s="420" t="str">
        <v>EUR25F30Y=ICAP</v>
      </c>
      <c r="L310" s="421">
        <v>1.3319999999999999</v>
      </c>
      <c r="M310" s="201"/>
      <c r="N310" s="421">
        <v>1.2709999999999999</v>
      </c>
      <c r="O310" s="201"/>
      <c r="P310" s="244">
        <v>1.3319999999999999</v>
      </c>
      <c r="Q310" s="198" t="e">
        <f ca="1">_xll.qlSimpleQuoteSetValue(E310,P310/100,Trigger)</f>
        <v>#NAME?</v>
      </c>
      <c r="R310" s="201"/>
      <c r="T310" s="426"/>
    </row>
    <row r="311" spans="1:20" x14ac:dyDescent="0.2">
      <c r="A311" s="201">
        <v>30</v>
      </c>
      <c r="B311" s="410" t="s">
        <v>9</v>
      </c>
      <c r="C311" s="411" t="str">
        <f>$A$311&amp;"F"</f>
        <v>30F</v>
      </c>
      <c r="D311" s="412" t="str">
        <f t="shared" si="38"/>
        <v>EUR30F1Y_Quote</v>
      </c>
      <c r="E311" s="412" t="e">
        <f>_xll.qlSimpleQuote(D311,,RateTickValue,Permanent,Trigger,ObjectOverwrite)</f>
        <v>#VALUE!</v>
      </c>
      <c r="F311" s="413" t="str">
        <f ca="1">_xll.ohRangeRetrieveError(E311)</f>
        <v/>
      </c>
      <c r="G311" s="105"/>
      <c r="H311" s="416" t="s">
        <v>9</v>
      </c>
      <c r="I311" s="411" t="str">
        <f>$A$311&amp;"F"</f>
        <v>30F</v>
      </c>
      <c r="J311" s="417" t="str">
        <f t="shared" si="39"/>
        <v>EUR30F1Y</v>
      </c>
      <c r="K311" s="417" t="str">
        <v>EUR30F1Y=ICAP</v>
      </c>
      <c r="L311" s="418">
        <v>1.536</v>
      </c>
      <c r="M311" s="201"/>
      <c r="N311" s="418">
        <v>1.4590000000000001</v>
      </c>
      <c r="O311" s="201"/>
      <c r="P311" s="239">
        <v>1.536</v>
      </c>
      <c r="Q311" s="206" t="e">
        <f ca="1">_xll.qlSimpleQuoteSetValue(E311,P311/100,Trigger)</f>
        <v>#NAME?</v>
      </c>
      <c r="R311" s="201"/>
      <c r="T311" s="426"/>
    </row>
    <row r="312" spans="1:20" x14ac:dyDescent="0.2">
      <c r="A312" s="201"/>
      <c r="B312" s="410" t="s">
        <v>61</v>
      </c>
      <c r="C312" s="411" t="str">
        <f t="shared" ref="C312:C328" si="44">$A$311&amp;"F"</f>
        <v>30F</v>
      </c>
      <c r="D312" s="412" t="str">
        <f t="shared" si="38"/>
        <v>EUR30F2Y_Quote</v>
      </c>
      <c r="E312" s="412" t="e">
        <f>_xll.qlSimpleQuote(D312,,RateTickValue,Permanent,Trigger,ObjectOverwrite)</f>
        <v>#VALUE!</v>
      </c>
      <c r="F312" s="413" t="str">
        <f ca="1">_xll.ohRangeRetrieveError(E312)</f>
        <v/>
      </c>
      <c r="G312" s="105"/>
      <c r="H312" s="416" t="s">
        <v>61</v>
      </c>
      <c r="I312" s="411" t="str">
        <f t="shared" ref="I312:I328" si="45">$A$311&amp;"F"</f>
        <v>30F</v>
      </c>
      <c r="J312" s="417" t="str">
        <f t="shared" si="39"/>
        <v>EUR30F2Y</v>
      </c>
      <c r="K312" s="417" t="str">
        <v>EUR30F2Y=ICAP</v>
      </c>
      <c r="L312" s="418">
        <v>1.526</v>
      </c>
      <c r="M312" s="201"/>
      <c r="N312" s="418">
        <v>1.452</v>
      </c>
      <c r="O312" s="201"/>
      <c r="P312" s="239">
        <v>1.526</v>
      </c>
      <c r="Q312" s="206" t="e">
        <f ca="1">_xll.qlSimpleQuoteSetValue(E312,P312/100,Trigger)</f>
        <v>#NAME?</v>
      </c>
      <c r="R312" s="201"/>
      <c r="T312" s="426"/>
    </row>
    <row r="313" spans="1:20" x14ac:dyDescent="0.2">
      <c r="A313" s="201"/>
      <c r="B313" s="410" t="s">
        <v>60</v>
      </c>
      <c r="C313" s="411" t="str">
        <f t="shared" si="44"/>
        <v>30F</v>
      </c>
      <c r="D313" s="412" t="str">
        <f t="shared" si="38"/>
        <v>EUR30F3Y_Quote</v>
      </c>
      <c r="E313" s="412" t="e">
        <f>_xll.qlSimpleQuote(D313,,RateTickValue,Permanent,Trigger,ObjectOverwrite)</f>
        <v>#VALUE!</v>
      </c>
      <c r="F313" s="413" t="str">
        <f ca="1">_xll.ohRangeRetrieveError(E313)</f>
        <v/>
      </c>
      <c r="G313" s="105"/>
      <c r="H313" s="416" t="s">
        <v>60</v>
      </c>
      <c r="I313" s="411" t="str">
        <f t="shared" si="45"/>
        <v>30F</v>
      </c>
      <c r="J313" s="417" t="str">
        <f t="shared" si="39"/>
        <v>EUR30F3Y</v>
      </c>
      <c r="K313" s="417" t="str">
        <v>EUR30F3Y=ICAP</v>
      </c>
      <c r="L313" s="418">
        <v>1.518</v>
      </c>
      <c r="M313" s="201"/>
      <c r="N313" s="418">
        <v>1.446</v>
      </c>
      <c r="O313" s="201"/>
      <c r="P313" s="239">
        <v>1.518</v>
      </c>
      <c r="Q313" s="206" t="e">
        <f ca="1">_xll.qlSimpleQuoteSetValue(E313,P313/100,Trigger)</f>
        <v>#NAME?</v>
      </c>
      <c r="R313" s="201"/>
      <c r="T313" s="426"/>
    </row>
    <row r="314" spans="1:20" x14ac:dyDescent="0.2">
      <c r="A314" s="201"/>
      <c r="B314" s="410" t="s">
        <v>59</v>
      </c>
      <c r="C314" s="411" t="str">
        <f t="shared" si="44"/>
        <v>30F</v>
      </c>
      <c r="D314" s="412" t="str">
        <f t="shared" si="38"/>
        <v>EUR30F4Y_Quote</v>
      </c>
      <c r="E314" s="412" t="e">
        <f>_xll.qlSimpleQuote(D314,,RateTickValue,Permanent,Trigger,ObjectOverwrite)</f>
        <v>#VALUE!</v>
      </c>
      <c r="F314" s="413" t="str">
        <f ca="1">_xll.ohRangeRetrieveError(E314)</f>
        <v/>
      </c>
      <c r="G314" s="105"/>
      <c r="H314" s="416" t="s">
        <v>59</v>
      </c>
      <c r="I314" s="411" t="str">
        <f t="shared" si="45"/>
        <v>30F</v>
      </c>
      <c r="J314" s="417" t="str">
        <f t="shared" si="39"/>
        <v>EUR30F4Y</v>
      </c>
      <c r="K314" s="417" t="str">
        <v>EUR30F4Y=ICAP</v>
      </c>
      <c r="L314" s="418">
        <v>1.5089999999999999</v>
      </c>
      <c r="M314" s="201"/>
      <c r="N314" s="418">
        <v>1.4379999999999999</v>
      </c>
      <c r="O314" s="201"/>
      <c r="P314" s="239">
        <v>1.5089999999999999</v>
      </c>
      <c r="Q314" s="206" t="e">
        <f ca="1">_xll.qlSimpleQuoteSetValue(E314,P314/100,Trigger)</f>
        <v>#NAME?</v>
      </c>
      <c r="R314" s="201"/>
      <c r="T314" s="426"/>
    </row>
    <row r="315" spans="1:20" x14ac:dyDescent="0.2">
      <c r="A315" s="201"/>
      <c r="B315" s="410" t="s">
        <v>58</v>
      </c>
      <c r="C315" s="411" t="str">
        <f t="shared" si="44"/>
        <v>30F</v>
      </c>
      <c r="D315" s="412" t="str">
        <f t="shared" si="38"/>
        <v>EUR30F5Y_Quote</v>
      </c>
      <c r="E315" s="412" t="e">
        <f>_xll.qlSimpleQuote(D315,,RateTickValue,Permanent,Trigger,ObjectOverwrite)</f>
        <v>#VALUE!</v>
      </c>
      <c r="F315" s="413" t="str">
        <f ca="1">_xll.ohRangeRetrieveError(E315)</f>
        <v/>
      </c>
      <c r="G315" s="105"/>
      <c r="H315" s="416" t="s">
        <v>58</v>
      </c>
      <c r="I315" s="411" t="str">
        <f t="shared" si="45"/>
        <v>30F</v>
      </c>
      <c r="J315" s="417" t="str">
        <f t="shared" si="39"/>
        <v>EUR30F5Y</v>
      </c>
      <c r="K315" s="417" t="str">
        <v>EUR30F5Y=ICAP</v>
      </c>
      <c r="L315" s="418">
        <v>1.5009999999999999</v>
      </c>
      <c r="M315" s="201"/>
      <c r="N315" s="418">
        <v>1.4319999999999999</v>
      </c>
      <c r="O315" s="201"/>
      <c r="P315" s="239">
        <v>1.5009999999999999</v>
      </c>
      <c r="Q315" s="206" t="e">
        <f ca="1">_xll.qlSimpleQuoteSetValue(E315,P315/100,Trigger)</f>
        <v>#NAME?</v>
      </c>
      <c r="R315" s="201"/>
      <c r="T315" s="426"/>
    </row>
    <row r="316" spans="1:20" x14ac:dyDescent="0.2">
      <c r="A316" s="201"/>
      <c r="B316" s="410" t="s">
        <v>57</v>
      </c>
      <c r="C316" s="411" t="str">
        <f t="shared" si="44"/>
        <v>30F</v>
      </c>
      <c r="D316" s="412" t="str">
        <f t="shared" si="38"/>
        <v>EUR30F6Y_Quote</v>
      </c>
      <c r="E316" s="412" t="e">
        <f>_xll.qlSimpleQuote(D316,,RateTickValue,Permanent,Trigger,ObjectOverwrite)</f>
        <v>#VALUE!</v>
      </c>
      <c r="F316" s="413" t="str">
        <f ca="1">_xll.ohRangeRetrieveError(E316)</f>
        <v/>
      </c>
      <c r="G316" s="105"/>
      <c r="H316" s="416" t="s">
        <v>57</v>
      </c>
      <c r="I316" s="411" t="str">
        <f t="shared" si="45"/>
        <v>30F</v>
      </c>
      <c r="J316" s="417" t="str">
        <f t="shared" si="39"/>
        <v>EUR30F6Y</v>
      </c>
      <c r="K316" s="417" t="str">
        <v>EUR30F6Y=ICAP</v>
      </c>
      <c r="L316" s="418">
        <v>1.4929999999999999</v>
      </c>
      <c r="M316" s="201"/>
      <c r="N316" s="418">
        <v>1.4259999999999999</v>
      </c>
      <c r="O316" s="201"/>
      <c r="P316" s="239">
        <v>1.4929999999999999</v>
      </c>
      <c r="Q316" s="206" t="e">
        <f ca="1">_xll.qlSimpleQuoteSetValue(E316,P316/100,Trigger)</f>
        <v>#NAME?</v>
      </c>
      <c r="R316" s="201"/>
      <c r="T316" s="426"/>
    </row>
    <row r="317" spans="1:20" x14ac:dyDescent="0.2">
      <c r="A317" s="201"/>
      <c r="B317" s="410" t="s">
        <v>56</v>
      </c>
      <c r="C317" s="411" t="str">
        <f t="shared" si="44"/>
        <v>30F</v>
      </c>
      <c r="D317" s="412" t="str">
        <f t="shared" si="38"/>
        <v>EUR30F7Y_Quote</v>
      </c>
      <c r="E317" s="412" t="e">
        <f>_xll.qlSimpleQuote(D317,,RateTickValue,Permanent,Trigger,ObjectOverwrite)</f>
        <v>#VALUE!</v>
      </c>
      <c r="F317" s="413" t="str">
        <f ca="1">_xll.ohRangeRetrieveError(E317)</f>
        <v/>
      </c>
      <c r="G317" s="105"/>
      <c r="H317" s="416" t="s">
        <v>56</v>
      </c>
      <c r="I317" s="411" t="str">
        <f t="shared" si="45"/>
        <v>30F</v>
      </c>
      <c r="J317" s="417" t="str">
        <f t="shared" si="39"/>
        <v>EUR30F7Y</v>
      </c>
      <c r="K317" s="417" t="str">
        <v>EUR30F7Y=ICAP</v>
      </c>
      <c r="L317" s="418">
        <v>1.486</v>
      </c>
      <c r="M317" s="201"/>
      <c r="N317" s="418">
        <v>1.42</v>
      </c>
      <c r="O317" s="201"/>
      <c r="P317" s="239">
        <v>1.486</v>
      </c>
      <c r="Q317" s="206" t="e">
        <f ca="1">_xll.qlSimpleQuoteSetValue(E317,P317/100,Trigger)</f>
        <v>#NAME?</v>
      </c>
      <c r="R317" s="201"/>
      <c r="T317" s="426"/>
    </row>
    <row r="318" spans="1:20" x14ac:dyDescent="0.2">
      <c r="A318" s="201"/>
      <c r="B318" s="410" t="s">
        <v>55</v>
      </c>
      <c r="C318" s="411" t="str">
        <f t="shared" si="44"/>
        <v>30F</v>
      </c>
      <c r="D318" s="412" t="str">
        <f t="shared" si="38"/>
        <v>EUR30F8Y_Quote</v>
      </c>
      <c r="E318" s="412" t="e">
        <f>_xll.qlSimpleQuote(D318,,RateTickValue,Permanent,Trigger,ObjectOverwrite)</f>
        <v>#VALUE!</v>
      </c>
      <c r="F318" s="413" t="str">
        <f ca="1">_xll.ohRangeRetrieveError(E318)</f>
        <v/>
      </c>
      <c r="G318" s="105"/>
      <c r="H318" s="416" t="s">
        <v>55</v>
      </c>
      <c r="I318" s="411" t="str">
        <f t="shared" si="45"/>
        <v>30F</v>
      </c>
      <c r="J318" s="417" t="str">
        <f t="shared" si="39"/>
        <v>EUR30F8Y</v>
      </c>
      <c r="K318" s="417" t="str">
        <v>EUR30F8Y=ICAP</v>
      </c>
      <c r="L318" s="418">
        <v>1.4769999999999999</v>
      </c>
      <c r="M318" s="201"/>
      <c r="N318" s="418">
        <v>1.4119999999999999</v>
      </c>
      <c r="O318" s="201"/>
      <c r="P318" s="239">
        <v>1.4769999999999999</v>
      </c>
      <c r="Q318" s="206" t="e">
        <f ca="1">_xll.qlSimpleQuoteSetValue(E318,P318/100,Trigger)</f>
        <v>#NAME?</v>
      </c>
      <c r="R318" s="201"/>
      <c r="T318" s="426"/>
    </row>
    <row r="319" spans="1:20" x14ac:dyDescent="0.2">
      <c r="A319" s="201"/>
      <c r="B319" s="410" t="s">
        <v>54</v>
      </c>
      <c r="C319" s="411" t="str">
        <f t="shared" si="44"/>
        <v>30F</v>
      </c>
      <c r="D319" s="412" t="str">
        <f t="shared" si="38"/>
        <v>EUR30F9Y_Quote</v>
      </c>
      <c r="E319" s="412" t="e">
        <f>_xll.qlSimpleQuote(D319,,RateTickValue,Permanent,Trigger,ObjectOverwrite)</f>
        <v>#VALUE!</v>
      </c>
      <c r="F319" s="413" t="str">
        <f ca="1">_xll.ohRangeRetrieveError(E319)</f>
        <v/>
      </c>
      <c r="G319" s="105"/>
      <c r="H319" s="416" t="s">
        <v>54</v>
      </c>
      <c r="I319" s="411" t="str">
        <f t="shared" si="45"/>
        <v>30F</v>
      </c>
      <c r="J319" s="417" t="str">
        <f t="shared" si="39"/>
        <v>EUR30F9Y</v>
      </c>
      <c r="K319" s="417" t="str">
        <v>EUR30F9Y=ICAP</v>
      </c>
      <c r="L319" s="418">
        <v>1.4670000000000001</v>
      </c>
      <c r="M319" s="201"/>
      <c r="N319" s="418">
        <v>1.4039999999999999</v>
      </c>
      <c r="O319" s="201"/>
      <c r="P319" s="239">
        <v>1.4670000000000001</v>
      </c>
      <c r="Q319" s="206" t="e">
        <f ca="1">_xll.qlSimpleQuoteSetValue(E319,P319/100,Trigger)</f>
        <v>#NAME?</v>
      </c>
      <c r="R319" s="201"/>
      <c r="T319" s="426"/>
    </row>
    <row r="320" spans="1:20" x14ac:dyDescent="0.2">
      <c r="A320" s="201"/>
      <c r="B320" s="410" t="s">
        <v>53</v>
      </c>
      <c r="C320" s="411" t="str">
        <f t="shared" si="44"/>
        <v>30F</v>
      </c>
      <c r="D320" s="412" t="str">
        <f t="shared" si="38"/>
        <v>EUR30F10Y_Quote</v>
      </c>
      <c r="E320" s="412" t="e">
        <f>_xll.qlSimpleQuote(D320,,RateTickValue,Permanent,Trigger,ObjectOverwrite)</f>
        <v>#VALUE!</v>
      </c>
      <c r="F320" s="413" t="str">
        <f ca="1">_xll.ohRangeRetrieveError(E320)</f>
        <v/>
      </c>
      <c r="G320" s="105"/>
      <c r="H320" s="416" t="s">
        <v>53</v>
      </c>
      <c r="I320" s="411" t="str">
        <f t="shared" si="45"/>
        <v>30F</v>
      </c>
      <c r="J320" s="417" t="str">
        <f t="shared" si="39"/>
        <v>EUR30F10Y</v>
      </c>
      <c r="K320" s="417" t="str">
        <v>EUR30F10Y=ICAP</v>
      </c>
      <c r="L320" s="418">
        <v>1.4550000000000001</v>
      </c>
      <c r="M320" s="201"/>
      <c r="N320" s="418">
        <v>1.393</v>
      </c>
      <c r="O320" s="201"/>
      <c r="P320" s="239">
        <v>1.4550000000000001</v>
      </c>
      <c r="Q320" s="206" t="e">
        <f ca="1">_xll.qlSimpleQuoteSetValue(E320,P320/100,Trigger)</f>
        <v>#NAME?</v>
      </c>
      <c r="R320" s="201"/>
      <c r="T320" s="426"/>
    </row>
    <row r="321" spans="1:20" x14ac:dyDescent="0.2">
      <c r="A321" s="201"/>
      <c r="B321" s="410" t="s">
        <v>52</v>
      </c>
      <c r="C321" s="411" t="str">
        <f t="shared" si="44"/>
        <v>30F</v>
      </c>
      <c r="D321" s="412" t="str">
        <f t="shared" si="38"/>
        <v>EUR30F11Y_Quote</v>
      </c>
      <c r="E321" s="412" t="e">
        <f>_xll.qlSimpleQuote(D321,,RateTickValue,Permanent,Trigger,ObjectOverwrite)</f>
        <v>#VALUE!</v>
      </c>
      <c r="F321" s="413" t="str">
        <f ca="1">_xll.ohRangeRetrieveError(E321)</f>
        <v/>
      </c>
      <c r="G321" s="105"/>
      <c r="H321" s="416" t="s">
        <v>52</v>
      </c>
      <c r="I321" s="411" t="str">
        <f t="shared" si="45"/>
        <v>30F</v>
      </c>
      <c r="J321" s="417" t="str">
        <f t="shared" si="39"/>
        <v>EUR30F11Y</v>
      </c>
      <c r="K321" s="417" t="str">
        <v>EUR30F11Y=ICAP</v>
      </c>
      <c r="L321" s="418">
        <v>1.4430000000000001</v>
      </c>
      <c r="M321" s="201"/>
      <c r="N321" s="418">
        <v>1.381</v>
      </c>
      <c r="O321" s="201"/>
      <c r="P321" s="239">
        <v>1.4430000000000001</v>
      </c>
      <c r="Q321" s="206" t="e">
        <f ca="1">_xll.qlSimpleQuoteSetValue(E321,P321/100,Trigger)</f>
        <v>#NAME?</v>
      </c>
      <c r="R321" s="201"/>
      <c r="T321" s="426"/>
    </row>
    <row r="322" spans="1:20" x14ac:dyDescent="0.2">
      <c r="A322" s="201"/>
      <c r="B322" s="410" t="s">
        <v>51</v>
      </c>
      <c r="C322" s="411" t="str">
        <f t="shared" si="44"/>
        <v>30F</v>
      </c>
      <c r="D322" s="412" t="str">
        <f t="shared" si="38"/>
        <v>EUR30F12Y_Quote</v>
      </c>
      <c r="E322" s="412" t="e">
        <f>_xll.qlSimpleQuote(D322,,RateTickValue,Permanent,Trigger,ObjectOverwrite)</f>
        <v>#VALUE!</v>
      </c>
      <c r="F322" s="413" t="str">
        <f ca="1">_xll.ohRangeRetrieveError(E322)</f>
        <v/>
      </c>
      <c r="G322" s="105"/>
      <c r="H322" s="416" t="s">
        <v>51</v>
      </c>
      <c r="I322" s="411" t="str">
        <f t="shared" si="45"/>
        <v>30F</v>
      </c>
      <c r="J322" s="417" t="str">
        <f t="shared" si="39"/>
        <v>EUR30F12Y</v>
      </c>
      <c r="K322" s="417" t="str">
        <v>EUR30F12Y=ICAP</v>
      </c>
      <c r="L322" s="418">
        <v>1.4279999999999999</v>
      </c>
      <c r="M322" s="201"/>
      <c r="N322" s="418">
        <v>1.3679999999999999</v>
      </c>
      <c r="O322" s="201"/>
      <c r="P322" s="239">
        <v>1.4279999999999999</v>
      </c>
      <c r="Q322" s="206" t="e">
        <f ca="1">_xll.qlSimpleQuoteSetValue(E322,P322/100,Trigger)</f>
        <v>#NAME?</v>
      </c>
      <c r="R322" s="201"/>
      <c r="T322" s="426"/>
    </row>
    <row r="323" spans="1:20" x14ac:dyDescent="0.2">
      <c r="A323" s="201"/>
      <c r="B323" s="410" t="s">
        <v>50</v>
      </c>
      <c r="C323" s="411" t="str">
        <f t="shared" si="44"/>
        <v>30F</v>
      </c>
      <c r="D323" s="412" t="str">
        <f t="shared" si="38"/>
        <v>EUR30F13Y_Quote</v>
      </c>
      <c r="E323" s="412" t="e">
        <f>_xll.qlSimpleQuote(D323,,RateTickValue,Permanent,Trigger,ObjectOverwrite)</f>
        <v>#VALUE!</v>
      </c>
      <c r="F323" s="413" t="str">
        <f ca="1">_xll.ohRangeRetrieveError(E323)</f>
        <v/>
      </c>
      <c r="G323" s="105"/>
      <c r="H323" s="416" t="s">
        <v>50</v>
      </c>
      <c r="I323" s="411" t="str">
        <f t="shared" si="45"/>
        <v>30F</v>
      </c>
      <c r="J323" s="417" t="str">
        <f t="shared" si="39"/>
        <v>EUR30F13Y</v>
      </c>
      <c r="K323" s="417" t="str">
        <v>EUR30F13Y=ICAP</v>
      </c>
      <c r="L323" s="418">
        <v>1.4119999999999999</v>
      </c>
      <c r="M323" s="201"/>
      <c r="N323" s="418">
        <v>1.353</v>
      </c>
      <c r="O323" s="201"/>
      <c r="P323" s="239">
        <v>1.4119999999999999</v>
      </c>
      <c r="Q323" s="206" t="e">
        <f ca="1">_xll.qlSimpleQuoteSetValue(E323,P323/100,Trigger)</f>
        <v>#NAME?</v>
      </c>
      <c r="R323" s="201"/>
      <c r="T323" s="426"/>
    </row>
    <row r="324" spans="1:20" x14ac:dyDescent="0.2">
      <c r="A324" s="201"/>
      <c r="B324" s="410" t="s">
        <v>49</v>
      </c>
      <c r="C324" s="411" t="str">
        <f t="shared" si="44"/>
        <v>30F</v>
      </c>
      <c r="D324" s="412" t="str">
        <f t="shared" si="38"/>
        <v>EUR30F14Y_Quote</v>
      </c>
      <c r="E324" s="412" t="e">
        <f>_xll.qlSimpleQuote(D324,,RateTickValue,Permanent,Trigger,ObjectOverwrite)</f>
        <v>#VALUE!</v>
      </c>
      <c r="F324" s="413" t="str">
        <f ca="1">_xll.ohRangeRetrieveError(E324)</f>
        <v/>
      </c>
      <c r="G324" s="105"/>
      <c r="H324" s="416" t="s">
        <v>49</v>
      </c>
      <c r="I324" s="411" t="str">
        <f t="shared" si="45"/>
        <v>30F</v>
      </c>
      <c r="J324" s="417" t="str">
        <f t="shared" si="39"/>
        <v>EUR30F14Y</v>
      </c>
      <c r="K324" s="417" t="str">
        <v>EUR30F14Y=ICAP</v>
      </c>
      <c r="L324" s="418">
        <v>1.395</v>
      </c>
      <c r="M324" s="201"/>
      <c r="N324" s="418">
        <v>1.3359999999999999</v>
      </c>
      <c r="O324" s="201"/>
      <c r="P324" s="239">
        <v>1.395</v>
      </c>
      <c r="Q324" s="206" t="e">
        <f ca="1">_xll.qlSimpleQuoteSetValue(E324,P324/100,Trigger)</f>
        <v>#NAME?</v>
      </c>
      <c r="R324" s="201"/>
      <c r="T324" s="426"/>
    </row>
    <row r="325" spans="1:20" x14ac:dyDescent="0.2">
      <c r="A325" s="201"/>
      <c r="B325" s="410" t="s">
        <v>48</v>
      </c>
      <c r="C325" s="411" t="str">
        <f t="shared" si="44"/>
        <v>30F</v>
      </c>
      <c r="D325" s="412" t="str">
        <f t="shared" si="38"/>
        <v>EUR30F15Y_Quote</v>
      </c>
      <c r="E325" s="412" t="e">
        <f>_xll.qlSimpleQuote(D325,,RateTickValue,Permanent,Trigger,ObjectOverwrite)</f>
        <v>#VALUE!</v>
      </c>
      <c r="F325" s="413" t="str">
        <f ca="1">_xll.ohRangeRetrieveError(E325)</f>
        <v/>
      </c>
      <c r="G325" s="105"/>
      <c r="H325" s="416" t="s">
        <v>48</v>
      </c>
      <c r="I325" s="411" t="str">
        <f t="shared" si="45"/>
        <v>30F</v>
      </c>
      <c r="J325" s="417" t="str">
        <f t="shared" si="39"/>
        <v>EUR30F15Y</v>
      </c>
      <c r="K325" s="417" t="str">
        <v>EUR30F15Y=ICAP</v>
      </c>
      <c r="L325" s="418">
        <v>1.377</v>
      </c>
      <c r="M325" s="201"/>
      <c r="N325" s="418">
        <v>1.319</v>
      </c>
      <c r="O325" s="201"/>
      <c r="P325" s="239">
        <v>1.377</v>
      </c>
      <c r="Q325" s="206" t="e">
        <f ca="1">_xll.qlSimpleQuoteSetValue(E325,P325/100,Trigger)</f>
        <v>#NAME?</v>
      </c>
      <c r="R325" s="201"/>
      <c r="T325" s="426"/>
    </row>
    <row r="326" spans="1:20" x14ac:dyDescent="0.2">
      <c r="A326" s="201"/>
      <c r="B326" s="410" t="s">
        <v>43</v>
      </c>
      <c r="C326" s="411" t="str">
        <f t="shared" si="44"/>
        <v>30F</v>
      </c>
      <c r="D326" s="412" t="str">
        <f t="shared" si="38"/>
        <v>EUR30F20Y_Quote</v>
      </c>
      <c r="E326" s="412" t="e">
        <f>_xll.qlSimpleQuote(D326,,RateTickValue,Permanent,Trigger,ObjectOverwrite)</f>
        <v>#VALUE!</v>
      </c>
      <c r="F326" s="413" t="str">
        <f ca="1">_xll.ohRangeRetrieveError(E326)</f>
        <v/>
      </c>
      <c r="G326" s="105"/>
      <c r="H326" s="416" t="s">
        <v>43</v>
      </c>
      <c r="I326" s="411" t="str">
        <f t="shared" si="45"/>
        <v>30F</v>
      </c>
      <c r="J326" s="417" t="str">
        <f t="shared" si="39"/>
        <v>EUR30F20Y</v>
      </c>
      <c r="K326" s="417" t="str">
        <v>EUR30F20Y=ICAP</v>
      </c>
      <c r="L326" s="418">
        <v>1.294</v>
      </c>
      <c r="M326" s="201"/>
      <c r="N326" s="418">
        <v>1.24</v>
      </c>
      <c r="O326" s="201"/>
      <c r="P326" s="239">
        <v>1.294</v>
      </c>
      <c r="Q326" s="206" t="e">
        <f ca="1">_xll.qlSimpleQuoteSetValue(E326,P326/100,Trigger)</f>
        <v>#NAME?</v>
      </c>
      <c r="R326" s="201"/>
      <c r="T326" s="426"/>
    </row>
    <row r="327" spans="1:20" x14ac:dyDescent="0.2">
      <c r="A327" s="201"/>
      <c r="B327" s="410" t="s">
        <v>38</v>
      </c>
      <c r="C327" s="411" t="str">
        <f t="shared" si="44"/>
        <v>30F</v>
      </c>
      <c r="D327" s="412" t="str">
        <f t="shared" si="38"/>
        <v>EUR30F25Y_Quote</v>
      </c>
      <c r="E327" s="412" t="e">
        <f>_xll.qlSimpleQuote(D327,,RateTickValue,Permanent,Trigger,ObjectOverwrite)</f>
        <v>#VALUE!</v>
      </c>
      <c r="F327" s="413" t="str">
        <f ca="1">_xll.ohRangeRetrieveError(E327)</f>
        <v/>
      </c>
      <c r="G327" s="105"/>
      <c r="H327" s="416" t="s">
        <v>38</v>
      </c>
      <c r="I327" s="411" t="str">
        <f t="shared" si="45"/>
        <v>30F</v>
      </c>
      <c r="J327" s="417" t="str">
        <f t="shared" si="39"/>
        <v>EUR30F25Y</v>
      </c>
      <c r="K327" s="417" t="str">
        <v>EUR30F25Y=ICAP</v>
      </c>
      <c r="L327" s="418">
        <v>1.2770000000000001</v>
      </c>
      <c r="M327" s="201"/>
      <c r="N327" s="418">
        <v>1.2210000000000001</v>
      </c>
      <c r="O327" s="201"/>
      <c r="P327" s="239">
        <v>1.2770000000000001</v>
      </c>
      <c r="Q327" s="206" t="e">
        <f ca="1">_xll.qlSimpleQuoteSetValue(E327,P327/100,Trigger)</f>
        <v>#NAME?</v>
      </c>
      <c r="R327" s="201"/>
      <c r="T327" s="426"/>
    </row>
    <row r="328" spans="1:20" x14ac:dyDescent="0.2">
      <c r="A328" s="201"/>
      <c r="B328" s="172" t="s">
        <v>33</v>
      </c>
      <c r="C328" s="53" t="str">
        <f t="shared" si="44"/>
        <v>30F</v>
      </c>
      <c r="D328" s="52" t="str">
        <f t="shared" si="38"/>
        <v>EUR30F30Y_Quote</v>
      </c>
      <c r="E328" s="52" t="e">
        <f>_xll.qlSimpleQuote(D328,,RateTickValue,Permanent,Trigger,ObjectOverwrite)</f>
        <v>#VALUE!</v>
      </c>
      <c r="F328" s="414" t="str">
        <f ca="1">_xll.ohRangeRetrieveError(E328)</f>
        <v/>
      </c>
      <c r="G328" s="105"/>
      <c r="H328" s="419" t="s">
        <v>33</v>
      </c>
      <c r="I328" s="53" t="str">
        <f t="shared" si="45"/>
        <v>30F</v>
      </c>
      <c r="J328" s="420" t="str">
        <f t="shared" si="39"/>
        <v>EUR30F30Y</v>
      </c>
      <c r="K328" s="420" t="str">
        <v>EUR30F30Y=ICAP</v>
      </c>
      <c r="L328" s="421">
        <v>1.2829999999999999</v>
      </c>
      <c r="M328" s="201"/>
      <c r="N328" s="421">
        <v>1.226</v>
      </c>
      <c r="O328" s="201"/>
      <c r="P328" s="244">
        <v>1.2829999999999999</v>
      </c>
      <c r="Q328" s="198" t="e">
        <f ca="1">_xll.qlSimpleQuoteSetValue(E328,P328/100,Trigger)</f>
        <v>#NAME?</v>
      </c>
      <c r="R328" s="201"/>
      <c r="T328" s="426"/>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e">
        <f>Swap6M!F6</f>
        <v>#VALUE!</v>
      </c>
      <c r="G3" s="82" t="s">
        <v>139</v>
      </c>
      <c r="H3" s="189" t="e">
        <f>BasisSwap1MxM!F6</f>
        <v>#VALUE!</v>
      </c>
      <c r="I3" s="188" t="str">
        <f t="shared" ref="I3:I39" si="0">Currency&amp;$C3&amp;$D3&amp;"BASIS"&amp;$B3&amp;QuoteSuffix</f>
        <v>EURAB1EBASIS1Y_Quote</v>
      </c>
      <c r="J3" s="188" t="e">
        <f ca="1">_xll.qlCompositeQuote(I3,F3,H3,G3,Permanent,Trigger,ObjectOverwrite)</f>
        <v>#NAME?</v>
      </c>
      <c r="K3" s="195" t="e">
        <f ca="1">_xll.ohRangeRetrieveError(J3)</f>
        <v>#NUM!</v>
      </c>
      <c r="L3" s="43"/>
    </row>
    <row r="4" spans="1:13" x14ac:dyDescent="0.2">
      <c r="A4" s="95"/>
      <c r="B4" s="175" t="s">
        <v>79</v>
      </c>
      <c r="C4" s="82" t="s">
        <v>124</v>
      </c>
      <c r="D4" s="82" t="s">
        <v>75</v>
      </c>
      <c r="E4" s="82" t="s">
        <v>74</v>
      </c>
      <c r="F4" s="188" t="e">
        <f>Swap6M!F7</f>
        <v>#VALUE!</v>
      </c>
      <c r="G4" s="82" t="s">
        <v>139</v>
      </c>
      <c r="H4" s="189" t="e">
        <f>BasisSwap1MxM!F7</f>
        <v>#VALUE!</v>
      </c>
      <c r="I4" s="188" t="str">
        <f t="shared" si="0"/>
        <v>EURAB1EBASIS15M_Quote</v>
      </c>
      <c r="J4" s="188" t="e">
        <f ca="1">_xll.qlCompositeQuote(I4,F4,H4,G4,Permanent,Trigger,ObjectOverwrite)</f>
        <v>#NAME?</v>
      </c>
      <c r="K4" s="195" t="e">
        <f ca="1">_xll.ohRangeRetrieveError(J4)</f>
        <v>#NUM!</v>
      </c>
      <c r="L4" s="43"/>
    </row>
    <row r="5" spans="1:13" x14ac:dyDescent="0.2">
      <c r="A5" s="95"/>
      <c r="B5" s="175" t="s">
        <v>78</v>
      </c>
      <c r="C5" s="82" t="s">
        <v>124</v>
      </c>
      <c r="D5" s="82" t="s">
        <v>75</v>
      </c>
      <c r="E5" s="82" t="s">
        <v>74</v>
      </c>
      <c r="F5" s="188" t="e">
        <f>Swap6M!F8</f>
        <v>#VALUE!</v>
      </c>
      <c r="G5" s="82" t="s">
        <v>139</v>
      </c>
      <c r="H5" s="189" t="e">
        <f>BasisSwap1MxM!F8</f>
        <v>#VALUE!</v>
      </c>
      <c r="I5" s="188" t="str">
        <f t="shared" si="0"/>
        <v>EURAB1EBASIS18M_Quote</v>
      </c>
      <c r="J5" s="188" t="e">
        <f ca="1">_xll.qlCompositeQuote(I5,F5,H5,G5,Permanent,Trigger,ObjectOverwrite)</f>
        <v>#NAME?</v>
      </c>
      <c r="K5" s="195" t="e">
        <f ca="1">_xll.ohRangeRetrieveError(J5)</f>
        <v>#NUM!</v>
      </c>
      <c r="L5" s="43"/>
    </row>
    <row r="6" spans="1:13" x14ac:dyDescent="0.2">
      <c r="A6" s="95"/>
      <c r="B6" s="175" t="s">
        <v>77</v>
      </c>
      <c r="C6" s="82" t="s">
        <v>124</v>
      </c>
      <c r="D6" s="82" t="s">
        <v>75</v>
      </c>
      <c r="E6" s="82" t="s">
        <v>74</v>
      </c>
      <c r="F6" s="188" t="e">
        <f>Swap6M!F9</f>
        <v>#VALUE!</v>
      </c>
      <c r="G6" s="82" t="s">
        <v>139</v>
      </c>
      <c r="H6" s="189" t="e">
        <f>BasisSwap1MxM!F9</f>
        <v>#VALUE!</v>
      </c>
      <c r="I6" s="188" t="str">
        <f t="shared" si="0"/>
        <v>EURAB1EBASIS21M_Quote</v>
      </c>
      <c r="J6" s="188" t="e">
        <f ca="1">_xll.qlCompositeQuote(I6,F6,H6,G6,Permanent,Trigger,ObjectOverwrite)</f>
        <v>#NAME?</v>
      </c>
      <c r="K6" s="195" t="e">
        <f ca="1">_xll.ohRangeRetrieveError(J6)</f>
        <v>#NUM!</v>
      </c>
      <c r="L6" s="43"/>
    </row>
    <row r="7" spans="1:13" x14ac:dyDescent="0.2">
      <c r="A7" s="95"/>
      <c r="B7" s="175" t="s">
        <v>61</v>
      </c>
      <c r="C7" s="82" t="s">
        <v>124</v>
      </c>
      <c r="D7" s="82" t="s">
        <v>75</v>
      </c>
      <c r="E7" s="82" t="s">
        <v>74</v>
      </c>
      <c r="F7" s="188" t="e">
        <f>Swap6M!F10</f>
        <v>#VALUE!</v>
      </c>
      <c r="G7" s="82" t="s">
        <v>139</v>
      </c>
      <c r="H7" s="189" t="e">
        <f>BasisSwap1MxM!F10</f>
        <v>#VALUE!</v>
      </c>
      <c r="I7" s="188" t="str">
        <f t="shared" si="0"/>
        <v>EURAB1EBASIS2Y_Quote</v>
      </c>
      <c r="J7" s="188" t="e">
        <f ca="1">_xll.qlCompositeQuote(I7,F7,H7,G7,Permanent,Trigger,ObjectOverwrite)</f>
        <v>#NAME?</v>
      </c>
      <c r="K7" s="195" t="e">
        <f ca="1">_xll.ohRangeRetrieveError(J7)</f>
        <v>#NUM!</v>
      </c>
      <c r="L7" s="43"/>
    </row>
    <row r="8" spans="1:13" x14ac:dyDescent="0.2">
      <c r="A8" s="95"/>
      <c r="B8" s="175" t="s">
        <v>60</v>
      </c>
      <c r="C8" s="82" t="s">
        <v>124</v>
      </c>
      <c r="D8" s="82" t="s">
        <v>75</v>
      </c>
      <c r="E8" s="82" t="s">
        <v>74</v>
      </c>
      <c r="F8" s="188" t="e">
        <f>Swap6M!F11</f>
        <v>#VALUE!</v>
      </c>
      <c r="G8" s="82" t="s">
        <v>139</v>
      </c>
      <c r="H8" s="189" t="e">
        <f>BasisSwap1MxM!F11</f>
        <v>#VALUE!</v>
      </c>
      <c r="I8" s="188" t="str">
        <f t="shared" si="0"/>
        <v>EURAB1EBASIS3Y_Quote</v>
      </c>
      <c r="J8" s="188" t="e">
        <f ca="1">_xll.qlCompositeQuote(I8,F8,H8,G8,Permanent,Trigger,ObjectOverwrite)</f>
        <v>#NAME?</v>
      </c>
      <c r="K8" s="195" t="e">
        <f ca="1">_xll.ohRangeRetrieveError(J8)</f>
        <v>#NUM!</v>
      </c>
      <c r="L8" s="43"/>
    </row>
    <row r="9" spans="1:13" x14ac:dyDescent="0.2">
      <c r="A9" s="95"/>
      <c r="B9" s="175" t="s">
        <v>59</v>
      </c>
      <c r="C9" s="82" t="s">
        <v>124</v>
      </c>
      <c r="D9" s="82" t="s">
        <v>75</v>
      </c>
      <c r="E9" s="82" t="s">
        <v>74</v>
      </c>
      <c r="F9" s="188" t="e">
        <f>Swap6M!F12</f>
        <v>#VALUE!</v>
      </c>
      <c r="G9" s="82" t="s">
        <v>139</v>
      </c>
      <c r="H9" s="189" t="e">
        <f>BasisSwap1MxM!F12</f>
        <v>#VALUE!</v>
      </c>
      <c r="I9" s="188" t="str">
        <f t="shared" si="0"/>
        <v>EURAB1EBASIS4Y_Quote</v>
      </c>
      <c r="J9" s="188" t="e">
        <f ca="1">_xll.qlCompositeQuote(I9,F9,H9,G9,Permanent,Trigger,ObjectOverwrite)</f>
        <v>#NAME?</v>
      </c>
      <c r="K9" s="195" t="e">
        <f ca="1">_xll.ohRangeRetrieveError(J9)</f>
        <v>#NUM!</v>
      </c>
      <c r="L9" s="43"/>
    </row>
    <row r="10" spans="1:13" x14ac:dyDescent="0.2">
      <c r="A10" s="95"/>
      <c r="B10" s="175" t="s">
        <v>58</v>
      </c>
      <c r="C10" s="82" t="s">
        <v>124</v>
      </c>
      <c r="D10" s="82" t="s">
        <v>75</v>
      </c>
      <c r="E10" s="82" t="s">
        <v>74</v>
      </c>
      <c r="F10" s="188" t="e">
        <f>Swap6M!F13</f>
        <v>#VALUE!</v>
      </c>
      <c r="G10" s="82" t="s">
        <v>139</v>
      </c>
      <c r="H10" s="189" t="e">
        <f>BasisSwap1MxM!F13</f>
        <v>#VALUE!</v>
      </c>
      <c r="I10" s="188" t="str">
        <f t="shared" si="0"/>
        <v>EURAB1EBASIS5Y_Quote</v>
      </c>
      <c r="J10" s="188" t="e">
        <f ca="1">_xll.qlCompositeQuote(I10,F10,H10,G10,Permanent,Trigger,ObjectOverwrite)</f>
        <v>#NAME?</v>
      </c>
      <c r="K10" s="195" t="e">
        <f ca="1">_xll.ohRangeRetrieveError(J10)</f>
        <v>#NUM!</v>
      </c>
      <c r="L10" s="43"/>
    </row>
    <row r="11" spans="1:13" x14ac:dyDescent="0.2">
      <c r="A11" s="95"/>
      <c r="B11" s="175" t="s">
        <v>57</v>
      </c>
      <c r="C11" s="82" t="s">
        <v>124</v>
      </c>
      <c r="D11" s="82" t="s">
        <v>75</v>
      </c>
      <c r="E11" s="82" t="s">
        <v>74</v>
      </c>
      <c r="F11" s="188" t="e">
        <f>Swap6M!F14</f>
        <v>#VALUE!</v>
      </c>
      <c r="G11" s="82" t="s">
        <v>139</v>
      </c>
      <c r="H11" s="189" t="e">
        <f>BasisSwap1MxM!F14</f>
        <v>#VALUE!</v>
      </c>
      <c r="I11" s="188" t="str">
        <f t="shared" si="0"/>
        <v>EURAB1EBASIS6Y_Quote</v>
      </c>
      <c r="J11" s="188" t="e">
        <f ca="1">_xll.qlCompositeQuote(I11,F11,H11,G11,Permanent,Trigger,ObjectOverwrite)</f>
        <v>#NAME?</v>
      </c>
      <c r="K11" s="195" t="e">
        <f ca="1">_xll.ohRangeRetrieveError(J11)</f>
        <v>#NUM!</v>
      </c>
      <c r="L11" s="43"/>
    </row>
    <row r="12" spans="1:13" x14ac:dyDescent="0.2">
      <c r="A12" s="95"/>
      <c r="B12" s="175" t="s">
        <v>56</v>
      </c>
      <c r="C12" s="82" t="s">
        <v>124</v>
      </c>
      <c r="D12" s="82" t="s">
        <v>75</v>
      </c>
      <c r="E12" s="82" t="s">
        <v>74</v>
      </c>
      <c r="F12" s="188" t="e">
        <f>Swap6M!F15</f>
        <v>#VALUE!</v>
      </c>
      <c r="G12" s="82" t="s">
        <v>139</v>
      </c>
      <c r="H12" s="189" t="e">
        <f>BasisSwap1MxM!F15</f>
        <v>#VALUE!</v>
      </c>
      <c r="I12" s="188" t="str">
        <f t="shared" si="0"/>
        <v>EURAB1EBASIS7Y_Quote</v>
      </c>
      <c r="J12" s="188" t="e">
        <f ca="1">_xll.qlCompositeQuote(I12,F12,H12,G12,Permanent,Trigger,ObjectOverwrite)</f>
        <v>#NAME?</v>
      </c>
      <c r="K12" s="195" t="e">
        <f ca="1">_xll.ohRangeRetrieveError(J12)</f>
        <v>#NUM!</v>
      </c>
      <c r="L12" s="43"/>
    </row>
    <row r="13" spans="1:13" x14ac:dyDescent="0.2">
      <c r="A13" s="95"/>
      <c r="B13" s="175" t="s">
        <v>55</v>
      </c>
      <c r="C13" s="82" t="s">
        <v>124</v>
      </c>
      <c r="D13" s="82" t="s">
        <v>75</v>
      </c>
      <c r="E13" s="82" t="s">
        <v>74</v>
      </c>
      <c r="F13" s="188" t="e">
        <f>Swap6M!F16</f>
        <v>#VALUE!</v>
      </c>
      <c r="G13" s="82" t="s">
        <v>139</v>
      </c>
      <c r="H13" s="189" t="e">
        <f>BasisSwap1MxM!F16</f>
        <v>#VALUE!</v>
      </c>
      <c r="I13" s="188" t="str">
        <f t="shared" si="0"/>
        <v>EURAB1EBASIS8Y_Quote</v>
      </c>
      <c r="J13" s="188" t="e">
        <f ca="1">_xll.qlCompositeQuote(I13,F13,H13,G13,Permanent,Trigger,ObjectOverwrite)</f>
        <v>#NAME?</v>
      </c>
      <c r="K13" s="195" t="e">
        <f ca="1">_xll.ohRangeRetrieveError(J13)</f>
        <v>#NUM!</v>
      </c>
      <c r="L13" s="43"/>
    </row>
    <row r="14" spans="1:13" x14ac:dyDescent="0.2">
      <c r="A14" s="95"/>
      <c r="B14" s="175" t="s">
        <v>54</v>
      </c>
      <c r="C14" s="82" t="s">
        <v>124</v>
      </c>
      <c r="D14" s="82" t="s">
        <v>75</v>
      </c>
      <c r="E14" s="82" t="s">
        <v>74</v>
      </c>
      <c r="F14" s="188" t="e">
        <f>Swap6M!F17</f>
        <v>#VALUE!</v>
      </c>
      <c r="G14" s="82" t="s">
        <v>139</v>
      </c>
      <c r="H14" s="189" t="e">
        <f>BasisSwap1MxM!F17</f>
        <v>#VALUE!</v>
      </c>
      <c r="I14" s="188" t="str">
        <f t="shared" si="0"/>
        <v>EURAB1EBASIS9Y_Quote</v>
      </c>
      <c r="J14" s="188" t="e">
        <f ca="1">_xll.qlCompositeQuote(I14,F14,H14,G14,Permanent,Trigger,ObjectOverwrite)</f>
        <v>#NAME?</v>
      </c>
      <c r="K14" s="195" t="e">
        <f ca="1">_xll.ohRangeRetrieveError(J14)</f>
        <v>#NUM!</v>
      </c>
      <c r="L14" s="43"/>
    </row>
    <row r="15" spans="1:13" x14ac:dyDescent="0.2">
      <c r="A15" s="95"/>
      <c r="B15" s="175" t="s">
        <v>53</v>
      </c>
      <c r="C15" s="82" t="s">
        <v>124</v>
      </c>
      <c r="D15" s="82" t="s">
        <v>75</v>
      </c>
      <c r="E15" s="82" t="s">
        <v>74</v>
      </c>
      <c r="F15" s="188" t="e">
        <f>Swap6M!F18</f>
        <v>#VALUE!</v>
      </c>
      <c r="G15" s="82" t="s">
        <v>139</v>
      </c>
      <c r="H15" s="189" t="e">
        <f>BasisSwap1MxM!F18</f>
        <v>#VALUE!</v>
      </c>
      <c r="I15" s="188" t="str">
        <f t="shared" si="0"/>
        <v>EURAB1EBASIS10Y_Quote</v>
      </c>
      <c r="J15" s="188" t="e">
        <f ca="1">_xll.qlCompositeQuote(I15,F15,H15,G15,Permanent,Trigger,ObjectOverwrite)</f>
        <v>#NAME?</v>
      </c>
      <c r="K15" s="195" t="e">
        <f ca="1">_xll.ohRangeRetrieveError(J15)</f>
        <v>#NUM!</v>
      </c>
      <c r="L15" s="43"/>
    </row>
    <row r="16" spans="1:13" x14ac:dyDescent="0.2">
      <c r="A16" s="95"/>
      <c r="B16" s="175" t="s">
        <v>52</v>
      </c>
      <c r="C16" s="82" t="s">
        <v>124</v>
      </c>
      <c r="D16" s="82" t="s">
        <v>75</v>
      </c>
      <c r="E16" s="82" t="s">
        <v>74</v>
      </c>
      <c r="F16" s="188" t="e">
        <f>Swap6M!F19</f>
        <v>#VALUE!</v>
      </c>
      <c r="G16" s="82" t="s">
        <v>139</v>
      </c>
      <c r="H16" s="189" t="e">
        <f>BasisSwap1MxM!F19</f>
        <v>#VALUE!</v>
      </c>
      <c r="I16" s="188" t="str">
        <f t="shared" si="0"/>
        <v>EURAB1EBASIS11Y_Quote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75</v>
      </c>
      <c r="E17" s="82" t="s">
        <v>74</v>
      </c>
      <c r="F17" s="188" t="e">
        <f>Swap6M!F20</f>
        <v>#VALUE!</v>
      </c>
      <c r="G17" s="82" t="s">
        <v>139</v>
      </c>
      <c r="H17" s="189" t="e">
        <f>BasisSwap1MxM!F20</f>
        <v>#VALUE!</v>
      </c>
      <c r="I17" s="188" t="str">
        <f t="shared" si="0"/>
        <v>EURAB1EBASIS12Y_Quote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75</v>
      </c>
      <c r="E18" s="82" t="s">
        <v>74</v>
      </c>
      <c r="F18" s="188" t="e">
        <f>Swap6M!F21</f>
        <v>#VALUE!</v>
      </c>
      <c r="G18" s="82" t="s">
        <v>139</v>
      </c>
      <c r="H18" s="189" t="e">
        <f>BasisSwap1MxM!F21</f>
        <v>#VALUE!</v>
      </c>
      <c r="I18" s="188" t="str">
        <f t="shared" si="0"/>
        <v>EURAB1EBASIS13Y_Quote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75</v>
      </c>
      <c r="E19" s="82" t="s">
        <v>74</v>
      </c>
      <c r="F19" s="188" t="e">
        <f>Swap6M!F22</f>
        <v>#VALUE!</v>
      </c>
      <c r="G19" s="82" t="s">
        <v>139</v>
      </c>
      <c r="H19" s="189" t="e">
        <f>BasisSwap1MxM!F22</f>
        <v>#VALUE!</v>
      </c>
      <c r="I19" s="188" t="str">
        <f t="shared" si="0"/>
        <v>EURAB1EBASIS14Y_Quote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75</v>
      </c>
      <c r="E20" s="82" t="s">
        <v>74</v>
      </c>
      <c r="F20" s="188" t="e">
        <f>Swap6M!F23</f>
        <v>#VALUE!</v>
      </c>
      <c r="G20" s="82" t="s">
        <v>139</v>
      </c>
      <c r="H20" s="189" t="e">
        <f>BasisSwap1MxM!F23</f>
        <v>#VALUE!</v>
      </c>
      <c r="I20" s="188" t="str">
        <f t="shared" si="0"/>
        <v>EURAB1EBASIS15Y_Quote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75</v>
      </c>
      <c r="E21" s="82" t="s">
        <v>74</v>
      </c>
      <c r="F21" s="188" t="e">
        <f>Swap6M!F24</f>
        <v>#VALUE!</v>
      </c>
      <c r="G21" s="82" t="s">
        <v>139</v>
      </c>
      <c r="H21" s="189" t="e">
        <f>BasisSwap1MxM!F24</f>
        <v>#VALUE!</v>
      </c>
      <c r="I21" s="188" t="str">
        <f t="shared" si="0"/>
        <v>EURAB1EBASIS16Y_Quote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75</v>
      </c>
      <c r="E22" s="82" t="s">
        <v>74</v>
      </c>
      <c r="F22" s="188" t="e">
        <f>Swap6M!F25</f>
        <v>#VALUE!</v>
      </c>
      <c r="G22" s="82" t="s">
        <v>139</v>
      </c>
      <c r="H22" s="189" t="e">
        <f>BasisSwap1MxM!F25</f>
        <v>#VALUE!</v>
      </c>
      <c r="I22" s="188" t="str">
        <f t="shared" si="0"/>
        <v>EURAB1EBASIS17Y_Quote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75</v>
      </c>
      <c r="E23" s="82" t="s">
        <v>74</v>
      </c>
      <c r="F23" s="188" t="e">
        <f>Swap6M!F26</f>
        <v>#VALUE!</v>
      </c>
      <c r="G23" s="82" t="s">
        <v>139</v>
      </c>
      <c r="H23" s="189" t="e">
        <f>BasisSwap1MxM!F26</f>
        <v>#VALUE!</v>
      </c>
      <c r="I23" s="188" t="str">
        <f t="shared" si="0"/>
        <v>EURAB1EBASIS18Y_Quote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75</v>
      </c>
      <c r="E24" s="82" t="s">
        <v>74</v>
      </c>
      <c r="F24" s="188" t="e">
        <f>Swap6M!F27</f>
        <v>#VALUE!</v>
      </c>
      <c r="G24" s="82" t="s">
        <v>139</v>
      </c>
      <c r="H24" s="189" t="e">
        <f>BasisSwap1MxM!F27</f>
        <v>#VALUE!</v>
      </c>
      <c r="I24" s="188" t="str">
        <f t="shared" si="0"/>
        <v>EURAB1EBASIS19Y_Quote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75</v>
      </c>
      <c r="E25" s="82" t="s">
        <v>74</v>
      </c>
      <c r="F25" s="188" t="e">
        <f>Swap6M!F28</f>
        <v>#VALUE!</v>
      </c>
      <c r="G25" s="82" t="s">
        <v>139</v>
      </c>
      <c r="H25" s="189" t="e">
        <f>BasisSwap1MxM!F28</f>
        <v>#VALUE!</v>
      </c>
      <c r="I25" s="188" t="str">
        <f t="shared" si="0"/>
        <v>EURAB1EBASIS20Y_Quote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75</v>
      </c>
      <c r="E26" s="82" t="s">
        <v>74</v>
      </c>
      <c r="F26" s="188" t="e">
        <f>Swap6M!F29</f>
        <v>#VALUE!</v>
      </c>
      <c r="G26" s="82" t="s">
        <v>139</v>
      </c>
      <c r="H26" s="189" t="e">
        <f>BasisSwap1MxM!F29</f>
        <v>#VALUE!</v>
      </c>
      <c r="I26" s="188" t="str">
        <f t="shared" si="0"/>
        <v>EURAB1EBASIS21Y_Quote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75</v>
      </c>
      <c r="E27" s="82" t="s">
        <v>74</v>
      </c>
      <c r="F27" s="188" t="e">
        <f>Swap6M!F30</f>
        <v>#VALUE!</v>
      </c>
      <c r="G27" s="82" t="s">
        <v>139</v>
      </c>
      <c r="H27" s="189" t="e">
        <f>BasisSwap1MxM!F30</f>
        <v>#VALUE!</v>
      </c>
      <c r="I27" s="188" t="str">
        <f t="shared" si="0"/>
        <v>EURAB1EBASIS22Y_Quote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75</v>
      </c>
      <c r="E28" s="82" t="s">
        <v>74</v>
      </c>
      <c r="F28" s="188" t="e">
        <f>Swap6M!F31</f>
        <v>#VALUE!</v>
      </c>
      <c r="G28" s="82" t="s">
        <v>139</v>
      </c>
      <c r="H28" s="189" t="e">
        <f>BasisSwap1MxM!F31</f>
        <v>#VALUE!</v>
      </c>
      <c r="I28" s="188" t="str">
        <f t="shared" si="0"/>
        <v>EURAB1EBASIS23Y_Quote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75</v>
      </c>
      <c r="E29" s="82" t="s">
        <v>74</v>
      </c>
      <c r="F29" s="188" t="e">
        <f>Swap6M!F32</f>
        <v>#VALUE!</v>
      </c>
      <c r="G29" s="82" t="s">
        <v>139</v>
      </c>
      <c r="H29" s="189" t="e">
        <f>BasisSwap1MxM!F32</f>
        <v>#VALUE!</v>
      </c>
      <c r="I29" s="188" t="str">
        <f t="shared" si="0"/>
        <v>EURAB1EBASIS24Y_Quote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75</v>
      </c>
      <c r="E30" s="82" t="s">
        <v>74</v>
      </c>
      <c r="F30" s="188" t="e">
        <f>Swap6M!F33</f>
        <v>#VALUE!</v>
      </c>
      <c r="G30" s="82" t="s">
        <v>139</v>
      </c>
      <c r="H30" s="189" t="e">
        <f>BasisSwap1MxM!F33</f>
        <v>#VALUE!</v>
      </c>
      <c r="I30" s="188" t="str">
        <f t="shared" si="0"/>
        <v>EURAB1EBASIS25Y_Quote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75</v>
      </c>
      <c r="E31" s="82" t="s">
        <v>74</v>
      </c>
      <c r="F31" s="188" t="e">
        <f>Swap6M!F34</f>
        <v>#VALUE!</v>
      </c>
      <c r="G31" s="82" t="s">
        <v>139</v>
      </c>
      <c r="H31" s="189" t="e">
        <f>BasisSwap1MxM!F34</f>
        <v>#VALUE!</v>
      </c>
      <c r="I31" s="188" t="str">
        <f t="shared" si="0"/>
        <v>EURAB1EBASIS26Y_Quote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75</v>
      </c>
      <c r="E32" s="82" t="s">
        <v>74</v>
      </c>
      <c r="F32" s="188" t="e">
        <f>Swap6M!F35</f>
        <v>#VALUE!</v>
      </c>
      <c r="G32" s="82" t="s">
        <v>139</v>
      </c>
      <c r="H32" s="189" t="e">
        <f>BasisSwap1MxM!F35</f>
        <v>#VALUE!</v>
      </c>
      <c r="I32" s="188" t="str">
        <f t="shared" si="0"/>
        <v>EURAB1EBASIS27Y_Quote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75</v>
      </c>
      <c r="E33" s="82" t="s">
        <v>74</v>
      </c>
      <c r="F33" s="188" t="e">
        <f>Swap6M!F36</f>
        <v>#VALUE!</v>
      </c>
      <c r="G33" s="82" t="s">
        <v>139</v>
      </c>
      <c r="H33" s="189" t="e">
        <f>BasisSwap1MxM!F36</f>
        <v>#VALUE!</v>
      </c>
      <c r="I33" s="188" t="str">
        <f t="shared" si="0"/>
        <v>EURAB1EBASIS28Y_Quote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75</v>
      </c>
      <c r="E34" s="82" t="s">
        <v>74</v>
      </c>
      <c r="F34" s="188" t="e">
        <f>Swap6M!F37</f>
        <v>#VALUE!</v>
      </c>
      <c r="G34" s="82" t="s">
        <v>139</v>
      </c>
      <c r="H34" s="189" t="e">
        <f>BasisSwap1MxM!F37</f>
        <v>#VALUE!</v>
      </c>
      <c r="I34" s="188" t="str">
        <f t="shared" si="0"/>
        <v>EURAB1EBASIS29Y_Quote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75</v>
      </c>
      <c r="E35" s="82" t="s">
        <v>74</v>
      </c>
      <c r="F35" s="188" t="e">
        <f>Swap6M!F38</f>
        <v>#VALUE!</v>
      </c>
      <c r="G35" s="82" t="s">
        <v>139</v>
      </c>
      <c r="H35" s="189" t="e">
        <f>BasisSwap1MxM!F38</f>
        <v>#VALUE!</v>
      </c>
      <c r="I35" s="188" t="str">
        <f t="shared" si="0"/>
        <v>EURAB1EBASIS30Y_Quote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75</v>
      </c>
      <c r="E36" s="82" t="s">
        <v>74</v>
      </c>
      <c r="F36" s="188" t="e">
        <f>Swap6M!F39</f>
        <v>#VALUE!</v>
      </c>
      <c r="G36" s="82" t="s">
        <v>139</v>
      </c>
      <c r="H36" s="189" t="e">
        <f>BasisSwap1MxM!F39</f>
        <v>#VALUE!</v>
      </c>
      <c r="I36" s="188" t="str">
        <f t="shared" si="0"/>
        <v>EURAB1EBASIS35Y_Quote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75</v>
      </c>
      <c r="E37" s="82" t="s">
        <v>74</v>
      </c>
      <c r="F37" s="188" t="e">
        <f>Swap6M!F40</f>
        <v>#VALUE!</v>
      </c>
      <c r="G37" s="82" t="s">
        <v>139</v>
      </c>
      <c r="H37" s="189" t="e">
        <f>BasisSwap1MxM!F40</f>
        <v>#VALUE!</v>
      </c>
      <c r="I37" s="188" t="str">
        <f t="shared" si="0"/>
        <v>EURAB1EBASIS40Y_Quote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75</v>
      </c>
      <c r="E38" s="82" t="s">
        <v>74</v>
      </c>
      <c r="F38" s="188" t="e">
        <f>Swap6M!F41</f>
        <v>#VALUE!</v>
      </c>
      <c r="G38" s="82" t="s">
        <v>139</v>
      </c>
      <c r="H38" s="189" t="e">
        <f>BasisSwap1MxM!F41</f>
        <v>#VALUE!</v>
      </c>
      <c r="I38" s="188" t="str">
        <f t="shared" si="0"/>
        <v>EURAB1EBASIS50Y_Quote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75</v>
      </c>
      <c r="E39" s="82" t="s">
        <v>74</v>
      </c>
      <c r="F39" s="188" t="e">
        <f>Swap6M!F42</f>
        <v>#VALUE!</v>
      </c>
      <c r="G39" s="82" t="s">
        <v>139</v>
      </c>
      <c r="H39" s="189" t="e">
        <f>BasisSwap1MxM!F42</f>
        <v>#VALUE!</v>
      </c>
      <c r="I39" s="188" t="str">
        <f t="shared" si="0"/>
        <v>EURAB1EBASIS60Y_Quote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e">
        <f>Swap6M!F6</f>
        <v>#VALUE!</v>
      </c>
      <c r="G3" s="82" t="s">
        <v>139</v>
      </c>
      <c r="H3" s="189" t="e">
        <f>BasisSwap3M6M!F6</f>
        <v>#VALUE!</v>
      </c>
      <c r="I3" s="188" t="str">
        <f t="shared" ref="I3:I39" si="0">Currency&amp;$C3&amp;$D3&amp;"BASIS"&amp;$B3&amp;QuoteSuffix</f>
        <v>EURAB3EBASIS1Y_Quote</v>
      </c>
      <c r="J3" s="188" t="e">
        <f ca="1">_xll.qlCompositeQuote(I3,F3,H3,G3,Permanent,Trigger,ObjectOverwrite)</f>
        <v>#NAME?</v>
      </c>
      <c r="K3" s="195" t="e">
        <f ca="1">_xll.ohRangeRetrieveError(J3)</f>
        <v>#NUM!</v>
      </c>
      <c r="L3" s="43"/>
    </row>
    <row r="4" spans="1:14" x14ac:dyDescent="0.2">
      <c r="A4" s="95"/>
      <c r="B4" s="175" t="s">
        <v>79</v>
      </c>
      <c r="C4" s="82" t="s">
        <v>124</v>
      </c>
      <c r="D4" s="82" t="s">
        <v>81</v>
      </c>
      <c r="E4" s="82" t="s">
        <v>74</v>
      </c>
      <c r="F4" s="188" t="e">
        <f>Swap6M!F7</f>
        <v>#VALUE!</v>
      </c>
      <c r="G4" s="82" t="s">
        <v>139</v>
      </c>
      <c r="H4" s="189" t="e">
        <f>BasisSwap3M6M!F7</f>
        <v>#VALUE!</v>
      </c>
      <c r="I4" s="188" t="str">
        <f t="shared" si="0"/>
        <v>EURAB3EBASIS15M_Quote</v>
      </c>
      <c r="J4" s="188" t="e">
        <f ca="1">_xll.qlCompositeQuote(I4,F4,H4,G4,Permanent,Trigger,ObjectOverwrite)</f>
        <v>#NAME?</v>
      </c>
      <c r="K4" s="195" t="e">
        <f ca="1">_xll.ohRangeRetrieveError(J4)</f>
        <v>#NUM!</v>
      </c>
      <c r="L4" s="43"/>
    </row>
    <row r="5" spans="1:14" x14ac:dyDescent="0.2">
      <c r="A5" s="95"/>
      <c r="B5" s="175" t="s">
        <v>78</v>
      </c>
      <c r="C5" s="82" t="s">
        <v>124</v>
      </c>
      <c r="D5" s="82" t="s">
        <v>81</v>
      </c>
      <c r="E5" s="82" t="s">
        <v>74</v>
      </c>
      <c r="F5" s="188" t="e">
        <f>Swap6M!F8</f>
        <v>#VALUE!</v>
      </c>
      <c r="G5" s="82" t="s">
        <v>139</v>
      </c>
      <c r="H5" s="189" t="e">
        <f>BasisSwap3M6M!F8</f>
        <v>#VALUE!</v>
      </c>
      <c r="I5" s="188" t="str">
        <f t="shared" si="0"/>
        <v>EURAB3EBASIS18M_Quote</v>
      </c>
      <c r="J5" s="188" t="e">
        <f ca="1">_xll.qlCompositeQuote(I5,F5,H5,G5,Permanent,Trigger,ObjectOverwrite)</f>
        <v>#NAME?</v>
      </c>
      <c r="K5" s="195" t="e">
        <f ca="1">_xll.ohRangeRetrieveError(J5)</f>
        <v>#NUM!</v>
      </c>
      <c r="L5" s="43"/>
    </row>
    <row r="6" spans="1:14" x14ac:dyDescent="0.2">
      <c r="A6" s="95"/>
      <c r="B6" s="175" t="s">
        <v>77</v>
      </c>
      <c r="C6" s="82" t="s">
        <v>124</v>
      </c>
      <c r="D6" s="82" t="s">
        <v>81</v>
      </c>
      <c r="E6" s="82" t="s">
        <v>74</v>
      </c>
      <c r="F6" s="188" t="e">
        <f>Swap6M!F9</f>
        <v>#VALUE!</v>
      </c>
      <c r="G6" s="82" t="s">
        <v>139</v>
      </c>
      <c r="H6" s="189" t="e">
        <f>BasisSwap3M6M!F9</f>
        <v>#VALUE!</v>
      </c>
      <c r="I6" s="188" t="str">
        <f t="shared" si="0"/>
        <v>EURAB3EBASIS21M_Quote</v>
      </c>
      <c r="J6" s="188" t="e">
        <f ca="1">_xll.qlCompositeQuote(I6,F6,H6,G6,Permanent,Trigger,ObjectOverwrite)</f>
        <v>#NAME?</v>
      </c>
      <c r="K6" s="195" t="e">
        <f ca="1">_xll.ohRangeRetrieveError(J6)</f>
        <v>#NUM!</v>
      </c>
      <c r="L6" s="43"/>
      <c r="N6" s="17"/>
    </row>
    <row r="7" spans="1:14" x14ac:dyDescent="0.2">
      <c r="A7" s="95"/>
      <c r="B7" s="175" t="s">
        <v>61</v>
      </c>
      <c r="C7" s="82" t="s">
        <v>124</v>
      </c>
      <c r="D7" s="82" t="s">
        <v>81</v>
      </c>
      <c r="E7" s="82" t="s">
        <v>74</v>
      </c>
      <c r="F7" s="188" t="e">
        <f>Swap6M!F10</f>
        <v>#VALUE!</v>
      </c>
      <c r="G7" s="82" t="s">
        <v>139</v>
      </c>
      <c r="H7" s="189" t="e">
        <f>BasisSwap3M6M!F10</f>
        <v>#VALUE!</v>
      </c>
      <c r="I7" s="188" t="str">
        <f t="shared" si="0"/>
        <v>EURAB3EBASIS2Y_Quote</v>
      </c>
      <c r="J7" s="188" t="e">
        <f ca="1">_xll.qlCompositeQuote(I7,F7,H7,G7,Permanent,Trigger,ObjectOverwrite)</f>
        <v>#NAME?</v>
      </c>
      <c r="K7" s="195" t="e">
        <f ca="1">_xll.ohRangeRetrieveError(J7)</f>
        <v>#NUM!</v>
      </c>
      <c r="L7" s="43"/>
    </row>
    <row r="8" spans="1:14" x14ac:dyDescent="0.2">
      <c r="A8" s="95"/>
      <c r="B8" s="175" t="s">
        <v>60</v>
      </c>
      <c r="C8" s="82" t="s">
        <v>124</v>
      </c>
      <c r="D8" s="82" t="s">
        <v>81</v>
      </c>
      <c r="E8" s="82" t="s">
        <v>74</v>
      </c>
      <c r="F8" s="188" t="e">
        <f>Swap6M!F11</f>
        <v>#VALUE!</v>
      </c>
      <c r="G8" s="82" t="s">
        <v>139</v>
      </c>
      <c r="H8" s="189" t="e">
        <f>BasisSwap3M6M!F11</f>
        <v>#VALUE!</v>
      </c>
      <c r="I8" s="188" t="str">
        <f t="shared" si="0"/>
        <v>EURAB3EBASIS3Y_Quote</v>
      </c>
      <c r="J8" s="188" t="e">
        <f ca="1">_xll.qlCompositeQuote(I8,F8,H8,G8,Permanent,Trigger,ObjectOverwrite)</f>
        <v>#NAME?</v>
      </c>
      <c r="K8" s="195" t="e">
        <f ca="1">_xll.ohRangeRetrieveError(J8)</f>
        <v>#NUM!</v>
      </c>
      <c r="L8" s="43"/>
    </row>
    <row r="9" spans="1:14" x14ac:dyDescent="0.2">
      <c r="A9" s="95"/>
      <c r="B9" s="175" t="s">
        <v>59</v>
      </c>
      <c r="C9" s="82" t="s">
        <v>124</v>
      </c>
      <c r="D9" s="82" t="s">
        <v>81</v>
      </c>
      <c r="E9" s="82" t="s">
        <v>74</v>
      </c>
      <c r="F9" s="188" t="e">
        <f>Swap6M!F12</f>
        <v>#VALUE!</v>
      </c>
      <c r="G9" s="82" t="s">
        <v>139</v>
      </c>
      <c r="H9" s="189" t="e">
        <f>BasisSwap3M6M!F12</f>
        <v>#VALUE!</v>
      </c>
      <c r="I9" s="188" t="str">
        <f t="shared" si="0"/>
        <v>EURAB3EBASIS4Y_Quote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81</v>
      </c>
      <c r="E10" s="82" t="s">
        <v>74</v>
      </c>
      <c r="F10" s="188" t="e">
        <f>Swap6M!F13</f>
        <v>#VALUE!</v>
      </c>
      <c r="G10" s="82" t="s">
        <v>139</v>
      </c>
      <c r="H10" s="189" t="e">
        <f>BasisSwap3M6M!F13</f>
        <v>#VALUE!</v>
      </c>
      <c r="I10" s="188" t="str">
        <f t="shared" si="0"/>
        <v>EURAB3EBASIS5Y_Quote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81</v>
      </c>
      <c r="E11" s="82" t="s">
        <v>74</v>
      </c>
      <c r="F11" s="188" t="e">
        <f>Swap6M!F14</f>
        <v>#VALUE!</v>
      </c>
      <c r="G11" s="82" t="s">
        <v>139</v>
      </c>
      <c r="H11" s="189" t="e">
        <f>BasisSwap3M6M!F14</f>
        <v>#VALUE!</v>
      </c>
      <c r="I11" s="188" t="str">
        <f t="shared" si="0"/>
        <v>EURAB3EBASIS6Y_Quote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81</v>
      </c>
      <c r="E12" s="82" t="s">
        <v>74</v>
      </c>
      <c r="F12" s="188" t="e">
        <f>Swap6M!F15</f>
        <v>#VALUE!</v>
      </c>
      <c r="G12" s="82" t="s">
        <v>139</v>
      </c>
      <c r="H12" s="189" t="e">
        <f>BasisSwap3M6M!F15</f>
        <v>#VALUE!</v>
      </c>
      <c r="I12" s="188" t="str">
        <f t="shared" si="0"/>
        <v>EURAB3EBASIS7Y_Quote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81</v>
      </c>
      <c r="E13" s="82" t="s">
        <v>74</v>
      </c>
      <c r="F13" s="188" t="e">
        <f>Swap6M!F16</f>
        <v>#VALUE!</v>
      </c>
      <c r="G13" s="82" t="s">
        <v>139</v>
      </c>
      <c r="H13" s="189" t="e">
        <f>BasisSwap3M6M!F16</f>
        <v>#VALUE!</v>
      </c>
      <c r="I13" s="188" t="str">
        <f t="shared" si="0"/>
        <v>EURAB3EBASIS8Y_Quote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81</v>
      </c>
      <c r="E14" s="82" t="s">
        <v>74</v>
      </c>
      <c r="F14" s="188" t="e">
        <f>Swap6M!F17</f>
        <v>#VALUE!</v>
      </c>
      <c r="G14" s="82" t="s">
        <v>139</v>
      </c>
      <c r="H14" s="189" t="e">
        <f>BasisSwap3M6M!F17</f>
        <v>#VALUE!</v>
      </c>
      <c r="I14" s="188" t="str">
        <f t="shared" si="0"/>
        <v>EURAB3EBASIS9Y_Quote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81</v>
      </c>
      <c r="E15" s="82" t="s">
        <v>74</v>
      </c>
      <c r="F15" s="188" t="e">
        <f>Swap6M!F18</f>
        <v>#VALUE!</v>
      </c>
      <c r="G15" s="82" t="s">
        <v>139</v>
      </c>
      <c r="H15" s="189" t="e">
        <f>BasisSwap3M6M!F18</f>
        <v>#VALUE!</v>
      </c>
      <c r="I15" s="188" t="str">
        <f t="shared" si="0"/>
        <v>EURAB3EBASIS10Y_Quote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81</v>
      </c>
      <c r="E16" s="82" t="s">
        <v>74</v>
      </c>
      <c r="F16" s="188" t="e">
        <f>Swap6M!F19</f>
        <v>#VALUE!</v>
      </c>
      <c r="G16" s="82" t="s">
        <v>139</v>
      </c>
      <c r="H16" s="189" t="e">
        <f>BasisSwap3M6M!F19</f>
        <v>#VALUE!</v>
      </c>
      <c r="I16" s="188" t="str">
        <f t="shared" si="0"/>
        <v>EURAB3EBASIS11Y_Quote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81</v>
      </c>
      <c r="E17" s="82" t="s">
        <v>74</v>
      </c>
      <c r="F17" s="188" t="e">
        <f>Swap6M!F20</f>
        <v>#VALUE!</v>
      </c>
      <c r="G17" s="82" t="s">
        <v>139</v>
      </c>
      <c r="H17" s="189" t="e">
        <f>BasisSwap3M6M!F20</f>
        <v>#VALUE!</v>
      </c>
      <c r="I17" s="188" t="str">
        <f t="shared" si="0"/>
        <v>EURAB3EBASIS12Y_Quote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81</v>
      </c>
      <c r="E18" s="82" t="s">
        <v>74</v>
      </c>
      <c r="F18" s="188" t="e">
        <f>Swap6M!F21</f>
        <v>#VALUE!</v>
      </c>
      <c r="G18" s="82" t="s">
        <v>139</v>
      </c>
      <c r="H18" s="189" t="e">
        <f>BasisSwap3M6M!F21</f>
        <v>#VALUE!</v>
      </c>
      <c r="I18" s="188" t="str">
        <f t="shared" si="0"/>
        <v>EURAB3EBASIS13Y_Quote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81</v>
      </c>
      <c r="E19" s="82" t="s">
        <v>74</v>
      </c>
      <c r="F19" s="188" t="e">
        <f>Swap6M!F22</f>
        <v>#VALUE!</v>
      </c>
      <c r="G19" s="82" t="s">
        <v>139</v>
      </c>
      <c r="H19" s="189" t="e">
        <f>BasisSwap3M6M!F22</f>
        <v>#VALUE!</v>
      </c>
      <c r="I19" s="188" t="str">
        <f t="shared" si="0"/>
        <v>EURAB3EBASIS14Y_Quote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81</v>
      </c>
      <c r="E20" s="82" t="s">
        <v>74</v>
      </c>
      <c r="F20" s="188" t="e">
        <f>Swap6M!F23</f>
        <v>#VALUE!</v>
      </c>
      <c r="G20" s="82" t="s">
        <v>139</v>
      </c>
      <c r="H20" s="189" t="e">
        <f>BasisSwap3M6M!F23</f>
        <v>#VALUE!</v>
      </c>
      <c r="I20" s="188" t="str">
        <f t="shared" si="0"/>
        <v>EURAB3EBASIS15Y_Quote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81</v>
      </c>
      <c r="E21" s="82" t="s">
        <v>74</v>
      </c>
      <c r="F21" s="188" t="e">
        <f>Swap6M!F24</f>
        <v>#VALUE!</v>
      </c>
      <c r="G21" s="82" t="s">
        <v>139</v>
      </c>
      <c r="H21" s="189" t="e">
        <f>BasisSwap3M6M!F24</f>
        <v>#VALUE!</v>
      </c>
      <c r="I21" s="188" t="str">
        <f t="shared" si="0"/>
        <v>EURAB3EBASIS16Y_Quote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81</v>
      </c>
      <c r="E22" s="82" t="s">
        <v>74</v>
      </c>
      <c r="F22" s="188" t="e">
        <f>Swap6M!F25</f>
        <v>#VALUE!</v>
      </c>
      <c r="G22" s="82" t="s">
        <v>139</v>
      </c>
      <c r="H22" s="189" t="e">
        <f>BasisSwap3M6M!F25</f>
        <v>#VALUE!</v>
      </c>
      <c r="I22" s="188" t="str">
        <f t="shared" si="0"/>
        <v>EURAB3EBASIS17Y_Quote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81</v>
      </c>
      <c r="E23" s="82" t="s">
        <v>74</v>
      </c>
      <c r="F23" s="188" t="e">
        <f>Swap6M!F26</f>
        <v>#VALUE!</v>
      </c>
      <c r="G23" s="82" t="s">
        <v>139</v>
      </c>
      <c r="H23" s="189" t="e">
        <f>BasisSwap3M6M!F26</f>
        <v>#VALUE!</v>
      </c>
      <c r="I23" s="188" t="str">
        <f t="shared" si="0"/>
        <v>EURAB3EBASIS18Y_Quote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81</v>
      </c>
      <c r="E24" s="82" t="s">
        <v>74</v>
      </c>
      <c r="F24" s="188" t="e">
        <f>Swap6M!F27</f>
        <v>#VALUE!</v>
      </c>
      <c r="G24" s="82" t="s">
        <v>139</v>
      </c>
      <c r="H24" s="189" t="e">
        <f>BasisSwap3M6M!F27</f>
        <v>#VALUE!</v>
      </c>
      <c r="I24" s="188" t="str">
        <f t="shared" si="0"/>
        <v>EURAB3EBASIS19Y_Quote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81</v>
      </c>
      <c r="E25" s="82" t="s">
        <v>74</v>
      </c>
      <c r="F25" s="188" t="e">
        <f>Swap6M!F28</f>
        <v>#VALUE!</v>
      </c>
      <c r="G25" s="82" t="s">
        <v>139</v>
      </c>
      <c r="H25" s="189" t="e">
        <f>BasisSwap3M6M!F28</f>
        <v>#VALUE!</v>
      </c>
      <c r="I25" s="188" t="str">
        <f t="shared" si="0"/>
        <v>EURAB3EBASIS20Y_Quote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81</v>
      </c>
      <c r="E26" s="82" t="s">
        <v>74</v>
      </c>
      <c r="F26" s="188" t="e">
        <f>Swap6M!F29</f>
        <v>#VALUE!</v>
      </c>
      <c r="G26" s="82" t="s">
        <v>139</v>
      </c>
      <c r="H26" s="189" t="e">
        <f>BasisSwap3M6M!F29</f>
        <v>#VALUE!</v>
      </c>
      <c r="I26" s="188" t="str">
        <f t="shared" si="0"/>
        <v>EURAB3EBASIS21Y_Quote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81</v>
      </c>
      <c r="E27" s="82" t="s">
        <v>74</v>
      </c>
      <c r="F27" s="188" t="e">
        <f>Swap6M!F30</f>
        <v>#VALUE!</v>
      </c>
      <c r="G27" s="82" t="s">
        <v>139</v>
      </c>
      <c r="H27" s="189" t="e">
        <f>BasisSwap3M6M!F30</f>
        <v>#VALUE!</v>
      </c>
      <c r="I27" s="188" t="str">
        <f t="shared" si="0"/>
        <v>EURAB3EBASIS22Y_Quote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81</v>
      </c>
      <c r="E28" s="82" t="s">
        <v>74</v>
      </c>
      <c r="F28" s="188" t="e">
        <f>Swap6M!F31</f>
        <v>#VALUE!</v>
      </c>
      <c r="G28" s="82" t="s">
        <v>139</v>
      </c>
      <c r="H28" s="189" t="e">
        <f>BasisSwap3M6M!F31</f>
        <v>#VALUE!</v>
      </c>
      <c r="I28" s="188" t="str">
        <f t="shared" si="0"/>
        <v>EURAB3EBASIS23Y_Quote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81</v>
      </c>
      <c r="E29" s="82" t="s">
        <v>74</v>
      </c>
      <c r="F29" s="188" t="e">
        <f>Swap6M!F32</f>
        <v>#VALUE!</v>
      </c>
      <c r="G29" s="82" t="s">
        <v>139</v>
      </c>
      <c r="H29" s="189" t="e">
        <f>BasisSwap3M6M!F32</f>
        <v>#VALUE!</v>
      </c>
      <c r="I29" s="188" t="str">
        <f t="shared" si="0"/>
        <v>EURAB3EBASIS24Y_Quote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81</v>
      </c>
      <c r="E30" s="82" t="s">
        <v>74</v>
      </c>
      <c r="F30" s="188" t="e">
        <f>Swap6M!F33</f>
        <v>#VALUE!</v>
      </c>
      <c r="G30" s="82" t="s">
        <v>139</v>
      </c>
      <c r="H30" s="189" t="e">
        <f>BasisSwap3M6M!F33</f>
        <v>#VALUE!</v>
      </c>
      <c r="I30" s="188" t="str">
        <f t="shared" si="0"/>
        <v>EURAB3EBASIS25Y_Quote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81</v>
      </c>
      <c r="E31" s="82" t="s">
        <v>74</v>
      </c>
      <c r="F31" s="188" t="e">
        <f>Swap6M!F34</f>
        <v>#VALUE!</v>
      </c>
      <c r="G31" s="82" t="s">
        <v>139</v>
      </c>
      <c r="H31" s="189" t="e">
        <f>BasisSwap3M6M!F34</f>
        <v>#VALUE!</v>
      </c>
      <c r="I31" s="188" t="str">
        <f t="shared" si="0"/>
        <v>EURAB3EBASIS26Y_Quote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81</v>
      </c>
      <c r="E32" s="82" t="s">
        <v>74</v>
      </c>
      <c r="F32" s="188" t="e">
        <f>Swap6M!F35</f>
        <v>#VALUE!</v>
      </c>
      <c r="G32" s="82" t="s">
        <v>139</v>
      </c>
      <c r="H32" s="189" t="e">
        <f>BasisSwap3M6M!F35</f>
        <v>#VALUE!</v>
      </c>
      <c r="I32" s="188" t="str">
        <f t="shared" si="0"/>
        <v>EURAB3EBASIS27Y_Quote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81</v>
      </c>
      <c r="E33" s="82" t="s">
        <v>74</v>
      </c>
      <c r="F33" s="188" t="e">
        <f>Swap6M!F36</f>
        <v>#VALUE!</v>
      </c>
      <c r="G33" s="82" t="s">
        <v>139</v>
      </c>
      <c r="H33" s="189" t="e">
        <f>BasisSwap3M6M!F36</f>
        <v>#VALUE!</v>
      </c>
      <c r="I33" s="188" t="str">
        <f t="shared" si="0"/>
        <v>EURAB3EBASIS28Y_Quote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81</v>
      </c>
      <c r="E34" s="82" t="s">
        <v>74</v>
      </c>
      <c r="F34" s="188" t="e">
        <f>Swap6M!F37</f>
        <v>#VALUE!</v>
      </c>
      <c r="G34" s="82" t="s">
        <v>139</v>
      </c>
      <c r="H34" s="189" t="e">
        <f>BasisSwap3M6M!F37</f>
        <v>#VALUE!</v>
      </c>
      <c r="I34" s="188" t="str">
        <f t="shared" si="0"/>
        <v>EURAB3EBASIS29Y_Quote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81</v>
      </c>
      <c r="E35" s="82" t="s">
        <v>74</v>
      </c>
      <c r="F35" s="188" t="e">
        <f>Swap6M!F38</f>
        <v>#VALUE!</v>
      </c>
      <c r="G35" s="82" t="s">
        <v>139</v>
      </c>
      <c r="H35" s="189" t="e">
        <f>BasisSwap3M6M!F38</f>
        <v>#VALUE!</v>
      </c>
      <c r="I35" s="188" t="str">
        <f t="shared" si="0"/>
        <v>EURAB3EBASIS30Y_Quote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81</v>
      </c>
      <c r="E36" s="82" t="s">
        <v>74</v>
      </c>
      <c r="F36" s="188" t="e">
        <f>Swap6M!F39</f>
        <v>#VALUE!</v>
      </c>
      <c r="G36" s="82" t="s">
        <v>139</v>
      </c>
      <c r="H36" s="189" t="e">
        <f>BasisSwap3M6M!F39</f>
        <v>#VALUE!</v>
      </c>
      <c r="I36" s="188" t="str">
        <f t="shared" si="0"/>
        <v>EURAB3EBASIS35Y_Quote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81</v>
      </c>
      <c r="E37" s="82" t="s">
        <v>74</v>
      </c>
      <c r="F37" s="188" t="e">
        <f>Swap6M!F40</f>
        <v>#VALUE!</v>
      </c>
      <c r="G37" s="82" t="s">
        <v>139</v>
      </c>
      <c r="H37" s="189" t="e">
        <f>BasisSwap3M6M!F40</f>
        <v>#VALUE!</v>
      </c>
      <c r="I37" s="188" t="str">
        <f t="shared" si="0"/>
        <v>EURAB3EBASIS40Y_Quote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81</v>
      </c>
      <c r="E38" s="82" t="s">
        <v>74</v>
      </c>
      <c r="F38" s="188" t="e">
        <f>Swap6M!F41</f>
        <v>#VALUE!</v>
      </c>
      <c r="G38" s="82" t="s">
        <v>139</v>
      </c>
      <c r="H38" s="189" t="e">
        <f>BasisSwap3M6M!F41</f>
        <v>#VALUE!</v>
      </c>
      <c r="I38" s="188" t="str">
        <f t="shared" si="0"/>
        <v>EURAB3EBASIS50Y_Quote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81</v>
      </c>
      <c r="E39" s="82" t="s">
        <v>74</v>
      </c>
      <c r="F39" s="188" t="e">
        <f>Swap6M!F42</f>
        <v>#VALUE!</v>
      </c>
      <c r="G39" s="82" t="s">
        <v>139</v>
      </c>
      <c r="H39" s="189" t="e">
        <f>BasisSwap3M6M!F42</f>
        <v>#VALUE!</v>
      </c>
      <c r="I39" s="188" t="str">
        <f t="shared" si="0"/>
        <v>EURAB3EBASIS60Y_Quote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266</v>
      </c>
      <c r="D3" s="82" t="s">
        <v>81</v>
      </c>
      <c r="E3" s="188" t="e">
        <f>Swap3M!F6</f>
        <v>#VALUE!</v>
      </c>
      <c r="F3" s="82" t="s">
        <v>139</v>
      </c>
      <c r="G3" s="189" t="e">
        <f>BasisSwapEON3M!F6</f>
        <v>#VALUE!</v>
      </c>
      <c r="H3" s="188" t="str">
        <f t="shared" ref="H3:H39" si="0">Currency&amp;$C3&amp;$D3&amp;$B3&amp;QuoteSuffix</f>
        <v>EUR1EON3E1Y_Quote</v>
      </c>
      <c r="I3" s="188" t="e">
        <f ca="1">_xll.qlCompositeQuote(H3,E3,G3,F3,Permanent,Trigger,ObjectOverwrite)</f>
        <v>#NAME?</v>
      </c>
      <c r="J3" s="195" t="str">
        <f ca="1">_xll.ohRangeRetrieveError(I3)</f>
        <v/>
      </c>
      <c r="K3" s="43"/>
    </row>
    <row r="4" spans="1:13" x14ac:dyDescent="0.2">
      <c r="A4" s="95"/>
      <c r="B4" s="175" t="s">
        <v>79</v>
      </c>
      <c r="C4" s="82" t="s">
        <v>266</v>
      </c>
      <c r="D4" s="82" t="s">
        <v>81</v>
      </c>
      <c r="E4" s="188" t="e">
        <f>Swap3M!F7</f>
        <v>#VALUE!</v>
      </c>
      <c r="F4" s="82" t="s">
        <v>139</v>
      </c>
      <c r="G4" s="189" t="e">
        <f>BasisSwapEON3M!F7</f>
        <v>#VALUE!</v>
      </c>
      <c r="H4" s="188" t="str">
        <f t="shared" si="0"/>
        <v>EUR1EON3E15M_Quote</v>
      </c>
      <c r="I4" s="188" t="e">
        <f ca="1">_xll.qlCompositeQuote(H4,E4,G4,F4,Permanent,Trigger,ObjectOverwrite)</f>
        <v>#NAME?</v>
      </c>
      <c r="J4" s="195" t="str">
        <f ca="1">_xll.ohRangeRetrieveError(I4)</f>
        <v/>
      </c>
      <c r="K4" s="43"/>
    </row>
    <row r="5" spans="1:13" x14ac:dyDescent="0.2">
      <c r="A5" s="95"/>
      <c r="B5" s="175" t="s">
        <v>78</v>
      </c>
      <c r="C5" s="82" t="s">
        <v>266</v>
      </c>
      <c r="D5" s="82" t="s">
        <v>81</v>
      </c>
      <c r="E5" s="188" t="e">
        <f>Swap3M!F8</f>
        <v>#VALUE!</v>
      </c>
      <c r="F5" s="82" t="s">
        <v>139</v>
      </c>
      <c r="G5" s="189" t="e">
        <f>BasisSwapEON3M!F8</f>
        <v>#VALUE!</v>
      </c>
      <c r="H5" s="188" t="str">
        <f t="shared" si="0"/>
        <v>EUR1EON3E18M_Quote</v>
      </c>
      <c r="I5" s="188" t="e">
        <f ca="1">_xll.qlCompositeQuote(H5,E5,G5,F5,Permanent,Trigger,ObjectOverwrite)</f>
        <v>#NAME?</v>
      </c>
      <c r="J5" s="195" t="str">
        <f ca="1">_xll.ohRangeRetrieveError(I5)</f>
        <v/>
      </c>
      <c r="K5" s="43"/>
    </row>
    <row r="6" spans="1:13" x14ac:dyDescent="0.2">
      <c r="A6" s="95"/>
      <c r="B6" s="175" t="s">
        <v>77</v>
      </c>
      <c r="C6" s="82" t="s">
        <v>266</v>
      </c>
      <c r="D6" s="82" t="s">
        <v>81</v>
      </c>
      <c r="E6" s="188" t="e">
        <f>Swap3M!F9</f>
        <v>#VALUE!</v>
      </c>
      <c r="F6" s="82" t="s">
        <v>139</v>
      </c>
      <c r="G6" s="189" t="e">
        <f>BasisSwapEON3M!F9</f>
        <v>#VALUE!</v>
      </c>
      <c r="H6" s="188" t="str">
        <f t="shared" si="0"/>
        <v>EUR1EON3E21M_Quote</v>
      </c>
      <c r="I6" s="188" t="e">
        <f ca="1">_xll.qlCompositeQuote(H6,E6,G6,F6,Permanent,Trigger,ObjectOverwrite)</f>
        <v>#NAME?</v>
      </c>
      <c r="J6" s="195" t="str">
        <f ca="1">_xll.ohRangeRetrieveError(I6)</f>
        <v/>
      </c>
      <c r="K6" s="43"/>
      <c r="M6" s="17"/>
    </row>
    <row r="7" spans="1:13" x14ac:dyDescent="0.2">
      <c r="A7" s="95"/>
      <c r="B7" s="175" t="s">
        <v>61</v>
      </c>
      <c r="C7" s="82" t="s">
        <v>266</v>
      </c>
      <c r="D7" s="82" t="s">
        <v>81</v>
      </c>
      <c r="E7" s="188" t="e">
        <f>Swap3M!F10</f>
        <v>#VALUE!</v>
      </c>
      <c r="F7" s="82" t="s">
        <v>139</v>
      </c>
      <c r="G7" s="189" t="e">
        <f>BasisSwapEON3M!F10</f>
        <v>#VALUE!</v>
      </c>
      <c r="H7" s="188" t="str">
        <f t="shared" si="0"/>
        <v>EUR1EON3E2Y_Quote</v>
      </c>
      <c r="I7" s="188" t="e">
        <f ca="1">_xll.qlCompositeQuote(H7,E7,G7,F7,Permanent,Trigger,ObjectOverwrite)</f>
        <v>#NAME?</v>
      </c>
      <c r="J7" s="195" t="str">
        <f ca="1">_xll.ohRangeRetrieveError(I7)</f>
        <v/>
      </c>
      <c r="K7" s="43"/>
    </row>
    <row r="8" spans="1:13" x14ac:dyDescent="0.2">
      <c r="A8" s="95"/>
      <c r="B8" s="175" t="s">
        <v>60</v>
      </c>
      <c r="C8" s="82" t="s">
        <v>266</v>
      </c>
      <c r="D8" s="82" t="s">
        <v>81</v>
      </c>
      <c r="E8" s="188" t="e">
        <f>Swap3M!F11</f>
        <v>#VALUE!</v>
      </c>
      <c r="F8" s="82" t="s">
        <v>139</v>
      </c>
      <c r="G8" s="189" t="e">
        <f>BasisSwapEON3M!F11</f>
        <v>#VALUE!</v>
      </c>
      <c r="H8" s="188" t="str">
        <f t="shared" si="0"/>
        <v>EUR1EON3E3Y_Quote</v>
      </c>
      <c r="I8" s="188" t="e">
        <f ca="1">_xll.qlCompositeQuote(H8,E8,G8,F8,Permanent,Trigger,ObjectOverwrite)</f>
        <v>#NAME?</v>
      </c>
      <c r="J8" s="195" t="str">
        <f ca="1">_xll.ohRangeRetrieveError(I8)</f>
        <v/>
      </c>
      <c r="K8" s="43"/>
    </row>
    <row r="9" spans="1:13" x14ac:dyDescent="0.2">
      <c r="A9" s="95"/>
      <c r="B9" s="175" t="s">
        <v>59</v>
      </c>
      <c r="C9" s="82" t="s">
        <v>266</v>
      </c>
      <c r="D9" s="82" t="s">
        <v>81</v>
      </c>
      <c r="E9" s="188" t="e">
        <f>Swap3M!F12</f>
        <v>#VALUE!</v>
      </c>
      <c r="F9" s="82" t="s">
        <v>139</v>
      </c>
      <c r="G9" s="189" t="e">
        <f>BasisSwapEON3M!F12</f>
        <v>#VALUE!</v>
      </c>
      <c r="H9" s="188" t="str">
        <f t="shared" si="0"/>
        <v>EUR1EON3E4Y_Quote</v>
      </c>
      <c r="I9" s="188" t="e">
        <f ca="1">_xll.qlCompositeQuote(H9,E9,G9,F9,Permanent,Trigger,ObjectOverwrite)</f>
        <v>#NAME?</v>
      </c>
      <c r="J9" s="195" t="str">
        <f ca="1">_xll.ohRangeRetrieveError(I9)</f>
        <v/>
      </c>
      <c r="K9" s="43"/>
    </row>
    <row r="10" spans="1:13" x14ac:dyDescent="0.2">
      <c r="A10" s="95"/>
      <c r="B10" s="175" t="s">
        <v>58</v>
      </c>
      <c r="C10" s="82" t="s">
        <v>266</v>
      </c>
      <c r="D10" s="82" t="s">
        <v>81</v>
      </c>
      <c r="E10" s="188" t="e">
        <f>Swap3M!F13</f>
        <v>#VALUE!</v>
      </c>
      <c r="F10" s="82" t="s">
        <v>139</v>
      </c>
      <c r="G10" s="189" t="e">
        <f>BasisSwapEON3M!F13</f>
        <v>#VALUE!</v>
      </c>
      <c r="H10" s="188" t="str">
        <f t="shared" si="0"/>
        <v>EUR1EON3E5Y_Quote</v>
      </c>
      <c r="I10" s="188" t="e">
        <f ca="1">_xll.qlCompositeQuote(H10,E10,G10,F10,Permanent,Trigger,ObjectOverwrite)</f>
        <v>#NAME?</v>
      </c>
      <c r="J10" s="195" t="str">
        <f ca="1">_xll.ohRangeRetrieveError(I10)</f>
        <v/>
      </c>
      <c r="K10" s="43"/>
    </row>
    <row r="11" spans="1:13" x14ac:dyDescent="0.2">
      <c r="A11" s="95"/>
      <c r="B11" s="175" t="s">
        <v>57</v>
      </c>
      <c r="C11" s="82" t="s">
        <v>266</v>
      </c>
      <c r="D11" s="82" t="s">
        <v>81</v>
      </c>
      <c r="E11" s="188" t="e">
        <f>Swap3M!F14</f>
        <v>#VALUE!</v>
      </c>
      <c r="F11" s="82" t="s">
        <v>139</v>
      </c>
      <c r="G11" s="189" t="e">
        <f>BasisSwapEON3M!F14</f>
        <v>#VALUE!</v>
      </c>
      <c r="H11" s="188" t="str">
        <f t="shared" si="0"/>
        <v>EUR1EON3E6Y_Quote</v>
      </c>
      <c r="I11" s="188" t="e">
        <f ca="1">_xll.qlCompositeQuote(H11,E11,G11,F11,Permanent,Trigger,ObjectOverwrite)</f>
        <v>#NAME?</v>
      </c>
      <c r="J11" s="195" t="str">
        <f ca="1">_xll.ohRangeRetrieveError(I11)</f>
        <v/>
      </c>
      <c r="K11" s="43"/>
    </row>
    <row r="12" spans="1:13" x14ac:dyDescent="0.2">
      <c r="A12" s="95"/>
      <c r="B12" s="175" t="s">
        <v>56</v>
      </c>
      <c r="C12" s="82" t="s">
        <v>266</v>
      </c>
      <c r="D12" s="82" t="s">
        <v>81</v>
      </c>
      <c r="E12" s="188" t="e">
        <f>Swap3M!F15</f>
        <v>#VALUE!</v>
      </c>
      <c r="F12" s="82" t="s">
        <v>139</v>
      </c>
      <c r="G12" s="189" t="e">
        <f>BasisSwapEON3M!F15</f>
        <v>#VALUE!</v>
      </c>
      <c r="H12" s="188" t="str">
        <f t="shared" si="0"/>
        <v>EUR1EON3E7Y_Quote</v>
      </c>
      <c r="I12" s="188" t="e">
        <f ca="1">_xll.qlCompositeQuote(H12,E12,G12,F12,Permanent,Trigger,ObjectOverwrite)</f>
        <v>#NAME?</v>
      </c>
      <c r="J12" s="195" t="str">
        <f ca="1">_xll.ohRangeRetrieveError(I12)</f>
        <v/>
      </c>
      <c r="K12" s="43"/>
    </row>
    <row r="13" spans="1:13" x14ac:dyDescent="0.2">
      <c r="A13" s="95"/>
      <c r="B13" s="175" t="s">
        <v>55</v>
      </c>
      <c r="C13" s="82" t="s">
        <v>266</v>
      </c>
      <c r="D13" s="82" t="s">
        <v>81</v>
      </c>
      <c r="E13" s="188" t="e">
        <f>Swap3M!F16</f>
        <v>#VALUE!</v>
      </c>
      <c r="F13" s="82" t="s">
        <v>139</v>
      </c>
      <c r="G13" s="189" t="e">
        <f>BasisSwapEON3M!F16</f>
        <v>#VALUE!</v>
      </c>
      <c r="H13" s="188" t="str">
        <f t="shared" si="0"/>
        <v>EUR1EON3E8Y_Quote</v>
      </c>
      <c r="I13" s="188" t="e">
        <f ca="1">_xll.qlCompositeQuote(H13,E13,G13,F13,Permanent,Trigger,ObjectOverwrite)</f>
        <v>#NAME?</v>
      </c>
      <c r="J13" s="195" t="str">
        <f ca="1">_xll.ohRangeRetrieveError(I13)</f>
        <v/>
      </c>
      <c r="K13" s="43"/>
    </row>
    <row r="14" spans="1:13" x14ac:dyDescent="0.2">
      <c r="A14" s="95"/>
      <c r="B14" s="175" t="s">
        <v>54</v>
      </c>
      <c r="C14" s="82" t="s">
        <v>266</v>
      </c>
      <c r="D14" s="82" t="s">
        <v>81</v>
      </c>
      <c r="E14" s="188" t="e">
        <f>Swap3M!F17</f>
        <v>#VALUE!</v>
      </c>
      <c r="F14" s="82" t="s">
        <v>139</v>
      </c>
      <c r="G14" s="189" t="e">
        <f>BasisSwapEON3M!F17</f>
        <v>#VALUE!</v>
      </c>
      <c r="H14" s="188" t="str">
        <f t="shared" si="0"/>
        <v>EUR1EON3E9Y_Quote</v>
      </c>
      <c r="I14" s="188" t="e">
        <f ca="1">_xll.qlCompositeQuote(H14,E14,G14,F14,Permanent,Trigger,ObjectOverwrite)</f>
        <v>#NAME?</v>
      </c>
      <c r="J14" s="195" t="str">
        <f ca="1">_xll.ohRangeRetrieveError(I14)</f>
        <v/>
      </c>
      <c r="K14" s="43"/>
    </row>
    <row r="15" spans="1:13" x14ac:dyDescent="0.2">
      <c r="A15" s="95"/>
      <c r="B15" s="175" t="s">
        <v>53</v>
      </c>
      <c r="C15" s="82" t="s">
        <v>266</v>
      </c>
      <c r="D15" s="82" t="s">
        <v>81</v>
      </c>
      <c r="E15" s="188" t="e">
        <f>Swap3M!F18</f>
        <v>#VALUE!</v>
      </c>
      <c r="F15" s="82" t="s">
        <v>139</v>
      </c>
      <c r="G15" s="189" t="e">
        <f>BasisSwapEON3M!F18</f>
        <v>#VALUE!</v>
      </c>
      <c r="H15" s="188" t="str">
        <f t="shared" si="0"/>
        <v>EUR1EON3E10Y_Quote</v>
      </c>
      <c r="I15" s="188" t="e">
        <f ca="1">_xll.qlCompositeQuote(H15,E15,G15,F15,Permanent,Trigger,ObjectOverwrite)</f>
        <v>#NAME?</v>
      </c>
      <c r="J15" s="195" t="str">
        <f ca="1">_xll.ohRangeRetrieveError(I15)</f>
        <v/>
      </c>
      <c r="K15" s="43"/>
    </row>
    <row r="16" spans="1:13" x14ac:dyDescent="0.2">
      <c r="A16" s="95"/>
      <c r="B16" s="175" t="s">
        <v>52</v>
      </c>
      <c r="C16" s="82" t="s">
        <v>266</v>
      </c>
      <c r="D16" s="82" t="s">
        <v>81</v>
      </c>
      <c r="E16" s="188" t="e">
        <f>Swap3M!F19</f>
        <v>#VALUE!</v>
      </c>
      <c r="F16" s="82" t="s">
        <v>139</v>
      </c>
      <c r="G16" s="189" t="e">
        <f>BasisSwapEON3M!F19</f>
        <v>#VALUE!</v>
      </c>
      <c r="H16" s="188" t="str">
        <f t="shared" si="0"/>
        <v>EUR1EON3E11Y_Quote</v>
      </c>
      <c r="I16" s="188" t="e">
        <f ca="1">_xll.qlCompositeQuote(H16,E16,G16,F16,Permanent,Trigger,ObjectOverwrite)</f>
        <v>#NAME?</v>
      </c>
      <c r="J16" s="195" t="str">
        <f ca="1">_xll.ohRangeRetrieveError(I16)</f>
        <v/>
      </c>
      <c r="K16" s="43"/>
    </row>
    <row r="17" spans="1:11" x14ac:dyDescent="0.2">
      <c r="A17" s="95"/>
      <c r="B17" s="175" t="s">
        <v>51</v>
      </c>
      <c r="C17" s="82" t="s">
        <v>266</v>
      </c>
      <c r="D17" s="82" t="s">
        <v>81</v>
      </c>
      <c r="E17" s="188" t="e">
        <f>Swap3M!F20</f>
        <v>#VALUE!</v>
      </c>
      <c r="F17" s="82" t="s">
        <v>139</v>
      </c>
      <c r="G17" s="189" t="e">
        <f>BasisSwapEON3M!F20</f>
        <v>#VALUE!</v>
      </c>
      <c r="H17" s="188" t="str">
        <f t="shared" si="0"/>
        <v>EUR1EON3E12Y_Quote</v>
      </c>
      <c r="I17" s="188" t="e">
        <f ca="1">_xll.qlCompositeQuote(H17,E17,G17,F17,Permanent,Trigger,ObjectOverwrite)</f>
        <v>#NAME?</v>
      </c>
      <c r="J17" s="195" t="str">
        <f ca="1">_xll.ohRangeRetrieveError(I17)</f>
        <v/>
      </c>
      <c r="K17" s="43"/>
    </row>
    <row r="18" spans="1:11" x14ac:dyDescent="0.2">
      <c r="A18" s="95"/>
      <c r="B18" s="175" t="s">
        <v>50</v>
      </c>
      <c r="C18" s="82" t="s">
        <v>266</v>
      </c>
      <c r="D18" s="82" t="s">
        <v>81</v>
      </c>
      <c r="E18" s="188" t="e">
        <f>Swap3M!F21</f>
        <v>#VALUE!</v>
      </c>
      <c r="F18" s="82" t="s">
        <v>139</v>
      </c>
      <c r="G18" s="189" t="e">
        <f>BasisSwapEON3M!F21</f>
        <v>#VALUE!</v>
      </c>
      <c r="H18" s="188" t="str">
        <f t="shared" si="0"/>
        <v>EUR1EON3E13Y_Quote</v>
      </c>
      <c r="I18" s="188" t="e">
        <f ca="1">_xll.qlCompositeQuote(H18,E18,G18,F18,Permanent,Trigger,ObjectOverwrite)</f>
        <v>#NAME?</v>
      </c>
      <c r="J18" s="195" t="str">
        <f ca="1">_xll.ohRangeRetrieveError(I18)</f>
        <v/>
      </c>
      <c r="K18" s="43"/>
    </row>
    <row r="19" spans="1:11" x14ac:dyDescent="0.2">
      <c r="A19" s="95"/>
      <c r="B19" s="175" t="s">
        <v>49</v>
      </c>
      <c r="C19" s="82" t="s">
        <v>266</v>
      </c>
      <c r="D19" s="82" t="s">
        <v>81</v>
      </c>
      <c r="E19" s="188" t="e">
        <f>Swap3M!F22</f>
        <v>#VALUE!</v>
      </c>
      <c r="F19" s="82" t="s">
        <v>139</v>
      </c>
      <c r="G19" s="189" t="e">
        <f>BasisSwapEON3M!F22</f>
        <v>#VALUE!</v>
      </c>
      <c r="H19" s="188" t="str">
        <f t="shared" si="0"/>
        <v>EUR1EON3E14Y_Quote</v>
      </c>
      <c r="I19" s="188" t="e">
        <f ca="1">_xll.qlCompositeQuote(H19,E19,G19,F19,Permanent,Trigger,ObjectOverwrite)</f>
        <v>#NAME?</v>
      </c>
      <c r="J19" s="195" t="str">
        <f ca="1">_xll.ohRangeRetrieveError(I19)</f>
        <v/>
      </c>
      <c r="K19" s="43"/>
    </row>
    <row r="20" spans="1:11" x14ac:dyDescent="0.2">
      <c r="A20" s="95"/>
      <c r="B20" s="175" t="s">
        <v>48</v>
      </c>
      <c r="C20" s="82" t="s">
        <v>266</v>
      </c>
      <c r="D20" s="82" t="s">
        <v>81</v>
      </c>
      <c r="E20" s="188" t="e">
        <f>Swap3M!F23</f>
        <v>#VALUE!</v>
      </c>
      <c r="F20" s="82" t="s">
        <v>139</v>
      </c>
      <c r="G20" s="189" t="e">
        <f>BasisSwapEON3M!F23</f>
        <v>#VALUE!</v>
      </c>
      <c r="H20" s="188" t="str">
        <f t="shared" si="0"/>
        <v>EUR1EON3E15Y_Quote</v>
      </c>
      <c r="I20" s="188" t="e">
        <f ca="1">_xll.qlCompositeQuote(H20,E20,G20,F20,Permanent,Trigger,ObjectOverwrite)</f>
        <v>#NAME?</v>
      </c>
      <c r="J20" s="195" t="str">
        <f ca="1">_xll.ohRangeRetrieveError(I20)</f>
        <v/>
      </c>
      <c r="K20" s="43"/>
    </row>
    <row r="21" spans="1:11" x14ac:dyDescent="0.2">
      <c r="A21" s="95"/>
      <c r="B21" s="175" t="s">
        <v>47</v>
      </c>
      <c r="C21" s="82" t="s">
        <v>266</v>
      </c>
      <c r="D21" s="82" t="s">
        <v>81</v>
      </c>
      <c r="E21" s="188" t="e">
        <f>Swap3M!F24</f>
        <v>#VALUE!</v>
      </c>
      <c r="F21" s="82" t="s">
        <v>139</v>
      </c>
      <c r="G21" s="189" t="e">
        <f>BasisSwapEON3M!F24</f>
        <v>#VALUE!</v>
      </c>
      <c r="H21" s="188" t="str">
        <f t="shared" si="0"/>
        <v>EUR1EON3E16Y_Quote</v>
      </c>
      <c r="I21" s="188" t="e">
        <f ca="1">_xll.qlCompositeQuote(H21,E21,G21,F21,Permanent,Trigger,ObjectOverwrite)</f>
        <v>#NAME?</v>
      </c>
      <c r="J21" s="195" t="str">
        <f ca="1">_xll.ohRangeRetrieveError(I21)</f>
        <v/>
      </c>
      <c r="K21" s="43"/>
    </row>
    <row r="22" spans="1:11" x14ac:dyDescent="0.2">
      <c r="A22" s="95"/>
      <c r="B22" s="175" t="s">
        <v>46</v>
      </c>
      <c r="C22" s="82" t="s">
        <v>266</v>
      </c>
      <c r="D22" s="82" t="s">
        <v>81</v>
      </c>
      <c r="E22" s="188" t="e">
        <f>Swap3M!F25</f>
        <v>#VALUE!</v>
      </c>
      <c r="F22" s="82" t="s">
        <v>139</v>
      </c>
      <c r="G22" s="189" t="e">
        <f>BasisSwapEON3M!F25</f>
        <v>#VALUE!</v>
      </c>
      <c r="H22" s="188" t="str">
        <f t="shared" si="0"/>
        <v>EUR1EON3E17Y_Quote</v>
      </c>
      <c r="I22" s="188" t="e">
        <f ca="1">_xll.qlCompositeQuote(H22,E22,G22,F22,Permanent,Trigger,ObjectOverwrite)</f>
        <v>#NAME?</v>
      </c>
      <c r="J22" s="195" t="str">
        <f ca="1">_xll.ohRangeRetrieveError(I22)</f>
        <v/>
      </c>
      <c r="K22" s="43"/>
    </row>
    <row r="23" spans="1:11" x14ac:dyDescent="0.2">
      <c r="A23" s="95"/>
      <c r="B23" s="175" t="s">
        <v>45</v>
      </c>
      <c r="C23" s="82" t="s">
        <v>266</v>
      </c>
      <c r="D23" s="82" t="s">
        <v>81</v>
      </c>
      <c r="E23" s="188" t="e">
        <f>Swap3M!F26</f>
        <v>#VALUE!</v>
      </c>
      <c r="F23" s="82" t="s">
        <v>139</v>
      </c>
      <c r="G23" s="189" t="e">
        <f>BasisSwapEON3M!F26</f>
        <v>#VALUE!</v>
      </c>
      <c r="H23" s="188" t="str">
        <f t="shared" si="0"/>
        <v>EUR1EON3E18Y_Quote</v>
      </c>
      <c r="I23" s="188" t="e">
        <f ca="1">_xll.qlCompositeQuote(H23,E23,G23,F23,Permanent,Trigger,ObjectOverwrite)</f>
        <v>#NAME?</v>
      </c>
      <c r="J23" s="195" t="str">
        <f ca="1">_xll.ohRangeRetrieveError(I23)</f>
        <v/>
      </c>
      <c r="K23" s="43"/>
    </row>
    <row r="24" spans="1:11" x14ac:dyDescent="0.2">
      <c r="A24" s="95"/>
      <c r="B24" s="175" t="s">
        <v>44</v>
      </c>
      <c r="C24" s="82" t="s">
        <v>266</v>
      </c>
      <c r="D24" s="82" t="s">
        <v>81</v>
      </c>
      <c r="E24" s="188" t="e">
        <f>Swap3M!F27</f>
        <v>#VALUE!</v>
      </c>
      <c r="F24" s="82" t="s">
        <v>139</v>
      </c>
      <c r="G24" s="189" t="e">
        <f>BasisSwapEON3M!F27</f>
        <v>#VALUE!</v>
      </c>
      <c r="H24" s="188" t="str">
        <f t="shared" si="0"/>
        <v>EUR1EON3E19Y_Quote</v>
      </c>
      <c r="I24" s="188" t="e">
        <f ca="1">_xll.qlCompositeQuote(H24,E24,G24,F24,Permanent,Trigger,ObjectOverwrite)</f>
        <v>#NAME?</v>
      </c>
      <c r="J24" s="195" t="str">
        <f ca="1">_xll.ohRangeRetrieveError(I24)</f>
        <v/>
      </c>
      <c r="K24" s="43"/>
    </row>
    <row r="25" spans="1:11" x14ac:dyDescent="0.2">
      <c r="A25" s="95"/>
      <c r="B25" s="175" t="s">
        <v>43</v>
      </c>
      <c r="C25" s="82" t="s">
        <v>266</v>
      </c>
      <c r="D25" s="82" t="s">
        <v>81</v>
      </c>
      <c r="E25" s="188" t="e">
        <f>Swap3M!F28</f>
        <v>#VALUE!</v>
      </c>
      <c r="F25" s="82" t="s">
        <v>139</v>
      </c>
      <c r="G25" s="189" t="e">
        <f>BasisSwapEON3M!F28</f>
        <v>#VALUE!</v>
      </c>
      <c r="H25" s="188" t="str">
        <f t="shared" si="0"/>
        <v>EUR1EON3E20Y_Quote</v>
      </c>
      <c r="I25" s="188" t="e">
        <f ca="1">_xll.qlCompositeQuote(H25,E25,G25,F25,Permanent,Trigger,ObjectOverwrite)</f>
        <v>#NAME?</v>
      </c>
      <c r="J25" s="195" t="str">
        <f ca="1">_xll.ohRangeRetrieveError(I25)</f>
        <v/>
      </c>
      <c r="K25" s="43"/>
    </row>
    <row r="26" spans="1:11" x14ac:dyDescent="0.2">
      <c r="A26" s="95"/>
      <c r="B26" s="175" t="s">
        <v>42</v>
      </c>
      <c r="C26" s="82" t="s">
        <v>266</v>
      </c>
      <c r="D26" s="82" t="s">
        <v>81</v>
      </c>
      <c r="E26" s="188" t="e">
        <f>Swap3M!F29</f>
        <v>#VALUE!</v>
      </c>
      <c r="F26" s="82" t="s">
        <v>139</v>
      </c>
      <c r="G26" s="189" t="e">
        <f>BasisSwapEON3M!F29</f>
        <v>#VALUE!</v>
      </c>
      <c r="H26" s="188" t="str">
        <f t="shared" si="0"/>
        <v>EUR1EON3E21Y_Quote</v>
      </c>
      <c r="I26" s="188" t="e">
        <f ca="1">_xll.qlCompositeQuote(H26,E26,G26,F26,Permanent,Trigger,ObjectOverwrite)</f>
        <v>#NAME?</v>
      </c>
      <c r="J26" s="195" t="str">
        <f ca="1">_xll.ohRangeRetrieveError(I26)</f>
        <v/>
      </c>
      <c r="K26" s="43"/>
    </row>
    <row r="27" spans="1:11" x14ac:dyDescent="0.2">
      <c r="A27" s="95"/>
      <c r="B27" s="175" t="s">
        <v>41</v>
      </c>
      <c r="C27" s="82" t="s">
        <v>266</v>
      </c>
      <c r="D27" s="82" t="s">
        <v>81</v>
      </c>
      <c r="E27" s="188" t="e">
        <f>Swap3M!F30</f>
        <v>#VALUE!</v>
      </c>
      <c r="F27" s="82" t="s">
        <v>139</v>
      </c>
      <c r="G27" s="189" t="e">
        <f>BasisSwapEON3M!F30</f>
        <v>#VALUE!</v>
      </c>
      <c r="H27" s="188" t="str">
        <f t="shared" si="0"/>
        <v>EUR1EON3E22Y_Quote</v>
      </c>
      <c r="I27" s="188" t="e">
        <f ca="1">_xll.qlCompositeQuote(H27,E27,G27,F27,Permanent,Trigger,ObjectOverwrite)</f>
        <v>#NAME?</v>
      </c>
      <c r="J27" s="195" t="str">
        <f ca="1">_xll.ohRangeRetrieveError(I27)</f>
        <v/>
      </c>
      <c r="K27" s="43"/>
    </row>
    <row r="28" spans="1:11" x14ac:dyDescent="0.2">
      <c r="A28" s="95"/>
      <c r="B28" s="175" t="s">
        <v>40</v>
      </c>
      <c r="C28" s="82" t="s">
        <v>266</v>
      </c>
      <c r="D28" s="82" t="s">
        <v>81</v>
      </c>
      <c r="E28" s="188" t="e">
        <f>Swap3M!F31</f>
        <v>#VALUE!</v>
      </c>
      <c r="F28" s="82" t="s">
        <v>139</v>
      </c>
      <c r="G28" s="189" t="e">
        <f>BasisSwapEON3M!F31</f>
        <v>#VALUE!</v>
      </c>
      <c r="H28" s="188" t="str">
        <f t="shared" si="0"/>
        <v>EUR1EON3E23Y_Quote</v>
      </c>
      <c r="I28" s="188" t="e">
        <f ca="1">_xll.qlCompositeQuote(H28,E28,G28,F28,Permanent,Trigger,ObjectOverwrite)</f>
        <v>#NAME?</v>
      </c>
      <c r="J28" s="195" t="str">
        <f ca="1">_xll.ohRangeRetrieveError(I28)</f>
        <v/>
      </c>
      <c r="K28" s="43"/>
    </row>
    <row r="29" spans="1:11" x14ac:dyDescent="0.2">
      <c r="A29" s="95"/>
      <c r="B29" s="175" t="s">
        <v>39</v>
      </c>
      <c r="C29" s="82" t="s">
        <v>266</v>
      </c>
      <c r="D29" s="82" t="s">
        <v>81</v>
      </c>
      <c r="E29" s="188" t="e">
        <f>Swap3M!F32</f>
        <v>#VALUE!</v>
      </c>
      <c r="F29" s="82" t="s">
        <v>139</v>
      </c>
      <c r="G29" s="189" t="e">
        <f>BasisSwapEON3M!F32</f>
        <v>#VALUE!</v>
      </c>
      <c r="H29" s="188" t="str">
        <f t="shared" si="0"/>
        <v>EUR1EON3E24Y_Quote</v>
      </c>
      <c r="I29" s="188" t="e">
        <f ca="1">_xll.qlCompositeQuote(H29,E29,G29,F29,Permanent,Trigger,ObjectOverwrite)</f>
        <v>#NAME?</v>
      </c>
      <c r="J29" s="195" t="str">
        <f ca="1">_xll.ohRangeRetrieveError(I29)</f>
        <v/>
      </c>
      <c r="K29" s="43"/>
    </row>
    <row r="30" spans="1:11" x14ac:dyDescent="0.2">
      <c r="A30" s="95"/>
      <c r="B30" s="175" t="s">
        <v>38</v>
      </c>
      <c r="C30" s="82" t="s">
        <v>266</v>
      </c>
      <c r="D30" s="82" t="s">
        <v>81</v>
      </c>
      <c r="E30" s="188" t="e">
        <f>Swap3M!F33</f>
        <v>#VALUE!</v>
      </c>
      <c r="F30" s="82" t="s">
        <v>139</v>
      </c>
      <c r="G30" s="189" t="e">
        <f>BasisSwapEON3M!F33</f>
        <v>#VALUE!</v>
      </c>
      <c r="H30" s="188" t="str">
        <f t="shared" si="0"/>
        <v>EUR1EON3E25Y_Quote</v>
      </c>
      <c r="I30" s="188" t="e">
        <f ca="1">_xll.qlCompositeQuote(H30,E30,G30,F30,Permanent,Trigger,ObjectOverwrite)</f>
        <v>#NAME?</v>
      </c>
      <c r="J30" s="195" t="str">
        <f ca="1">_xll.ohRangeRetrieveError(I30)</f>
        <v/>
      </c>
      <c r="K30" s="43"/>
    </row>
    <row r="31" spans="1:11" x14ac:dyDescent="0.2">
      <c r="A31" s="95"/>
      <c r="B31" s="175" t="s">
        <v>37</v>
      </c>
      <c r="C31" s="82" t="s">
        <v>266</v>
      </c>
      <c r="D31" s="82" t="s">
        <v>81</v>
      </c>
      <c r="E31" s="188" t="e">
        <f>Swap3M!F34</f>
        <v>#VALUE!</v>
      </c>
      <c r="F31" s="82" t="s">
        <v>139</v>
      </c>
      <c r="G31" s="189" t="e">
        <f>BasisSwapEON3M!F34</f>
        <v>#VALUE!</v>
      </c>
      <c r="H31" s="188" t="str">
        <f t="shared" si="0"/>
        <v>EUR1EON3E26Y_Quote</v>
      </c>
      <c r="I31" s="188" t="e">
        <f ca="1">_xll.qlCompositeQuote(H31,E31,G31,F31,Permanent,Trigger,ObjectOverwrite)</f>
        <v>#NAME?</v>
      </c>
      <c r="J31" s="195" t="str">
        <f ca="1">_xll.ohRangeRetrieveError(I31)</f>
        <v/>
      </c>
      <c r="K31" s="43"/>
    </row>
    <row r="32" spans="1:11" x14ac:dyDescent="0.2">
      <c r="A32" s="95"/>
      <c r="B32" s="175" t="s">
        <v>36</v>
      </c>
      <c r="C32" s="82" t="s">
        <v>266</v>
      </c>
      <c r="D32" s="82" t="s">
        <v>81</v>
      </c>
      <c r="E32" s="188" t="e">
        <f>Swap3M!F35</f>
        <v>#VALUE!</v>
      </c>
      <c r="F32" s="82" t="s">
        <v>139</v>
      </c>
      <c r="G32" s="189" t="e">
        <f>BasisSwapEON3M!F35</f>
        <v>#VALUE!</v>
      </c>
      <c r="H32" s="188" t="str">
        <f t="shared" si="0"/>
        <v>EUR1EON3E27Y_Quote</v>
      </c>
      <c r="I32" s="188" t="e">
        <f ca="1">_xll.qlCompositeQuote(H32,E32,G32,F32,Permanent,Trigger,ObjectOverwrite)</f>
        <v>#NAME?</v>
      </c>
      <c r="J32" s="195" t="str">
        <f ca="1">_xll.ohRangeRetrieveError(I32)</f>
        <v/>
      </c>
      <c r="K32" s="43"/>
    </row>
    <row r="33" spans="1:11" x14ac:dyDescent="0.2">
      <c r="A33" s="95"/>
      <c r="B33" s="175" t="s">
        <v>35</v>
      </c>
      <c r="C33" s="82" t="s">
        <v>266</v>
      </c>
      <c r="D33" s="82" t="s">
        <v>81</v>
      </c>
      <c r="E33" s="188" t="e">
        <f>Swap3M!F36</f>
        <v>#VALUE!</v>
      </c>
      <c r="F33" s="82" t="s">
        <v>139</v>
      </c>
      <c r="G33" s="189" t="e">
        <f>BasisSwapEON3M!F36</f>
        <v>#VALUE!</v>
      </c>
      <c r="H33" s="188" t="str">
        <f t="shared" si="0"/>
        <v>EUR1EON3E28Y_Quote</v>
      </c>
      <c r="I33" s="188" t="e">
        <f ca="1">_xll.qlCompositeQuote(H33,E33,G33,F33,Permanent,Trigger,ObjectOverwrite)</f>
        <v>#NAME?</v>
      </c>
      <c r="J33" s="195" t="str">
        <f ca="1">_xll.ohRangeRetrieveError(I33)</f>
        <v/>
      </c>
      <c r="K33" s="43"/>
    </row>
    <row r="34" spans="1:11" x14ac:dyDescent="0.2">
      <c r="A34" s="95"/>
      <c r="B34" s="175" t="s">
        <v>34</v>
      </c>
      <c r="C34" s="82" t="s">
        <v>266</v>
      </c>
      <c r="D34" s="82" t="s">
        <v>81</v>
      </c>
      <c r="E34" s="188" t="e">
        <f>Swap3M!F37</f>
        <v>#VALUE!</v>
      </c>
      <c r="F34" s="82" t="s">
        <v>139</v>
      </c>
      <c r="G34" s="189" t="e">
        <f>BasisSwapEON3M!F37</f>
        <v>#VALUE!</v>
      </c>
      <c r="H34" s="188" t="str">
        <f t="shared" si="0"/>
        <v>EUR1EON3E29Y_Quote</v>
      </c>
      <c r="I34" s="188" t="e">
        <f ca="1">_xll.qlCompositeQuote(H34,E34,G34,F34,Permanent,Trigger,ObjectOverwrite)</f>
        <v>#NAME?</v>
      </c>
      <c r="J34" s="195" t="str">
        <f ca="1">_xll.ohRangeRetrieveError(I34)</f>
        <v/>
      </c>
      <c r="K34" s="43"/>
    </row>
    <row r="35" spans="1:11" x14ac:dyDescent="0.2">
      <c r="A35" s="95"/>
      <c r="B35" s="175" t="s">
        <v>33</v>
      </c>
      <c r="C35" s="82" t="s">
        <v>266</v>
      </c>
      <c r="D35" s="82" t="s">
        <v>81</v>
      </c>
      <c r="E35" s="188" t="e">
        <f>Swap3M!F38</f>
        <v>#VALUE!</v>
      </c>
      <c r="F35" s="82" t="s">
        <v>139</v>
      </c>
      <c r="G35" s="189" t="e">
        <f>BasisSwapEON3M!F38</f>
        <v>#VALUE!</v>
      </c>
      <c r="H35" s="188" t="str">
        <f t="shared" si="0"/>
        <v>EUR1EON3E30Y_Quote</v>
      </c>
      <c r="I35" s="188" t="e">
        <f ca="1">_xll.qlCompositeQuote(H35,E35,G35,F35,Permanent,Trigger,ObjectOverwrite)</f>
        <v>#NAME?</v>
      </c>
      <c r="J35" s="195" t="str">
        <f ca="1">_xll.ohRangeRetrieveError(I35)</f>
        <v/>
      </c>
      <c r="K35" s="43"/>
    </row>
    <row r="36" spans="1:11" x14ac:dyDescent="0.2">
      <c r="A36" s="95"/>
      <c r="B36" s="175" t="s">
        <v>32</v>
      </c>
      <c r="C36" s="82" t="s">
        <v>266</v>
      </c>
      <c r="D36" s="82" t="s">
        <v>81</v>
      </c>
      <c r="E36" s="188" t="e">
        <f>Swap3M!F39</f>
        <v>#VALUE!</v>
      </c>
      <c r="F36" s="82" t="s">
        <v>139</v>
      </c>
      <c r="G36" s="189" t="e">
        <f>BasisSwapEON3M!F39</f>
        <v>#VALUE!</v>
      </c>
      <c r="H36" s="188" t="str">
        <f t="shared" si="0"/>
        <v>EUR1EON3E35Y_Quote</v>
      </c>
      <c r="I36" s="188" t="e">
        <f ca="1">_xll.qlCompositeQuote(H36,E36,G36,F36,Permanent,Trigger,ObjectOverwrite)</f>
        <v>#NAME?</v>
      </c>
      <c r="J36" s="195" t="str">
        <f ca="1">_xll.ohRangeRetrieveError(I36)</f>
        <v/>
      </c>
      <c r="K36" s="43"/>
    </row>
    <row r="37" spans="1:11" x14ac:dyDescent="0.2">
      <c r="A37" s="95"/>
      <c r="B37" s="175" t="s">
        <v>31</v>
      </c>
      <c r="C37" s="82" t="s">
        <v>266</v>
      </c>
      <c r="D37" s="82" t="s">
        <v>81</v>
      </c>
      <c r="E37" s="188" t="e">
        <f>Swap3M!F40</f>
        <v>#VALUE!</v>
      </c>
      <c r="F37" s="82" t="s">
        <v>139</v>
      </c>
      <c r="G37" s="189" t="e">
        <f>BasisSwapEON3M!F40</f>
        <v>#VALUE!</v>
      </c>
      <c r="H37" s="188" t="str">
        <f t="shared" si="0"/>
        <v>EUR1EON3E40Y_Quote</v>
      </c>
      <c r="I37" s="188" t="e">
        <f ca="1">_xll.qlCompositeQuote(H37,E37,G37,F37,Permanent,Trigger,ObjectOverwrite)</f>
        <v>#NAME?</v>
      </c>
      <c r="J37" s="195" t="str">
        <f ca="1">_xll.ohRangeRetrieveError(I37)</f>
        <v/>
      </c>
      <c r="K37" s="43"/>
    </row>
    <row r="38" spans="1:11" x14ac:dyDescent="0.2">
      <c r="A38" s="95"/>
      <c r="B38" s="175" t="s">
        <v>30</v>
      </c>
      <c r="C38" s="82" t="s">
        <v>266</v>
      </c>
      <c r="D38" s="82" t="s">
        <v>81</v>
      </c>
      <c r="E38" s="188" t="e">
        <f>Swap3M!F41</f>
        <v>#VALUE!</v>
      </c>
      <c r="F38" s="82" t="s">
        <v>139</v>
      </c>
      <c r="G38" s="189" t="e">
        <f>BasisSwapEON3M!F41</f>
        <v>#VALUE!</v>
      </c>
      <c r="H38" s="188" t="str">
        <f t="shared" si="0"/>
        <v>EUR1EON3E50Y_Quote</v>
      </c>
      <c r="I38" s="188" t="e">
        <f ca="1">_xll.qlCompositeQuote(H38,E38,G38,F38,Permanent,Trigger,ObjectOverwrite)</f>
        <v>#NAME?</v>
      </c>
      <c r="J38" s="195" t="str">
        <f ca="1">_xll.ohRangeRetrieveError(I38)</f>
        <v/>
      </c>
      <c r="K38" s="43"/>
    </row>
    <row r="39" spans="1:11" x14ac:dyDescent="0.2">
      <c r="A39" s="95"/>
      <c r="B39" s="175" t="s">
        <v>29</v>
      </c>
      <c r="C39" s="82" t="s">
        <v>266</v>
      </c>
      <c r="D39" s="82" t="s">
        <v>81</v>
      </c>
      <c r="E39" s="188" t="e">
        <f>Swap3M!F42</f>
        <v>#VALUE!</v>
      </c>
      <c r="F39" s="82" t="s">
        <v>139</v>
      </c>
      <c r="G39" s="189" t="e">
        <f>BasisSwapEON3M!F42</f>
        <v>#VALUE!</v>
      </c>
      <c r="H39" s="188" t="str">
        <f t="shared" si="0"/>
        <v>EUR1EON3E60Y_Quote</v>
      </c>
      <c r="I39" s="188" t="e">
        <f ca="1">_xll.qlCompositeQuote(H39,E39,G39,F39,Permanent,Trigger,ObjectOverwrite)</f>
        <v>#NAME?</v>
      </c>
      <c r="J39" s="195" t="str">
        <f ca="1">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 ca="1">_xll.qlCompositeQuote(I3,F3,H3,G3,Permanent,Trigger,ObjectOverwrite)</f>
        <v>#NAME?</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 ca="1">_xll.qlCompositeQuote(I4,F4,H4,G4,Permanent,Trigger,ObjectOverwrite)</f>
        <v>#NAME?</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 ca="1">_xll.qlCompositeQuote(I5,F5,H5,G5,Permanent,Trigger,ObjectOverwrite)</f>
        <v>#NAME?</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 ca="1">_xll.qlCompositeQuote(I6,F6,H6,G6,Permanent,Trigger,ObjectOverwrite)</f>
        <v>#NAME?</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 ca="1">_xll.qlCompositeQuote(I7,F7,H7,G7,Permanent,Trigger,ObjectOverwrite)</f>
        <v>#NAME?</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 ca="1">_xll.qlCompositeQuote(I8,F8,H8,G8,Permanent,Trigger,ObjectOverwrite)</f>
        <v>#NAME?</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 ca="1">_xll.qlCompositeQuote(I9,F9,H9,G9,Permanent,Trigger,ObjectOverwrite)</f>
        <v>#NAME?</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 ca="1">_xll.qlCompositeQuote(I10,F10,H10,G10,Permanent,Trigger,ObjectOverwrite)</f>
        <v>#NAME?</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 ca="1">_xll.qlCompositeQuote(I11,F11,H11,G11,Permanent,Trigger,ObjectOverwrite)</f>
        <v>#NAME?</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 ca="1">_xll.qlCompositeQuote(I12,F12,H12,G12,Permanent,Trigger,ObjectOverwrite)</f>
        <v>#NAME?</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 ca="1">_xll.qlCompositeQuote(I13,F13,H13,G13,Permanent,Trigger,ObjectOverwrite)</f>
        <v>#NAME?</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 ca="1">_xll.qlCompositeQuote(I14,F14,H14,G14,Permanent,Trigger,ObjectOverwrite)</f>
        <v>#NAME?</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 ca="1">_xll.qlCompositeQuote(I15,F15,H15,G15,Permanent,Trigger,ObjectOverwrite)</f>
        <v>#NAME?</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 ca="1">_xll.qlCompositeQuote(I16,F16,H16,G16,Permanent,Trigger,ObjectOverwrite)</f>
        <v>#NAME?</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 ca="1">_xll.qlCompositeQuote(I17,F17,H17,G17,Permanent,Trigger,ObjectOverwrite)</f>
        <v>#NAME?</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 ca="1">_xll.qlCompositeQuote(I18,F18,H18,G18,Permanent,Trigger,ObjectOverwrite)</f>
        <v>#NAME?</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 ca="1">_xll.qlCompositeQuote(I19,F19,H19,G19,Permanent,Trigger,ObjectOverwrite)</f>
        <v>#NAME?</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 ca="1">_xll.qlCompositeQuote(I20,F20,H20,G20,Permanent,Trigger,ObjectOverwrite)</f>
        <v>#NAME?</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 ca="1">_xll.qlCompositeQuote(I21,F21,H21,G21,Permanent,Trigger,ObjectOverwrite)</f>
        <v>#NAME?</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 ca="1">_xll.qlCompositeQuote(I22,F22,H22,G22,Permanent,Trigger,ObjectOverwrite)</f>
        <v>#NAME?</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 ca="1">_xll.qlCompositeQuote(I23,F23,H23,G23,Permanent,Trigger,ObjectOverwrite)</f>
        <v>#NAME?</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 ca="1">_xll.qlCompositeQuote(I24,F24,H24,G24,Permanent,Trigger,ObjectOverwrite)</f>
        <v>#NAME?</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 ca="1">_xll.qlCompositeQuote(I25,F25,H25,G25,Permanent,Trigger,ObjectOverwrite)</f>
        <v>#NAME?</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 ca="1">_xll.qlCompositeQuote(I26,F26,H26,G26,Permanent,Trigger,ObjectOverwrite)</f>
        <v>#NAME?</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 ca="1">_xll.qlCompositeQuote(I27,F27,H27,G27,Permanent,Trigger,ObjectOverwrite)</f>
        <v>#NAME?</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 ca="1">_xll.qlCompositeQuote(I28,F28,H28,G28,Permanent,Trigger,ObjectOverwrite)</f>
        <v>#NAME?</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 ca="1">_xll.qlCompositeQuote(I29,F29,H29,G29,Permanent,Trigger,ObjectOverwrite)</f>
        <v>#NAME?</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 ca="1">_xll.qlCompositeQuote(I30,F30,H30,G30,Permanent,Trigger,ObjectOverwrite)</f>
        <v>#NAME?</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 ca="1">_xll.qlCompositeQuote(I31,F31,H31,G31,Permanent,Trigger,ObjectOverwrite)</f>
        <v>#NAME?</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 ca="1">_xll.qlCompositeQuote(I32,F32,H32,G32,Permanent,Trigger,ObjectOverwrite)</f>
        <v>#NAME?</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 ca="1">_xll.qlCompositeQuote(I33,F33,H33,G33,Permanent,Trigger,ObjectOverwrite)</f>
        <v>#NAME?</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 ca="1">_xll.qlCompositeQuote(I34,F34,H34,G34,Permanent,Trigger,ObjectOverwrite)</f>
        <v>#NAME?</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 ca="1">_xll.qlCompositeQuote(I35,F35,H35,G35,Permanent,Trigger,ObjectOverwrite)</f>
        <v>#NAME?</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 ca="1">_xll.qlCompositeQuote(I36,F36,H36,G36,Permanent,Trigger,ObjectOverwrite)</f>
        <v>#NAME?</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 ca="1">_xll.qlCompositeQuote(I37,F37,H37,G37,Permanent,Trigger,ObjectOverwrite)</f>
        <v>#NAME?</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 ca="1">_xll.qlCompositeQuote(I38,F38,H38,G38,Permanent,Trigger,ObjectOverwrite)</f>
        <v>#NAME?</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 ca="1">_xll.qlCompositeQuote(I39,F39,H39,G39,Permanent,Trigger,ObjectOverwrite)</f>
        <v>#NAME?</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e">
        <f>BasisSwapxM12M!F6</f>
        <v>#VALUE!</v>
      </c>
      <c r="I3" s="188" t="str">
        <f t="shared" ref="I3:I39" si="1">Currency&amp;$C3&amp;$D3&amp;"BASIS"&amp;$B3&amp;QuoteSuffix</f>
        <v>EURAB12EBASIS1Y_Quote</v>
      </c>
      <c r="J3" s="188" t="e">
        <f ca="1">_xll.qlCompositeQuote(I3,F3,H3,G3,Permanent,Trigger,ObjectOverwrite)</f>
        <v>#NAME?</v>
      </c>
      <c r="K3" s="195" t="e">
        <f ca="1">_xll.ohRangeRetrieveError(J3)</f>
        <v>#NUM!</v>
      </c>
      <c r="L3" s="43"/>
      <c r="M3" s="402"/>
    </row>
    <row r="4" spans="1:13" x14ac:dyDescent="0.2">
      <c r="A4" s="95"/>
      <c r="B4" s="175" t="s">
        <v>79</v>
      </c>
      <c r="C4" s="82" t="s">
        <v>124</v>
      </c>
      <c r="D4" s="82" t="s">
        <v>83</v>
      </c>
      <c r="E4" s="82" t="s">
        <v>74</v>
      </c>
      <c r="F4" s="188" t="str">
        <f t="shared" si="0"/>
        <v>EURAB6E15M_Quote</v>
      </c>
      <c r="G4" s="82" t="s">
        <v>142</v>
      </c>
      <c r="H4" s="189" t="e">
        <f>BasisSwapxM12M!F7</f>
        <v>#VALUE!</v>
      </c>
      <c r="I4" s="188" t="str">
        <f t="shared" si="1"/>
        <v>EURAB12EBASIS15M_Quote</v>
      </c>
      <c r="J4" s="188" t="e">
        <f ca="1">_xll.qlCompositeQuote(I4,F4,H4,G4,Permanent,Trigger,ObjectOverwrite)</f>
        <v>#NAME?</v>
      </c>
      <c r="K4" s="195" t="e">
        <f ca="1">_xll.ohRangeRetrieveError(J4)</f>
        <v>#NUM!</v>
      </c>
      <c r="L4" s="43"/>
      <c r="M4" s="402"/>
    </row>
    <row r="5" spans="1:13" x14ac:dyDescent="0.2">
      <c r="A5" s="95"/>
      <c r="B5" s="175" t="s">
        <v>78</v>
      </c>
      <c r="C5" s="82" t="s">
        <v>124</v>
      </c>
      <c r="D5" s="82" t="s">
        <v>83</v>
      </c>
      <c r="E5" s="82" t="s">
        <v>74</v>
      </c>
      <c r="F5" s="188" t="str">
        <f t="shared" si="0"/>
        <v>EURAB6E18M_Quote</v>
      </c>
      <c r="G5" s="82" t="s">
        <v>142</v>
      </c>
      <c r="H5" s="189" t="e">
        <f>BasisSwapxM12M!F8</f>
        <v>#VALUE!</v>
      </c>
      <c r="I5" s="188" t="str">
        <f t="shared" si="1"/>
        <v>EURAB12EBASIS18M_Quote</v>
      </c>
      <c r="J5" s="188" t="e">
        <f ca="1">_xll.qlCompositeQuote(I5,F5,H5,G5,Permanent,Trigger,ObjectOverwrite)</f>
        <v>#NAME?</v>
      </c>
      <c r="K5" s="195" t="e">
        <f ca="1">_xll.ohRangeRetrieveError(J5)</f>
        <v>#NUM!</v>
      </c>
      <c r="L5" s="43"/>
      <c r="M5" s="402"/>
    </row>
    <row r="6" spans="1:13" x14ac:dyDescent="0.2">
      <c r="A6" s="95"/>
      <c r="B6" s="175" t="s">
        <v>77</v>
      </c>
      <c r="C6" s="82" t="s">
        <v>124</v>
      </c>
      <c r="D6" s="82" t="s">
        <v>83</v>
      </c>
      <c r="E6" s="82" t="s">
        <v>74</v>
      </c>
      <c r="F6" s="188" t="str">
        <f t="shared" si="0"/>
        <v>EURAB6E21M_Quote</v>
      </c>
      <c r="G6" s="82" t="s">
        <v>142</v>
      </c>
      <c r="H6" s="189" t="e">
        <f>BasisSwapxM12M!F9</f>
        <v>#VALUE!</v>
      </c>
      <c r="I6" s="188" t="str">
        <f t="shared" si="1"/>
        <v>EURAB12EBASIS21M_Quote</v>
      </c>
      <c r="J6" s="188" t="e">
        <f ca="1">_xll.qlCompositeQuote(I6,F6,H6,G6,Permanent,Trigger,ObjectOverwrite)</f>
        <v>#NAME?</v>
      </c>
      <c r="K6" s="195" t="e">
        <f ca="1">_xll.ohRangeRetrieveError(J6)</f>
        <v>#NUM!</v>
      </c>
      <c r="L6" s="43"/>
      <c r="M6" s="402"/>
    </row>
    <row r="7" spans="1:13" x14ac:dyDescent="0.2">
      <c r="A7" s="95"/>
      <c r="B7" s="175" t="s">
        <v>61</v>
      </c>
      <c r="C7" s="82" t="s">
        <v>124</v>
      </c>
      <c r="D7" s="82" t="s">
        <v>83</v>
      </c>
      <c r="E7" s="82" t="s">
        <v>74</v>
      </c>
      <c r="F7" s="188" t="str">
        <f t="shared" si="0"/>
        <v>EURAB6E2Y_Quote</v>
      </c>
      <c r="G7" s="82" t="s">
        <v>142</v>
      </c>
      <c r="H7" s="189" t="e">
        <f>BasisSwapxM12M!F10</f>
        <v>#VALUE!</v>
      </c>
      <c r="I7" s="188" t="str">
        <f t="shared" si="1"/>
        <v>EURAB12EBASIS2Y_Quote</v>
      </c>
      <c r="J7" s="188" t="e">
        <f ca="1">_xll.qlCompositeQuote(I7,F7,H7,G7,Permanent,Trigger,ObjectOverwrite)</f>
        <v>#NAME?</v>
      </c>
      <c r="K7" s="195" t="e">
        <f ca="1">_xll.ohRangeRetrieveError(J7)</f>
        <v>#NUM!</v>
      </c>
      <c r="L7" s="43"/>
      <c r="M7" s="402"/>
    </row>
    <row r="8" spans="1:13" x14ac:dyDescent="0.2">
      <c r="A8" s="95"/>
      <c r="B8" s="175" t="s">
        <v>60</v>
      </c>
      <c r="C8" s="82" t="s">
        <v>124</v>
      </c>
      <c r="D8" s="82" t="s">
        <v>83</v>
      </c>
      <c r="E8" s="82" t="s">
        <v>74</v>
      </c>
      <c r="F8" s="188" t="str">
        <f t="shared" si="0"/>
        <v>EURAB6E3Y_Quote</v>
      </c>
      <c r="G8" s="82" t="s">
        <v>142</v>
      </c>
      <c r="H8" s="189" t="e">
        <f>BasisSwapxM12M!F11</f>
        <v>#VALUE!</v>
      </c>
      <c r="I8" s="188" t="str">
        <f t="shared" si="1"/>
        <v>EURAB12EBASIS3Y_Quote</v>
      </c>
      <c r="J8" s="188" t="e">
        <f ca="1">_xll.qlCompositeQuote(I8,F8,H8,G8,Permanent,Trigger,ObjectOverwrite)</f>
        <v>#NAME?</v>
      </c>
      <c r="K8" s="195" t="e">
        <f ca="1">_xll.ohRangeRetrieveError(J8)</f>
        <v>#NUM!</v>
      </c>
      <c r="L8" s="43"/>
      <c r="M8" s="402"/>
    </row>
    <row r="9" spans="1:13" x14ac:dyDescent="0.2">
      <c r="A9" s="95"/>
      <c r="B9" s="175" t="s">
        <v>59</v>
      </c>
      <c r="C9" s="82" t="s">
        <v>124</v>
      </c>
      <c r="D9" s="82" t="s">
        <v>83</v>
      </c>
      <c r="E9" s="82" t="s">
        <v>74</v>
      </c>
      <c r="F9" s="188" t="str">
        <f t="shared" si="0"/>
        <v>EURAB6E4Y_Quote</v>
      </c>
      <c r="G9" s="82" t="s">
        <v>142</v>
      </c>
      <c r="H9" s="189" t="e">
        <f>BasisSwapxM12M!F12</f>
        <v>#VALUE!</v>
      </c>
      <c r="I9" s="188" t="str">
        <f t="shared" si="1"/>
        <v>EURAB12EBASIS4Y_Quote</v>
      </c>
      <c r="J9" s="188" t="e">
        <f ca="1">_xll.qlCompositeQuote(I9,F9,H9,G9,Permanent,Trigger,ObjectOverwrite)</f>
        <v>#NAME?</v>
      </c>
      <c r="K9" s="195" t="e">
        <f ca="1">_xll.ohRangeRetrieveError(J9)</f>
        <v>#NUM!</v>
      </c>
      <c r="L9" s="43"/>
      <c r="M9" s="402"/>
    </row>
    <row r="10" spans="1:13" x14ac:dyDescent="0.2">
      <c r="A10" s="95"/>
      <c r="B10" s="175" t="s">
        <v>58</v>
      </c>
      <c r="C10" s="82" t="s">
        <v>124</v>
      </c>
      <c r="D10" s="82" t="s">
        <v>83</v>
      </c>
      <c r="E10" s="82" t="s">
        <v>74</v>
      </c>
      <c r="F10" s="188" t="str">
        <f t="shared" si="0"/>
        <v>EURAB6E5Y_Quote</v>
      </c>
      <c r="G10" s="82" t="s">
        <v>142</v>
      </c>
      <c r="H10" s="189" t="e">
        <f>BasisSwapxM12M!F13</f>
        <v>#VALUE!</v>
      </c>
      <c r="I10" s="188" t="str">
        <f t="shared" si="1"/>
        <v>EURAB12EBASIS5Y_Quote</v>
      </c>
      <c r="J10" s="188" t="e">
        <f ca="1">_xll.qlCompositeQuote(I10,F10,H10,G10,Permanent,Trigger,ObjectOverwrite)</f>
        <v>#NAME?</v>
      </c>
      <c r="K10" s="195" t="e">
        <f ca="1">_xll.ohRangeRetrieveError(J10)</f>
        <v>#NUM!</v>
      </c>
      <c r="L10" s="43"/>
      <c r="M10" s="402"/>
    </row>
    <row r="11" spans="1:13" x14ac:dyDescent="0.2">
      <c r="A11" s="95"/>
      <c r="B11" s="175" t="s">
        <v>57</v>
      </c>
      <c r="C11" s="82" t="s">
        <v>124</v>
      </c>
      <c r="D11" s="82" t="s">
        <v>83</v>
      </c>
      <c r="E11" s="82" t="s">
        <v>74</v>
      </c>
      <c r="F11" s="188" t="str">
        <f t="shared" si="0"/>
        <v>EURAB6E6Y_Quote</v>
      </c>
      <c r="G11" s="82" t="s">
        <v>142</v>
      </c>
      <c r="H11" s="189" t="e">
        <f>BasisSwapxM12M!F14</f>
        <v>#VALUE!</v>
      </c>
      <c r="I11" s="188" t="str">
        <f t="shared" si="1"/>
        <v>EURAB12EBASIS6Y_Quote</v>
      </c>
      <c r="J11" s="188" t="e">
        <f ca="1">_xll.qlCompositeQuote(I11,F11,H11,G11,Permanent,Trigger,ObjectOverwrite)</f>
        <v>#NAME?</v>
      </c>
      <c r="K11" s="195" t="e">
        <f ca="1">_xll.ohRangeRetrieveError(J11)</f>
        <v>#NUM!</v>
      </c>
      <c r="L11" s="43"/>
      <c r="M11" s="402"/>
    </row>
    <row r="12" spans="1:13" x14ac:dyDescent="0.2">
      <c r="A12" s="95"/>
      <c r="B12" s="175" t="s">
        <v>56</v>
      </c>
      <c r="C12" s="82" t="s">
        <v>124</v>
      </c>
      <c r="D12" s="82" t="s">
        <v>83</v>
      </c>
      <c r="E12" s="82" t="s">
        <v>74</v>
      </c>
      <c r="F12" s="188" t="str">
        <f t="shared" si="0"/>
        <v>EURAB6E7Y_Quote</v>
      </c>
      <c r="G12" s="82" t="s">
        <v>142</v>
      </c>
      <c r="H12" s="189" t="e">
        <f>BasisSwapxM12M!F15</f>
        <v>#VALUE!</v>
      </c>
      <c r="I12" s="188" t="str">
        <f t="shared" si="1"/>
        <v>EURAB12EBASIS7Y_Quote</v>
      </c>
      <c r="J12" s="188" t="e">
        <f ca="1">_xll.qlCompositeQuote(I12,F12,H12,G12,Permanent,Trigger,ObjectOverwrite)</f>
        <v>#NAME?</v>
      </c>
      <c r="K12" s="195" t="e">
        <f ca="1">_xll.ohRangeRetrieveError(J12)</f>
        <v>#NUM!</v>
      </c>
      <c r="L12" s="43"/>
      <c r="M12" s="402"/>
    </row>
    <row r="13" spans="1:13" x14ac:dyDescent="0.2">
      <c r="A13" s="95"/>
      <c r="B13" s="175" t="s">
        <v>55</v>
      </c>
      <c r="C13" s="82" t="s">
        <v>124</v>
      </c>
      <c r="D13" s="82" t="s">
        <v>83</v>
      </c>
      <c r="E13" s="82" t="s">
        <v>74</v>
      </c>
      <c r="F13" s="188" t="str">
        <f t="shared" si="0"/>
        <v>EURAB6E8Y_Quote</v>
      </c>
      <c r="G13" s="82" t="s">
        <v>142</v>
      </c>
      <c r="H13" s="189" t="e">
        <f>BasisSwapxM12M!F16</f>
        <v>#VALUE!</v>
      </c>
      <c r="I13" s="188" t="str">
        <f t="shared" si="1"/>
        <v>EURAB12EBASIS8Y_Quote</v>
      </c>
      <c r="J13" s="188" t="e">
        <f ca="1">_xll.qlCompositeQuote(I13,F13,H13,G13,Permanent,Trigger,ObjectOverwrite)</f>
        <v>#NAME?</v>
      </c>
      <c r="K13" s="195" t="e">
        <f ca="1">_xll.ohRangeRetrieveError(J13)</f>
        <v>#NUM!</v>
      </c>
      <c r="L13" s="43"/>
      <c r="M13" s="402"/>
    </row>
    <row r="14" spans="1:13" x14ac:dyDescent="0.2">
      <c r="A14" s="95"/>
      <c r="B14" s="175" t="s">
        <v>54</v>
      </c>
      <c r="C14" s="82" t="s">
        <v>124</v>
      </c>
      <c r="D14" s="82" t="s">
        <v>83</v>
      </c>
      <c r="E14" s="82" t="s">
        <v>74</v>
      </c>
      <c r="F14" s="188" t="str">
        <f t="shared" si="0"/>
        <v>EURAB6E9Y_Quote</v>
      </c>
      <c r="G14" s="82" t="s">
        <v>142</v>
      </c>
      <c r="H14" s="189" t="e">
        <f>BasisSwapxM12M!F17</f>
        <v>#VALUE!</v>
      </c>
      <c r="I14" s="188" t="str">
        <f t="shared" si="1"/>
        <v>EURAB12EBASIS9Y_Quote</v>
      </c>
      <c r="J14" s="188" t="e">
        <f ca="1">_xll.qlCompositeQuote(I14,F14,H14,G14,Permanent,Trigger,ObjectOverwrite)</f>
        <v>#NAME?</v>
      </c>
      <c r="K14" s="195" t="e">
        <f ca="1">_xll.ohRangeRetrieveError(J14)</f>
        <v>#NUM!</v>
      </c>
      <c r="L14" s="43"/>
      <c r="M14" s="402"/>
    </row>
    <row r="15" spans="1:13" x14ac:dyDescent="0.2">
      <c r="A15" s="95"/>
      <c r="B15" s="175" t="s">
        <v>53</v>
      </c>
      <c r="C15" s="82" t="s">
        <v>124</v>
      </c>
      <c r="D15" s="82" t="s">
        <v>83</v>
      </c>
      <c r="E15" s="82" t="s">
        <v>74</v>
      </c>
      <c r="F15" s="188" t="str">
        <f t="shared" si="0"/>
        <v>EURAB6E10Y_Quote</v>
      </c>
      <c r="G15" s="82" t="s">
        <v>142</v>
      </c>
      <c r="H15" s="189" t="e">
        <f>BasisSwapxM12M!F18</f>
        <v>#VALUE!</v>
      </c>
      <c r="I15" s="188" t="str">
        <f t="shared" si="1"/>
        <v>EURAB12EBASIS10Y_Quote</v>
      </c>
      <c r="J15" s="188" t="e">
        <f ca="1">_xll.qlCompositeQuote(I15,F15,H15,G15,Permanent,Trigger,ObjectOverwrite)</f>
        <v>#NAME?</v>
      </c>
      <c r="K15" s="195" t="e">
        <f ca="1">_xll.ohRangeRetrieveError(J15)</f>
        <v>#NUM!</v>
      </c>
      <c r="L15" s="43"/>
      <c r="M15" s="402"/>
    </row>
    <row r="16" spans="1:13" x14ac:dyDescent="0.2">
      <c r="A16" s="95"/>
      <c r="B16" s="175" t="s">
        <v>52</v>
      </c>
      <c r="C16" s="82" t="s">
        <v>124</v>
      </c>
      <c r="D16" s="82" t="s">
        <v>83</v>
      </c>
      <c r="E16" s="82" t="s">
        <v>74</v>
      </c>
      <c r="F16" s="188" t="str">
        <f t="shared" si="0"/>
        <v>EURAB6E11Y_Quote</v>
      </c>
      <c r="G16" s="82" t="s">
        <v>142</v>
      </c>
      <c r="H16" s="189" t="e">
        <f>BasisSwapxM12M!F19</f>
        <v>#VALUE!</v>
      </c>
      <c r="I16" s="188" t="str">
        <f t="shared" si="1"/>
        <v>EURAB12EBASIS11Y_Quote</v>
      </c>
      <c r="J16" s="188" t="e">
        <f ca="1">_xll.qlCompositeQuote(I16,F16,H16,G16,Permanent,Trigger,ObjectOverwrite)</f>
        <v>#NAME?</v>
      </c>
      <c r="K16" s="195" t="e">
        <f ca="1">_xll.ohRangeRetrieveError(J16)</f>
        <v>#NUM!</v>
      </c>
      <c r="L16" s="43"/>
      <c r="M16" s="402"/>
    </row>
    <row r="17" spans="1:13" x14ac:dyDescent="0.2">
      <c r="A17" s="95"/>
      <c r="B17" s="175" t="s">
        <v>51</v>
      </c>
      <c r="C17" s="82" t="s">
        <v>124</v>
      </c>
      <c r="D17" s="82" t="s">
        <v>83</v>
      </c>
      <c r="E17" s="82" t="s">
        <v>74</v>
      </c>
      <c r="F17" s="188" t="str">
        <f t="shared" si="0"/>
        <v>EURAB6E12Y_Quote</v>
      </c>
      <c r="G17" s="82" t="s">
        <v>142</v>
      </c>
      <c r="H17" s="189" t="e">
        <f>BasisSwapxM12M!F20</f>
        <v>#VALUE!</v>
      </c>
      <c r="I17" s="188" t="str">
        <f t="shared" si="1"/>
        <v>EURAB12EBASIS12Y_Quote</v>
      </c>
      <c r="J17" s="188" t="e">
        <f ca="1">_xll.qlCompositeQuote(I17,F17,H17,G17,Permanent,Trigger,ObjectOverwrite)</f>
        <v>#NAME?</v>
      </c>
      <c r="K17" s="195" t="e">
        <f ca="1">_xll.ohRangeRetrieveError(J17)</f>
        <v>#NUM!</v>
      </c>
      <c r="L17" s="43"/>
      <c r="M17" s="402"/>
    </row>
    <row r="18" spans="1:13" x14ac:dyDescent="0.2">
      <c r="A18" s="95"/>
      <c r="B18" s="175" t="s">
        <v>50</v>
      </c>
      <c r="C18" s="82" t="s">
        <v>124</v>
      </c>
      <c r="D18" s="82" t="s">
        <v>83</v>
      </c>
      <c r="E18" s="82" t="s">
        <v>74</v>
      </c>
      <c r="F18" s="188" t="str">
        <f t="shared" si="0"/>
        <v>EURAB6E13Y_Quote</v>
      </c>
      <c r="G18" s="82" t="s">
        <v>142</v>
      </c>
      <c r="H18" s="189" t="e">
        <f>BasisSwapxM12M!F21</f>
        <v>#VALUE!</v>
      </c>
      <c r="I18" s="188" t="str">
        <f t="shared" si="1"/>
        <v>EURAB12EBASIS13Y_Quote</v>
      </c>
      <c r="J18" s="188" t="e">
        <f ca="1">_xll.qlCompositeQuote(I18,F18,H18,G18,Permanent,Trigger,ObjectOverwrite)</f>
        <v>#NAME?</v>
      </c>
      <c r="K18" s="195" t="e">
        <f ca="1">_xll.ohRangeRetrieveError(J18)</f>
        <v>#NUM!</v>
      </c>
      <c r="L18" s="43"/>
      <c r="M18" s="402"/>
    </row>
    <row r="19" spans="1:13" x14ac:dyDescent="0.2">
      <c r="A19" s="95"/>
      <c r="B19" s="175" t="s">
        <v>49</v>
      </c>
      <c r="C19" s="82" t="s">
        <v>124</v>
      </c>
      <c r="D19" s="82" t="s">
        <v>83</v>
      </c>
      <c r="E19" s="82" t="s">
        <v>74</v>
      </c>
      <c r="F19" s="188" t="str">
        <f t="shared" si="0"/>
        <v>EURAB6E14Y_Quote</v>
      </c>
      <c r="G19" s="82" t="s">
        <v>142</v>
      </c>
      <c r="H19" s="189" t="e">
        <f>BasisSwapxM12M!F22</f>
        <v>#VALUE!</v>
      </c>
      <c r="I19" s="188" t="str">
        <f t="shared" si="1"/>
        <v>EURAB12EBASIS14Y_Quote</v>
      </c>
      <c r="J19" s="188" t="e">
        <f ca="1">_xll.qlCompositeQuote(I19,F19,H19,G19,Permanent,Trigger,ObjectOverwrite)</f>
        <v>#NAME?</v>
      </c>
      <c r="K19" s="195" t="e">
        <f ca="1">_xll.ohRangeRetrieveError(J19)</f>
        <v>#NUM!</v>
      </c>
      <c r="L19" s="43"/>
      <c r="M19" s="402"/>
    </row>
    <row r="20" spans="1:13" x14ac:dyDescent="0.2">
      <c r="A20" s="95"/>
      <c r="B20" s="175" t="s">
        <v>48</v>
      </c>
      <c r="C20" s="82" t="s">
        <v>124</v>
      </c>
      <c r="D20" s="82" t="s">
        <v>83</v>
      </c>
      <c r="E20" s="82" t="s">
        <v>74</v>
      </c>
      <c r="F20" s="188" t="str">
        <f t="shared" si="0"/>
        <v>EURAB6E15Y_Quote</v>
      </c>
      <c r="G20" s="82" t="s">
        <v>142</v>
      </c>
      <c r="H20" s="189" t="e">
        <f>BasisSwapxM12M!F23</f>
        <v>#VALUE!</v>
      </c>
      <c r="I20" s="188" t="str">
        <f t="shared" si="1"/>
        <v>EURAB12EBASIS15Y_Quote</v>
      </c>
      <c r="J20" s="188" t="e">
        <f ca="1">_xll.qlCompositeQuote(I20,F20,H20,G20,Permanent,Trigger,ObjectOverwrite)</f>
        <v>#NAME?</v>
      </c>
      <c r="K20" s="195" t="e">
        <f ca="1">_xll.ohRangeRetrieveError(J20)</f>
        <v>#NUM!</v>
      </c>
      <c r="L20" s="43"/>
      <c r="M20" s="402"/>
    </row>
    <row r="21" spans="1:13" x14ac:dyDescent="0.2">
      <c r="A21" s="95"/>
      <c r="B21" s="175" t="s">
        <v>47</v>
      </c>
      <c r="C21" s="82" t="s">
        <v>124</v>
      </c>
      <c r="D21" s="82" t="s">
        <v>83</v>
      </c>
      <c r="E21" s="82" t="s">
        <v>74</v>
      </c>
      <c r="F21" s="188" t="str">
        <f t="shared" si="0"/>
        <v>EURAB6E16Y_Quote</v>
      </c>
      <c r="G21" s="82" t="s">
        <v>142</v>
      </c>
      <c r="H21" s="189" t="e">
        <f>BasisSwapxM12M!F24</f>
        <v>#VALUE!</v>
      </c>
      <c r="I21" s="188" t="str">
        <f t="shared" si="1"/>
        <v>EURAB12EBASIS16Y_Quote</v>
      </c>
      <c r="J21" s="188" t="e">
        <f ca="1">_xll.qlCompositeQuote(I21,F21,H21,G21,Permanent,Trigger,ObjectOverwrite)</f>
        <v>#NAME?</v>
      </c>
      <c r="K21" s="195" t="e">
        <f ca="1">_xll.ohRangeRetrieveError(J21)</f>
        <v>#NUM!</v>
      </c>
      <c r="L21" s="43"/>
      <c r="M21" s="402"/>
    </row>
    <row r="22" spans="1:13" x14ac:dyDescent="0.2">
      <c r="A22" s="95"/>
      <c r="B22" s="175" t="s">
        <v>46</v>
      </c>
      <c r="C22" s="82" t="s">
        <v>124</v>
      </c>
      <c r="D22" s="82" t="s">
        <v>83</v>
      </c>
      <c r="E22" s="82" t="s">
        <v>74</v>
      </c>
      <c r="F22" s="188" t="str">
        <f t="shared" si="0"/>
        <v>EURAB6E17Y_Quote</v>
      </c>
      <c r="G22" s="82" t="s">
        <v>142</v>
      </c>
      <c r="H22" s="189" t="e">
        <f>BasisSwapxM12M!F25</f>
        <v>#VALUE!</v>
      </c>
      <c r="I22" s="188" t="str">
        <f t="shared" si="1"/>
        <v>EURAB12EBASIS17Y_Quote</v>
      </c>
      <c r="J22" s="188" t="e">
        <f ca="1">_xll.qlCompositeQuote(I22,F22,H22,G22,Permanent,Trigger,ObjectOverwrite)</f>
        <v>#NAME?</v>
      </c>
      <c r="K22" s="195" t="e">
        <f ca="1">_xll.ohRangeRetrieveError(J22)</f>
        <v>#NUM!</v>
      </c>
      <c r="L22" s="43"/>
      <c r="M22" s="402"/>
    </row>
    <row r="23" spans="1:13" x14ac:dyDescent="0.2">
      <c r="A23" s="95"/>
      <c r="B23" s="175" t="s">
        <v>45</v>
      </c>
      <c r="C23" s="82" t="s">
        <v>124</v>
      </c>
      <c r="D23" s="82" t="s">
        <v>83</v>
      </c>
      <c r="E23" s="82" t="s">
        <v>74</v>
      </c>
      <c r="F23" s="188" t="str">
        <f t="shared" si="0"/>
        <v>EURAB6E18Y_Quote</v>
      </c>
      <c r="G23" s="82" t="s">
        <v>142</v>
      </c>
      <c r="H23" s="189" t="e">
        <f>BasisSwapxM12M!F26</f>
        <v>#VALUE!</v>
      </c>
      <c r="I23" s="188" t="str">
        <f t="shared" si="1"/>
        <v>EURAB12EBASIS18Y_Quote</v>
      </c>
      <c r="J23" s="188" t="e">
        <f ca="1">_xll.qlCompositeQuote(I23,F23,H23,G23,Permanent,Trigger,ObjectOverwrite)</f>
        <v>#NAME?</v>
      </c>
      <c r="K23" s="195" t="e">
        <f ca="1">_xll.ohRangeRetrieveError(J23)</f>
        <v>#NUM!</v>
      </c>
      <c r="L23" s="43"/>
      <c r="M23" s="402"/>
    </row>
    <row r="24" spans="1:13" x14ac:dyDescent="0.2">
      <c r="A24" s="95"/>
      <c r="B24" s="175" t="s">
        <v>44</v>
      </c>
      <c r="C24" s="82" t="s">
        <v>124</v>
      </c>
      <c r="D24" s="82" t="s">
        <v>83</v>
      </c>
      <c r="E24" s="82" t="s">
        <v>74</v>
      </c>
      <c r="F24" s="188" t="str">
        <f t="shared" si="0"/>
        <v>EURAB6E19Y_Quote</v>
      </c>
      <c r="G24" s="82" t="s">
        <v>142</v>
      </c>
      <c r="H24" s="189" t="e">
        <f>BasisSwapxM12M!F27</f>
        <v>#VALUE!</v>
      </c>
      <c r="I24" s="188" t="str">
        <f t="shared" si="1"/>
        <v>EURAB12EBASIS19Y_Quote</v>
      </c>
      <c r="J24" s="188" t="e">
        <f ca="1">_xll.qlCompositeQuote(I24,F24,H24,G24,Permanent,Trigger,ObjectOverwrite)</f>
        <v>#NAME?</v>
      </c>
      <c r="K24" s="195" t="e">
        <f ca="1">_xll.ohRangeRetrieveError(J24)</f>
        <v>#NUM!</v>
      </c>
      <c r="L24" s="43"/>
      <c r="M24" s="402"/>
    </row>
    <row r="25" spans="1:13" x14ac:dyDescent="0.2">
      <c r="A25" s="95"/>
      <c r="B25" s="175" t="s">
        <v>43</v>
      </c>
      <c r="C25" s="82" t="s">
        <v>124</v>
      </c>
      <c r="D25" s="82" t="s">
        <v>83</v>
      </c>
      <c r="E25" s="82" t="s">
        <v>74</v>
      </c>
      <c r="F25" s="188" t="str">
        <f t="shared" si="0"/>
        <v>EURAB6E20Y_Quote</v>
      </c>
      <c r="G25" s="82" t="s">
        <v>142</v>
      </c>
      <c r="H25" s="189" t="e">
        <f>BasisSwapxM12M!F28</f>
        <v>#VALUE!</v>
      </c>
      <c r="I25" s="188" t="str">
        <f t="shared" si="1"/>
        <v>EURAB12EBASIS20Y_Quote</v>
      </c>
      <c r="J25" s="188" t="e">
        <f ca="1">_xll.qlCompositeQuote(I25,F25,H25,G25,Permanent,Trigger,ObjectOverwrite)</f>
        <v>#NAME?</v>
      </c>
      <c r="K25" s="195" t="e">
        <f ca="1">_xll.ohRangeRetrieveError(J25)</f>
        <v>#NUM!</v>
      </c>
      <c r="L25" s="43"/>
      <c r="M25" s="402"/>
    </row>
    <row r="26" spans="1:13" x14ac:dyDescent="0.2">
      <c r="A26" s="95"/>
      <c r="B26" s="175" t="s">
        <v>42</v>
      </c>
      <c r="C26" s="82" t="s">
        <v>124</v>
      </c>
      <c r="D26" s="82" t="s">
        <v>83</v>
      </c>
      <c r="E26" s="82" t="s">
        <v>74</v>
      </c>
      <c r="F26" s="188" t="str">
        <f t="shared" si="0"/>
        <v>EURAB6E21Y_Quote</v>
      </c>
      <c r="G26" s="82" t="s">
        <v>142</v>
      </c>
      <c r="H26" s="189" t="e">
        <f>BasisSwapxM12M!F29</f>
        <v>#VALUE!</v>
      </c>
      <c r="I26" s="188" t="str">
        <f t="shared" si="1"/>
        <v>EURAB12EBASIS21Y_Quote</v>
      </c>
      <c r="J26" s="188" t="e">
        <f ca="1">_xll.qlCompositeQuote(I26,F26,H26,G26,Permanent,Trigger,ObjectOverwrite)</f>
        <v>#NAME?</v>
      </c>
      <c r="K26" s="195" t="e">
        <f ca="1">_xll.ohRangeRetrieveError(J26)</f>
        <v>#NUM!</v>
      </c>
      <c r="L26" s="43"/>
      <c r="M26" s="402"/>
    </row>
    <row r="27" spans="1:13" x14ac:dyDescent="0.2">
      <c r="A27" s="95"/>
      <c r="B27" s="175" t="s">
        <v>41</v>
      </c>
      <c r="C27" s="82" t="s">
        <v>124</v>
      </c>
      <c r="D27" s="82" t="s">
        <v>83</v>
      </c>
      <c r="E27" s="82" t="s">
        <v>74</v>
      </c>
      <c r="F27" s="188" t="str">
        <f t="shared" si="0"/>
        <v>EURAB6E22Y_Quote</v>
      </c>
      <c r="G27" s="82" t="s">
        <v>142</v>
      </c>
      <c r="H27" s="189" t="e">
        <f>BasisSwapxM12M!F30</f>
        <v>#VALUE!</v>
      </c>
      <c r="I27" s="188" t="str">
        <f t="shared" si="1"/>
        <v>EURAB12EBASIS22Y_Quote</v>
      </c>
      <c r="J27" s="188" t="e">
        <f ca="1">_xll.qlCompositeQuote(I27,F27,H27,G27,Permanent,Trigger,ObjectOverwrite)</f>
        <v>#NAME?</v>
      </c>
      <c r="K27" s="195" t="e">
        <f ca="1">_xll.ohRangeRetrieveError(J27)</f>
        <v>#NUM!</v>
      </c>
      <c r="L27" s="43"/>
      <c r="M27" s="402"/>
    </row>
    <row r="28" spans="1:13" x14ac:dyDescent="0.2">
      <c r="A28" s="95"/>
      <c r="B28" s="175" t="s">
        <v>40</v>
      </c>
      <c r="C28" s="82" t="s">
        <v>124</v>
      </c>
      <c r="D28" s="82" t="s">
        <v>83</v>
      </c>
      <c r="E28" s="82" t="s">
        <v>74</v>
      </c>
      <c r="F28" s="188" t="str">
        <f t="shared" si="0"/>
        <v>EURAB6E23Y_Quote</v>
      </c>
      <c r="G28" s="82" t="s">
        <v>142</v>
      </c>
      <c r="H28" s="189" t="e">
        <f>BasisSwapxM12M!F31</f>
        <v>#VALUE!</v>
      </c>
      <c r="I28" s="188" t="str">
        <f t="shared" si="1"/>
        <v>EURAB12EBASIS23Y_Quote</v>
      </c>
      <c r="J28" s="188" t="e">
        <f ca="1">_xll.qlCompositeQuote(I28,F28,H28,G28,Permanent,Trigger,ObjectOverwrite)</f>
        <v>#NAME?</v>
      </c>
      <c r="K28" s="195" t="e">
        <f ca="1">_xll.ohRangeRetrieveError(J28)</f>
        <v>#NUM!</v>
      </c>
      <c r="L28" s="43"/>
      <c r="M28" s="402"/>
    </row>
    <row r="29" spans="1:13" x14ac:dyDescent="0.2">
      <c r="A29" s="95"/>
      <c r="B29" s="175" t="s">
        <v>39</v>
      </c>
      <c r="C29" s="82" t="s">
        <v>124</v>
      </c>
      <c r="D29" s="82" t="s">
        <v>83</v>
      </c>
      <c r="E29" s="82" t="s">
        <v>74</v>
      </c>
      <c r="F29" s="188" t="str">
        <f t="shared" si="0"/>
        <v>EURAB6E24Y_Quote</v>
      </c>
      <c r="G29" s="82" t="s">
        <v>142</v>
      </c>
      <c r="H29" s="189" t="e">
        <f>BasisSwapxM12M!F32</f>
        <v>#VALUE!</v>
      </c>
      <c r="I29" s="188" t="str">
        <f t="shared" si="1"/>
        <v>EURAB12EBASIS24Y_Quote</v>
      </c>
      <c r="J29" s="188" t="e">
        <f ca="1">_xll.qlCompositeQuote(I29,F29,H29,G29,Permanent,Trigger,ObjectOverwrite)</f>
        <v>#NAME?</v>
      </c>
      <c r="K29" s="195" t="e">
        <f ca="1">_xll.ohRangeRetrieveError(J29)</f>
        <v>#NUM!</v>
      </c>
      <c r="L29" s="43"/>
      <c r="M29" s="402"/>
    </row>
    <row r="30" spans="1:13" x14ac:dyDescent="0.2">
      <c r="A30" s="95"/>
      <c r="B30" s="175" t="s">
        <v>38</v>
      </c>
      <c r="C30" s="82" t="s">
        <v>124</v>
      </c>
      <c r="D30" s="82" t="s">
        <v>83</v>
      </c>
      <c r="E30" s="82" t="s">
        <v>74</v>
      </c>
      <c r="F30" s="188" t="str">
        <f t="shared" si="0"/>
        <v>EURAB6E25Y_Quote</v>
      </c>
      <c r="G30" s="82" t="s">
        <v>142</v>
      </c>
      <c r="H30" s="189" t="e">
        <f>BasisSwapxM12M!F33</f>
        <v>#VALUE!</v>
      </c>
      <c r="I30" s="188" t="str">
        <f t="shared" si="1"/>
        <v>EURAB12EBASIS25Y_Quote</v>
      </c>
      <c r="J30" s="188" t="e">
        <f ca="1">_xll.qlCompositeQuote(I30,F30,H30,G30,Permanent,Trigger,ObjectOverwrite)</f>
        <v>#NAME?</v>
      </c>
      <c r="K30" s="195" t="e">
        <f ca="1">_xll.ohRangeRetrieveError(J30)</f>
        <v>#NUM!</v>
      </c>
      <c r="L30" s="43"/>
      <c r="M30" s="402"/>
    </row>
    <row r="31" spans="1:13" x14ac:dyDescent="0.2">
      <c r="A31" s="95"/>
      <c r="B31" s="175" t="s">
        <v>37</v>
      </c>
      <c r="C31" s="82" t="s">
        <v>124</v>
      </c>
      <c r="D31" s="82" t="s">
        <v>83</v>
      </c>
      <c r="E31" s="82" t="s">
        <v>74</v>
      </c>
      <c r="F31" s="188" t="str">
        <f t="shared" si="0"/>
        <v>EURAB6E26Y_Quote</v>
      </c>
      <c r="G31" s="82" t="s">
        <v>142</v>
      </c>
      <c r="H31" s="189" t="e">
        <f>BasisSwapxM12M!F34</f>
        <v>#VALUE!</v>
      </c>
      <c r="I31" s="188" t="str">
        <f t="shared" si="1"/>
        <v>EURAB12EBASIS26Y_Quote</v>
      </c>
      <c r="J31" s="188" t="e">
        <f ca="1">_xll.qlCompositeQuote(I31,F31,H31,G31,Permanent,Trigger,ObjectOverwrite)</f>
        <v>#NAME?</v>
      </c>
      <c r="K31" s="195" t="e">
        <f ca="1">_xll.ohRangeRetrieveError(J31)</f>
        <v>#NUM!</v>
      </c>
      <c r="L31" s="43"/>
      <c r="M31" s="402"/>
    </row>
    <row r="32" spans="1:13" x14ac:dyDescent="0.2">
      <c r="A32" s="95"/>
      <c r="B32" s="175" t="s">
        <v>36</v>
      </c>
      <c r="C32" s="82" t="s">
        <v>124</v>
      </c>
      <c r="D32" s="82" t="s">
        <v>83</v>
      </c>
      <c r="E32" s="82" t="s">
        <v>74</v>
      </c>
      <c r="F32" s="188" t="str">
        <f t="shared" si="0"/>
        <v>EURAB6E27Y_Quote</v>
      </c>
      <c r="G32" s="82" t="s">
        <v>142</v>
      </c>
      <c r="H32" s="189" t="e">
        <f>BasisSwapxM12M!F35</f>
        <v>#VALUE!</v>
      </c>
      <c r="I32" s="188" t="str">
        <f t="shared" si="1"/>
        <v>EURAB12EBASIS27Y_Quote</v>
      </c>
      <c r="J32" s="188" t="e">
        <f ca="1">_xll.qlCompositeQuote(I32,F32,H32,G32,Permanent,Trigger,ObjectOverwrite)</f>
        <v>#NAME?</v>
      </c>
      <c r="K32" s="195" t="e">
        <f ca="1">_xll.ohRangeRetrieveError(J32)</f>
        <v>#NUM!</v>
      </c>
      <c r="L32" s="43"/>
      <c r="M32" s="402"/>
    </row>
    <row r="33" spans="1:13" x14ac:dyDescent="0.2">
      <c r="A33" s="95"/>
      <c r="B33" s="175" t="s">
        <v>35</v>
      </c>
      <c r="C33" s="82" t="s">
        <v>124</v>
      </c>
      <c r="D33" s="82" t="s">
        <v>83</v>
      </c>
      <c r="E33" s="82" t="s">
        <v>74</v>
      </c>
      <c r="F33" s="188" t="str">
        <f t="shared" si="0"/>
        <v>EURAB6E28Y_Quote</v>
      </c>
      <c r="G33" s="82" t="s">
        <v>142</v>
      </c>
      <c r="H33" s="189" t="e">
        <f>BasisSwapxM12M!F36</f>
        <v>#VALUE!</v>
      </c>
      <c r="I33" s="188" t="str">
        <f t="shared" si="1"/>
        <v>EURAB12EBASIS28Y_Quote</v>
      </c>
      <c r="J33" s="188" t="e">
        <f ca="1">_xll.qlCompositeQuote(I33,F33,H33,G33,Permanent,Trigger,ObjectOverwrite)</f>
        <v>#NAME?</v>
      </c>
      <c r="K33" s="195" t="e">
        <f ca="1">_xll.ohRangeRetrieveError(J33)</f>
        <v>#NUM!</v>
      </c>
      <c r="L33" s="43"/>
      <c r="M33" s="402"/>
    </row>
    <row r="34" spans="1:13" x14ac:dyDescent="0.2">
      <c r="A34" s="95"/>
      <c r="B34" s="175" t="s">
        <v>34</v>
      </c>
      <c r="C34" s="82" t="s">
        <v>124</v>
      </c>
      <c r="D34" s="82" t="s">
        <v>83</v>
      </c>
      <c r="E34" s="82" t="s">
        <v>74</v>
      </c>
      <c r="F34" s="188" t="str">
        <f t="shared" si="0"/>
        <v>EURAB6E29Y_Quote</v>
      </c>
      <c r="G34" s="82" t="s">
        <v>142</v>
      </c>
      <c r="H34" s="189" t="e">
        <f>BasisSwapxM12M!F37</f>
        <v>#VALUE!</v>
      </c>
      <c r="I34" s="188" t="str">
        <f t="shared" si="1"/>
        <v>EURAB12EBASIS29Y_Quote</v>
      </c>
      <c r="J34" s="188" t="e">
        <f ca="1">_xll.qlCompositeQuote(I34,F34,H34,G34,Permanent,Trigger,ObjectOverwrite)</f>
        <v>#NAME?</v>
      </c>
      <c r="K34" s="195" t="e">
        <f ca="1">_xll.ohRangeRetrieveError(J34)</f>
        <v>#NUM!</v>
      </c>
      <c r="L34" s="43"/>
      <c r="M34" s="402"/>
    </row>
    <row r="35" spans="1:13" x14ac:dyDescent="0.2">
      <c r="A35" s="95"/>
      <c r="B35" s="175" t="s">
        <v>33</v>
      </c>
      <c r="C35" s="82" t="s">
        <v>124</v>
      </c>
      <c r="D35" s="82" t="s">
        <v>83</v>
      </c>
      <c r="E35" s="82" t="s">
        <v>74</v>
      </c>
      <c r="F35" s="188" t="str">
        <f t="shared" si="0"/>
        <v>EURAB6E30Y_Quote</v>
      </c>
      <c r="G35" s="82" t="s">
        <v>142</v>
      </c>
      <c r="H35" s="189" t="e">
        <f>BasisSwapxM12M!F38</f>
        <v>#VALUE!</v>
      </c>
      <c r="I35" s="188" t="str">
        <f t="shared" si="1"/>
        <v>EURAB12EBASIS30Y_Quote</v>
      </c>
      <c r="J35" s="188" t="e">
        <f ca="1">_xll.qlCompositeQuote(I35,F35,H35,G35,Permanent,Trigger,ObjectOverwrite)</f>
        <v>#NAME?</v>
      </c>
      <c r="K35" s="195" t="e">
        <f ca="1">_xll.ohRangeRetrieveError(J35)</f>
        <v>#NUM!</v>
      </c>
      <c r="L35" s="43"/>
      <c r="M35" s="402"/>
    </row>
    <row r="36" spans="1:13" x14ac:dyDescent="0.2">
      <c r="A36" s="95"/>
      <c r="B36" s="175" t="s">
        <v>32</v>
      </c>
      <c r="C36" s="82" t="s">
        <v>124</v>
      </c>
      <c r="D36" s="82" t="s">
        <v>83</v>
      </c>
      <c r="E36" s="82" t="s">
        <v>74</v>
      </c>
      <c r="F36" s="188" t="str">
        <f t="shared" si="0"/>
        <v>EURAB6E35Y_Quote</v>
      </c>
      <c r="G36" s="82" t="s">
        <v>142</v>
      </c>
      <c r="H36" s="189" t="e">
        <f>BasisSwapxM12M!F39</f>
        <v>#VALUE!</v>
      </c>
      <c r="I36" s="188" t="str">
        <f t="shared" si="1"/>
        <v>EURAB12EBASIS35Y_Quote</v>
      </c>
      <c r="J36" s="188" t="e">
        <f ca="1">_xll.qlCompositeQuote(I36,F36,H36,G36,Permanent,Trigger,ObjectOverwrite)</f>
        <v>#NAME?</v>
      </c>
      <c r="K36" s="195" t="e">
        <f ca="1">_xll.ohRangeRetrieveError(J36)</f>
        <v>#NUM!</v>
      </c>
      <c r="L36" s="43"/>
      <c r="M36" s="402"/>
    </row>
    <row r="37" spans="1:13" x14ac:dyDescent="0.2">
      <c r="A37" s="95"/>
      <c r="B37" s="175" t="s">
        <v>31</v>
      </c>
      <c r="C37" s="82" t="s">
        <v>124</v>
      </c>
      <c r="D37" s="82" t="s">
        <v>83</v>
      </c>
      <c r="E37" s="82" t="s">
        <v>74</v>
      </c>
      <c r="F37" s="188" t="str">
        <f t="shared" si="0"/>
        <v>EURAB6E40Y_Quote</v>
      </c>
      <c r="G37" s="82" t="s">
        <v>142</v>
      </c>
      <c r="H37" s="189" t="e">
        <f>BasisSwapxM12M!F40</f>
        <v>#VALUE!</v>
      </c>
      <c r="I37" s="188" t="str">
        <f t="shared" si="1"/>
        <v>EURAB12EBASIS40Y_Quote</v>
      </c>
      <c r="J37" s="188" t="e">
        <f ca="1">_xll.qlCompositeQuote(I37,F37,H37,G37,Permanent,Trigger,ObjectOverwrite)</f>
        <v>#NAME?</v>
      </c>
      <c r="K37" s="195" t="e">
        <f ca="1">_xll.ohRangeRetrieveError(J37)</f>
        <v>#NUM!</v>
      </c>
      <c r="L37" s="43"/>
    </row>
    <row r="38" spans="1:13" x14ac:dyDescent="0.2">
      <c r="A38" s="95"/>
      <c r="B38" s="175" t="s">
        <v>30</v>
      </c>
      <c r="C38" s="82" t="s">
        <v>124</v>
      </c>
      <c r="D38" s="82" t="s">
        <v>83</v>
      </c>
      <c r="E38" s="82" t="s">
        <v>74</v>
      </c>
      <c r="F38" s="188" t="str">
        <f t="shared" si="0"/>
        <v>EURAB6E50Y_Quote</v>
      </c>
      <c r="G38" s="82" t="s">
        <v>142</v>
      </c>
      <c r="H38" s="189" t="e">
        <f>BasisSwapxM12M!F41</f>
        <v>#VALUE!</v>
      </c>
      <c r="I38" s="188" t="str">
        <f t="shared" si="1"/>
        <v>EURAB12EBASIS50Y_Quote</v>
      </c>
      <c r="J38" s="188" t="e">
        <f ca="1">_xll.qlCompositeQuote(I38,F38,H38,G38,Permanent,Trigger,ObjectOverwrite)</f>
        <v>#NAME?</v>
      </c>
      <c r="K38" s="195" t="e">
        <f ca="1">_xll.ohRangeRetrieveError(J38)</f>
        <v>#NUM!</v>
      </c>
      <c r="L38" s="43"/>
    </row>
    <row r="39" spans="1:13" x14ac:dyDescent="0.2">
      <c r="A39" s="95"/>
      <c r="B39" s="175" t="s">
        <v>29</v>
      </c>
      <c r="C39" s="82" t="s">
        <v>124</v>
      </c>
      <c r="D39" s="82" t="s">
        <v>83</v>
      </c>
      <c r="E39" s="82" t="s">
        <v>74</v>
      </c>
      <c r="F39" s="188" t="str">
        <f t="shared" si="0"/>
        <v>EURAB6E60Y_Quote</v>
      </c>
      <c r="G39" s="82" t="s">
        <v>142</v>
      </c>
      <c r="H39" s="189" t="e">
        <f>BasisSwapxM12M!F42</f>
        <v>#VALUE!</v>
      </c>
      <c r="I39" s="188" t="str">
        <f t="shared" si="1"/>
        <v>EURAB12EBASIS60Y_Quote</v>
      </c>
      <c r="J39" s="188" t="e">
        <f ca="1">_xll.qlCompositeQuote(I39,F39,H39,G39,Permanent,Trigger,ObjectOverwrite)</f>
        <v>#NAME?</v>
      </c>
      <c r="K39" s="195" t="e">
        <f ca="1">_xll.ohRangeRetrieveError(J39)</f>
        <v>#NUM!</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245</v>
      </c>
    </row>
    <row r="2" spans="1:6" x14ac:dyDescent="0.2">
      <c r="D2" s="440" t="e">
        <f ca="1">_xll.RHistory("EURIBOR3MD=",B9:B10,B5,,"CH:In;Fd TSREPEAT:N SORT:"&amp;B7,D3)</f>
        <v>#NAME?</v>
      </c>
      <c r="E2" s="440"/>
    </row>
    <row r="3" spans="1:6" x14ac:dyDescent="0.2">
      <c r="A3" s="427" t="s">
        <v>234</v>
      </c>
      <c r="B3" s="428" t="e">
        <f ca="1">_xll.qlCalendarAdvance("TARGET",B4,"-4M","f",FALSE,Trigger)</f>
        <v>#NAME?</v>
      </c>
      <c r="D3" s="438" t="s">
        <v>241</v>
      </c>
      <c r="E3" s="438" t="s">
        <v>241</v>
      </c>
    </row>
    <row r="4" spans="1:6" ht="24" customHeight="1" x14ac:dyDescent="0.2">
      <c r="A4" s="427" t="s">
        <v>235</v>
      </c>
      <c r="B4" s="430">
        <f>_xll.qlSettingsEvaluationDate(Trigger)</f>
        <v>42229</v>
      </c>
      <c r="D4" s="439" t="s">
        <v>242</v>
      </c>
      <c r="E4" s="439" t="s">
        <v>243</v>
      </c>
      <c r="F4" s="441" t="s">
        <v>218</v>
      </c>
    </row>
    <row r="5" spans="1:6" ht="22.5" x14ac:dyDescent="0.2">
      <c r="A5" s="427" t="s">
        <v>236</v>
      </c>
      <c r="B5" s="436" t="e">
        <f ca="1">"START:"&amp;B3&amp; " END:"&amp;B4&amp;" INTERVAL:1D"</f>
        <v>#NAME?</v>
      </c>
      <c r="D5" s="431">
        <v>42137</v>
      </c>
      <c r="E5" s="433">
        <v>-8.9999999999999993E-3</v>
      </c>
      <c r="F5" s="433" t="e">
        <f ca="1">_xll.qlIndexAddFixings($B$1,D5,E5/100,TRUE,E5)</f>
        <v>#NAME?</v>
      </c>
    </row>
    <row r="6" spans="1:6" x14ac:dyDescent="0.2">
      <c r="D6" s="432">
        <v>42136</v>
      </c>
      <c r="E6" s="434">
        <v>-8.9999999999999993E-3</v>
      </c>
      <c r="F6" s="434" t="e">
        <f ca="1">_xll.qlIndexAddFixings($B$1,D6,E6/100,TRUE,E6)</f>
        <v>#NAME?</v>
      </c>
    </row>
    <row r="7" spans="1:6" x14ac:dyDescent="0.2">
      <c r="A7" s="427" t="s">
        <v>237</v>
      </c>
      <c r="B7" s="430" t="s">
        <v>238</v>
      </c>
      <c r="D7" s="432">
        <v>42135</v>
      </c>
      <c r="E7" s="434">
        <v>-8.9999999999999993E-3</v>
      </c>
      <c r="F7" s="434" t="e">
        <f ca="1">_xll.qlIndexAddFixings($B$1,D7,E7/100,TRUE,E7)</f>
        <v>#NAME?</v>
      </c>
    </row>
    <row r="8" spans="1:6" x14ac:dyDescent="0.2">
      <c r="D8" s="432">
        <v>42132</v>
      </c>
      <c r="E8" s="434">
        <v>-8.9999999999999993E-3</v>
      </c>
      <c r="F8" s="434" t="e">
        <f ca="1">_xll.qlIndexAddFixings($B$1,D8,E8/100,TRUE,E8)</f>
        <v>#NAME?</v>
      </c>
    </row>
    <row r="9" spans="1:6" x14ac:dyDescent="0.2">
      <c r="A9" s="427" t="s">
        <v>244</v>
      </c>
      <c r="B9" s="430" t="s">
        <v>239</v>
      </c>
      <c r="D9" s="432">
        <v>42131</v>
      </c>
      <c r="E9" s="434">
        <v>-8.9999999999999993E-3</v>
      </c>
      <c r="F9" s="434" t="e">
        <f ca="1">_xll.qlIndexAddFixings($B$1,D9,E9/100,TRUE,E9)</f>
        <v>#NAME?</v>
      </c>
    </row>
    <row r="10" spans="1:6" x14ac:dyDescent="0.2">
      <c r="B10" s="437" t="s">
        <v>240</v>
      </c>
      <c r="D10" s="432">
        <v>42130</v>
      </c>
      <c r="E10" s="434">
        <v>-8.0000000000000002E-3</v>
      </c>
      <c r="F10" s="434" t="e">
        <f ca="1">_xll.qlIndexAddFixings($B$1,D10,E10/100,TRUE,E10)</f>
        <v>#NAME?</v>
      </c>
    </row>
    <row r="11" spans="1:6" x14ac:dyDescent="0.2">
      <c r="D11" s="432">
        <v>42129</v>
      </c>
      <c r="E11" s="434">
        <v>-8.0000000000000002E-3</v>
      </c>
      <c r="F11" s="434" t="e">
        <f ca="1">_xll.qlIndexAddFixings($B$1,D11,E11/100,TRUE,E11)</f>
        <v>#NAME?</v>
      </c>
    </row>
    <row r="12" spans="1:6" x14ac:dyDescent="0.2">
      <c r="D12" s="432">
        <v>42128</v>
      </c>
      <c r="E12" s="434">
        <v>-7.0000000000000001E-3</v>
      </c>
      <c r="F12" s="434" t="e">
        <f ca="1">_xll.qlIndexAddFixings($B$1,D12,E12/100,TRUE,E12)</f>
        <v>#NAME?</v>
      </c>
    </row>
    <row r="13" spans="1:6" x14ac:dyDescent="0.2">
      <c r="D13" s="432">
        <v>42124</v>
      </c>
      <c r="E13" s="434">
        <v>-5.0000000000000001E-3</v>
      </c>
      <c r="F13" s="434" t="e">
        <f ca="1">_xll.qlIndexAddFixings($B$1,D13,E13/100,TRUE,E13)</f>
        <v>#NAME?</v>
      </c>
    </row>
    <row r="14" spans="1:6" x14ac:dyDescent="0.2">
      <c r="D14" s="432">
        <v>42123</v>
      </c>
      <c r="E14" s="434">
        <v>-5.0000000000000001E-3</v>
      </c>
      <c r="F14" s="434" t="e">
        <f ca="1">_xll.qlIndexAddFixings($B$1,D14,E14/100,TRUE,E14)</f>
        <v>#NAME?</v>
      </c>
    </row>
    <row r="15" spans="1:6" x14ac:dyDescent="0.2">
      <c r="D15" s="432">
        <v>42122</v>
      </c>
      <c r="E15" s="434">
        <v>-5.0000000000000001E-3</v>
      </c>
      <c r="F15" s="434" t="e">
        <f ca="1">_xll.qlIndexAddFixings($B$1,D15,E15/100,TRUE,E15)</f>
        <v>#NAME?</v>
      </c>
    </row>
    <row r="16" spans="1:6" x14ac:dyDescent="0.2">
      <c r="D16" s="432">
        <v>42121</v>
      </c>
      <c r="E16" s="434">
        <v>-2E-3</v>
      </c>
      <c r="F16" s="434" t="e">
        <f ca="1">_xll.qlIndexAddFixings($B$1,D16,E16/100,TRUE,E16)</f>
        <v>#NAME?</v>
      </c>
    </row>
    <row r="17" spans="4:6" x14ac:dyDescent="0.2">
      <c r="D17" s="432">
        <v>42118</v>
      </c>
      <c r="E17" s="434">
        <v>-1E-3</v>
      </c>
      <c r="F17" s="434" t="e">
        <f ca="1">_xll.qlIndexAddFixings($B$1,D17,E17/100,TRUE,E17)</f>
        <v>#NAME?</v>
      </c>
    </row>
    <row r="18" spans="4:6" x14ac:dyDescent="0.2">
      <c r="D18" s="432">
        <v>42117</v>
      </c>
      <c r="E18" s="434">
        <v>-2E-3</v>
      </c>
      <c r="F18" s="434" t="e">
        <f ca="1">_xll.qlIndexAddFixings($B$1,D18,E18/100,TRUE,E18)</f>
        <v>#NAME?</v>
      </c>
    </row>
    <row r="19" spans="4:6" x14ac:dyDescent="0.2">
      <c r="D19" s="432">
        <v>42116</v>
      </c>
      <c r="E19" s="434">
        <v>-2E-3</v>
      </c>
      <c r="F19" s="434" t="e">
        <f ca="1">_xll.qlIndexAddFixings($B$1,D19,E19/100,TRUE,E19)</f>
        <v>#NAME?</v>
      </c>
    </row>
    <row r="20" spans="4:6" x14ac:dyDescent="0.2">
      <c r="D20" s="432">
        <v>42115</v>
      </c>
      <c r="E20" s="434">
        <v>-1E-3</v>
      </c>
      <c r="F20" s="434" t="e">
        <f ca="1">_xll.qlIndexAddFixings($B$1,D20,E20/100,TRUE,E20)</f>
        <v>#NAME?</v>
      </c>
    </row>
    <row r="21" spans="4:6" x14ac:dyDescent="0.2">
      <c r="D21" s="432">
        <v>42114</v>
      </c>
      <c r="E21" s="434">
        <v>1E-3</v>
      </c>
      <c r="F21" s="434" t="e">
        <f ca="1">_xll.qlIndexAddFixings($B$1,D21,E21/100,TRUE,E21)</f>
        <v>#NAME?</v>
      </c>
    </row>
    <row r="22" spans="4:6" x14ac:dyDescent="0.2">
      <c r="D22" s="432">
        <v>42111</v>
      </c>
      <c r="E22" s="434">
        <v>1E-3</v>
      </c>
      <c r="F22" s="434" t="e">
        <f ca="1">_xll.qlIndexAddFixings($B$1,D22,E22/100,TRUE,E22)</f>
        <v>#NAME?</v>
      </c>
    </row>
    <row r="23" spans="4:6" x14ac:dyDescent="0.2">
      <c r="D23" s="432">
        <v>42110</v>
      </c>
      <c r="E23" s="434">
        <v>2E-3</v>
      </c>
      <c r="F23" s="434" t="e">
        <f ca="1">_xll.qlIndexAddFixings($B$1,D23,E23/100,TRUE,E23)</f>
        <v>#NAME?</v>
      </c>
    </row>
    <row r="24" spans="4:6" x14ac:dyDescent="0.2">
      <c r="D24" s="432">
        <v>42109</v>
      </c>
      <c r="E24" s="434">
        <v>4.0000000000000001E-3</v>
      </c>
      <c r="F24" s="434" t="e">
        <f ca="1">_xll.qlIndexAddFixings($B$1,D24,E24/100,TRUE,E24)</f>
        <v>#NAME?</v>
      </c>
    </row>
    <row r="25" spans="4:6" x14ac:dyDescent="0.2">
      <c r="D25" s="432">
        <v>42108</v>
      </c>
      <c r="E25" s="434">
        <v>8.0000000000000002E-3</v>
      </c>
      <c r="F25" s="434" t="e">
        <f ca="1">_xll.qlIndexAddFixings($B$1,D25,E25/100,TRUE,E25)</f>
        <v>#NAME?</v>
      </c>
    </row>
    <row r="26" spans="4:6" x14ac:dyDescent="0.2">
      <c r="D26" s="432">
        <v>42107</v>
      </c>
      <c r="E26" s="434">
        <v>1.0999999999999999E-2</v>
      </c>
      <c r="F26" s="434" t="e">
        <f ca="1">_xll.qlIndexAddFixings($B$1,D26,E26/100,TRUE,E26)</f>
        <v>#NAME?</v>
      </c>
    </row>
    <row r="27" spans="4:6" x14ac:dyDescent="0.2">
      <c r="D27" s="432">
        <v>42104</v>
      </c>
      <c r="E27" s="434">
        <v>1.2E-2</v>
      </c>
      <c r="F27" s="434" t="e">
        <f ca="1">_xll.qlIndexAddFixings($B$1,D27,E27/100,TRUE,E27)</f>
        <v>#NAME?</v>
      </c>
    </row>
    <row r="28" spans="4:6" x14ac:dyDescent="0.2">
      <c r="D28" s="432">
        <v>42103</v>
      </c>
      <c r="E28" s="434">
        <v>1.2E-2</v>
      </c>
      <c r="F28" s="434" t="e">
        <f ca="1">_xll.qlIndexAddFixings($B$1,D28,E28/100,TRUE,E28)</f>
        <v>#NAME?</v>
      </c>
    </row>
    <row r="29" spans="4:6" x14ac:dyDescent="0.2">
      <c r="D29" s="432">
        <v>42102</v>
      </c>
      <c r="E29" s="434">
        <v>1.4E-2</v>
      </c>
      <c r="F29" s="434" t="e">
        <f ca="1">_xll.qlIndexAddFixings($B$1,D29,E29/100,TRUE,E29)</f>
        <v>#NAME?</v>
      </c>
    </row>
    <row r="30" spans="4:6" x14ac:dyDescent="0.2">
      <c r="D30" s="432">
        <v>42101</v>
      </c>
      <c r="E30" s="434">
        <v>1.6E-2</v>
      </c>
      <c r="F30" s="434" t="e">
        <f ca="1">_xll.qlIndexAddFixings($B$1,D30,E30/100,TRUE,E30)</f>
        <v>#NAME?</v>
      </c>
    </row>
    <row r="31" spans="4:6" x14ac:dyDescent="0.2">
      <c r="D31" s="432">
        <v>42096</v>
      </c>
      <c r="E31" s="434">
        <v>1.7999999999999999E-2</v>
      </c>
      <c r="F31" s="434" t="e">
        <f ca="1">_xll.qlIndexAddFixings($B$1,D31,E31/100,TRUE,E31)</f>
        <v>#NAME?</v>
      </c>
    </row>
    <row r="32" spans="4:6" x14ac:dyDescent="0.2">
      <c r="D32" s="432">
        <v>42095</v>
      </c>
      <c r="E32" s="434">
        <v>1.7999999999999999E-2</v>
      </c>
      <c r="F32" s="434" t="e">
        <f ca="1">_xll.qlIndexAddFixings($B$1,D32,E32/100,TRUE,E32)</f>
        <v>#NAME?</v>
      </c>
    </row>
    <row r="33" spans="4:6" x14ac:dyDescent="0.2">
      <c r="D33" s="432">
        <v>42094</v>
      </c>
      <c r="E33" s="434">
        <v>1.9E-2</v>
      </c>
      <c r="F33" s="434" t="e">
        <f ca="1">_xll.qlIndexAddFixings($B$1,D33,E33/100,TRUE,E33)</f>
        <v>#NAME?</v>
      </c>
    </row>
    <row r="34" spans="4:6" x14ac:dyDescent="0.2">
      <c r="D34" s="432">
        <v>42093</v>
      </c>
      <c r="E34" s="434">
        <v>1.7999999999999999E-2</v>
      </c>
      <c r="F34" s="434" t="e">
        <f ca="1">_xll.qlIndexAddFixings($B$1,D34,E34/100,TRUE,E34)</f>
        <v>#NAME?</v>
      </c>
    </row>
    <row r="35" spans="4:6" x14ac:dyDescent="0.2">
      <c r="D35" s="432">
        <v>42090</v>
      </c>
      <c r="E35" s="434">
        <v>2.1000000000000001E-2</v>
      </c>
      <c r="F35" s="434" t="e">
        <f ca="1">_xll.qlIndexAddFixings($B$1,D35,E35/100,TRUE,E35)</f>
        <v>#NAME?</v>
      </c>
    </row>
    <row r="36" spans="4:6" x14ac:dyDescent="0.2">
      <c r="D36" s="432">
        <v>42089</v>
      </c>
      <c r="E36" s="434">
        <v>2.1000000000000001E-2</v>
      </c>
      <c r="F36" s="434" t="e">
        <f ca="1">_xll.qlIndexAddFixings($B$1,D36,E36/100,TRUE,E36)</f>
        <v>#NAME?</v>
      </c>
    </row>
    <row r="37" spans="4:6" x14ac:dyDescent="0.2">
      <c r="D37" s="432">
        <v>42088</v>
      </c>
      <c r="E37" s="434">
        <v>2.1000000000000001E-2</v>
      </c>
      <c r="F37" s="434" t="e">
        <f ca="1">_xll.qlIndexAddFixings($B$1,D37,E37/100,TRUE,E37)</f>
        <v>#NAME?</v>
      </c>
    </row>
    <row r="38" spans="4:6" x14ac:dyDescent="0.2">
      <c r="D38" s="432">
        <v>42087</v>
      </c>
      <c r="E38" s="434">
        <v>2.1000000000000001E-2</v>
      </c>
      <c r="F38" s="434" t="e">
        <f ca="1">_xll.qlIndexAddFixings($B$1,D38,E38/100,TRUE,E38)</f>
        <v>#NAME?</v>
      </c>
    </row>
    <row r="39" spans="4:6" x14ac:dyDescent="0.2">
      <c r="D39" s="432">
        <v>42086</v>
      </c>
      <c r="E39" s="434">
        <v>2.1999999999999999E-2</v>
      </c>
      <c r="F39" s="434" t="e">
        <f ca="1">_xll.qlIndexAddFixings($B$1,D39,E39/100,TRUE,E39)</f>
        <v>#NAME?</v>
      </c>
    </row>
    <row r="40" spans="4:6" x14ac:dyDescent="0.2">
      <c r="D40" s="432">
        <v>42083</v>
      </c>
      <c r="E40" s="434">
        <v>2.1000000000000001E-2</v>
      </c>
      <c r="F40" s="434" t="e">
        <f ca="1">_xll.qlIndexAddFixings($B$1,D40,E40/100,TRUE,E40)</f>
        <v>#NAME?</v>
      </c>
    </row>
    <row r="41" spans="4:6" x14ac:dyDescent="0.2">
      <c r="D41" s="432">
        <v>42082</v>
      </c>
      <c r="E41" s="434">
        <v>2.4E-2</v>
      </c>
      <c r="F41" s="434" t="e">
        <f ca="1">_xll.qlIndexAddFixings($B$1,D41,E41/100,TRUE,E41)</f>
        <v>#NAME?</v>
      </c>
    </row>
    <row r="42" spans="4:6" x14ac:dyDescent="0.2">
      <c r="D42" s="432">
        <v>42081</v>
      </c>
      <c r="E42" s="434">
        <v>2.5000000000000001E-2</v>
      </c>
      <c r="F42" s="434" t="e">
        <f ca="1">_xll.qlIndexAddFixings($B$1,D42,E42/100,TRUE,E42)</f>
        <v>#NAME?</v>
      </c>
    </row>
    <row r="43" spans="4:6" x14ac:dyDescent="0.2">
      <c r="D43" s="432">
        <v>42080</v>
      </c>
      <c r="E43" s="434">
        <v>2.5000000000000001E-2</v>
      </c>
      <c r="F43" s="434" t="e">
        <f ca="1">_xll.qlIndexAddFixings($B$1,D43,E43/100,TRUE,E43)</f>
        <v>#NAME?</v>
      </c>
    </row>
    <row r="44" spans="4:6" x14ac:dyDescent="0.2">
      <c r="D44" s="432">
        <v>42079</v>
      </c>
      <c r="E44" s="434">
        <v>2.5000000000000001E-2</v>
      </c>
      <c r="F44" s="434" t="e">
        <f ca="1">_xll.qlIndexAddFixings($B$1,D44,E44/100,TRUE,E44)</f>
        <v>#NAME?</v>
      </c>
    </row>
    <row r="45" spans="4:6" x14ac:dyDescent="0.2">
      <c r="D45" s="432">
        <v>42076</v>
      </c>
      <c r="E45" s="434">
        <v>2.5000000000000001E-2</v>
      </c>
      <c r="F45" s="434" t="e">
        <f ca="1">_xll.qlIndexAddFixings($B$1,D45,E45/100,TRUE,E45)</f>
        <v>#NAME?</v>
      </c>
    </row>
    <row r="46" spans="4:6" x14ac:dyDescent="0.2">
      <c r="D46" s="432">
        <v>42075</v>
      </c>
      <c r="E46" s="434">
        <v>2.7E-2</v>
      </c>
      <c r="F46" s="434" t="e">
        <f ca="1">_xll.qlIndexAddFixings($B$1,D46,E46/100,TRUE,E46)</f>
        <v>#NAME?</v>
      </c>
    </row>
    <row r="47" spans="4:6" x14ac:dyDescent="0.2">
      <c r="D47" s="432">
        <v>42074</v>
      </c>
      <c r="E47" s="434">
        <v>2.9000000000000001E-2</v>
      </c>
      <c r="F47" s="434" t="e">
        <f ca="1">_xll.qlIndexAddFixings($B$1,D47,E47/100,TRUE,E47)</f>
        <v>#NAME?</v>
      </c>
    </row>
    <row r="48" spans="4:6" x14ac:dyDescent="0.2">
      <c r="D48" s="432">
        <v>42073</v>
      </c>
      <c r="E48" s="434">
        <v>3.2000000000000001E-2</v>
      </c>
      <c r="F48" s="434" t="e">
        <f ca="1">_xll.qlIndexAddFixings($B$1,D48,E48/100,TRUE,E48)</f>
        <v>#NAME?</v>
      </c>
    </row>
    <row r="49" spans="4:6" x14ac:dyDescent="0.2">
      <c r="D49" s="432">
        <v>42072</v>
      </c>
      <c r="E49" s="434">
        <v>3.5000000000000003E-2</v>
      </c>
      <c r="F49" s="434" t="e">
        <f ca="1">_xll.qlIndexAddFixings($B$1,D49,E49/100,TRUE,E49)</f>
        <v>#NAME?</v>
      </c>
    </row>
    <row r="50" spans="4:6" x14ac:dyDescent="0.2">
      <c r="D50" s="432">
        <v>42069</v>
      </c>
      <c r="E50" s="434">
        <v>3.5999999999999997E-2</v>
      </c>
      <c r="F50" s="434" t="e">
        <f ca="1">_xll.qlIndexAddFixings($B$1,D50,E50/100,TRUE,E50)</f>
        <v>#NAME?</v>
      </c>
    </row>
    <row r="51" spans="4:6" x14ac:dyDescent="0.2">
      <c r="D51" s="432">
        <v>42068</v>
      </c>
      <c r="E51" s="434">
        <v>3.5999999999999997E-2</v>
      </c>
      <c r="F51" s="434" t="e">
        <f ca="1">_xll.qlIndexAddFixings($B$1,D51,E51/100,TRUE,E51)</f>
        <v>#NAME?</v>
      </c>
    </row>
    <row r="52" spans="4:6" x14ac:dyDescent="0.2">
      <c r="D52" s="432">
        <v>42067</v>
      </c>
      <c r="E52" s="434">
        <v>3.7999999999999999E-2</v>
      </c>
      <c r="F52" s="434" t="e">
        <f ca="1">_xll.qlIndexAddFixings($B$1,D52,E52/100,TRUE,E52)</f>
        <v>#NAME?</v>
      </c>
    </row>
    <row r="53" spans="4:6" x14ac:dyDescent="0.2">
      <c r="D53" s="432">
        <v>42066</v>
      </c>
      <c r="E53" s="434">
        <v>3.7999999999999999E-2</v>
      </c>
      <c r="F53" s="434" t="e">
        <f ca="1">_xll.qlIndexAddFixings($B$1,D53,E53/100,TRUE,E53)</f>
        <v>#NAME?</v>
      </c>
    </row>
    <row r="54" spans="4:6" x14ac:dyDescent="0.2">
      <c r="D54" s="432">
        <v>42065</v>
      </c>
      <c r="E54" s="434">
        <v>3.9E-2</v>
      </c>
      <c r="F54" s="434" t="e">
        <f ca="1">_xll.qlIndexAddFixings($B$1,D54,E54/100,TRUE,E54)</f>
        <v>#NAME?</v>
      </c>
    </row>
    <row r="55" spans="4:6" x14ac:dyDescent="0.2">
      <c r="D55" s="432">
        <v>42062</v>
      </c>
      <c r="E55" s="434">
        <v>3.9E-2</v>
      </c>
      <c r="F55" s="434" t="e">
        <f ca="1">_xll.qlIndexAddFixings($B$1,D55,E55/100,TRUE,E55)</f>
        <v>#NAME?</v>
      </c>
    </row>
    <row r="56" spans="4:6" x14ac:dyDescent="0.2">
      <c r="D56" s="432">
        <v>42061</v>
      </c>
      <c r="E56" s="434">
        <v>0.04</v>
      </c>
      <c r="F56" s="434" t="e">
        <f ca="1">_xll.qlIndexAddFixings($B$1,D56,E56/100,TRUE,E56)</f>
        <v>#NAME?</v>
      </c>
    </row>
    <row r="57" spans="4:6" x14ac:dyDescent="0.2">
      <c r="D57" s="432">
        <v>42060</v>
      </c>
      <c r="E57" s="434">
        <v>4.2000000000000003E-2</v>
      </c>
      <c r="F57" s="434" t="e">
        <f ca="1">_xll.qlIndexAddFixings($B$1,D57,E57/100,TRUE,E57)</f>
        <v>#NAME?</v>
      </c>
    </row>
    <row r="58" spans="4:6" x14ac:dyDescent="0.2">
      <c r="D58" s="432">
        <v>42059</v>
      </c>
      <c r="E58" s="434">
        <v>4.3999999999999997E-2</v>
      </c>
      <c r="F58" s="434" t="e">
        <f ca="1">_xll.qlIndexAddFixings($B$1,D58,E58/100,TRUE,E58)</f>
        <v>#NAME?</v>
      </c>
    </row>
    <row r="59" spans="4:6" x14ac:dyDescent="0.2">
      <c r="D59" s="432">
        <v>42058</v>
      </c>
      <c r="E59" s="434">
        <v>4.4999999999999998E-2</v>
      </c>
      <c r="F59" s="434" t="e">
        <f ca="1">_xll.qlIndexAddFixings($B$1,D59,E59/100,TRUE,E59)</f>
        <v>#NAME?</v>
      </c>
    </row>
    <row r="60" spans="4:6" x14ac:dyDescent="0.2">
      <c r="D60" s="432">
        <v>42055</v>
      </c>
      <c r="E60" s="434">
        <v>4.8000000000000001E-2</v>
      </c>
      <c r="F60" s="434" t="e">
        <f ca="1">_xll.qlIndexAddFixings($B$1,D60,E60/100,TRUE,E60)</f>
        <v>#NAME?</v>
      </c>
    </row>
    <row r="61" spans="4:6" x14ac:dyDescent="0.2">
      <c r="D61" s="432">
        <v>42054</v>
      </c>
      <c r="E61" s="434">
        <v>4.8000000000000001E-2</v>
      </c>
      <c r="F61" s="434" t="e">
        <f ca="1">_xll.qlIndexAddFixings($B$1,D61,E61/100,TRUE,E61)</f>
        <v>#NAME?</v>
      </c>
    </row>
    <row r="62" spans="4:6" x14ac:dyDescent="0.2">
      <c r="D62" s="432">
        <v>42053</v>
      </c>
      <c r="E62" s="434">
        <v>4.8000000000000001E-2</v>
      </c>
      <c r="F62" s="434" t="e">
        <f ca="1">_xll.qlIndexAddFixings($B$1,D62,E62/100,TRUE,E62)</f>
        <v>#NAME?</v>
      </c>
    </row>
    <row r="63" spans="4:6" x14ac:dyDescent="0.2">
      <c r="D63" s="432">
        <v>42052</v>
      </c>
      <c r="E63" s="434">
        <v>4.7E-2</v>
      </c>
      <c r="F63" s="434" t="e">
        <f ca="1">_xll.qlIndexAddFixings($B$1,D63,E63/100,TRUE,E63)</f>
        <v>#NAME?</v>
      </c>
    </row>
    <row r="64" spans="4:6" x14ac:dyDescent="0.2">
      <c r="D64" s="432">
        <v>42051</v>
      </c>
      <c r="E64" s="434">
        <v>4.8000000000000001E-2</v>
      </c>
      <c r="F64" s="434" t="e">
        <f ca="1">_xll.qlIndexAddFixings($B$1,D64,E64/100,TRUE,E64)</f>
        <v>#NAME?</v>
      </c>
    </row>
    <row r="65" spans="4:6" x14ac:dyDescent="0.2">
      <c r="D65" s="432">
        <v>42048</v>
      </c>
      <c r="E65" s="434">
        <v>4.8000000000000001E-2</v>
      </c>
      <c r="F65" s="434" t="e">
        <f ca="1">_xll.qlIndexAddFixings($B$1,D65,E65/100,TRUE,E65)</f>
        <v>#NAME?</v>
      </c>
    </row>
    <row r="66" spans="4:6" x14ac:dyDescent="0.2">
      <c r="D66" s="432">
        <v>42047</v>
      </c>
      <c r="E66" s="434">
        <v>4.8000000000000001E-2</v>
      </c>
      <c r="F66" s="434" t="e">
        <f ca="1">_xll.qlIndexAddFixings($B$1,D66,E66/100,TRUE,E66)</f>
        <v>#NAME?</v>
      </c>
    </row>
    <row r="67" spans="4:6" x14ac:dyDescent="0.2">
      <c r="D67" s="432">
        <v>42046</v>
      </c>
      <c r="E67" s="434">
        <v>4.9000000000000002E-2</v>
      </c>
      <c r="F67" s="434" t="e">
        <f ca="1">_xll.qlIndexAddFixings($B$1,D67,E67/100,TRUE,E67)</f>
        <v>#NAME?</v>
      </c>
    </row>
    <row r="68" spans="4:6" x14ac:dyDescent="0.2">
      <c r="D68" s="432">
        <v>42045</v>
      </c>
      <c r="E68" s="434">
        <v>0.05</v>
      </c>
      <c r="F68" s="434" t="e">
        <f ca="1">_xll.qlIndexAddFixings($B$1,D68,E68/100,TRUE,E68)</f>
        <v>#NAME?</v>
      </c>
    </row>
    <row r="69" spans="4:6" x14ac:dyDescent="0.2">
      <c r="D69" s="432">
        <v>42044</v>
      </c>
      <c r="E69" s="434">
        <v>5.0999999999999997E-2</v>
      </c>
      <c r="F69" s="434" t="e">
        <f ca="1">_xll.qlIndexAddFixings($B$1,D69,E69/100,TRUE,E69)</f>
        <v>#NAME?</v>
      </c>
    </row>
    <row r="70" spans="4:6" x14ac:dyDescent="0.2">
      <c r="D70" s="432">
        <v>42041</v>
      </c>
      <c r="E70" s="434">
        <v>5.2999999999999999E-2</v>
      </c>
      <c r="F70" s="434" t="e">
        <f ca="1">_xll.qlIndexAddFixings($B$1,D70,E70/100,TRUE,E70)</f>
        <v>#NAME?</v>
      </c>
    </row>
    <row r="71" spans="4:6" x14ac:dyDescent="0.2">
      <c r="D71" s="432">
        <v>42040</v>
      </c>
      <c r="E71" s="434">
        <v>5.0999999999999997E-2</v>
      </c>
      <c r="F71" s="434" t="e">
        <f ca="1">_xll.qlIndexAddFixings($B$1,D71,E71/100,TRUE,E71)</f>
        <v>#NAME?</v>
      </c>
    </row>
    <row r="72" spans="4:6" x14ac:dyDescent="0.2">
      <c r="D72" s="432">
        <v>42039</v>
      </c>
      <c r="E72" s="434">
        <v>5.5E-2</v>
      </c>
      <c r="F72" s="434" t="e">
        <f ca="1">_xll.qlIndexAddFixings($B$1,D72,E72/100,TRUE,E72)</f>
        <v>#NAME?</v>
      </c>
    </row>
    <row r="73" spans="4:6" x14ac:dyDescent="0.2">
      <c r="D73" s="432">
        <v>42038</v>
      </c>
      <c r="E73" s="434">
        <v>5.5E-2</v>
      </c>
      <c r="F73" s="434" t="e">
        <f ca="1">_xll.qlIndexAddFixings($B$1,D73,E73/100,TRUE,E73)</f>
        <v>#NAME?</v>
      </c>
    </row>
    <row r="74" spans="4:6" x14ac:dyDescent="0.2">
      <c r="D74" s="432">
        <v>42037</v>
      </c>
      <c r="E74" s="434">
        <v>5.5E-2</v>
      </c>
      <c r="F74" s="434" t="e">
        <f ca="1">_xll.qlIndexAddFixings($B$1,D74,E74/100,TRUE,E74)</f>
        <v>#NAME?</v>
      </c>
    </row>
    <row r="75" spans="4:6" x14ac:dyDescent="0.2">
      <c r="D75" s="432">
        <v>42034</v>
      </c>
      <c r="E75" s="434">
        <v>5.3999999999999999E-2</v>
      </c>
      <c r="F75" s="434" t="e">
        <f ca="1">_xll.qlIndexAddFixings($B$1,D75,E75/100,TRUE,E75)</f>
        <v>#NAME?</v>
      </c>
    </row>
    <row r="76" spans="4:6" x14ac:dyDescent="0.2">
      <c r="D76" s="432">
        <v>42033</v>
      </c>
      <c r="E76" s="434">
        <v>5.1999999999999998E-2</v>
      </c>
      <c r="F76" s="434" t="e">
        <f ca="1">_xll.qlIndexAddFixings($B$1,D76,E76/100,TRUE,E76)</f>
        <v>#NAME?</v>
      </c>
    </row>
    <row r="77" spans="4:6" x14ac:dyDescent="0.2">
      <c r="D77" s="432">
        <v>42032</v>
      </c>
      <c r="E77" s="434">
        <v>5.2999999999999999E-2</v>
      </c>
      <c r="F77" s="434" t="e">
        <f ca="1">_xll.qlIndexAddFixings($B$1,D77,E77/100,TRUE,E77)</f>
        <v>#NAME?</v>
      </c>
    </row>
    <row r="78" spans="4:6" x14ac:dyDescent="0.2">
      <c r="D78" s="432">
        <v>42031</v>
      </c>
      <c r="E78" s="434">
        <v>5.5E-2</v>
      </c>
      <c r="F78" s="434" t="e">
        <f ca="1">_xll.qlIndexAddFixings($B$1,D78,E78/100,TRUE,E78)</f>
        <v>#NAME?</v>
      </c>
    </row>
    <row r="79" spans="4:6" x14ac:dyDescent="0.2">
      <c r="D79" s="432">
        <v>42030</v>
      </c>
      <c r="E79" s="434">
        <v>5.3999999999999999E-2</v>
      </c>
      <c r="F79" s="434" t="e">
        <f ca="1">_xll.qlIndexAddFixings($B$1,D79,E79/100,TRUE,E79)</f>
        <v>#NAME?</v>
      </c>
    </row>
    <row r="80" spans="4:6" x14ac:dyDescent="0.2">
      <c r="D80" s="432">
        <v>42027</v>
      </c>
      <c r="E80" s="434">
        <v>5.2999999999999999E-2</v>
      </c>
      <c r="F80" s="434" t="e">
        <f ca="1">_xll.qlIndexAddFixings($B$1,D80,E80/100,TRUE,E80)</f>
        <v>#NAME?</v>
      </c>
    </row>
    <row r="81" spans="4:6" x14ac:dyDescent="0.2">
      <c r="D81" s="432">
        <v>42026</v>
      </c>
      <c r="E81" s="434">
        <v>5.5E-2</v>
      </c>
      <c r="F81" s="434" t="e">
        <f ca="1">_xll.qlIndexAddFixings($B$1,D81,E81/100,TRUE,E81)</f>
        <v>#NAME?</v>
      </c>
    </row>
    <row r="82" spans="4:6" x14ac:dyDescent="0.2">
      <c r="D82" s="432">
        <v>42025</v>
      </c>
      <c r="E82" s="434">
        <v>5.5E-2</v>
      </c>
      <c r="F82" s="434" t="e">
        <f ca="1">_xll.qlIndexAddFixings($B$1,D82,E82/100,TRUE,E82)</f>
        <v>#NAME?</v>
      </c>
    </row>
    <row r="83" spans="4:6" x14ac:dyDescent="0.2">
      <c r="D83" s="432">
        <v>42024</v>
      </c>
      <c r="E83" s="434">
        <v>5.5E-2</v>
      </c>
      <c r="F83" s="434" t="e">
        <f ca="1">_xll.qlIndexAddFixings($B$1,D83,E83/100,TRUE,E83)</f>
        <v>#NAME?</v>
      </c>
    </row>
    <row r="84" spans="4:6" x14ac:dyDescent="0.2">
      <c r="D84" s="432">
        <v>42023</v>
      </c>
      <c r="E84" s="434">
        <v>5.6000000000000001E-2</v>
      </c>
      <c r="F84" s="434" t="e">
        <f ca="1">_xll.qlIndexAddFixings($B$1,D84,E84/100,TRUE,E84)</f>
        <v>#NAME?</v>
      </c>
    </row>
    <row r="85" spans="4:6" x14ac:dyDescent="0.2">
      <c r="D85" s="432">
        <v>42020</v>
      </c>
      <c r="E85" s="434">
        <v>0.06</v>
      </c>
      <c r="F85" s="434" t="e">
        <f ca="1">_xll.qlIndexAddFixings($B$1,D85,E85/100,TRUE,E85)</f>
        <v>#NAME?</v>
      </c>
    </row>
    <row r="86" spans="4:6" x14ac:dyDescent="0.2">
      <c r="D86" s="432">
        <v>42019</v>
      </c>
      <c r="E86" s="434">
        <v>6.9000000000000006E-2</v>
      </c>
      <c r="F86" s="434" t="e">
        <f ca="1">_xll.qlIndexAddFixings($B$1,D86,E86/100,TRUE,E86)</f>
        <v>#NAME?</v>
      </c>
    </row>
    <row r="87" spans="4:6" x14ac:dyDescent="0.2">
      <c r="D87" s="432">
        <v>42018</v>
      </c>
      <c r="E87" s="434">
        <v>6.9000000000000006E-2</v>
      </c>
      <c r="F87" s="434" t="e">
        <f ca="1">_xll.qlIndexAddFixings($B$1,D87,E87/100,TRUE,E87)</f>
        <v>#NAME?</v>
      </c>
    </row>
    <row r="88" spans="4:6" x14ac:dyDescent="0.2">
      <c r="D88" s="432">
        <v>41967</v>
      </c>
      <c r="E88" s="434">
        <v>8.1000000000000003E-2</v>
      </c>
      <c r="F88" s="434" t="e">
        <f ca="1">_xll.qlIndexAddFixings($B$1,D88,E88/100,TRUE,E88)</f>
        <v>#NAME?</v>
      </c>
    </row>
    <row r="89" spans="4:6" x14ac:dyDescent="0.2">
      <c r="D89" s="432">
        <v>41883</v>
      </c>
      <c r="E89" s="434">
        <v>0.159</v>
      </c>
      <c r="F89" s="434" t="e">
        <f ca="1">_xll.qlIndexAddFixings($B$1,D89,E89/100,TRUE,E89)</f>
        <v>#NAME?</v>
      </c>
    </row>
    <row r="90" spans="4:6" x14ac:dyDescent="0.2">
      <c r="D90" s="432">
        <v>41876</v>
      </c>
      <c r="E90" s="434">
        <v>0.17499999999999999</v>
      </c>
      <c r="F90" s="434" t="e">
        <f ca="1">_xll.qlIndexAddFixings($B$1,D90,E90/100,TRUE,E90)</f>
        <v>#NAME?</v>
      </c>
    </row>
    <row r="91" spans="4:6" x14ac:dyDescent="0.2">
      <c r="D91" s="432">
        <v>41873</v>
      </c>
      <c r="E91" s="434">
        <v>0.183</v>
      </c>
      <c r="F91" s="434" t="e">
        <f ca="1">_xll.qlIndexAddFixings($B$1,D91,E91/100,TRUE,E91)</f>
        <v>#NAME?</v>
      </c>
    </row>
    <row r="92" spans="4:6" x14ac:dyDescent="0.2">
      <c r="D92" s="432">
        <v>41842</v>
      </c>
      <c r="E92" s="434">
        <v>0.20599999999999999</v>
      </c>
      <c r="F92" s="434" t="e">
        <f ca="1">_xll.qlIndexAddFixings($B$1,D92,E92/100,TRUE,E92)</f>
        <v>#NAME?</v>
      </c>
    </row>
    <row r="93" spans="4:6" x14ac:dyDescent="0.2">
      <c r="D93" s="432">
        <v>41841</v>
      </c>
      <c r="E93" s="434">
        <v>0.20399999999999999</v>
      </c>
      <c r="F93" s="434" t="e">
        <f ca="1">_xll.qlIndexAddFixings($B$1,D93,E93/100,TRUE,E93)</f>
        <v>#NAME?</v>
      </c>
    </row>
    <row r="94" spans="4:6" x14ac:dyDescent="0.2">
      <c r="D94" s="432"/>
      <c r="E94" s="434"/>
      <c r="F94" s="434" t="e">
        <f ca="1">_xll.qlIndexAddFixings($B$1,D94,E94/100,TRUE,E94)</f>
        <v>#NAME?</v>
      </c>
    </row>
    <row r="95" spans="4:6" x14ac:dyDescent="0.2">
      <c r="D95" s="432"/>
      <c r="E95" s="434"/>
      <c r="F95" s="434" t="e">
        <f ca="1">_xll.qlIndexAddFixings($B$1,D95,E95/100,TRUE,E95)</f>
        <v>#NAME?</v>
      </c>
    </row>
    <row r="96" spans="4:6" x14ac:dyDescent="0.2">
      <c r="D96" s="432"/>
      <c r="E96" s="434"/>
      <c r="F96" s="434" t="e">
        <f ca="1">_xll.qlIndexAddFixings($B$1,D96,E96/100,TRUE,E96)</f>
        <v>#NAME?</v>
      </c>
    </row>
    <row r="97" spans="4:6" x14ac:dyDescent="0.2">
      <c r="D97" s="432"/>
      <c r="E97" s="434"/>
      <c r="F97" s="434" t="e">
        <f ca="1">_xll.qlIndexAddFixings($B$1,D97,E97/100,TRUE,E97)</f>
        <v>#NAME?</v>
      </c>
    </row>
    <row r="98" spans="4:6" x14ac:dyDescent="0.2">
      <c r="D98" s="432"/>
      <c r="E98" s="434"/>
      <c r="F98" s="434" t="e">
        <f ca="1">_xll.qlIndexAddFixings($B$1,D98,E98/100,TRUE,E98)</f>
        <v>#NAME?</v>
      </c>
    </row>
    <row r="99" spans="4:6" x14ac:dyDescent="0.2">
      <c r="D99" s="432"/>
      <c r="E99" s="434"/>
      <c r="F99" s="434" t="e">
        <f ca="1">_xll.qlIndexAddFixings($B$1,D99,E99/100,TRUE,E99)</f>
        <v>#NAME?</v>
      </c>
    </row>
    <row r="100" spans="4:6" x14ac:dyDescent="0.2">
      <c r="D100" s="432"/>
      <c r="E100" s="434"/>
      <c r="F100" s="434" t="e">
        <f ca="1">_xll.qlIndexAddFixings($B$1,D100,E100/100,TRUE,E100)</f>
        <v>#NAME?</v>
      </c>
    </row>
    <row r="101" spans="4:6" x14ac:dyDescent="0.2">
      <c r="D101" s="432"/>
      <c r="E101" s="434"/>
      <c r="F101" s="434" t="e">
        <f ca="1">_xll.qlIndexAddFixings($B$1,D101,E101/100,TRUE,E101)</f>
        <v>#NAME?</v>
      </c>
    </row>
    <row r="102" spans="4:6" x14ac:dyDescent="0.2">
      <c r="D102" s="432"/>
      <c r="E102" s="434"/>
      <c r="F102" s="434" t="e">
        <f ca="1">_xll.qlIndexAddFixings($B$1,D102,E102/100,TRUE,E102)</f>
        <v>#NAME?</v>
      </c>
    </row>
    <row r="103" spans="4:6" x14ac:dyDescent="0.2">
      <c r="D103" s="432"/>
      <c r="E103" s="434"/>
      <c r="F103" s="434" t="e">
        <f ca="1">_xll.qlIndexAddFixings($B$1,D103,E103/100,TRUE,E103)</f>
        <v>#NAME?</v>
      </c>
    </row>
    <row r="104" spans="4:6" x14ac:dyDescent="0.2">
      <c r="D104" s="432"/>
      <c r="E104" s="434"/>
      <c r="F104" s="434" t="e">
        <f ca="1">_xll.qlIndexAddFixings($B$1,D104,E104/100,TRUE,E104)</f>
        <v>#NAME?</v>
      </c>
    </row>
    <row r="105" spans="4:6" x14ac:dyDescent="0.2">
      <c r="D105" s="432"/>
      <c r="E105" s="434"/>
      <c r="F105" s="434" t="e">
        <f ca="1">_xll.qlIndexAddFixings($B$1,D105,E105/100,TRUE,E105)</f>
        <v>#NAME?</v>
      </c>
    </row>
    <row r="106" spans="4:6" x14ac:dyDescent="0.2">
      <c r="D106" s="432"/>
      <c r="E106" s="434"/>
      <c r="F106" s="434" t="e">
        <f ca="1">_xll.qlIndexAddFixings($B$1,D106,E106/100,TRUE,E106)</f>
        <v>#NAME?</v>
      </c>
    </row>
    <row r="107" spans="4:6" x14ac:dyDescent="0.2">
      <c r="D107" s="432"/>
      <c r="E107" s="434"/>
      <c r="F107" s="434" t="e">
        <f ca="1">_xll.qlIndexAddFixings($B$1,D107,E107/100,TRUE,E107)</f>
        <v>#NAME?</v>
      </c>
    </row>
    <row r="108" spans="4:6" x14ac:dyDescent="0.2">
      <c r="D108" s="432"/>
      <c r="E108" s="434"/>
      <c r="F108" s="434" t="e">
        <f ca="1">_xll.qlIndexAddFixings($B$1,D108,E108/100,TRUE,E108)</f>
        <v>#NAME?</v>
      </c>
    </row>
    <row r="109" spans="4:6" x14ac:dyDescent="0.2">
      <c r="D109" s="432"/>
      <c r="E109" s="434"/>
      <c r="F109" s="434" t="e">
        <f ca="1">_xll.qlIndexAddFixings($B$1,D109,E109/100,TRUE,E109)</f>
        <v>#NAME?</v>
      </c>
    </row>
    <row r="110" spans="4:6" x14ac:dyDescent="0.2">
      <c r="D110" s="432"/>
      <c r="E110" s="434"/>
      <c r="F110" s="434" t="e">
        <f ca="1">_xll.qlIndexAddFixings($B$1,D110,E110/100,TRUE,E110)</f>
        <v>#NAME?</v>
      </c>
    </row>
    <row r="111" spans="4:6" x14ac:dyDescent="0.2">
      <c r="D111" s="432"/>
      <c r="E111" s="434"/>
      <c r="F111" s="434" t="e">
        <f ca="1">_xll.qlIndexAddFixings($B$1,D111,E111/100,TRUE,E111)</f>
        <v>#NAME?</v>
      </c>
    </row>
    <row r="112" spans="4:6" x14ac:dyDescent="0.2">
      <c r="D112" s="432"/>
      <c r="E112" s="434"/>
      <c r="F112" s="434" t="e">
        <f ca="1">_xll.qlIndexAddFixings($B$1,D112,E112/100,TRUE,E112)</f>
        <v>#NAME?</v>
      </c>
    </row>
    <row r="113" spans="4:6" x14ac:dyDescent="0.2">
      <c r="D113" s="432"/>
      <c r="E113" s="434"/>
      <c r="F113" s="434" t="e">
        <f ca="1">_xll.qlIndexAddFixings($B$1,D113,E113/100,TRUE,E113)</f>
        <v>#NAME?</v>
      </c>
    </row>
    <row r="114" spans="4:6" x14ac:dyDescent="0.2">
      <c r="D114" s="432"/>
      <c r="E114" s="434"/>
      <c r="F114" s="434" t="e">
        <f ca="1">_xll.qlIndexAddFixings($B$1,D114,E114/100,TRUE,E114)</f>
        <v>#NAME?</v>
      </c>
    </row>
    <row r="115" spans="4:6" x14ac:dyDescent="0.2">
      <c r="D115" s="432"/>
      <c r="E115" s="434"/>
      <c r="F115" s="434" t="e">
        <f ca="1">_xll.qlIndexAddFixings($B$1,D115,E115/100,TRUE,E115)</f>
        <v>#NAME?</v>
      </c>
    </row>
    <row r="116" spans="4:6" x14ac:dyDescent="0.2">
      <c r="D116" s="432"/>
      <c r="E116" s="434"/>
      <c r="F116" s="434" t="e">
        <f ca="1">_xll.qlIndexAddFixings($B$1,D116,E116/100,TRUE,E116)</f>
        <v>#NAME?</v>
      </c>
    </row>
    <row r="117" spans="4:6" x14ac:dyDescent="0.2">
      <c r="D117" s="432"/>
      <c r="E117" s="434"/>
      <c r="F117" s="434" t="e">
        <f ca="1">_xll.qlIndexAddFixings($B$1,D117,E117/100,TRUE,E117)</f>
        <v>#NAME?</v>
      </c>
    </row>
    <row r="118" spans="4:6" x14ac:dyDescent="0.2">
      <c r="D118" s="432"/>
      <c r="E118" s="434"/>
      <c r="F118" s="434" t="e">
        <f ca="1">_xll.qlIndexAddFixings($B$1,D118,E118/100,TRUE,E118)</f>
        <v>#NAME?</v>
      </c>
    </row>
    <row r="119" spans="4:6" x14ac:dyDescent="0.2">
      <c r="D119" s="432"/>
      <c r="E119" s="434"/>
      <c r="F119" s="434" t="e">
        <f ca="1">_xll.qlIndexAddFixings($B$1,D119,E119/100,TRUE,E119)</f>
        <v>#NAME?</v>
      </c>
    </row>
    <row r="120" spans="4:6" x14ac:dyDescent="0.2">
      <c r="D120" s="432"/>
      <c r="E120" s="434"/>
      <c r="F120" s="434" t="e">
        <f ca="1">_xll.qlIndexAddFixings($B$1,D120,E120/100,TRUE,E120)</f>
        <v>#NAME?</v>
      </c>
    </row>
    <row r="121" spans="4:6" x14ac:dyDescent="0.2">
      <c r="D121" s="432"/>
      <c r="E121" s="434"/>
      <c r="F121" s="434" t="e">
        <f ca="1">_xll.qlIndexAddFixings($B$1,D121,E121/100,TRUE,E121)</f>
        <v>#NAME?</v>
      </c>
    </row>
    <row r="122" spans="4:6" x14ac:dyDescent="0.2">
      <c r="D122" s="432"/>
      <c r="E122" s="434"/>
      <c r="F122" s="434" t="e">
        <f ca="1">_xll.qlIndexAddFixings($B$1,D122,E122/100,TRUE,E122)</f>
        <v>#NAME?</v>
      </c>
    </row>
    <row r="123" spans="4:6" x14ac:dyDescent="0.2">
      <c r="D123" s="432"/>
      <c r="E123" s="434"/>
      <c r="F123" s="434" t="e">
        <f ca="1">_xll.qlIndexAddFixings($B$1,D123,E123/100,TRUE,E123)</f>
        <v>#NAME?</v>
      </c>
    </row>
    <row r="124" spans="4:6" x14ac:dyDescent="0.2">
      <c r="D124" s="432"/>
      <c r="E124" s="434"/>
      <c r="F124" s="434" t="e">
        <f ca="1">_xll.qlIndexAddFixings($B$1,D124,E124/100,TRUE,E124)</f>
        <v>#NAME?</v>
      </c>
    </row>
    <row r="125" spans="4:6" x14ac:dyDescent="0.2">
      <c r="D125" s="432"/>
      <c r="E125" s="434"/>
      <c r="F125" s="434" t="e">
        <f ca="1">_xll.qlIndexAddFixings($B$1,D125,E125/100,TRUE,E125)</f>
        <v>#NAME?</v>
      </c>
    </row>
    <row r="126" spans="4:6" x14ac:dyDescent="0.2">
      <c r="D126" s="432"/>
      <c r="E126" s="434"/>
      <c r="F126" s="434" t="e">
        <f ca="1">_xll.qlIndexAddFixings($B$1,D126,E126/100,TRUE,E126)</f>
        <v>#NAME?</v>
      </c>
    </row>
    <row r="127" spans="4:6" x14ac:dyDescent="0.2">
      <c r="D127" s="432"/>
      <c r="E127" s="434"/>
      <c r="F127" s="434" t="e">
        <f ca="1">_xll.qlIndexAddFixings($B$1,D127,E127/100,TRUE,E127)</f>
        <v>#NAME?</v>
      </c>
    </row>
    <row r="128" spans="4:6" x14ac:dyDescent="0.2">
      <c r="D128" s="432"/>
      <c r="E128" s="434"/>
      <c r="F128" s="434" t="e">
        <f ca="1">_xll.qlIndexAddFixings($B$1,D128,E128/100,TRUE,E128)</f>
        <v>#NAME?</v>
      </c>
    </row>
    <row r="129" spans="4:6" x14ac:dyDescent="0.2">
      <c r="D129" s="432"/>
      <c r="E129" s="434"/>
      <c r="F129" s="434" t="e">
        <f ca="1">_xll.qlIndexAddFixings($B$1,D129,E129/100,TRUE,E129)</f>
        <v>#NAME?</v>
      </c>
    </row>
    <row r="130" spans="4:6" x14ac:dyDescent="0.2">
      <c r="D130" s="432"/>
      <c r="E130" s="434"/>
      <c r="F130" s="434" t="e">
        <f ca="1">_xll.qlIndexAddFixings($B$1,D130,E130/100,TRUE,E130)</f>
        <v>#NAME?</v>
      </c>
    </row>
    <row r="131" spans="4:6" x14ac:dyDescent="0.2">
      <c r="D131" s="432"/>
      <c r="E131" s="434"/>
      <c r="F131" s="434" t="e">
        <f ca="1">_xll.qlIndexAddFixings($B$1,D131,E131/100,TRUE,E131)</f>
        <v>#NAME?</v>
      </c>
    </row>
    <row r="132" spans="4:6" x14ac:dyDescent="0.2">
      <c r="D132" s="432"/>
      <c r="E132" s="434"/>
      <c r="F132" s="434" t="e">
        <f ca="1">_xll.qlIndexAddFixings($B$1,D132,E132/100,TRUE,E132)</f>
        <v>#NAME?</v>
      </c>
    </row>
    <row r="133" spans="4:6" x14ac:dyDescent="0.2">
      <c r="D133" s="432"/>
      <c r="E133" s="434"/>
      <c r="F133" s="434" t="e">
        <f ca="1">_xll.qlIndexAddFixings($B$1,D133,E133/100,TRUE,E133)</f>
        <v>#NAME?</v>
      </c>
    </row>
    <row r="134" spans="4:6" x14ac:dyDescent="0.2">
      <c r="D134" s="432"/>
      <c r="E134" s="434"/>
      <c r="F134" s="434" t="e">
        <f ca="1">_xll.qlIndexAddFixings($B$1,D134,E134/100,TRUE,E134)</f>
        <v>#NAME?</v>
      </c>
    </row>
    <row r="135" spans="4:6" x14ac:dyDescent="0.2">
      <c r="D135" s="432"/>
      <c r="E135" s="434"/>
      <c r="F135" s="434" t="e">
        <f ca="1">_xll.qlIndexAddFixings($B$1,D135,E135/100,TRUE,E135)</f>
        <v>#NAME?</v>
      </c>
    </row>
    <row r="136" spans="4:6" x14ac:dyDescent="0.2">
      <c r="D136" s="432"/>
      <c r="E136" s="434"/>
      <c r="F136" s="434" t="e">
        <f ca="1">_xll.qlIndexAddFixings($B$1,D136,E136/100,TRUE,E136)</f>
        <v>#NAME?</v>
      </c>
    </row>
    <row r="137" spans="4:6" x14ac:dyDescent="0.2">
      <c r="D137" s="432"/>
      <c r="E137" s="434"/>
      <c r="F137" s="434" t="e">
        <f ca="1">_xll.qlIndexAddFixings($B$1,D137,E137/100,TRUE,E137)</f>
        <v>#NAME?</v>
      </c>
    </row>
    <row r="138" spans="4:6" x14ac:dyDescent="0.2">
      <c r="D138" s="432"/>
      <c r="E138" s="434"/>
      <c r="F138" s="434" t="e">
        <f ca="1">_xll.qlIndexAddFixings($B$1,D138,E138/100,TRUE,E138)</f>
        <v>#NAME?</v>
      </c>
    </row>
    <row r="139" spans="4:6" x14ac:dyDescent="0.2">
      <c r="D139" s="432"/>
      <c r="E139" s="434"/>
      <c r="F139" s="434" t="e">
        <f ca="1">_xll.qlIndexAddFixings($B$1,D139,E139/100,TRUE,E139)</f>
        <v>#NAME?</v>
      </c>
    </row>
    <row r="140" spans="4:6" x14ac:dyDescent="0.2">
      <c r="D140" s="432"/>
      <c r="E140" s="434"/>
      <c r="F140" s="434" t="e">
        <f ca="1">_xll.qlIndexAddFixings($B$1,D140,E140/100,TRUE,E140)</f>
        <v>#NAME?</v>
      </c>
    </row>
    <row r="141" spans="4:6" x14ac:dyDescent="0.2">
      <c r="D141" s="432"/>
      <c r="E141" s="434"/>
      <c r="F141" s="434" t="e">
        <f ca="1">_xll.qlIndexAddFixings($B$1,D141,E141/100,TRUE,E141)</f>
        <v>#NAME?</v>
      </c>
    </row>
    <row r="142" spans="4:6" x14ac:dyDescent="0.2">
      <c r="D142" s="432"/>
      <c r="E142" s="434"/>
      <c r="F142" s="434" t="e">
        <f ca="1">_xll.qlIndexAddFixings($B$1,D142,E142/100,TRUE,E142)</f>
        <v>#NAME?</v>
      </c>
    </row>
    <row r="143" spans="4:6" x14ac:dyDescent="0.2">
      <c r="D143" s="432"/>
      <c r="E143" s="434"/>
      <c r="F143" s="434" t="e">
        <f ca="1">_xll.qlIndexAddFixings($B$1,D143,E143/100,TRUE,E143)</f>
        <v>#NAME?</v>
      </c>
    </row>
    <row r="144" spans="4:6" x14ac:dyDescent="0.2">
      <c r="D144" s="432"/>
      <c r="E144" s="434"/>
      <c r="F144" s="434" t="e">
        <f ca="1">_xll.qlIndexAddFixings($B$1,D144,E144/100,TRUE,E144)</f>
        <v>#NAME?</v>
      </c>
    </row>
    <row r="145" spans="4:6" x14ac:dyDescent="0.2">
      <c r="D145" s="432"/>
      <c r="E145" s="434"/>
      <c r="F145" s="434" t="e">
        <f ca="1">_xll.qlIndexAddFixings($B$1,D145,E145/100,TRUE,E145)</f>
        <v>#NAME?</v>
      </c>
    </row>
    <row r="146" spans="4:6" x14ac:dyDescent="0.2">
      <c r="D146" s="432"/>
      <c r="E146" s="434"/>
      <c r="F146" s="434" t="e">
        <f ca="1">_xll.qlIndexAddFixings($B$1,D146,E146/100,TRUE,E146)</f>
        <v>#NAME?</v>
      </c>
    </row>
    <row r="147" spans="4:6" x14ac:dyDescent="0.2">
      <c r="D147" s="432"/>
      <c r="E147" s="434"/>
      <c r="F147" s="434" t="e">
        <f ca="1">_xll.qlIndexAddFixings($B$1,D147,E147/100,TRUE,E147)</f>
        <v>#NAME?</v>
      </c>
    </row>
    <row r="148" spans="4:6" x14ac:dyDescent="0.2">
      <c r="D148" s="432"/>
      <c r="E148" s="434"/>
      <c r="F148" s="434" t="e">
        <f ca="1">_xll.qlIndexAddFixings($B$1,D148,E148/100,TRUE,E148)</f>
        <v>#NAME?</v>
      </c>
    </row>
    <row r="149" spans="4:6" x14ac:dyDescent="0.2">
      <c r="D149" s="432"/>
      <c r="E149" s="434"/>
      <c r="F149" s="434" t="e">
        <f ca="1">_xll.qlIndexAddFixings($B$1,D149,E149/100,TRUE,E149)</f>
        <v>#NAME?</v>
      </c>
    </row>
    <row r="150" spans="4:6" x14ac:dyDescent="0.2">
      <c r="D150" s="432"/>
      <c r="E150" s="434"/>
      <c r="F150" s="434" t="e">
        <f ca="1">_xll.qlIndexAddFixings($B$1,D150,E150/100,TRUE,E150)</f>
        <v>#NAME?</v>
      </c>
    </row>
    <row r="151" spans="4:6" x14ac:dyDescent="0.2">
      <c r="D151" s="432"/>
      <c r="E151" s="434"/>
      <c r="F151" s="434" t="e">
        <f ca="1">_xll.qlIndexAddFixings($B$1,D151,E151/100,TRUE,E151)</f>
        <v>#NAME?</v>
      </c>
    </row>
    <row r="152" spans="4:6" x14ac:dyDescent="0.2">
      <c r="D152" s="432"/>
      <c r="E152" s="434"/>
      <c r="F152" s="434" t="e">
        <f ca="1">_xll.qlIndexAddFixings($B$1,D152,E152/100,TRUE,E152)</f>
        <v>#NAME?</v>
      </c>
    </row>
    <row r="153" spans="4:6" x14ac:dyDescent="0.2">
      <c r="D153" s="432"/>
      <c r="E153" s="434"/>
      <c r="F153" s="434" t="e">
        <f ca="1">_xll.qlIndexAddFixings($B$1,D153,E153/100,TRUE,E153)</f>
        <v>#NAME?</v>
      </c>
    </row>
    <row r="154" spans="4:6" x14ac:dyDescent="0.2">
      <c r="D154" s="432"/>
      <c r="E154" s="434"/>
      <c r="F154" s="434" t="e">
        <f ca="1">_xll.qlIndexAddFixings($B$1,D154,E154/100,TRUE,E154)</f>
        <v>#NAME?</v>
      </c>
    </row>
    <row r="155" spans="4:6" x14ac:dyDescent="0.2">
      <c r="D155" s="432"/>
      <c r="E155" s="434"/>
      <c r="F155" s="434" t="e">
        <f ca="1">_xll.qlIndexAddFixings($B$1,D155,E155/100,TRUE,E155)</f>
        <v>#NAME?</v>
      </c>
    </row>
    <row r="156" spans="4:6" x14ac:dyDescent="0.2">
      <c r="D156" s="432"/>
      <c r="E156" s="434"/>
      <c r="F156" s="434" t="e">
        <f ca="1">_xll.qlIndexAddFixings($B$1,D156,E156/100,TRUE,E156)</f>
        <v>#NAME?</v>
      </c>
    </row>
    <row r="157" spans="4:6" x14ac:dyDescent="0.2">
      <c r="D157" s="432"/>
      <c r="E157" s="434"/>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4"/>
      <c r="F259" s="434" t="e">
        <f ca="1">_xll.qlIndexAddFixings($B$1,D259,E259/100,TRUE,E259)</f>
        <v>#NAME?</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6" x14ac:dyDescent="0.2">
      <c r="A1" s="427" t="s">
        <v>246</v>
      </c>
      <c r="B1" s="430" t="s">
        <v>247</v>
      </c>
    </row>
    <row r="2" spans="1:6" x14ac:dyDescent="0.2">
      <c r="D2" s="440" t="e">
        <f ca="1">_xll.RHistory("EURIBOR6MD=",B9:B10,B5,,"CH:In;Fd TSREPEAT:N SORT:"&amp;B7,D3)</f>
        <v>#NAME?</v>
      </c>
      <c r="E2" s="440"/>
    </row>
    <row r="3" spans="1:6" x14ac:dyDescent="0.2">
      <c r="A3" s="427" t="s">
        <v>234</v>
      </c>
      <c r="B3" s="428" t="e">
        <f ca="1">_xll.qlCalendarAdvance("TARGET",B4,"-7M","f",FALSE,Trigger)</f>
        <v>#NAME?</v>
      </c>
      <c r="D3" s="438" t="s">
        <v>248</v>
      </c>
      <c r="E3" s="438" t="s">
        <v>248</v>
      </c>
    </row>
    <row r="4" spans="1:6" ht="24" customHeight="1" x14ac:dyDescent="0.2">
      <c r="A4" s="427" t="s">
        <v>235</v>
      </c>
      <c r="B4" s="430">
        <f>_xll.qlSettingsEvaluationDate(Trigger)</f>
        <v>42229</v>
      </c>
      <c r="D4" s="439" t="s">
        <v>242</v>
      </c>
      <c r="E4" s="439" t="s">
        <v>243</v>
      </c>
      <c r="F4" s="441" t="s">
        <v>218</v>
      </c>
    </row>
    <row r="5" spans="1:6" ht="22.5" x14ac:dyDescent="0.2">
      <c r="A5" s="427" t="s">
        <v>236</v>
      </c>
      <c r="B5" s="436" t="e">
        <f ca="1">"START:"&amp;B3&amp; " END:"&amp;B4&amp;" INTERVAL:1D"</f>
        <v>#NAME?</v>
      </c>
      <c r="D5" s="431">
        <v>42137</v>
      </c>
      <c r="E5" s="442">
        <v>0.06</v>
      </c>
      <c r="F5" s="433" t="e">
        <f ca="1">_xll.qlIndexAddFixings($B$1,D5,E5/100,TRUE,E5)</f>
        <v>#NAME?</v>
      </c>
    </row>
    <row r="6" spans="1:6" x14ac:dyDescent="0.2">
      <c r="D6" s="432">
        <v>42136</v>
      </c>
      <c r="E6" s="443">
        <v>6.0999999999999999E-2</v>
      </c>
      <c r="F6" s="434" t="e">
        <f ca="1">_xll.qlIndexAddFixings($B$1,D6,E6/100,TRUE,E6)</f>
        <v>#NAME?</v>
      </c>
    </row>
    <row r="7" spans="1:6" x14ac:dyDescent="0.2">
      <c r="A7" s="427" t="s">
        <v>237</v>
      </c>
      <c r="B7" s="430" t="s">
        <v>238</v>
      </c>
      <c r="D7" s="432">
        <v>42135</v>
      </c>
      <c r="E7" s="443">
        <v>6.0999999999999999E-2</v>
      </c>
      <c r="F7" s="434" t="e">
        <f ca="1">_xll.qlIndexAddFixings($B$1,D7,E7/100,TRUE,E7)</f>
        <v>#NAME?</v>
      </c>
    </row>
    <row r="8" spans="1:6" x14ac:dyDescent="0.2">
      <c r="D8" s="432">
        <v>42132</v>
      </c>
      <c r="E8" s="443">
        <v>6.0999999999999999E-2</v>
      </c>
      <c r="F8" s="434" t="e">
        <f ca="1">_xll.qlIndexAddFixings($B$1,D8,E8/100,TRUE,E8)</f>
        <v>#NAME?</v>
      </c>
    </row>
    <row r="9" spans="1:6" x14ac:dyDescent="0.2">
      <c r="A9" s="427" t="s">
        <v>244</v>
      </c>
      <c r="B9" s="430" t="s">
        <v>239</v>
      </c>
      <c r="D9" s="432">
        <v>42131</v>
      </c>
      <c r="E9" s="443">
        <v>6.0999999999999999E-2</v>
      </c>
      <c r="F9" s="434" t="e">
        <f ca="1">_xll.qlIndexAddFixings($B$1,D9,E9/100,TRUE,E9)</f>
        <v>#NAME?</v>
      </c>
    </row>
    <row r="10" spans="1:6" x14ac:dyDescent="0.2">
      <c r="B10" s="437" t="s">
        <v>240</v>
      </c>
      <c r="D10" s="432">
        <v>42130</v>
      </c>
      <c r="E10" s="443">
        <v>6.2E-2</v>
      </c>
      <c r="F10" s="434" t="e">
        <f ca="1">_xll.qlIndexAddFixings($B$1,D10,E10/100,TRUE,E10)</f>
        <v>#NAME?</v>
      </c>
    </row>
    <row r="11" spans="1:6" x14ac:dyDescent="0.2">
      <c r="D11" s="432">
        <v>42129</v>
      </c>
      <c r="E11" s="443">
        <v>6.0999999999999999E-2</v>
      </c>
      <c r="F11" s="434" t="e">
        <f ca="1">_xll.qlIndexAddFixings($B$1,D11,E11/100,TRUE,E11)</f>
        <v>#NAME?</v>
      </c>
    </row>
    <row r="12" spans="1:6" x14ac:dyDescent="0.2">
      <c r="D12" s="432">
        <v>42128</v>
      </c>
      <c r="E12" s="443">
        <v>6.4000000000000001E-2</v>
      </c>
      <c r="F12" s="434" t="e">
        <f ca="1">_xll.qlIndexAddFixings($B$1,D12,E12/100,TRUE,E12)</f>
        <v>#NAME?</v>
      </c>
    </row>
    <row r="13" spans="1:6" x14ac:dyDescent="0.2">
      <c r="D13" s="432">
        <v>42124</v>
      </c>
      <c r="E13" s="443">
        <v>6.4000000000000001E-2</v>
      </c>
      <c r="F13" s="434" t="e">
        <f ca="1">_xll.qlIndexAddFixings($B$1,D13,E13/100,TRUE,E13)</f>
        <v>#NAME?</v>
      </c>
    </row>
    <row r="14" spans="1:6" x14ac:dyDescent="0.2">
      <c r="D14" s="432">
        <v>42123</v>
      </c>
      <c r="E14" s="443">
        <v>6.0999999999999999E-2</v>
      </c>
      <c r="F14" s="434" t="e">
        <f ca="1">_xll.qlIndexAddFixings($B$1,D14,E14/100,TRUE,E14)</f>
        <v>#NAME?</v>
      </c>
    </row>
    <row r="15" spans="1:6" x14ac:dyDescent="0.2">
      <c r="D15" s="432">
        <v>42122</v>
      </c>
      <c r="E15" s="443">
        <v>6.2E-2</v>
      </c>
      <c r="F15" s="434" t="e">
        <f ca="1">_xll.qlIndexAddFixings($B$1,D15,E15/100,TRUE,E15)</f>
        <v>#NAME?</v>
      </c>
    </row>
    <row r="16" spans="1:6" x14ac:dyDescent="0.2">
      <c r="D16" s="432">
        <v>42121</v>
      </c>
      <c r="E16" s="443">
        <v>6.7000000000000004E-2</v>
      </c>
      <c r="F16" s="434" t="e">
        <f ca="1">_xll.qlIndexAddFixings($B$1,D16,E16/100,TRUE,E16)</f>
        <v>#NAME?</v>
      </c>
    </row>
    <row r="17" spans="4:6" x14ac:dyDescent="0.2">
      <c r="D17" s="432">
        <v>42118</v>
      </c>
      <c r="E17" s="443">
        <v>6.6000000000000003E-2</v>
      </c>
      <c r="F17" s="434" t="e">
        <f ca="1">_xll.qlIndexAddFixings($B$1,D17,E17/100,TRUE,E17)</f>
        <v>#NAME?</v>
      </c>
    </row>
    <row r="18" spans="4:6" x14ac:dyDescent="0.2">
      <c r="D18" s="432">
        <v>42117</v>
      </c>
      <c r="E18" s="443">
        <v>6.6000000000000003E-2</v>
      </c>
      <c r="F18" s="434" t="e">
        <f ca="1">_xll.qlIndexAddFixings($B$1,D18,E18/100,TRUE,E18)</f>
        <v>#NAME?</v>
      </c>
    </row>
    <row r="19" spans="4:6" x14ac:dyDescent="0.2">
      <c r="D19" s="432">
        <v>42116</v>
      </c>
      <c r="E19" s="443">
        <v>6.8000000000000005E-2</v>
      </c>
      <c r="F19" s="434" t="e">
        <f ca="1">_xll.qlIndexAddFixings($B$1,D19,E19/100,TRUE,E19)</f>
        <v>#NAME?</v>
      </c>
    </row>
    <row r="20" spans="4:6" x14ac:dyDescent="0.2">
      <c r="D20" s="432">
        <v>42115</v>
      </c>
      <c r="E20" s="443">
        <v>6.9000000000000006E-2</v>
      </c>
      <c r="F20" s="434" t="e">
        <f ca="1">_xll.qlIndexAddFixings($B$1,D20,E20/100,TRUE,E20)</f>
        <v>#NAME?</v>
      </c>
    </row>
    <row r="21" spans="4:6" x14ac:dyDescent="0.2">
      <c r="D21" s="432">
        <v>42114</v>
      </c>
      <c r="E21" s="443">
        <v>6.9000000000000006E-2</v>
      </c>
      <c r="F21" s="434" t="e">
        <f ca="1">_xll.qlIndexAddFixings($B$1,D21,E21/100,TRUE,E21)</f>
        <v>#NAME?</v>
      </c>
    </row>
    <row r="22" spans="4:6" x14ac:dyDescent="0.2">
      <c r="D22" s="432">
        <v>42111</v>
      </c>
      <c r="E22" s="443">
        <v>6.8000000000000005E-2</v>
      </c>
      <c r="F22" s="434" t="e">
        <f ca="1">_xll.qlIndexAddFixings($B$1,D22,E22/100,TRUE,E22)</f>
        <v>#NAME?</v>
      </c>
    </row>
    <row r="23" spans="4:6" x14ac:dyDescent="0.2">
      <c r="D23" s="432">
        <v>42110</v>
      </c>
      <c r="E23" s="443">
        <v>7.0000000000000007E-2</v>
      </c>
      <c r="F23" s="434" t="e">
        <f ca="1">_xll.qlIndexAddFixings($B$1,D23,E23/100,TRUE,E23)</f>
        <v>#NAME?</v>
      </c>
    </row>
    <row r="24" spans="4:6" x14ac:dyDescent="0.2">
      <c r="D24" s="432">
        <v>42109</v>
      </c>
      <c r="E24" s="443">
        <v>7.1999999999999995E-2</v>
      </c>
      <c r="F24" s="434" t="e">
        <f ca="1">_xll.qlIndexAddFixings($B$1,D24,E24/100,TRUE,E24)</f>
        <v>#NAME?</v>
      </c>
    </row>
    <row r="25" spans="4:6" x14ac:dyDescent="0.2">
      <c r="D25" s="432">
        <v>42108</v>
      </c>
      <c r="E25" s="443">
        <v>7.5999999999999998E-2</v>
      </c>
      <c r="F25" s="434" t="e">
        <f ca="1">_xll.qlIndexAddFixings($B$1,D25,E25/100,TRUE,E25)</f>
        <v>#NAME?</v>
      </c>
    </row>
    <row r="26" spans="4:6" x14ac:dyDescent="0.2">
      <c r="D26" s="432">
        <v>42107</v>
      </c>
      <c r="E26" s="443">
        <v>7.8E-2</v>
      </c>
      <c r="F26" s="434" t="e">
        <f ca="1">_xll.qlIndexAddFixings($B$1,D26,E26/100,TRUE,E26)</f>
        <v>#NAME?</v>
      </c>
    </row>
    <row r="27" spans="4:6" x14ac:dyDescent="0.2">
      <c r="D27" s="432">
        <v>42104</v>
      </c>
      <c r="E27" s="443">
        <v>7.9000000000000001E-2</v>
      </c>
      <c r="F27" s="434" t="e">
        <f ca="1">_xll.qlIndexAddFixings($B$1,D27,E27/100,TRUE,E27)</f>
        <v>#NAME?</v>
      </c>
    </row>
    <row r="28" spans="4:6" x14ac:dyDescent="0.2">
      <c r="D28" s="432">
        <v>42103</v>
      </c>
      <c r="E28" s="443">
        <v>8.1000000000000003E-2</v>
      </c>
      <c r="F28" s="434" t="e">
        <f ca="1">_xll.qlIndexAddFixings($B$1,D28,E28/100,TRUE,E28)</f>
        <v>#NAME?</v>
      </c>
    </row>
    <row r="29" spans="4:6" x14ac:dyDescent="0.2">
      <c r="D29" s="432">
        <v>42102</v>
      </c>
      <c r="E29" s="443">
        <v>8.1000000000000003E-2</v>
      </c>
      <c r="F29" s="434" t="e">
        <f ca="1">_xll.qlIndexAddFixings($B$1,D29,E29/100,TRUE,E29)</f>
        <v>#NAME?</v>
      </c>
    </row>
    <row r="30" spans="4:6" x14ac:dyDescent="0.2">
      <c r="D30" s="432">
        <v>42101</v>
      </c>
      <c r="E30" s="443">
        <v>8.5000000000000006E-2</v>
      </c>
      <c r="F30" s="434" t="e">
        <f ca="1">_xll.qlIndexAddFixings($B$1,D30,E30/100,TRUE,E30)</f>
        <v>#NAME?</v>
      </c>
    </row>
    <row r="31" spans="4:6" x14ac:dyDescent="0.2">
      <c r="D31" s="432">
        <v>42096</v>
      </c>
      <c r="E31" s="443">
        <v>8.5999999999999993E-2</v>
      </c>
      <c r="F31" s="434" t="e">
        <f ca="1">_xll.qlIndexAddFixings($B$1,D31,E31/100,TRUE,E31)</f>
        <v>#NAME?</v>
      </c>
    </row>
    <row r="32" spans="4:6" x14ac:dyDescent="0.2">
      <c r="D32" s="432">
        <v>42095</v>
      </c>
      <c r="E32" s="443">
        <v>8.7999999999999995E-2</v>
      </c>
      <c r="F32" s="434" t="e">
        <f ca="1">_xll.qlIndexAddFixings($B$1,D32,E32/100,TRUE,E32)</f>
        <v>#NAME?</v>
      </c>
    </row>
    <row r="33" spans="4:6" x14ac:dyDescent="0.2">
      <c r="D33" s="432">
        <v>42094</v>
      </c>
      <c r="E33" s="443">
        <v>8.6999999999999994E-2</v>
      </c>
      <c r="F33" s="434" t="e">
        <f ca="1">_xll.qlIndexAddFixings($B$1,D33,E33/100,TRUE,E33)</f>
        <v>#NAME?</v>
      </c>
    </row>
    <row r="34" spans="4:6" x14ac:dyDescent="0.2">
      <c r="D34" s="432">
        <v>42093</v>
      </c>
      <c r="E34" s="443">
        <v>8.6999999999999994E-2</v>
      </c>
      <c r="F34" s="434" t="e">
        <f ca="1">_xll.qlIndexAddFixings($B$1,D34,E34/100,TRUE,E34)</f>
        <v>#NAME?</v>
      </c>
    </row>
    <row r="35" spans="4:6" x14ac:dyDescent="0.2">
      <c r="D35" s="432">
        <v>42090</v>
      </c>
      <c r="E35" s="443">
        <v>8.7999999999999995E-2</v>
      </c>
      <c r="F35" s="434" t="e">
        <f ca="1">_xll.qlIndexAddFixings($B$1,D35,E35/100,TRUE,E35)</f>
        <v>#NAME?</v>
      </c>
    </row>
    <row r="36" spans="4:6" x14ac:dyDescent="0.2">
      <c r="D36" s="432">
        <v>42089</v>
      </c>
      <c r="E36" s="443">
        <v>8.8999999999999996E-2</v>
      </c>
      <c r="F36" s="434" t="e">
        <f ca="1">_xll.qlIndexAddFixings($B$1,D36,E36/100,TRUE,E36)</f>
        <v>#NAME?</v>
      </c>
    </row>
    <row r="37" spans="4:6" x14ac:dyDescent="0.2">
      <c r="D37" s="432">
        <v>42088</v>
      </c>
      <c r="E37" s="443">
        <v>8.7999999999999995E-2</v>
      </c>
      <c r="F37" s="434" t="e">
        <f ca="1">_xll.qlIndexAddFixings($B$1,D37,E37/100,TRUE,E37)</f>
        <v>#NAME?</v>
      </c>
    </row>
    <row r="38" spans="4:6" x14ac:dyDescent="0.2">
      <c r="D38" s="432">
        <v>42087</v>
      </c>
      <c r="E38" s="443">
        <v>8.8999999999999996E-2</v>
      </c>
      <c r="F38" s="434" t="e">
        <f ca="1">_xll.qlIndexAddFixings($B$1,D38,E38/100,TRUE,E38)</f>
        <v>#NAME?</v>
      </c>
    </row>
    <row r="39" spans="4:6" x14ac:dyDescent="0.2">
      <c r="D39" s="432">
        <v>42086</v>
      </c>
      <c r="E39" s="443">
        <v>8.8999999999999996E-2</v>
      </c>
      <c r="F39" s="434" t="e">
        <f ca="1">_xll.qlIndexAddFixings($B$1,D39,E39/100,TRUE,E39)</f>
        <v>#NAME?</v>
      </c>
    </row>
    <row r="40" spans="4:6" x14ac:dyDescent="0.2">
      <c r="D40" s="432">
        <v>42083</v>
      </c>
      <c r="E40" s="443">
        <v>8.8999999999999996E-2</v>
      </c>
      <c r="F40" s="434" t="e">
        <f ca="1">_xll.qlIndexAddFixings($B$1,D40,E40/100,TRUE,E40)</f>
        <v>#NAME?</v>
      </c>
    </row>
    <row r="41" spans="4:6" x14ac:dyDescent="0.2">
      <c r="D41" s="432">
        <v>42082</v>
      </c>
      <c r="E41" s="443">
        <v>9.4E-2</v>
      </c>
      <c r="F41" s="434" t="e">
        <f ca="1">_xll.qlIndexAddFixings($B$1,D41,E41/100,TRUE,E41)</f>
        <v>#NAME?</v>
      </c>
    </row>
    <row r="42" spans="4:6" x14ac:dyDescent="0.2">
      <c r="D42" s="432">
        <v>42081</v>
      </c>
      <c r="E42" s="443">
        <v>9.6000000000000002E-2</v>
      </c>
      <c r="F42" s="434" t="e">
        <f ca="1">_xll.qlIndexAddFixings($B$1,D42,E42/100,TRUE,E42)</f>
        <v>#NAME?</v>
      </c>
    </row>
    <row r="43" spans="4:6" x14ac:dyDescent="0.2">
      <c r="D43" s="432">
        <v>42080</v>
      </c>
      <c r="E43" s="443">
        <v>9.5000000000000001E-2</v>
      </c>
      <c r="F43" s="434" t="e">
        <f ca="1">_xll.qlIndexAddFixings($B$1,D43,E43/100,TRUE,E43)</f>
        <v>#NAME?</v>
      </c>
    </row>
    <row r="44" spans="4:6" x14ac:dyDescent="0.2">
      <c r="D44" s="432">
        <v>42079</v>
      </c>
      <c r="E44" s="443">
        <v>9.6000000000000002E-2</v>
      </c>
      <c r="F44" s="434" t="e">
        <f ca="1">_xll.qlIndexAddFixings($B$1,D44,E44/100,TRUE,E44)</f>
        <v>#NAME?</v>
      </c>
    </row>
    <row r="45" spans="4:6" x14ac:dyDescent="0.2">
      <c r="D45" s="432">
        <v>42076</v>
      </c>
      <c r="E45" s="443">
        <v>9.6000000000000002E-2</v>
      </c>
      <c r="F45" s="434" t="e">
        <f ca="1">_xll.qlIndexAddFixings($B$1,D45,E45/100,TRUE,E45)</f>
        <v>#NAME?</v>
      </c>
    </row>
    <row r="46" spans="4:6" x14ac:dyDescent="0.2">
      <c r="D46" s="432">
        <v>42075</v>
      </c>
      <c r="E46" s="443">
        <v>9.8000000000000004E-2</v>
      </c>
      <c r="F46" s="434" t="e">
        <f ca="1">_xll.qlIndexAddFixings($B$1,D46,E46/100,TRUE,E46)</f>
        <v>#NAME?</v>
      </c>
    </row>
    <row r="47" spans="4:6" x14ac:dyDescent="0.2">
      <c r="D47" s="432">
        <v>42074</v>
      </c>
      <c r="E47" s="443">
        <v>9.9000000000000005E-2</v>
      </c>
      <c r="F47" s="434" t="e">
        <f ca="1">_xll.qlIndexAddFixings($B$1,D47,E47/100,TRUE,E47)</f>
        <v>#NAME?</v>
      </c>
    </row>
    <row r="48" spans="4:6" x14ac:dyDescent="0.2">
      <c r="D48" s="432">
        <v>42073</v>
      </c>
      <c r="E48" s="443">
        <v>0.10199999999999999</v>
      </c>
      <c r="F48" s="434" t="e">
        <f ca="1">_xll.qlIndexAddFixings($B$1,D48,E48/100,TRUE,E48)</f>
        <v>#NAME?</v>
      </c>
    </row>
    <row r="49" spans="4:6" x14ac:dyDescent="0.2">
      <c r="D49" s="432">
        <v>42072</v>
      </c>
      <c r="E49" s="443">
        <v>0.105</v>
      </c>
      <c r="F49" s="434" t="e">
        <f ca="1">_xll.qlIndexAddFixings($B$1,D49,E49/100,TRUE,E49)</f>
        <v>#NAME?</v>
      </c>
    </row>
    <row r="50" spans="4:6" x14ac:dyDescent="0.2">
      <c r="D50" s="432">
        <v>42069</v>
      </c>
      <c r="E50" s="443">
        <v>0.107</v>
      </c>
      <c r="F50" s="434" t="e">
        <f ca="1">_xll.qlIndexAddFixings($B$1,D50,E50/100,TRUE,E50)</f>
        <v>#NAME?</v>
      </c>
    </row>
    <row r="51" spans="4:6" x14ac:dyDescent="0.2">
      <c r="D51" s="432">
        <v>42068</v>
      </c>
      <c r="E51" s="443">
        <v>0.108</v>
      </c>
      <c r="F51" s="434" t="e">
        <f ca="1">_xll.qlIndexAddFixings($B$1,D51,E51/100,TRUE,E51)</f>
        <v>#NAME?</v>
      </c>
    </row>
    <row r="52" spans="4:6" x14ac:dyDescent="0.2">
      <c r="D52" s="432">
        <v>42067</v>
      </c>
      <c r="E52" s="443">
        <v>0.11</v>
      </c>
      <c r="F52" s="434" t="e">
        <f ca="1">_xll.qlIndexAddFixings($B$1,D52,E52/100,TRUE,E52)</f>
        <v>#NAME?</v>
      </c>
    </row>
    <row r="53" spans="4:6" x14ac:dyDescent="0.2">
      <c r="D53" s="432">
        <v>42066</v>
      </c>
      <c r="E53" s="443">
        <v>0.109</v>
      </c>
      <c r="F53" s="434" t="e">
        <f ca="1">_xll.qlIndexAddFixings($B$1,D53,E53/100,TRUE,E53)</f>
        <v>#NAME?</v>
      </c>
    </row>
    <row r="54" spans="4:6" x14ac:dyDescent="0.2">
      <c r="D54" s="432">
        <v>42065</v>
      </c>
      <c r="E54" s="443">
        <v>0.11</v>
      </c>
      <c r="F54" s="434" t="e">
        <f ca="1">_xll.qlIndexAddFixings($B$1,D54,E54/100,TRUE,E54)</f>
        <v>#NAME?</v>
      </c>
    </row>
    <row r="55" spans="4:6" x14ac:dyDescent="0.2">
      <c r="D55" s="432">
        <v>42062</v>
      </c>
      <c r="E55" s="443">
        <v>0.11</v>
      </c>
      <c r="F55" s="434" t="e">
        <f ca="1">_xll.qlIndexAddFixings($B$1,D55,E55/100,TRUE,E55)</f>
        <v>#NAME?</v>
      </c>
    </row>
    <row r="56" spans="4:6" x14ac:dyDescent="0.2">
      <c r="D56" s="432">
        <v>42061</v>
      </c>
      <c r="E56" s="443">
        <v>0.114</v>
      </c>
      <c r="F56" s="434" t="e">
        <f ca="1">_xll.qlIndexAddFixings($B$1,D56,E56/100,TRUE,E56)</f>
        <v>#NAME?</v>
      </c>
    </row>
    <row r="57" spans="4:6" x14ac:dyDescent="0.2">
      <c r="D57" s="432">
        <v>42060</v>
      </c>
      <c r="E57" s="443">
        <v>0.11799999999999999</v>
      </c>
      <c r="F57" s="434" t="e">
        <f ca="1">_xll.qlIndexAddFixings($B$1,D57,E57/100,TRUE,E57)</f>
        <v>#NAME?</v>
      </c>
    </row>
    <row r="58" spans="4:6" x14ac:dyDescent="0.2">
      <c r="D58" s="432">
        <v>42059</v>
      </c>
      <c r="E58" s="443">
        <v>0.11899999999999999</v>
      </c>
      <c r="F58" s="434" t="e">
        <f ca="1">_xll.qlIndexAddFixings($B$1,D58,E58/100,TRUE,E58)</f>
        <v>#NAME?</v>
      </c>
    </row>
    <row r="59" spans="4:6" x14ac:dyDescent="0.2">
      <c r="D59" s="432">
        <v>42058</v>
      </c>
      <c r="E59" s="443">
        <v>0.11899999999999999</v>
      </c>
      <c r="F59" s="434" t="e">
        <f ca="1">_xll.qlIndexAddFixings($B$1,D59,E59/100,TRUE,E59)</f>
        <v>#NAME?</v>
      </c>
    </row>
    <row r="60" spans="4:6" x14ac:dyDescent="0.2">
      <c r="D60" s="432">
        <v>42055</v>
      </c>
      <c r="E60" s="443">
        <v>0.124</v>
      </c>
      <c r="F60" s="434" t="e">
        <f ca="1">_xll.qlIndexAddFixings($B$1,D60,E60/100,TRUE,E60)</f>
        <v>#NAME?</v>
      </c>
    </row>
    <row r="61" spans="4:6" x14ac:dyDescent="0.2">
      <c r="D61" s="432">
        <v>42054</v>
      </c>
      <c r="E61" s="443">
        <v>0.125</v>
      </c>
      <c r="F61" s="434" t="e">
        <f ca="1">_xll.qlIndexAddFixings($B$1,D61,E61/100,TRUE,E61)</f>
        <v>#NAME?</v>
      </c>
    </row>
    <row r="62" spans="4:6" x14ac:dyDescent="0.2">
      <c r="D62" s="432">
        <v>42053</v>
      </c>
      <c r="E62" s="443">
        <v>0.126</v>
      </c>
      <c r="F62" s="434" t="e">
        <f ca="1">_xll.qlIndexAddFixings($B$1,D62,E62/100,TRUE,E62)</f>
        <v>#NAME?</v>
      </c>
    </row>
    <row r="63" spans="4:6" x14ac:dyDescent="0.2">
      <c r="D63" s="432">
        <v>42052</v>
      </c>
      <c r="E63" s="443">
        <v>0.127</v>
      </c>
      <c r="F63" s="434" t="e">
        <f ca="1">_xll.qlIndexAddFixings($B$1,D63,E63/100,TRUE,E63)</f>
        <v>#NAME?</v>
      </c>
    </row>
    <row r="64" spans="4:6" x14ac:dyDescent="0.2">
      <c r="D64" s="432">
        <v>42051</v>
      </c>
      <c r="E64" s="443">
        <v>0.128</v>
      </c>
      <c r="F64" s="434" t="e">
        <f ca="1">_xll.qlIndexAddFixings($B$1,D64,E64/100,TRUE,E64)</f>
        <v>#NAME?</v>
      </c>
    </row>
    <row r="65" spans="4:6" x14ac:dyDescent="0.2">
      <c r="D65" s="432">
        <v>42048</v>
      </c>
      <c r="E65" s="443">
        <v>0.127</v>
      </c>
      <c r="F65" s="434" t="e">
        <f ca="1">_xll.qlIndexAddFixings($B$1,D65,E65/100,TRUE,E65)</f>
        <v>#NAME?</v>
      </c>
    </row>
    <row r="66" spans="4:6" x14ac:dyDescent="0.2">
      <c r="D66" s="432">
        <v>42047</v>
      </c>
      <c r="E66" s="443">
        <v>0.128</v>
      </c>
      <c r="F66" s="434" t="e">
        <f ca="1">_xll.qlIndexAddFixings($B$1,D66,E66/100,TRUE,E66)</f>
        <v>#NAME?</v>
      </c>
    </row>
    <row r="67" spans="4:6" x14ac:dyDescent="0.2">
      <c r="D67" s="432">
        <v>42046</v>
      </c>
      <c r="E67" s="443">
        <v>0.129</v>
      </c>
      <c r="F67" s="434" t="e">
        <f ca="1">_xll.qlIndexAddFixings($B$1,D67,E67/100,TRUE,E67)</f>
        <v>#NAME?</v>
      </c>
    </row>
    <row r="68" spans="4:6" x14ac:dyDescent="0.2">
      <c r="D68" s="432">
        <v>42045</v>
      </c>
      <c r="E68" s="443">
        <v>0.13</v>
      </c>
      <c r="F68" s="434" t="e">
        <f ca="1">_xll.qlIndexAddFixings($B$1,D68,E68/100,TRUE,E68)</f>
        <v>#NAME?</v>
      </c>
    </row>
    <row r="69" spans="4:6" x14ac:dyDescent="0.2">
      <c r="D69" s="432">
        <v>42044</v>
      </c>
      <c r="E69" s="443">
        <v>0.13100000000000001</v>
      </c>
      <c r="F69" s="434" t="e">
        <f ca="1">_xll.qlIndexAddFixings($B$1,D69,E69/100,TRUE,E69)</f>
        <v>#NAME?</v>
      </c>
    </row>
    <row r="70" spans="4:6" x14ac:dyDescent="0.2">
      <c r="D70" s="432">
        <v>42041</v>
      </c>
      <c r="E70" s="443">
        <v>0.13200000000000001</v>
      </c>
      <c r="F70" s="434" t="e">
        <f ca="1">_xll.qlIndexAddFixings($B$1,D70,E70/100,TRUE,E70)</f>
        <v>#NAME?</v>
      </c>
    </row>
    <row r="71" spans="4:6" x14ac:dyDescent="0.2">
      <c r="D71" s="432">
        <v>42040</v>
      </c>
      <c r="E71" s="443">
        <v>0.13200000000000001</v>
      </c>
      <c r="F71" s="434" t="e">
        <f ca="1">_xll.qlIndexAddFixings($B$1,D71,E71/100,TRUE,E71)</f>
        <v>#NAME?</v>
      </c>
    </row>
    <row r="72" spans="4:6" x14ac:dyDescent="0.2">
      <c r="D72" s="432">
        <v>42039</v>
      </c>
      <c r="E72" s="443">
        <v>0.13200000000000001</v>
      </c>
      <c r="F72" s="434" t="e">
        <f ca="1">_xll.qlIndexAddFixings($B$1,D72,E72/100,TRUE,E72)</f>
        <v>#NAME?</v>
      </c>
    </row>
    <row r="73" spans="4:6" x14ac:dyDescent="0.2">
      <c r="D73" s="432">
        <v>42038</v>
      </c>
      <c r="E73" s="443">
        <v>0.13200000000000001</v>
      </c>
      <c r="F73" s="434" t="e">
        <f ca="1">_xll.qlIndexAddFixings($B$1,D73,E73/100,TRUE,E73)</f>
        <v>#NAME?</v>
      </c>
    </row>
    <row r="74" spans="4:6" x14ac:dyDescent="0.2">
      <c r="D74" s="432">
        <v>42037</v>
      </c>
      <c r="E74" s="443">
        <v>0.13400000000000001</v>
      </c>
      <c r="F74" s="434" t="e">
        <f ca="1">_xll.qlIndexAddFixings($B$1,D74,E74/100,TRUE,E74)</f>
        <v>#NAME?</v>
      </c>
    </row>
    <row r="75" spans="4:6" x14ac:dyDescent="0.2">
      <c r="D75" s="432">
        <v>42034</v>
      </c>
      <c r="E75" s="443">
        <v>0.13200000000000001</v>
      </c>
      <c r="F75" s="434" t="e">
        <f ca="1">_xll.qlIndexAddFixings($B$1,D75,E75/100,TRUE,E75)</f>
        <v>#NAME?</v>
      </c>
    </row>
    <row r="76" spans="4:6" x14ac:dyDescent="0.2">
      <c r="D76" s="432">
        <v>42033</v>
      </c>
      <c r="E76" s="443">
        <v>0.13200000000000001</v>
      </c>
      <c r="F76" s="434" t="e">
        <f ca="1">_xll.qlIndexAddFixings($B$1,D76,E76/100,TRUE,E76)</f>
        <v>#NAME?</v>
      </c>
    </row>
    <row r="77" spans="4:6" x14ac:dyDescent="0.2">
      <c r="D77" s="432">
        <v>42032</v>
      </c>
      <c r="E77" s="443">
        <v>0.13500000000000001</v>
      </c>
      <c r="F77" s="434" t="e">
        <f ca="1">_xll.qlIndexAddFixings($B$1,D77,E77/100,TRUE,E77)</f>
        <v>#NAME?</v>
      </c>
    </row>
    <row r="78" spans="4:6" x14ac:dyDescent="0.2">
      <c r="D78" s="432">
        <v>42031</v>
      </c>
      <c r="E78" s="443">
        <v>0.13800000000000001</v>
      </c>
      <c r="F78" s="434" t="e">
        <f ca="1">_xll.qlIndexAddFixings($B$1,D78,E78/100,TRUE,E78)</f>
        <v>#NAME?</v>
      </c>
    </row>
    <row r="79" spans="4:6" x14ac:dyDescent="0.2">
      <c r="D79" s="432">
        <v>42030</v>
      </c>
      <c r="E79" s="443">
        <v>0.13800000000000001</v>
      </c>
      <c r="F79" s="434" t="e">
        <f ca="1">_xll.qlIndexAddFixings($B$1,D79,E79/100,TRUE,E79)</f>
        <v>#NAME?</v>
      </c>
    </row>
    <row r="80" spans="4:6" x14ac:dyDescent="0.2">
      <c r="D80" s="432">
        <v>42027</v>
      </c>
      <c r="E80" s="443">
        <v>0.13700000000000001</v>
      </c>
      <c r="F80" s="434" t="e">
        <f ca="1">_xll.qlIndexAddFixings($B$1,D80,E80/100,TRUE,E80)</f>
        <v>#NAME?</v>
      </c>
    </row>
    <row r="81" spans="4:6" x14ac:dyDescent="0.2">
      <c r="D81" s="432">
        <v>42026</v>
      </c>
      <c r="E81" s="443">
        <v>0.14099999999999999</v>
      </c>
      <c r="F81" s="434" t="e">
        <f ca="1">_xll.qlIndexAddFixings($B$1,D81,E81/100,TRUE,E81)</f>
        <v>#NAME?</v>
      </c>
    </row>
    <row r="82" spans="4:6" x14ac:dyDescent="0.2">
      <c r="D82" s="432">
        <v>42025</v>
      </c>
      <c r="E82" s="443">
        <v>0.14099999999999999</v>
      </c>
      <c r="F82" s="434" t="e">
        <f ca="1">_xll.qlIndexAddFixings($B$1,D82,E82/100,TRUE,E82)</f>
        <v>#NAME?</v>
      </c>
    </row>
    <row r="83" spans="4:6" x14ac:dyDescent="0.2">
      <c r="D83" s="432">
        <v>42024</v>
      </c>
      <c r="E83" s="443">
        <v>0.14199999999999999</v>
      </c>
      <c r="F83" s="434" t="e">
        <f ca="1">_xll.qlIndexAddFixings($B$1,D83,E83/100,TRUE,E83)</f>
        <v>#NAME?</v>
      </c>
    </row>
    <row r="84" spans="4:6" x14ac:dyDescent="0.2">
      <c r="D84" s="432">
        <v>42023</v>
      </c>
      <c r="E84" s="443">
        <v>0.14499999999999999</v>
      </c>
      <c r="F84" s="434" t="e">
        <f ca="1">_xll.qlIndexAddFixings($B$1,D84,E84/100,TRUE,E84)</f>
        <v>#NAME?</v>
      </c>
    </row>
    <row r="85" spans="4:6" x14ac:dyDescent="0.2">
      <c r="D85" s="432">
        <v>42020</v>
      </c>
      <c r="E85" s="443">
        <v>0.152</v>
      </c>
      <c r="F85" s="434" t="e">
        <f ca="1">_xll.qlIndexAddFixings($B$1,D85,E85/100,TRUE,E85)</f>
        <v>#NAME?</v>
      </c>
    </row>
    <row r="86" spans="4:6" x14ac:dyDescent="0.2">
      <c r="D86" s="432">
        <v>42019</v>
      </c>
      <c r="E86" s="443">
        <v>0.161</v>
      </c>
      <c r="F86" s="434" t="e">
        <f ca="1">_xll.qlIndexAddFixings($B$1,D86,E86/100,TRUE,E86)</f>
        <v>#NAME?</v>
      </c>
    </row>
    <row r="87" spans="4:6" x14ac:dyDescent="0.2">
      <c r="D87" s="432">
        <v>42018</v>
      </c>
      <c r="E87" s="443">
        <v>0.16200000000000001</v>
      </c>
      <c r="F87" s="434" t="e">
        <f ca="1">_xll.qlIndexAddFixings($B$1,D87,E87/100,TRUE,E87)</f>
        <v>#NAME?</v>
      </c>
    </row>
    <row r="88" spans="4:6" x14ac:dyDescent="0.2">
      <c r="D88" s="432">
        <v>42017</v>
      </c>
      <c r="E88" s="443">
        <v>0.16600000000000001</v>
      </c>
      <c r="F88" s="434" t="e">
        <f ca="1">_xll.qlIndexAddFixings($B$1,D88,E88/100,TRUE,E88)</f>
        <v>#NAME?</v>
      </c>
    </row>
    <row r="89" spans="4:6" x14ac:dyDescent="0.2">
      <c r="D89" s="432">
        <v>42016</v>
      </c>
      <c r="E89" s="443">
        <v>0.16700000000000001</v>
      </c>
      <c r="F89" s="434" t="e">
        <f ca="1">_xll.qlIndexAddFixings($B$1,D89,E89/100,TRUE,E89)</f>
        <v>#NAME?</v>
      </c>
    </row>
    <row r="90" spans="4:6" x14ac:dyDescent="0.2">
      <c r="D90" s="432">
        <v>42013</v>
      </c>
      <c r="E90" s="443">
        <v>0.16800000000000001</v>
      </c>
      <c r="F90" s="434" t="e">
        <f ca="1">_xll.qlIndexAddFixings($B$1,D90,E90/100,TRUE,E90)</f>
        <v>#NAME?</v>
      </c>
    </row>
    <row r="91" spans="4:6" x14ac:dyDescent="0.2">
      <c r="D91" s="432">
        <v>42012</v>
      </c>
      <c r="E91" s="443">
        <v>0.16700000000000001</v>
      </c>
      <c r="F91" s="434" t="e">
        <f ca="1">_xll.qlIndexAddFixings($B$1,D91,E91/100,TRUE,E91)</f>
        <v>#NAME?</v>
      </c>
    </row>
    <row r="92" spans="4:6" x14ac:dyDescent="0.2">
      <c r="D92" s="432">
        <v>42011</v>
      </c>
      <c r="E92" s="443">
        <v>0.16800000000000001</v>
      </c>
      <c r="F92" s="434" t="e">
        <f ca="1">_xll.qlIndexAddFixings($B$1,D92,E92/100,TRUE,E92)</f>
        <v>#NAME?</v>
      </c>
    </row>
    <row r="93" spans="4:6" x14ac:dyDescent="0.2">
      <c r="D93" s="432">
        <v>42010</v>
      </c>
      <c r="E93" s="443">
        <v>0.16800000000000001</v>
      </c>
      <c r="F93" s="434" t="e">
        <f ca="1">_xll.qlIndexAddFixings($B$1,D93,E93/100,TRUE,E93)</f>
        <v>#NAME?</v>
      </c>
    </row>
    <row r="94" spans="4:6" x14ac:dyDescent="0.2">
      <c r="D94" s="432">
        <v>42009</v>
      </c>
      <c r="E94" s="443">
        <v>0.16900000000000001</v>
      </c>
      <c r="F94" s="434" t="e">
        <f ca="1">_xll.qlIndexAddFixings($B$1,D94,E94/100,TRUE,E94)</f>
        <v>#NAME?</v>
      </c>
    </row>
    <row r="95" spans="4:6" x14ac:dyDescent="0.2">
      <c r="D95" s="432">
        <v>42006</v>
      </c>
      <c r="E95" s="443">
        <v>0.16900000000000001</v>
      </c>
      <c r="F95" s="434" t="e">
        <f ca="1">_xll.qlIndexAddFixings($B$1,D95,E95/100,TRUE,E95)</f>
        <v>#NAME?</v>
      </c>
    </row>
    <row r="96" spans="4:6" x14ac:dyDescent="0.2">
      <c r="D96" s="432">
        <v>42004</v>
      </c>
      <c r="E96" s="443">
        <v>0.17100000000000001</v>
      </c>
      <c r="F96" s="434" t="e">
        <f ca="1">_xll.qlIndexAddFixings($B$1,D96,E96/100,TRUE,E96)</f>
        <v>#NAME?</v>
      </c>
    </row>
    <row r="97" spans="4:6" x14ac:dyDescent="0.2">
      <c r="D97" s="432">
        <v>42003</v>
      </c>
      <c r="E97" s="443">
        <v>0.17100000000000001</v>
      </c>
      <c r="F97" s="434" t="e">
        <f ca="1">_xll.qlIndexAddFixings($B$1,D97,E97/100,TRUE,E97)</f>
        <v>#NAME?</v>
      </c>
    </row>
    <row r="98" spans="4:6" x14ac:dyDescent="0.2">
      <c r="D98" s="432">
        <v>42002</v>
      </c>
      <c r="E98" s="443">
        <v>0.17199999999999999</v>
      </c>
      <c r="F98" s="434" t="e">
        <f ca="1">_xll.qlIndexAddFixings($B$1,D98,E98/100,TRUE,E98)</f>
        <v>#NAME?</v>
      </c>
    </row>
    <row r="99" spans="4:6" x14ac:dyDescent="0.2">
      <c r="D99" s="432">
        <v>41997</v>
      </c>
      <c r="E99" s="443">
        <v>0.17299999999999999</v>
      </c>
      <c r="F99" s="434" t="e">
        <f ca="1">_xll.qlIndexAddFixings($B$1,D99,E99/100,TRUE,E99)</f>
        <v>#NAME?</v>
      </c>
    </row>
    <row r="100" spans="4:6" x14ac:dyDescent="0.2">
      <c r="D100" s="432">
        <v>41996</v>
      </c>
      <c r="E100" s="443">
        <v>0.17399999999999999</v>
      </c>
      <c r="F100" s="434" t="e">
        <f ca="1">_xll.qlIndexAddFixings($B$1,D100,E100/100,TRUE,E100)</f>
        <v>#NAME?</v>
      </c>
    </row>
    <row r="101" spans="4:6" x14ac:dyDescent="0.2">
      <c r="D101" s="432">
        <v>41995</v>
      </c>
      <c r="E101" s="443">
        <v>0.17599999999999999</v>
      </c>
      <c r="F101" s="434" t="e">
        <f ca="1">_xll.qlIndexAddFixings($B$1,D101,E101/100,TRUE,E101)</f>
        <v>#NAME?</v>
      </c>
    </row>
    <row r="102" spans="4:6" x14ac:dyDescent="0.2">
      <c r="D102" s="432">
        <v>41992</v>
      </c>
      <c r="E102" s="443">
        <v>0.17699999999999999</v>
      </c>
      <c r="F102" s="434" t="e">
        <f ca="1">_xll.qlIndexAddFixings($B$1,D102,E102/100,TRUE,E102)</f>
        <v>#NAME?</v>
      </c>
    </row>
    <row r="103" spans="4:6" x14ac:dyDescent="0.2">
      <c r="D103" s="432">
        <v>41991</v>
      </c>
      <c r="E103" s="443">
        <v>0.17599999999999999</v>
      </c>
      <c r="F103" s="434" t="e">
        <f ca="1">_xll.qlIndexAddFixings($B$1,D103,E103/100,TRUE,E103)</f>
        <v>#NAME?</v>
      </c>
    </row>
    <row r="104" spans="4:6" x14ac:dyDescent="0.2">
      <c r="D104" s="432">
        <v>41990</v>
      </c>
      <c r="E104" s="443">
        <v>0.17799999999999999</v>
      </c>
      <c r="F104" s="434" t="e">
        <f ca="1">_xll.qlIndexAddFixings($B$1,D104,E104/100,TRUE,E104)</f>
        <v>#NAME?</v>
      </c>
    </row>
    <row r="105" spans="4:6" x14ac:dyDescent="0.2">
      <c r="D105" s="432">
        <v>41989</v>
      </c>
      <c r="E105" s="443">
        <v>0.17899999999999999</v>
      </c>
      <c r="F105" s="434" t="e">
        <f ca="1">_xll.qlIndexAddFixings($B$1,D105,E105/100,TRUE,E105)</f>
        <v>#NAME?</v>
      </c>
    </row>
    <row r="106" spans="4:6" x14ac:dyDescent="0.2">
      <c r="D106" s="432">
        <v>41988</v>
      </c>
      <c r="E106" s="443">
        <v>0.17799999999999999</v>
      </c>
      <c r="F106" s="434" t="e">
        <f ca="1">_xll.qlIndexAddFixings($B$1,D106,E106/100,TRUE,E106)</f>
        <v>#NAME?</v>
      </c>
    </row>
    <row r="107" spans="4:6" x14ac:dyDescent="0.2">
      <c r="D107" s="432">
        <v>41985</v>
      </c>
      <c r="E107" s="443">
        <v>0.17799999999999999</v>
      </c>
      <c r="F107" s="434" t="e">
        <f ca="1">_xll.qlIndexAddFixings($B$1,D107,E107/100,TRUE,E107)</f>
        <v>#NAME?</v>
      </c>
    </row>
    <row r="108" spans="4:6" x14ac:dyDescent="0.2">
      <c r="D108" s="432">
        <v>41984</v>
      </c>
      <c r="E108" s="443">
        <v>0.17899999999999999</v>
      </c>
      <c r="F108" s="434" t="e">
        <f ca="1">_xll.qlIndexAddFixings($B$1,D108,E108/100,TRUE,E108)</f>
        <v>#NAME?</v>
      </c>
    </row>
    <row r="109" spans="4:6" x14ac:dyDescent="0.2">
      <c r="D109" s="432">
        <v>41983</v>
      </c>
      <c r="E109" s="443">
        <v>0.17899999999999999</v>
      </c>
      <c r="F109" s="434" t="e">
        <f ca="1">_xll.qlIndexAddFixings($B$1,D109,E109/100,TRUE,E109)</f>
        <v>#NAME?</v>
      </c>
    </row>
    <row r="110" spans="4:6" x14ac:dyDescent="0.2">
      <c r="D110" s="432">
        <v>41982</v>
      </c>
      <c r="E110" s="443">
        <v>0.17699999999999999</v>
      </c>
      <c r="F110" s="434" t="e">
        <f ca="1">_xll.qlIndexAddFixings($B$1,D110,E110/100,TRUE,E110)</f>
        <v>#NAME?</v>
      </c>
    </row>
    <row r="111" spans="4:6" x14ac:dyDescent="0.2">
      <c r="D111" s="432">
        <v>41981</v>
      </c>
      <c r="E111" s="443">
        <v>0.17899999999999999</v>
      </c>
      <c r="F111" s="434" t="e">
        <f ca="1">_xll.qlIndexAddFixings($B$1,D111,E111/100,TRUE,E111)</f>
        <v>#NAME?</v>
      </c>
    </row>
    <row r="112" spans="4:6" x14ac:dyDescent="0.2">
      <c r="D112" s="432">
        <v>41978</v>
      </c>
      <c r="E112" s="443">
        <v>0.17899999999999999</v>
      </c>
      <c r="F112" s="434" t="e">
        <f ca="1">_xll.qlIndexAddFixings($B$1,D112,E112/100,TRUE,E112)</f>
        <v>#NAME?</v>
      </c>
    </row>
    <row r="113" spans="4:6" x14ac:dyDescent="0.2">
      <c r="D113" s="432">
        <v>41977</v>
      </c>
      <c r="E113" s="443">
        <v>0.17699999999999999</v>
      </c>
      <c r="F113" s="434" t="e">
        <f ca="1">_xll.qlIndexAddFixings($B$1,D113,E113/100,TRUE,E113)</f>
        <v>#NAME?</v>
      </c>
    </row>
    <row r="114" spans="4:6" x14ac:dyDescent="0.2">
      <c r="D114" s="432">
        <v>41976</v>
      </c>
      <c r="E114" s="443">
        <v>0.17599999999999999</v>
      </c>
      <c r="F114" s="434" t="e">
        <f ca="1">_xll.qlIndexAddFixings($B$1,D114,E114/100,TRUE,E114)</f>
        <v>#NAME?</v>
      </c>
    </row>
    <row r="115" spans="4:6" x14ac:dyDescent="0.2">
      <c r="D115" s="432">
        <v>41975</v>
      </c>
      <c r="E115" s="443">
        <v>0.17799999999999999</v>
      </c>
      <c r="F115" s="434" t="e">
        <f ca="1">_xll.qlIndexAddFixings($B$1,D115,E115/100,TRUE,E115)</f>
        <v>#NAME?</v>
      </c>
    </row>
    <row r="116" spans="4:6" x14ac:dyDescent="0.2">
      <c r="D116" s="432">
        <v>41974</v>
      </c>
      <c r="E116" s="443">
        <v>0.17899999999999999</v>
      </c>
      <c r="F116" s="434" t="e">
        <f ca="1">_xll.qlIndexAddFixings($B$1,D116,E116/100,TRUE,E116)</f>
        <v>#NAME?</v>
      </c>
    </row>
    <row r="117" spans="4:6" x14ac:dyDescent="0.2">
      <c r="D117" s="432">
        <v>41971</v>
      </c>
      <c r="E117" s="443">
        <v>0.18</v>
      </c>
      <c r="F117" s="434" t="e">
        <f ca="1">_xll.qlIndexAddFixings($B$1,D117,E117/100,TRUE,E117)</f>
        <v>#NAME?</v>
      </c>
    </row>
    <row r="118" spans="4:6" x14ac:dyDescent="0.2">
      <c r="D118" s="432">
        <v>41970</v>
      </c>
      <c r="E118" s="443">
        <v>0.18099999999999999</v>
      </c>
      <c r="F118" s="434" t="e">
        <f ca="1">_xll.qlIndexAddFixings($B$1,D118,E118/100,TRUE,E118)</f>
        <v>#NAME?</v>
      </c>
    </row>
    <row r="119" spans="4:6" x14ac:dyDescent="0.2">
      <c r="D119" s="432">
        <v>41969</v>
      </c>
      <c r="E119" s="443">
        <v>0.182</v>
      </c>
      <c r="F119" s="434" t="e">
        <f ca="1">_xll.qlIndexAddFixings($B$1,D119,E119/100,TRUE,E119)</f>
        <v>#NAME?</v>
      </c>
    </row>
    <row r="120" spans="4:6" x14ac:dyDescent="0.2">
      <c r="D120" s="432">
        <v>41968</v>
      </c>
      <c r="E120" s="443">
        <v>0.18099999999999999</v>
      </c>
      <c r="F120" s="434" t="e">
        <f ca="1">_xll.qlIndexAddFixings($B$1,D120,E120/100,TRUE,E120)</f>
        <v>#NAME?</v>
      </c>
    </row>
    <row r="121" spans="4:6" x14ac:dyDescent="0.2">
      <c r="D121" s="432">
        <v>41967</v>
      </c>
      <c r="E121" s="443">
        <v>0.182</v>
      </c>
      <c r="F121" s="434" t="e">
        <f ca="1">_xll.qlIndexAddFixings($B$1,D121,E121/100,TRUE,E121)</f>
        <v>#NAME?</v>
      </c>
    </row>
    <row r="122" spans="4:6" x14ac:dyDescent="0.2">
      <c r="D122" s="432">
        <v>41964</v>
      </c>
      <c r="E122" s="443">
        <v>0.18099999999999999</v>
      </c>
      <c r="F122" s="434" t="e">
        <f ca="1">_xll.qlIndexAddFixings($B$1,D122,E122/100,TRUE,E122)</f>
        <v>#NAME?</v>
      </c>
    </row>
    <row r="123" spans="4:6" x14ac:dyDescent="0.2">
      <c r="D123" s="432">
        <v>41963</v>
      </c>
      <c r="E123" s="443">
        <v>0.18099999999999999</v>
      </c>
      <c r="F123" s="434" t="e">
        <f ca="1">_xll.qlIndexAddFixings($B$1,D123,E123/100,TRUE,E123)</f>
        <v>#NAME?</v>
      </c>
    </row>
    <row r="124" spans="4:6" x14ac:dyDescent="0.2">
      <c r="D124" s="432">
        <v>41962</v>
      </c>
      <c r="E124" s="443">
        <v>0.18099999999999999</v>
      </c>
      <c r="F124" s="434" t="e">
        <f ca="1">_xll.qlIndexAddFixings($B$1,D124,E124/100,TRUE,E124)</f>
        <v>#NAME?</v>
      </c>
    </row>
    <row r="125" spans="4:6" x14ac:dyDescent="0.2">
      <c r="D125" s="432">
        <v>41961</v>
      </c>
      <c r="E125" s="443">
        <v>0.18099999999999999</v>
      </c>
      <c r="F125" s="434" t="e">
        <f ca="1">_xll.qlIndexAddFixings($B$1,D125,E125/100,TRUE,E125)</f>
        <v>#NAME?</v>
      </c>
    </row>
    <row r="126" spans="4:6" x14ac:dyDescent="0.2">
      <c r="D126" s="432">
        <v>41960</v>
      </c>
      <c r="E126" s="443">
        <v>0.182</v>
      </c>
      <c r="F126" s="434" t="e">
        <f ca="1">_xll.qlIndexAddFixings($B$1,D126,E126/100,TRUE,E126)</f>
        <v>#NAME?</v>
      </c>
    </row>
    <row r="127" spans="4:6" x14ac:dyDescent="0.2">
      <c r="D127" s="432">
        <v>41957</v>
      </c>
      <c r="E127" s="443">
        <v>0.18</v>
      </c>
      <c r="F127" s="434" t="e">
        <f ca="1">_xll.qlIndexAddFixings($B$1,D127,E127/100,TRUE,E127)</f>
        <v>#NAME?</v>
      </c>
    </row>
    <row r="128" spans="4:6" x14ac:dyDescent="0.2">
      <c r="D128" s="432">
        <v>41956</v>
      </c>
      <c r="E128" s="443">
        <v>0.17799999999999999</v>
      </c>
      <c r="F128" s="434" t="e">
        <f ca="1">_xll.qlIndexAddFixings($B$1,D128,E128/100,TRUE,E128)</f>
        <v>#NAME?</v>
      </c>
    </row>
    <row r="129" spans="4:6" x14ac:dyDescent="0.2">
      <c r="D129" s="432">
        <v>41955</v>
      </c>
      <c r="E129" s="443">
        <v>0.18099999999999999</v>
      </c>
      <c r="F129" s="434" t="e">
        <f ca="1">_xll.qlIndexAddFixings($B$1,D129,E129/100,TRUE,E129)</f>
        <v>#NAME?</v>
      </c>
    </row>
    <row r="130" spans="4:6" x14ac:dyDescent="0.2">
      <c r="D130" s="432">
        <v>41954</v>
      </c>
      <c r="E130" s="443">
        <v>0.18099999999999999</v>
      </c>
      <c r="F130" s="434" t="e">
        <f ca="1">_xll.qlIndexAddFixings($B$1,D130,E130/100,TRUE,E130)</f>
        <v>#NAME?</v>
      </c>
    </row>
    <row r="131" spans="4:6" x14ac:dyDescent="0.2">
      <c r="D131" s="432">
        <v>41953</v>
      </c>
      <c r="E131" s="443">
        <v>0.18099999999999999</v>
      </c>
      <c r="F131" s="434" t="e">
        <f ca="1">_xll.qlIndexAddFixings($B$1,D131,E131/100,TRUE,E131)</f>
        <v>#NAME?</v>
      </c>
    </row>
    <row r="132" spans="4:6" x14ac:dyDescent="0.2">
      <c r="D132" s="432">
        <v>41950</v>
      </c>
      <c r="E132" s="443">
        <v>0.18099999999999999</v>
      </c>
      <c r="F132" s="434" t="e">
        <f ca="1">_xll.qlIndexAddFixings($B$1,D132,E132/100,TRUE,E132)</f>
        <v>#NAME?</v>
      </c>
    </row>
    <row r="133" spans="4:6" x14ac:dyDescent="0.2">
      <c r="D133" s="432">
        <v>41949</v>
      </c>
      <c r="E133" s="443">
        <v>0.182</v>
      </c>
      <c r="F133" s="434" t="e">
        <f ca="1">_xll.qlIndexAddFixings($B$1,D133,E133/100,TRUE,E133)</f>
        <v>#NAME?</v>
      </c>
    </row>
    <row r="134" spans="4:6" x14ac:dyDescent="0.2">
      <c r="D134" s="432">
        <v>41948</v>
      </c>
      <c r="E134" s="443">
        <v>0.184</v>
      </c>
      <c r="F134" s="434" t="e">
        <f ca="1">_xll.qlIndexAddFixings($B$1,D134,E134/100,TRUE,E134)</f>
        <v>#NAME?</v>
      </c>
    </row>
    <row r="135" spans="4:6" x14ac:dyDescent="0.2">
      <c r="D135" s="432">
        <v>41947</v>
      </c>
      <c r="E135" s="443">
        <v>0.186</v>
      </c>
      <c r="F135" s="434" t="e">
        <f ca="1">_xll.qlIndexAddFixings($B$1,D135,E135/100,TRUE,E135)</f>
        <v>#NAME?</v>
      </c>
    </row>
    <row r="136" spans="4:6" x14ac:dyDescent="0.2">
      <c r="D136" s="432">
        <v>41946</v>
      </c>
      <c r="E136" s="443">
        <v>0.189</v>
      </c>
      <c r="F136" s="434" t="e">
        <f ca="1">_xll.qlIndexAddFixings($B$1,D136,E136/100,TRUE,E136)</f>
        <v>#NAME?</v>
      </c>
    </row>
    <row r="137" spans="4:6" x14ac:dyDescent="0.2">
      <c r="D137" s="432">
        <v>41943</v>
      </c>
      <c r="E137" s="443">
        <v>0.189</v>
      </c>
      <c r="F137" s="434" t="e">
        <f ca="1">_xll.qlIndexAddFixings($B$1,D137,E137/100,TRUE,E137)</f>
        <v>#NAME?</v>
      </c>
    </row>
    <row r="138" spans="4:6" x14ac:dyDescent="0.2">
      <c r="D138" s="432">
        <v>41942</v>
      </c>
      <c r="E138" s="443">
        <v>0.188</v>
      </c>
      <c r="F138" s="434" t="e">
        <f ca="1">_xll.qlIndexAddFixings($B$1,D138,E138/100,TRUE,E138)</f>
        <v>#NAME?</v>
      </c>
    </row>
    <row r="139" spans="4:6" x14ac:dyDescent="0.2">
      <c r="D139" s="432">
        <v>41941</v>
      </c>
      <c r="E139" s="443">
        <v>0.188</v>
      </c>
      <c r="F139" s="434" t="e">
        <f ca="1">_xll.qlIndexAddFixings($B$1,D139,E139/100,TRUE,E139)</f>
        <v>#NAME?</v>
      </c>
    </row>
    <row r="140" spans="4:6" x14ac:dyDescent="0.2">
      <c r="D140" s="432">
        <v>41940</v>
      </c>
      <c r="E140" s="443">
        <v>0.189</v>
      </c>
      <c r="F140" s="434" t="e">
        <f ca="1">_xll.qlIndexAddFixings($B$1,D140,E140/100,TRUE,E140)</f>
        <v>#NAME?</v>
      </c>
    </row>
    <row r="141" spans="4:6" x14ac:dyDescent="0.2">
      <c r="D141" s="432">
        <v>41939</v>
      </c>
      <c r="E141" s="443">
        <v>0.189</v>
      </c>
      <c r="F141" s="434" t="e">
        <f ca="1">_xll.qlIndexAddFixings($B$1,D141,E141/100,TRUE,E141)</f>
        <v>#NAME?</v>
      </c>
    </row>
    <row r="142" spans="4:6" x14ac:dyDescent="0.2">
      <c r="D142" s="432">
        <v>41936</v>
      </c>
      <c r="E142" s="443">
        <v>0.188</v>
      </c>
      <c r="F142" s="434" t="e">
        <f ca="1">_xll.qlIndexAddFixings($B$1,D142,E142/100,TRUE,E142)</f>
        <v>#NAME?</v>
      </c>
    </row>
    <row r="143" spans="4:6" x14ac:dyDescent="0.2">
      <c r="D143" s="432">
        <v>41935</v>
      </c>
      <c r="E143" s="443">
        <v>0.188</v>
      </c>
      <c r="F143" s="434" t="e">
        <f ca="1">_xll.qlIndexAddFixings($B$1,D143,E143/100,TRUE,E143)</f>
        <v>#NAME?</v>
      </c>
    </row>
    <row r="144" spans="4:6" x14ac:dyDescent="0.2">
      <c r="D144" s="432">
        <v>41934</v>
      </c>
      <c r="E144" s="443">
        <v>0.187</v>
      </c>
      <c r="F144" s="434" t="e">
        <f ca="1">_xll.qlIndexAddFixings($B$1,D144,E144/100,TRUE,E144)</f>
        <v>#NAME?</v>
      </c>
    </row>
    <row r="145" spans="4:6" x14ac:dyDescent="0.2">
      <c r="D145" s="432">
        <v>41933</v>
      </c>
      <c r="E145" s="443">
        <v>0.186</v>
      </c>
      <c r="F145" s="434" t="e">
        <f ca="1">_xll.qlIndexAddFixings($B$1,D145,E145/100,TRUE,E145)</f>
        <v>#NAME?</v>
      </c>
    </row>
    <row r="146" spans="4:6" x14ac:dyDescent="0.2">
      <c r="D146" s="432">
        <v>41932</v>
      </c>
      <c r="E146" s="443">
        <v>0.184</v>
      </c>
      <c r="F146" s="434" t="e">
        <f ca="1">_xll.qlIndexAddFixings($B$1,D146,E146/100,TRUE,E146)</f>
        <v>#NAME?</v>
      </c>
    </row>
    <row r="147" spans="4:6" x14ac:dyDescent="0.2">
      <c r="D147" s="432">
        <v>41929</v>
      </c>
      <c r="E147" s="443">
        <v>0.185</v>
      </c>
      <c r="F147" s="434" t="e">
        <f ca="1">_xll.qlIndexAddFixings($B$1,D147,E147/100,TRUE,E147)</f>
        <v>#NAME?</v>
      </c>
    </row>
    <row r="148" spans="4:6" x14ac:dyDescent="0.2">
      <c r="D148" s="432">
        <v>41928</v>
      </c>
      <c r="E148" s="443">
        <v>0.182</v>
      </c>
      <c r="F148" s="434" t="e">
        <f ca="1">_xll.qlIndexAddFixings($B$1,D148,E148/100,TRUE,E148)</f>
        <v>#NAME?</v>
      </c>
    </row>
    <row r="149" spans="4:6" x14ac:dyDescent="0.2">
      <c r="D149" s="432">
        <v>41927</v>
      </c>
      <c r="E149" s="443">
        <v>0.18099999999999999</v>
      </c>
      <c r="F149" s="434" t="e">
        <f ca="1">_xll.qlIndexAddFixings($B$1,D149,E149/100,TRUE,E149)</f>
        <v>#NAME?</v>
      </c>
    </row>
    <row r="150" spans="4:6" x14ac:dyDescent="0.2">
      <c r="D150" s="432">
        <v>41926</v>
      </c>
      <c r="E150" s="443">
        <v>0.182</v>
      </c>
      <c r="F150" s="434" t="e">
        <f ca="1">_xll.qlIndexAddFixings($B$1,D150,E150/100,TRUE,E150)</f>
        <v>#NAME?</v>
      </c>
    </row>
    <row r="151" spans="4:6" x14ac:dyDescent="0.2">
      <c r="D151" s="432">
        <v>41878</v>
      </c>
      <c r="E151" s="443">
        <v>0.26900000000000002</v>
      </c>
      <c r="F151" s="434" t="e">
        <f ca="1">_xll.qlIndexAddFixings($B$1,D151,E151/100,TRUE,E151)</f>
        <v>#NAME?</v>
      </c>
    </row>
    <row r="152" spans="4:6" x14ac:dyDescent="0.2">
      <c r="D152" s="432">
        <v>41877</v>
      </c>
      <c r="E152" s="443">
        <v>0.27100000000000002</v>
      </c>
      <c r="F152" s="434" t="e">
        <f ca="1">_xll.qlIndexAddFixings($B$1,D152,E152/100,TRUE,E152)</f>
        <v>#NAME?</v>
      </c>
    </row>
    <row r="153" spans="4:6" x14ac:dyDescent="0.2">
      <c r="D153" s="432">
        <v>41876</v>
      </c>
      <c r="E153" s="443">
        <v>0.27400000000000002</v>
      </c>
      <c r="F153" s="434" t="e">
        <f ca="1">_xll.qlIndexAddFixings($B$1,D153,E153/100,TRUE,E153)</f>
        <v>#NAME?</v>
      </c>
    </row>
    <row r="154" spans="4:6" x14ac:dyDescent="0.2">
      <c r="D154" s="432">
        <v>41810</v>
      </c>
      <c r="E154" s="443">
        <v>0.30599999999999999</v>
      </c>
      <c r="F154" s="434" t="e">
        <f ca="1">_xll.qlIndexAddFixings($B$1,D154,E154/100,TRUE,E154)</f>
        <v>#NAME?</v>
      </c>
    </row>
    <row r="155" spans="4:6" x14ac:dyDescent="0.2">
      <c r="D155" s="432">
        <v>41789</v>
      </c>
      <c r="E155" s="434">
        <v>0.39700000000000002</v>
      </c>
      <c r="F155" s="434" t="e">
        <f ca="1">_xll.qlIndexAddFixings($B$1,D155,E155/100,TRUE,E155)</f>
        <v>#NAME?</v>
      </c>
    </row>
    <row r="156" spans="4:6" x14ac:dyDescent="0.2">
      <c r="D156" s="432">
        <v>41782</v>
      </c>
      <c r="E156" s="434">
        <v>0.40600000000000003</v>
      </c>
      <c r="F156" s="434" t="e">
        <f ca="1">_xll.qlIndexAddFixings($B$1,D156,E156/100,TRUE,E156)</f>
        <v>#NAME?</v>
      </c>
    </row>
    <row r="157" spans="4:6" x14ac:dyDescent="0.2">
      <c r="D157" s="432">
        <v>41781</v>
      </c>
      <c r="E157" s="434">
        <v>0.40699999999999997</v>
      </c>
      <c r="F157" s="434" t="e">
        <f ca="1">_xll.qlIndexAddFixings($B$1,D157,E157/100,TRUE,E157)</f>
        <v>#NAME?</v>
      </c>
    </row>
    <row r="158" spans="4:6" x14ac:dyDescent="0.2">
      <c r="D158" s="432"/>
      <c r="E158" s="434"/>
      <c r="F158" s="434" t="e">
        <f ca="1">_xll.qlIndexAddFixings($B$1,D158,E158/100,TRUE,E158)</f>
        <v>#NAME?</v>
      </c>
    </row>
    <row r="159" spans="4:6" x14ac:dyDescent="0.2">
      <c r="D159" s="432"/>
      <c r="E159" s="434"/>
      <c r="F159" s="434" t="e">
        <f ca="1">_xll.qlIndexAddFixings($B$1,D159,E159/100,TRUE,E159)</f>
        <v>#NAME?</v>
      </c>
    </row>
    <row r="160" spans="4:6" x14ac:dyDescent="0.2">
      <c r="D160" s="432"/>
      <c r="E160" s="434"/>
      <c r="F160" s="434" t="e">
        <f ca="1">_xll.qlIndexAddFixings($B$1,D160,E160/100,TRUE,E160)</f>
        <v>#NAME?</v>
      </c>
    </row>
    <row r="161" spans="4:6" x14ac:dyDescent="0.2">
      <c r="D161" s="432"/>
      <c r="E161" s="434"/>
      <c r="F161" s="434" t="e">
        <f ca="1">_xll.qlIndexAddFixings($B$1,D161,E161/100,TRUE,E161)</f>
        <v>#NAME?</v>
      </c>
    </row>
    <row r="162" spans="4:6" x14ac:dyDescent="0.2">
      <c r="D162" s="432"/>
      <c r="E162" s="434"/>
      <c r="F162" s="434" t="e">
        <f ca="1">_xll.qlIndexAddFixings($B$1,D162,E162/100,TRUE,E162)</f>
        <v>#NAME?</v>
      </c>
    </row>
    <row r="163" spans="4:6" x14ac:dyDescent="0.2">
      <c r="D163" s="432"/>
      <c r="E163" s="434"/>
      <c r="F163" s="434" t="e">
        <f ca="1">_xll.qlIndexAddFixings($B$1,D163,E163/100,TRUE,E163)</f>
        <v>#NAME?</v>
      </c>
    </row>
    <row r="164" spans="4:6" x14ac:dyDescent="0.2">
      <c r="D164" s="432"/>
      <c r="E164" s="434"/>
      <c r="F164" s="434" t="e">
        <f ca="1">_xll.qlIndexAddFixings($B$1,D164,E164/100,TRUE,E164)</f>
        <v>#NAME?</v>
      </c>
    </row>
    <row r="165" spans="4:6" x14ac:dyDescent="0.2">
      <c r="D165" s="432"/>
      <c r="E165" s="434"/>
      <c r="F165" s="434" t="e">
        <f ca="1">_xll.qlIndexAddFixings($B$1,D165,E165/100,TRUE,E165)</f>
        <v>#NAME?</v>
      </c>
    </row>
    <row r="166" spans="4:6" x14ac:dyDescent="0.2">
      <c r="D166" s="432"/>
      <c r="E166" s="434"/>
      <c r="F166" s="434" t="e">
        <f ca="1">_xll.qlIndexAddFixings($B$1,D166,E166/100,TRUE,E166)</f>
        <v>#NAME?</v>
      </c>
    </row>
    <row r="167" spans="4:6" x14ac:dyDescent="0.2">
      <c r="D167" s="432"/>
      <c r="E167" s="434"/>
      <c r="F167" s="434" t="e">
        <f ca="1">_xll.qlIndexAddFixings($B$1,D167,E167/100,TRUE,E167)</f>
        <v>#NAME?</v>
      </c>
    </row>
    <row r="168" spans="4:6" x14ac:dyDescent="0.2">
      <c r="D168" s="432"/>
      <c r="E168" s="434"/>
      <c r="F168" s="434" t="e">
        <f ca="1">_xll.qlIndexAddFixings($B$1,D168,E168/100,TRUE,E168)</f>
        <v>#NAME?</v>
      </c>
    </row>
    <row r="169" spans="4:6" x14ac:dyDescent="0.2">
      <c r="D169" s="432"/>
      <c r="E169" s="434"/>
      <c r="F169" s="434" t="e">
        <f ca="1">_xll.qlIndexAddFixings($B$1,D169,E169/100,TRUE,E169)</f>
        <v>#NAME?</v>
      </c>
    </row>
    <row r="170" spans="4:6" x14ac:dyDescent="0.2">
      <c r="D170" s="432"/>
      <c r="E170" s="434"/>
      <c r="F170" s="434" t="e">
        <f ca="1">_xll.qlIndexAddFixings($B$1,D170,E170/100,TRUE,E170)</f>
        <v>#NAME?</v>
      </c>
    </row>
    <row r="171" spans="4:6" x14ac:dyDescent="0.2">
      <c r="D171" s="432"/>
      <c r="E171" s="434"/>
      <c r="F171" s="434" t="e">
        <f ca="1">_xll.qlIndexAddFixings($B$1,D171,E171/100,TRUE,E171)</f>
        <v>#NAME?</v>
      </c>
    </row>
    <row r="172" spans="4:6" x14ac:dyDescent="0.2">
      <c r="D172" s="432"/>
      <c r="E172" s="434"/>
      <c r="F172" s="434" t="e">
        <f ca="1">_xll.qlIndexAddFixings($B$1,D172,E172/100,TRUE,E172)</f>
        <v>#NAME?</v>
      </c>
    </row>
    <row r="173" spans="4:6" x14ac:dyDescent="0.2">
      <c r="D173" s="432"/>
      <c r="E173" s="434"/>
      <c r="F173" s="434" t="e">
        <f ca="1">_xll.qlIndexAddFixings($B$1,D173,E173/100,TRUE,E173)</f>
        <v>#NAME?</v>
      </c>
    </row>
    <row r="174" spans="4:6" x14ac:dyDescent="0.2">
      <c r="D174" s="432"/>
      <c r="E174" s="434"/>
      <c r="F174" s="434" t="e">
        <f ca="1">_xll.qlIndexAddFixings($B$1,D174,E174/100,TRUE,E174)</f>
        <v>#NAME?</v>
      </c>
    </row>
    <row r="175" spans="4:6" x14ac:dyDescent="0.2">
      <c r="D175" s="432"/>
      <c r="E175" s="434"/>
      <c r="F175" s="434" t="e">
        <f ca="1">_xll.qlIndexAddFixings($B$1,D175,E175/100,TRUE,E175)</f>
        <v>#NAME?</v>
      </c>
    </row>
    <row r="176" spans="4:6" x14ac:dyDescent="0.2">
      <c r="D176" s="432"/>
      <c r="E176" s="434"/>
      <c r="F176" s="434" t="e">
        <f ca="1">_xll.qlIndexAddFixings($B$1,D176,E176/100,TRUE,E176)</f>
        <v>#NAME?</v>
      </c>
    </row>
    <row r="177" spans="4:6" x14ac:dyDescent="0.2">
      <c r="D177" s="432"/>
      <c r="E177" s="434"/>
      <c r="F177" s="434" t="e">
        <f ca="1">_xll.qlIndexAddFixings($B$1,D177,E177/100,TRUE,E177)</f>
        <v>#NAME?</v>
      </c>
    </row>
    <row r="178" spans="4:6" x14ac:dyDescent="0.2">
      <c r="D178" s="432"/>
      <c r="E178" s="434"/>
      <c r="F178" s="434" t="e">
        <f ca="1">_xll.qlIndexAddFixings($B$1,D178,E178/100,TRUE,E178)</f>
        <v>#NAME?</v>
      </c>
    </row>
    <row r="179" spans="4:6" x14ac:dyDescent="0.2">
      <c r="D179" s="432"/>
      <c r="E179" s="434"/>
      <c r="F179" s="434" t="e">
        <f ca="1">_xll.qlIndexAddFixings($B$1,D179,E179/100,TRUE,E179)</f>
        <v>#NAME?</v>
      </c>
    </row>
    <row r="180" spans="4:6" x14ac:dyDescent="0.2">
      <c r="D180" s="432"/>
      <c r="E180" s="434"/>
      <c r="F180" s="434" t="e">
        <f ca="1">_xll.qlIndexAddFixings($B$1,D180,E180/100,TRUE,E180)</f>
        <v>#NAME?</v>
      </c>
    </row>
    <row r="181" spans="4:6" x14ac:dyDescent="0.2">
      <c r="D181" s="432"/>
      <c r="E181" s="434"/>
      <c r="F181" s="434" t="e">
        <f ca="1">_xll.qlIndexAddFixings($B$1,D181,E181/100,TRUE,E181)</f>
        <v>#NAME?</v>
      </c>
    </row>
    <row r="182" spans="4:6" x14ac:dyDescent="0.2">
      <c r="D182" s="432"/>
      <c r="E182" s="434"/>
      <c r="F182" s="434" t="e">
        <f ca="1">_xll.qlIndexAddFixings($B$1,D182,E182/100,TRUE,E182)</f>
        <v>#NAME?</v>
      </c>
    </row>
    <row r="183" spans="4:6" x14ac:dyDescent="0.2">
      <c r="D183" s="432"/>
      <c r="E183" s="434"/>
      <c r="F183" s="434" t="e">
        <f ca="1">_xll.qlIndexAddFixings($B$1,D183,E183/100,TRUE,E183)</f>
        <v>#NAME?</v>
      </c>
    </row>
    <row r="184" spans="4:6" x14ac:dyDescent="0.2">
      <c r="D184" s="432"/>
      <c r="E184" s="434"/>
      <c r="F184" s="434" t="e">
        <f ca="1">_xll.qlIndexAddFixings($B$1,D184,E184/100,TRUE,E184)</f>
        <v>#NAME?</v>
      </c>
    </row>
    <row r="185" spans="4:6" x14ac:dyDescent="0.2">
      <c r="D185" s="432"/>
      <c r="E185" s="434"/>
      <c r="F185" s="434" t="e">
        <f ca="1">_xll.qlIndexAddFixings($B$1,D185,E185/100,TRUE,E185)</f>
        <v>#NAME?</v>
      </c>
    </row>
    <row r="186" spans="4:6" x14ac:dyDescent="0.2">
      <c r="D186" s="432"/>
      <c r="E186" s="434"/>
      <c r="F186" s="434" t="e">
        <f ca="1">_xll.qlIndexAddFixings($B$1,D186,E186/100,TRUE,E186)</f>
        <v>#NAME?</v>
      </c>
    </row>
    <row r="187" spans="4:6" x14ac:dyDescent="0.2">
      <c r="D187" s="432"/>
      <c r="E187" s="434"/>
      <c r="F187" s="434" t="e">
        <f ca="1">_xll.qlIndexAddFixings($B$1,D187,E187/100,TRUE,E187)</f>
        <v>#NAME?</v>
      </c>
    </row>
    <row r="188" spans="4:6" x14ac:dyDescent="0.2">
      <c r="D188" s="432"/>
      <c r="E188" s="434"/>
      <c r="F188" s="434" t="e">
        <f ca="1">_xll.qlIndexAddFixings($B$1,D188,E188/100,TRUE,E188)</f>
        <v>#NAME?</v>
      </c>
    </row>
    <row r="189" spans="4:6" x14ac:dyDescent="0.2">
      <c r="D189" s="432"/>
      <c r="E189" s="434"/>
      <c r="F189" s="434" t="e">
        <f ca="1">_xll.qlIndexAddFixings($B$1,D189,E189/100,TRUE,E189)</f>
        <v>#NAME?</v>
      </c>
    </row>
    <row r="190" spans="4:6" x14ac:dyDescent="0.2">
      <c r="D190" s="432"/>
      <c r="E190" s="434"/>
      <c r="F190" s="434" t="e">
        <f ca="1">_xll.qlIndexAddFixings($B$1,D190,E190/100,TRUE,E190)</f>
        <v>#NAME?</v>
      </c>
    </row>
    <row r="191" spans="4:6" x14ac:dyDescent="0.2">
      <c r="D191" s="432"/>
      <c r="E191" s="434"/>
      <c r="F191" s="434" t="e">
        <f ca="1">_xll.qlIndexAddFixings($B$1,D191,E191/100,TRUE,E191)</f>
        <v>#NAME?</v>
      </c>
    </row>
    <row r="192" spans="4:6" x14ac:dyDescent="0.2">
      <c r="D192" s="432"/>
      <c r="E192" s="434"/>
      <c r="F192" s="434" t="e">
        <f ca="1">_xll.qlIndexAddFixings($B$1,D192,E192/100,TRUE,E192)</f>
        <v>#NAME?</v>
      </c>
    </row>
    <row r="193" spans="4:6" x14ac:dyDescent="0.2">
      <c r="D193" s="432"/>
      <c r="E193" s="434"/>
      <c r="F193" s="434" t="e">
        <f ca="1">_xll.qlIndexAddFixings($B$1,D193,E193/100,TRUE,E193)</f>
        <v>#NAME?</v>
      </c>
    </row>
    <row r="194" spans="4:6" x14ac:dyDescent="0.2">
      <c r="D194" s="432"/>
      <c r="E194" s="434"/>
      <c r="F194" s="434" t="e">
        <f ca="1">_xll.qlIndexAddFixings($B$1,D194,E194/100,TRUE,E194)</f>
        <v>#NAME?</v>
      </c>
    </row>
    <row r="195" spans="4:6" x14ac:dyDescent="0.2">
      <c r="D195" s="432"/>
      <c r="E195" s="434"/>
      <c r="F195" s="434" t="e">
        <f ca="1">_xll.qlIndexAddFixings($B$1,D195,E195/100,TRUE,E195)</f>
        <v>#NAME?</v>
      </c>
    </row>
    <row r="196" spans="4:6" x14ac:dyDescent="0.2">
      <c r="D196" s="432"/>
      <c r="E196" s="434"/>
      <c r="F196" s="434" t="e">
        <f ca="1">_xll.qlIndexAddFixings($B$1,D196,E196/100,TRUE,E196)</f>
        <v>#NAME?</v>
      </c>
    </row>
    <row r="197" spans="4:6" x14ac:dyDescent="0.2">
      <c r="D197" s="432"/>
      <c r="E197" s="434"/>
      <c r="F197" s="434" t="e">
        <f ca="1">_xll.qlIndexAddFixings($B$1,D197,E197/100,TRUE,E197)</f>
        <v>#NAME?</v>
      </c>
    </row>
    <row r="198" spans="4:6" x14ac:dyDescent="0.2">
      <c r="D198" s="432"/>
      <c r="E198" s="434"/>
      <c r="F198" s="434" t="e">
        <f ca="1">_xll.qlIndexAddFixings($B$1,D198,E198/100,TRUE,E198)</f>
        <v>#NAME?</v>
      </c>
    </row>
    <row r="199" spans="4:6" x14ac:dyDescent="0.2">
      <c r="D199" s="432"/>
      <c r="E199" s="434"/>
      <c r="F199" s="434" t="e">
        <f ca="1">_xll.qlIndexAddFixings($B$1,D199,E199/100,TRUE,E199)</f>
        <v>#NAME?</v>
      </c>
    </row>
    <row r="200" spans="4:6" x14ac:dyDescent="0.2">
      <c r="D200" s="432"/>
      <c r="E200" s="434"/>
      <c r="F200" s="434" t="e">
        <f ca="1">_xll.qlIndexAddFixings($B$1,D200,E200/100,TRUE,E200)</f>
        <v>#NAME?</v>
      </c>
    </row>
    <row r="201" spans="4:6" x14ac:dyDescent="0.2">
      <c r="D201" s="432"/>
      <c r="E201" s="434"/>
      <c r="F201" s="434" t="e">
        <f ca="1">_xll.qlIndexAddFixings($B$1,D201,E201/100,TRUE,E201)</f>
        <v>#NAME?</v>
      </c>
    </row>
    <row r="202" spans="4:6" x14ac:dyDescent="0.2">
      <c r="D202" s="432"/>
      <c r="E202" s="434"/>
      <c r="F202" s="434" t="e">
        <f ca="1">_xll.qlIndexAddFixings($B$1,D202,E202/100,TRUE,E202)</f>
        <v>#NAME?</v>
      </c>
    </row>
    <row r="203" spans="4:6" x14ac:dyDescent="0.2">
      <c r="D203" s="432"/>
      <c r="E203" s="434"/>
      <c r="F203" s="434" t="e">
        <f ca="1">_xll.qlIndexAddFixings($B$1,D203,E203/100,TRUE,E203)</f>
        <v>#NAME?</v>
      </c>
    </row>
    <row r="204" spans="4:6" x14ac:dyDescent="0.2">
      <c r="D204" s="432"/>
      <c r="E204" s="434"/>
      <c r="F204" s="434" t="e">
        <f ca="1">_xll.qlIndexAddFixings($B$1,D204,E204/100,TRUE,E204)</f>
        <v>#NAME?</v>
      </c>
    </row>
    <row r="205" spans="4:6" x14ac:dyDescent="0.2">
      <c r="D205" s="432"/>
      <c r="E205" s="434"/>
      <c r="F205" s="434" t="e">
        <f ca="1">_xll.qlIndexAddFixings($B$1,D205,E205/100,TRUE,E205)</f>
        <v>#NAME?</v>
      </c>
    </row>
    <row r="206" spans="4:6" x14ac:dyDescent="0.2">
      <c r="D206" s="432"/>
      <c r="E206" s="434"/>
      <c r="F206" s="434" t="e">
        <f ca="1">_xll.qlIndexAddFixings($B$1,D206,E206/100,TRUE,E206)</f>
        <v>#NAME?</v>
      </c>
    </row>
    <row r="207" spans="4:6" x14ac:dyDescent="0.2">
      <c r="D207" s="432"/>
      <c r="E207" s="434"/>
      <c r="F207" s="434" t="e">
        <f ca="1">_xll.qlIndexAddFixings($B$1,D207,E207/100,TRUE,E207)</f>
        <v>#NAME?</v>
      </c>
    </row>
    <row r="208" spans="4:6" x14ac:dyDescent="0.2">
      <c r="D208" s="432"/>
      <c r="E208" s="434"/>
      <c r="F208" s="434" t="e">
        <f ca="1">_xll.qlIndexAddFixings($B$1,D208,E208/100,TRUE,E208)</f>
        <v>#NAME?</v>
      </c>
    </row>
    <row r="209" spans="4:6" x14ac:dyDescent="0.2">
      <c r="D209" s="432"/>
      <c r="E209" s="434"/>
      <c r="F209" s="434" t="e">
        <f ca="1">_xll.qlIndexAddFixings($B$1,D209,E209/100,TRUE,E209)</f>
        <v>#NAME?</v>
      </c>
    </row>
    <row r="210" spans="4:6" x14ac:dyDescent="0.2">
      <c r="D210" s="432"/>
      <c r="E210" s="434"/>
      <c r="F210" s="434" t="e">
        <f ca="1">_xll.qlIndexAddFixings($B$1,D210,E210/100,TRUE,E210)</f>
        <v>#NAME?</v>
      </c>
    </row>
    <row r="211" spans="4:6" x14ac:dyDescent="0.2">
      <c r="D211" s="432"/>
      <c r="E211" s="434"/>
      <c r="F211" s="434" t="e">
        <f ca="1">_xll.qlIndexAddFixings($B$1,D211,E211/100,TRUE,E211)</f>
        <v>#NAME?</v>
      </c>
    </row>
    <row r="212" spans="4:6" x14ac:dyDescent="0.2">
      <c r="D212" s="432"/>
      <c r="E212" s="434"/>
      <c r="F212" s="434" t="e">
        <f ca="1">_xll.qlIndexAddFixings($B$1,D212,E212/100,TRUE,E212)</f>
        <v>#NAME?</v>
      </c>
    </row>
    <row r="213" spans="4:6" x14ac:dyDescent="0.2">
      <c r="D213" s="432"/>
      <c r="E213" s="434"/>
      <c r="F213" s="434" t="e">
        <f ca="1">_xll.qlIndexAddFixings($B$1,D213,E213/100,TRUE,E213)</f>
        <v>#NAME?</v>
      </c>
    </row>
    <row r="214" spans="4:6" x14ac:dyDescent="0.2">
      <c r="D214" s="432"/>
      <c r="E214" s="434"/>
      <c r="F214" s="434" t="e">
        <f ca="1">_xll.qlIndexAddFixings($B$1,D214,E214/100,TRUE,E214)</f>
        <v>#NAME?</v>
      </c>
    </row>
    <row r="215" spans="4:6" x14ac:dyDescent="0.2">
      <c r="D215" s="432"/>
      <c r="E215" s="434"/>
      <c r="F215" s="434" t="e">
        <f ca="1">_xll.qlIndexAddFixings($B$1,D215,E215/100,TRUE,E215)</f>
        <v>#NAME?</v>
      </c>
    </row>
    <row r="216" spans="4:6" x14ac:dyDescent="0.2">
      <c r="D216" s="432"/>
      <c r="E216" s="434"/>
      <c r="F216" s="434" t="e">
        <f ca="1">_xll.qlIndexAddFixings($B$1,D216,E216/100,TRUE,E216)</f>
        <v>#NAME?</v>
      </c>
    </row>
    <row r="217" spans="4:6" x14ac:dyDescent="0.2">
      <c r="D217" s="432"/>
      <c r="E217" s="434"/>
      <c r="F217" s="434" t="e">
        <f ca="1">_xll.qlIndexAddFixings($B$1,D217,E217/100,TRUE,E217)</f>
        <v>#NAME?</v>
      </c>
    </row>
    <row r="218" spans="4:6" x14ac:dyDescent="0.2">
      <c r="D218" s="432"/>
      <c r="E218" s="434"/>
      <c r="F218" s="434" t="e">
        <f ca="1">_xll.qlIndexAddFixings($B$1,D218,E218/100,TRUE,E218)</f>
        <v>#NAME?</v>
      </c>
    </row>
    <row r="219" spans="4:6" x14ac:dyDescent="0.2">
      <c r="D219" s="432"/>
      <c r="E219" s="434"/>
      <c r="F219" s="434" t="e">
        <f ca="1">_xll.qlIndexAddFixings($B$1,D219,E219/100,TRUE,E219)</f>
        <v>#NAME?</v>
      </c>
    </row>
    <row r="220" spans="4:6" x14ac:dyDescent="0.2">
      <c r="D220" s="432"/>
      <c r="E220" s="434"/>
      <c r="F220" s="434" t="e">
        <f ca="1">_xll.qlIndexAddFixings($B$1,D220,E220/100,TRUE,E220)</f>
        <v>#NAME?</v>
      </c>
    </row>
    <row r="221" spans="4:6" x14ac:dyDescent="0.2">
      <c r="D221" s="432"/>
      <c r="E221" s="434"/>
      <c r="F221" s="434" t="e">
        <f ca="1">_xll.qlIndexAddFixings($B$1,D221,E221/100,TRUE,E221)</f>
        <v>#NAME?</v>
      </c>
    </row>
    <row r="222" spans="4:6" x14ac:dyDescent="0.2">
      <c r="D222" s="432"/>
      <c r="E222" s="434"/>
      <c r="F222" s="434" t="e">
        <f ca="1">_xll.qlIndexAddFixings($B$1,D222,E222/100,TRUE,E222)</f>
        <v>#NAME?</v>
      </c>
    </row>
    <row r="223" spans="4:6" x14ac:dyDescent="0.2">
      <c r="D223" s="432"/>
      <c r="E223" s="434"/>
      <c r="F223" s="434" t="e">
        <f ca="1">_xll.qlIndexAddFixings($B$1,D223,E223/100,TRUE,E223)</f>
        <v>#NAME?</v>
      </c>
    </row>
    <row r="224" spans="4:6" x14ac:dyDescent="0.2">
      <c r="D224" s="432"/>
      <c r="E224" s="434"/>
      <c r="F224" s="434" t="e">
        <f ca="1">_xll.qlIndexAddFixings($B$1,D224,E224/100,TRUE,E224)</f>
        <v>#NAME?</v>
      </c>
    </row>
    <row r="225" spans="4:6" x14ac:dyDescent="0.2">
      <c r="D225" s="432"/>
      <c r="E225" s="434"/>
      <c r="F225" s="434" t="e">
        <f ca="1">_xll.qlIndexAddFixings($B$1,D225,E225/100,TRUE,E225)</f>
        <v>#NAME?</v>
      </c>
    </row>
    <row r="226" spans="4:6" x14ac:dyDescent="0.2">
      <c r="D226" s="432"/>
      <c r="E226" s="434"/>
      <c r="F226" s="434" t="e">
        <f ca="1">_xll.qlIndexAddFixings($B$1,D226,E226/100,TRUE,E226)</f>
        <v>#NAME?</v>
      </c>
    </row>
    <row r="227" spans="4:6" x14ac:dyDescent="0.2">
      <c r="D227" s="432"/>
      <c r="E227" s="434"/>
      <c r="F227" s="434" t="e">
        <f ca="1">_xll.qlIndexAddFixings($B$1,D227,E227/100,TRUE,E227)</f>
        <v>#NAME?</v>
      </c>
    </row>
    <row r="228" spans="4:6" x14ac:dyDescent="0.2">
      <c r="D228" s="432"/>
      <c r="E228" s="434"/>
      <c r="F228" s="434" t="e">
        <f ca="1">_xll.qlIndexAddFixings($B$1,D228,E228/100,TRUE,E228)</f>
        <v>#NAME?</v>
      </c>
    </row>
    <row r="229" spans="4:6" x14ac:dyDescent="0.2">
      <c r="D229" s="432"/>
      <c r="E229" s="434"/>
      <c r="F229" s="434" t="e">
        <f ca="1">_xll.qlIndexAddFixings($B$1,D229,E229/100,TRUE,E229)</f>
        <v>#NAME?</v>
      </c>
    </row>
    <row r="230" spans="4:6" x14ac:dyDescent="0.2">
      <c r="D230" s="432"/>
      <c r="E230" s="434"/>
      <c r="F230" s="434" t="e">
        <f ca="1">_xll.qlIndexAddFixings($B$1,D230,E230/100,TRUE,E230)</f>
        <v>#NAME?</v>
      </c>
    </row>
    <row r="231" spans="4:6" x14ac:dyDescent="0.2">
      <c r="D231" s="432"/>
      <c r="E231" s="434"/>
      <c r="F231" s="434" t="e">
        <f ca="1">_xll.qlIndexAddFixings($B$1,D231,E231/100,TRUE,E231)</f>
        <v>#NAME?</v>
      </c>
    </row>
    <row r="232" spans="4:6" x14ac:dyDescent="0.2">
      <c r="D232" s="432"/>
      <c r="E232" s="434"/>
      <c r="F232" s="434" t="e">
        <f ca="1">_xll.qlIndexAddFixings($B$1,D232,E232/100,TRUE,E232)</f>
        <v>#NAME?</v>
      </c>
    </row>
    <row r="233" spans="4:6" x14ac:dyDescent="0.2">
      <c r="D233" s="432"/>
      <c r="E233" s="434"/>
      <c r="F233" s="434" t="e">
        <f ca="1">_xll.qlIndexAddFixings($B$1,D233,E233/100,TRUE,E233)</f>
        <v>#NAME?</v>
      </c>
    </row>
    <row r="234" spans="4:6" x14ac:dyDescent="0.2">
      <c r="D234" s="432"/>
      <c r="E234" s="434"/>
      <c r="F234" s="434" t="e">
        <f ca="1">_xll.qlIndexAddFixings($B$1,D234,E234/100,TRUE,E234)</f>
        <v>#NAME?</v>
      </c>
    </row>
    <row r="235" spans="4:6" x14ac:dyDescent="0.2">
      <c r="D235" s="432"/>
      <c r="E235" s="434"/>
      <c r="F235" s="434" t="e">
        <f ca="1">_xll.qlIndexAddFixings($B$1,D235,E235/100,TRUE,E235)</f>
        <v>#NAME?</v>
      </c>
    </row>
    <row r="236" spans="4:6" x14ac:dyDescent="0.2">
      <c r="D236" s="432"/>
      <c r="E236" s="434"/>
      <c r="F236" s="434" t="e">
        <f ca="1">_xll.qlIndexAddFixings($B$1,D236,E236/100,TRUE,E236)</f>
        <v>#NAME?</v>
      </c>
    </row>
    <row r="237" spans="4:6" x14ac:dyDescent="0.2">
      <c r="D237" s="432"/>
      <c r="E237" s="434"/>
      <c r="F237" s="434" t="e">
        <f ca="1">_xll.qlIndexAddFixings($B$1,D237,E237/100,TRUE,E237)</f>
        <v>#NAME?</v>
      </c>
    </row>
    <row r="238" spans="4:6" x14ac:dyDescent="0.2">
      <c r="D238" s="432"/>
      <c r="E238" s="434"/>
      <c r="F238" s="434" t="e">
        <f ca="1">_xll.qlIndexAddFixings($B$1,D238,E238/100,TRUE,E238)</f>
        <v>#NAME?</v>
      </c>
    </row>
    <row r="239" spans="4:6" x14ac:dyDescent="0.2">
      <c r="D239" s="432"/>
      <c r="E239" s="434"/>
      <c r="F239" s="434" t="e">
        <f ca="1">_xll.qlIndexAddFixings($B$1,D239,E239/100,TRUE,E239)</f>
        <v>#NAME?</v>
      </c>
    </row>
    <row r="240" spans="4:6" x14ac:dyDescent="0.2">
      <c r="D240" s="432"/>
      <c r="E240" s="434"/>
      <c r="F240" s="434" t="e">
        <f ca="1">_xll.qlIndexAddFixings($B$1,D240,E240/100,TRUE,E240)</f>
        <v>#NAME?</v>
      </c>
    </row>
    <row r="241" spans="4:6" x14ac:dyDescent="0.2">
      <c r="D241" s="432"/>
      <c r="E241" s="434"/>
      <c r="F241" s="434" t="e">
        <f ca="1">_xll.qlIndexAddFixings($B$1,D241,E241/100,TRUE,E241)</f>
        <v>#NAME?</v>
      </c>
    </row>
    <row r="242" spans="4:6" x14ac:dyDescent="0.2">
      <c r="D242" s="432"/>
      <c r="E242" s="434"/>
      <c r="F242" s="434" t="e">
        <f ca="1">_xll.qlIndexAddFixings($B$1,D242,E242/100,TRUE,E242)</f>
        <v>#NAME?</v>
      </c>
    </row>
    <row r="243" spans="4:6" x14ac:dyDescent="0.2">
      <c r="D243" s="432"/>
      <c r="E243" s="434"/>
      <c r="F243" s="434" t="e">
        <f ca="1">_xll.qlIndexAddFixings($B$1,D243,E243/100,TRUE,E243)</f>
        <v>#NAME?</v>
      </c>
    </row>
    <row r="244" spans="4:6" x14ac:dyDescent="0.2">
      <c r="D244" s="432"/>
      <c r="E244" s="434"/>
      <c r="F244" s="434" t="e">
        <f ca="1">_xll.qlIndexAddFixings($B$1,D244,E244/100,TRUE,E244)</f>
        <v>#NAME?</v>
      </c>
    </row>
    <row r="245" spans="4:6" x14ac:dyDescent="0.2">
      <c r="D245" s="432"/>
      <c r="E245" s="434"/>
      <c r="F245" s="434" t="e">
        <f ca="1">_xll.qlIndexAddFixings($B$1,D245,E245/100,TRUE,E245)</f>
        <v>#NAME?</v>
      </c>
    </row>
    <row r="246" spans="4:6" x14ac:dyDescent="0.2">
      <c r="D246" s="432"/>
      <c r="E246" s="434"/>
      <c r="F246" s="434" t="e">
        <f ca="1">_xll.qlIndexAddFixings($B$1,D246,E246/100,TRUE,E246)</f>
        <v>#NAME?</v>
      </c>
    </row>
    <row r="247" spans="4:6" x14ac:dyDescent="0.2">
      <c r="D247" s="432"/>
      <c r="E247" s="434"/>
      <c r="F247" s="434" t="e">
        <f ca="1">_xll.qlIndexAddFixings($B$1,D247,E247/100,TRUE,E247)</f>
        <v>#NAME?</v>
      </c>
    </row>
    <row r="248" spans="4:6" x14ac:dyDescent="0.2">
      <c r="D248" s="432"/>
      <c r="E248" s="434"/>
      <c r="F248" s="434" t="e">
        <f ca="1">_xll.qlIndexAddFixings($B$1,D248,E248/100,TRUE,E248)</f>
        <v>#NAME?</v>
      </c>
    </row>
    <row r="249" spans="4:6" x14ac:dyDescent="0.2">
      <c r="D249" s="432"/>
      <c r="E249" s="434"/>
      <c r="F249" s="434" t="e">
        <f ca="1">_xll.qlIndexAddFixings($B$1,D249,E249/100,TRUE,E249)</f>
        <v>#NAME?</v>
      </c>
    </row>
    <row r="250" spans="4:6" x14ac:dyDescent="0.2">
      <c r="D250" s="432"/>
      <c r="E250" s="434"/>
      <c r="F250" s="434" t="e">
        <f ca="1">_xll.qlIndexAddFixings($B$1,D250,E250/100,TRUE,E250)</f>
        <v>#NAME?</v>
      </c>
    </row>
    <row r="251" spans="4:6" x14ac:dyDescent="0.2">
      <c r="D251" s="432"/>
      <c r="E251" s="434"/>
      <c r="F251" s="434" t="e">
        <f ca="1">_xll.qlIndexAddFixings($B$1,D251,E251/100,TRUE,E251)</f>
        <v>#NAME?</v>
      </c>
    </row>
    <row r="252" spans="4:6" x14ac:dyDescent="0.2">
      <c r="D252" s="432"/>
      <c r="E252" s="434"/>
      <c r="F252" s="434" t="e">
        <f ca="1">_xll.qlIndexAddFixings($B$1,D252,E252/100,TRUE,E252)</f>
        <v>#NAME?</v>
      </c>
    </row>
    <row r="253" spans="4:6" x14ac:dyDescent="0.2">
      <c r="D253" s="432"/>
      <c r="E253" s="434"/>
      <c r="F253" s="434" t="e">
        <f ca="1">_xll.qlIndexAddFixings($B$1,D253,E253/100,TRUE,E253)</f>
        <v>#NAME?</v>
      </c>
    </row>
    <row r="254" spans="4:6" x14ac:dyDescent="0.2">
      <c r="D254" s="432"/>
      <c r="E254" s="434"/>
      <c r="F254" s="434" t="e">
        <f ca="1">_xll.qlIndexAddFixings($B$1,D254,E254/100,TRUE,E254)</f>
        <v>#NAME?</v>
      </c>
    </row>
    <row r="255" spans="4:6" x14ac:dyDescent="0.2">
      <c r="D255" s="432"/>
      <c r="E255" s="434"/>
      <c r="F255" s="434" t="e">
        <f ca="1">_xll.qlIndexAddFixings($B$1,D255,E255/100,TRUE,E255)</f>
        <v>#NAME?</v>
      </c>
    </row>
    <row r="256" spans="4:6" x14ac:dyDescent="0.2">
      <c r="D256" s="432"/>
      <c r="E256" s="434"/>
      <c r="F256" s="434" t="e">
        <f ca="1">_xll.qlIndexAddFixings($B$1,D256,E256/100,TRUE,E256)</f>
        <v>#NAME?</v>
      </c>
    </row>
    <row r="257" spans="4:6" x14ac:dyDescent="0.2">
      <c r="D257" s="432"/>
      <c r="E257" s="434"/>
      <c r="F257" s="434" t="e">
        <f ca="1">_xll.qlIndexAddFixings($B$1,D257,E257/100,TRUE,E257)</f>
        <v>#NAME?</v>
      </c>
    </row>
    <row r="258" spans="4:6" x14ac:dyDescent="0.2">
      <c r="D258" s="432"/>
      <c r="E258" s="434"/>
      <c r="F258" s="434" t="e">
        <f ca="1">_xll.qlIndexAddFixings($B$1,D258,E258/100,TRUE,E258)</f>
        <v>#NAME?</v>
      </c>
    </row>
    <row r="259" spans="4:6" x14ac:dyDescent="0.2">
      <c r="D259" s="432"/>
      <c r="E259" s="435"/>
      <c r="F259" s="435" t="e">
        <f ca="1">_xll.qlIndexAddFixings($B$1,D259,E259/100,TRUE,E259)</f>
        <v>#NAME?</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29" bestFit="1" customWidth="1"/>
    <col min="2" max="2" width="22.42578125" style="429" customWidth="1"/>
    <col min="3" max="3" width="9.140625" style="429"/>
    <col min="4" max="4" width="19.28515625" style="429" bestFit="1" customWidth="1"/>
    <col min="5" max="5" width="12" style="429" bestFit="1" customWidth="1"/>
    <col min="6" max="16384" width="9.140625" style="429"/>
  </cols>
  <sheetData>
    <row r="1" spans="1:15" x14ac:dyDescent="0.2">
      <c r="A1" s="427" t="s">
        <v>246</v>
      </c>
      <c r="B1" s="430" t="s">
        <v>259</v>
      </c>
    </row>
    <row r="2" spans="1:15" x14ac:dyDescent="0.2">
      <c r="A2" s="427" t="s">
        <v>261</v>
      </c>
      <c r="B2" s="430" t="s">
        <v>260</v>
      </c>
    </row>
    <row r="3" spans="1:15" x14ac:dyDescent="0.2">
      <c r="D3" s="440" t="e">
        <f ca="1">_xll.RHistory(B2,B10:B11,B6,,"CH:In;Fd TSREPEAT:N SORT:"&amp;B8,D4)</f>
        <v>#NAME?</v>
      </c>
      <c r="E3" s="440"/>
    </row>
    <row r="4" spans="1:15" x14ac:dyDescent="0.2">
      <c r="A4" s="427" t="s">
        <v>234</v>
      </c>
      <c r="B4" s="428" t="e">
        <f ca="1">_xll.qlCalendarAdvance("TARGET",B5,"-13M","f",FALSE,Trigger)</f>
        <v>#NAME?</v>
      </c>
      <c r="D4" s="438" t="s">
        <v>260</v>
      </c>
      <c r="E4" s="438" t="s">
        <v>260</v>
      </c>
    </row>
    <row r="5" spans="1:15" ht="24" customHeight="1" x14ac:dyDescent="0.2">
      <c r="A5" s="427" t="s">
        <v>235</v>
      </c>
      <c r="B5" s="430">
        <f>_xll.qlSettingsEvaluationDate(Trigger)</f>
        <v>42229</v>
      </c>
      <c r="D5" s="439" t="s">
        <v>242</v>
      </c>
      <c r="E5" s="439" t="s">
        <v>243</v>
      </c>
      <c r="F5" s="441" t="s">
        <v>218</v>
      </c>
    </row>
    <row r="6" spans="1:15" ht="22.5" x14ac:dyDescent="0.25">
      <c r="A6" s="427" t="s">
        <v>236</v>
      </c>
      <c r="B6" s="436" t="e">
        <f ca="1">"START:"&amp;B4&amp; " END:"&amp;B5&amp;" INTERVAL:1D"</f>
        <v>#NAME?</v>
      </c>
      <c r="D6" s="431">
        <v>42137</v>
      </c>
      <c r="E6" s="442">
        <v>-4.0000000000000001E-3</v>
      </c>
      <c r="F6" s="433" t="e">
        <f ca="1">_xll.qlIndexAddFixings($B$1,D6,E6/100,TRUE,E6)</f>
        <v>#NAME?</v>
      </c>
      <c r="O6"/>
    </row>
    <row r="7" spans="1:15" x14ac:dyDescent="0.2">
      <c r="D7" s="432">
        <v>42136</v>
      </c>
      <c r="E7" s="443">
        <v>-4.0000000000000001E-3</v>
      </c>
      <c r="F7" s="434" t="e">
        <f ca="1">_xll.qlIndexAddFixings($B$1,D7,E7/100,TRUE,E7)</f>
        <v>#NAME?</v>
      </c>
    </row>
    <row r="8" spans="1:15" x14ac:dyDescent="0.2">
      <c r="A8" s="427" t="s">
        <v>237</v>
      </c>
      <c r="B8" s="430" t="s">
        <v>238</v>
      </c>
      <c r="D8" s="432">
        <v>42135</v>
      </c>
      <c r="E8" s="443">
        <v>-6.0000000000000001E-3</v>
      </c>
      <c r="F8" s="434" t="e">
        <f ca="1">_xll.qlIndexAddFixings($B$1,D8,E8/100,TRUE,E8)</f>
        <v>#NAME?</v>
      </c>
    </row>
    <row r="9" spans="1:15" x14ac:dyDescent="0.2">
      <c r="D9" s="432">
        <v>42132</v>
      </c>
      <c r="E9" s="443">
        <v>-6.0000000000000001E-3</v>
      </c>
      <c r="F9" s="434" t="e">
        <f ca="1">_xll.qlIndexAddFixings($B$1,D9,E9/100,TRUE,E9)</f>
        <v>#NAME?</v>
      </c>
    </row>
    <row r="10" spans="1:15" x14ac:dyDescent="0.2">
      <c r="A10" s="427" t="s">
        <v>244</v>
      </c>
      <c r="B10" s="430" t="s">
        <v>239</v>
      </c>
      <c r="D10" s="432">
        <v>42131</v>
      </c>
      <c r="E10" s="443">
        <v>-6.0000000000000001E-3</v>
      </c>
      <c r="F10" s="434" t="e">
        <f ca="1">_xll.qlIndexAddFixings($B$1,D10,E10/100,TRUE,E10)</f>
        <v>#NAME?</v>
      </c>
    </row>
    <row r="11" spans="1:15" x14ac:dyDescent="0.2">
      <c r="B11" s="437" t="s">
        <v>240</v>
      </c>
      <c r="D11" s="432">
        <v>42130</v>
      </c>
      <c r="E11" s="443">
        <v>-2E-3</v>
      </c>
      <c r="F11" s="434" t="e">
        <f ca="1">_xll.qlIndexAddFixings($B$1,D11,E11/100,TRUE,E11)</f>
        <v>#NAME?</v>
      </c>
    </row>
    <row r="12" spans="1:15" x14ac:dyDescent="0.2">
      <c r="D12" s="432">
        <v>42129</v>
      </c>
      <c r="E12" s="443">
        <v>-1.2E-2</v>
      </c>
      <c r="F12" s="434" t="e">
        <f ca="1">_xll.qlIndexAddFixings($B$1,D12,E12/100,TRUE,E12)</f>
        <v>#NAME?</v>
      </c>
    </row>
    <row r="13" spans="1:15" x14ac:dyDescent="0.2">
      <c r="D13" s="432">
        <v>42128</v>
      </c>
      <c r="E13" s="443">
        <v>-1E-3</v>
      </c>
      <c r="F13" s="434" t="e">
        <f ca="1">_xll.qlIndexAddFixings($B$1,D13,E13/100,TRUE,E13)</f>
        <v>#NAME?</v>
      </c>
    </row>
    <row r="14" spans="1:15" x14ac:dyDescent="0.2">
      <c r="D14" s="432">
        <v>42124</v>
      </c>
      <c r="E14" s="443">
        <v>-6.0000000000000001E-3</v>
      </c>
      <c r="F14" s="434" t="e">
        <f ca="1">_xll.qlIndexAddFixings($B$1,D14,E14/100,TRUE,E14)</f>
        <v>#NAME?</v>
      </c>
    </row>
    <row r="15" spans="1:15" x14ac:dyDescent="0.2">
      <c r="D15" s="432">
        <v>42123</v>
      </c>
      <c r="E15" s="443">
        <v>-1.4E-2</v>
      </c>
      <c r="F15" s="434" t="e">
        <f ca="1">_xll.qlIndexAddFixings($B$1,D15,E15/100,TRUE,E15)</f>
        <v>#NAME?</v>
      </c>
    </row>
    <row r="16" spans="1:15" x14ac:dyDescent="0.2">
      <c r="D16" s="432">
        <v>42122</v>
      </c>
      <c r="E16" s="443">
        <v>-1.4E-2</v>
      </c>
      <c r="F16" s="434" t="e">
        <f ca="1">_xll.qlIndexAddFixings($B$1,D16,E16/100,TRUE,E16)</f>
        <v>#NAME?</v>
      </c>
    </row>
    <row r="17" spans="4:6" x14ac:dyDescent="0.2">
      <c r="D17" s="432">
        <v>42121</v>
      </c>
      <c r="E17" s="443">
        <v>-2E-3</v>
      </c>
      <c r="F17" s="434" t="e">
        <f ca="1">_xll.qlIndexAddFixings($B$1,D17,E17/100,TRUE,E17)</f>
        <v>#NAME?</v>
      </c>
    </row>
    <row r="18" spans="4:6" x14ac:dyDescent="0.2">
      <c r="D18" s="432">
        <v>42118</v>
      </c>
      <c r="E18" s="443">
        <v>-3.0000000000000001E-3</v>
      </c>
      <c r="F18" s="434" t="e">
        <f ca="1">_xll.qlIndexAddFixings($B$1,D18,E18/100,TRUE,E18)</f>
        <v>#NAME?</v>
      </c>
    </row>
    <row r="19" spans="4:6" x14ac:dyDescent="0.2">
      <c r="D19" s="432">
        <v>42117</v>
      </c>
      <c r="E19" s="443">
        <v>-8.0000000000000002E-3</v>
      </c>
      <c r="F19" s="434" t="e">
        <f ca="1">_xll.qlIndexAddFixings($B$1,D19,E19/100,TRUE,E19)</f>
        <v>#NAME?</v>
      </c>
    </row>
    <row r="20" spans="4:6" x14ac:dyDescent="0.2">
      <c r="D20" s="432">
        <v>42116</v>
      </c>
      <c r="E20" s="443">
        <v>-3.0000000000000001E-3</v>
      </c>
      <c r="F20" s="434" t="e">
        <f ca="1">_xll.qlIndexAddFixings($B$1,D20,E20/100,TRUE,E20)</f>
        <v>#NAME?</v>
      </c>
    </row>
    <row r="21" spans="4:6" x14ac:dyDescent="0.2">
      <c r="D21" s="432">
        <v>42115</v>
      </c>
      <c r="E21" s="443">
        <v>1E-3</v>
      </c>
      <c r="F21" s="434" t="e">
        <f ca="1">_xll.qlIndexAddFixings($B$1,D21,E21/100,TRUE,E21)</f>
        <v>#NAME?</v>
      </c>
    </row>
    <row r="22" spans="4:6" x14ac:dyDescent="0.2">
      <c r="D22" s="432">
        <v>42114</v>
      </c>
      <c r="E22" s="443">
        <v>-3.0000000000000001E-3</v>
      </c>
      <c r="F22" s="434" t="e">
        <f ca="1">_xll.qlIndexAddFixings($B$1,D22,E22/100,TRUE,E22)</f>
        <v>#NAME?</v>
      </c>
    </row>
    <row r="23" spans="4:6" x14ac:dyDescent="0.2">
      <c r="D23" s="432">
        <v>42111</v>
      </c>
      <c r="E23" s="443">
        <v>-6.0000000000000001E-3</v>
      </c>
      <c r="F23" s="434" t="e">
        <f ca="1">_xll.qlIndexAddFixings($B$1,D23,E23/100,TRUE,E23)</f>
        <v>#NAME?</v>
      </c>
    </row>
    <row r="24" spans="4:6" x14ac:dyDescent="0.2">
      <c r="D24" s="432">
        <v>42110</v>
      </c>
      <c r="E24" s="443">
        <v>-1.2E-2</v>
      </c>
      <c r="F24" s="434" t="e">
        <f ca="1">_xll.qlIndexAddFixings($B$1,D24,E24/100,TRUE,E24)</f>
        <v>#NAME?</v>
      </c>
    </row>
    <row r="25" spans="4:6" x14ac:dyDescent="0.2">
      <c r="D25" s="432">
        <v>42109</v>
      </c>
      <c r="E25" s="443">
        <v>-1.2E-2</v>
      </c>
      <c r="F25" s="434" t="e">
        <f ca="1">_xll.qlIndexAddFixings($B$1,D25,E25/100,TRUE,E25)</f>
        <v>#NAME?</v>
      </c>
    </row>
    <row r="26" spans="4:6" x14ac:dyDescent="0.2">
      <c r="D26" s="432">
        <v>42108</v>
      </c>
      <c r="E26" s="443">
        <v>-8.0000000000000002E-3</v>
      </c>
      <c r="F26" s="434" t="e">
        <f ca="1">_xll.qlIndexAddFixings($B$1,D26,E26/100,TRUE,E26)</f>
        <v>#NAME?</v>
      </c>
    </row>
    <row r="27" spans="4:6" x14ac:dyDescent="0.2">
      <c r="D27" s="432">
        <v>42107</v>
      </c>
      <c r="E27" s="443">
        <v>1E-3</v>
      </c>
      <c r="F27" s="434" t="e">
        <f ca="1">_xll.qlIndexAddFixings($B$1,D27,E27/100,TRUE,E27)</f>
        <v>#NAME?</v>
      </c>
    </row>
    <row r="28" spans="4:6" x14ac:dyDescent="0.2">
      <c r="D28" s="432">
        <v>42104</v>
      </c>
      <c r="E28" s="443">
        <v>-2E-3</v>
      </c>
      <c r="F28" s="434" t="e">
        <f ca="1">_xll.qlIndexAddFixings($B$1,D28,E28/100,TRUE,E28)</f>
        <v>#NAME?</v>
      </c>
    </row>
    <row r="29" spans="4:6" x14ac:dyDescent="0.2">
      <c r="D29" s="432">
        <v>42103</v>
      </c>
      <c r="E29" s="443">
        <v>0</v>
      </c>
      <c r="F29" s="434" t="e">
        <f ca="1">_xll.qlIndexAddFixings($B$1,D29,E29/100,TRUE,E29)</f>
        <v>#NAME?</v>
      </c>
    </row>
    <row r="30" spans="4:6" x14ac:dyDescent="0.2">
      <c r="D30" s="432">
        <v>42102</v>
      </c>
      <c r="E30" s="443">
        <v>4.0000000000000001E-3</v>
      </c>
      <c r="F30" s="434" t="e">
        <f ca="1">_xll.qlIndexAddFixings($B$1,D30,E30/100,TRUE,E30)</f>
        <v>#NAME?</v>
      </c>
    </row>
    <row r="31" spans="4:6" x14ac:dyDescent="0.2">
      <c r="D31" s="432">
        <v>42101</v>
      </c>
      <c r="E31" s="443">
        <v>1.0999999999999999E-2</v>
      </c>
      <c r="F31" s="434" t="e">
        <f ca="1">_xll.qlIndexAddFixings($B$1,D31,E31/100,TRUE,E31)</f>
        <v>#NAME?</v>
      </c>
    </row>
    <row r="32" spans="4:6" x14ac:dyDescent="0.2">
      <c r="D32" s="432">
        <v>42096</v>
      </c>
      <c r="E32" s="443">
        <v>7.0000000000000001E-3</v>
      </c>
      <c r="F32" s="434" t="e">
        <f ca="1">_xll.qlIndexAddFixings($B$1,D32,E32/100,TRUE,E32)</f>
        <v>#NAME?</v>
      </c>
    </row>
    <row r="33" spans="4:6" x14ac:dyDescent="0.2">
      <c r="D33" s="432">
        <v>42095</v>
      </c>
      <c r="E33" s="443">
        <v>6.0000000000000001E-3</v>
      </c>
      <c r="F33" s="434" t="e">
        <f ca="1">_xll.qlIndexAddFixings($B$1,D33,E33/100,TRUE,E33)</f>
        <v>#NAME?</v>
      </c>
    </row>
    <row r="34" spans="4:6" x14ac:dyDescent="0.2">
      <c r="D34" s="432">
        <v>42094</v>
      </c>
      <c r="E34" s="443">
        <v>6.0000000000000001E-3</v>
      </c>
      <c r="F34" s="434" t="e">
        <f ca="1">_xll.qlIndexAddFixings($B$1,D34,E34/100,TRUE,E34)</f>
        <v>#NAME?</v>
      </c>
    </row>
    <row r="35" spans="4:6" x14ac:dyDescent="0.2">
      <c r="D35" s="432">
        <v>42093</v>
      </c>
      <c r="E35" s="443">
        <v>8.0000000000000002E-3</v>
      </c>
      <c r="F35" s="434" t="e">
        <f ca="1">_xll.qlIndexAddFixings($B$1,D35,E35/100,TRUE,E35)</f>
        <v>#NAME?</v>
      </c>
    </row>
    <row r="36" spans="4:6" x14ac:dyDescent="0.2">
      <c r="D36" s="432">
        <v>42090</v>
      </c>
      <c r="E36" s="443">
        <v>6.0000000000000001E-3</v>
      </c>
      <c r="F36" s="434" t="e">
        <f ca="1">_xll.qlIndexAddFixings($B$1,D36,E36/100,TRUE,E36)</f>
        <v>#NAME?</v>
      </c>
    </row>
    <row r="37" spans="4:6" x14ac:dyDescent="0.2">
      <c r="D37" s="432">
        <v>42089</v>
      </c>
      <c r="E37" s="443">
        <v>8.9999999999999993E-3</v>
      </c>
      <c r="F37" s="434" t="e">
        <f ca="1">_xll.qlIndexAddFixings($B$1,D37,E37/100,TRUE,E37)</f>
        <v>#NAME?</v>
      </c>
    </row>
    <row r="38" spans="4:6" x14ac:dyDescent="0.2">
      <c r="D38" s="432">
        <v>42088</v>
      </c>
      <c r="E38" s="443">
        <v>0.01</v>
      </c>
      <c r="F38" s="434" t="e">
        <f ca="1">_xll.qlIndexAddFixings($B$1,D38,E38/100,TRUE,E38)</f>
        <v>#NAME?</v>
      </c>
    </row>
    <row r="39" spans="4:6" x14ac:dyDescent="0.2">
      <c r="D39" s="432">
        <v>42087</v>
      </c>
      <c r="E39" s="443">
        <v>1.0999999999999999E-2</v>
      </c>
      <c r="F39" s="434" t="e">
        <f ca="1">_xll.qlIndexAddFixings($B$1,D39,E39/100,TRUE,E39)</f>
        <v>#NAME?</v>
      </c>
    </row>
    <row r="40" spans="4:6" x14ac:dyDescent="0.2">
      <c r="D40" s="432">
        <v>42086</v>
      </c>
      <c r="E40" s="443">
        <v>8.0000000000000002E-3</v>
      </c>
      <c r="F40" s="434" t="e">
        <f ca="1">_xll.qlIndexAddFixings($B$1,D40,E40/100,TRUE,E40)</f>
        <v>#NAME?</v>
      </c>
    </row>
    <row r="41" spans="4:6" x14ac:dyDescent="0.2">
      <c r="D41" s="432">
        <v>42083</v>
      </c>
      <c r="E41" s="443">
        <v>8.9999999999999993E-3</v>
      </c>
      <c r="F41" s="434" t="e">
        <f ca="1">_xll.qlIndexAddFixings($B$1,D41,E41/100,TRUE,E41)</f>
        <v>#NAME?</v>
      </c>
    </row>
    <row r="42" spans="4:6" x14ac:dyDescent="0.2">
      <c r="D42" s="432">
        <v>42082</v>
      </c>
      <c r="E42" s="443">
        <v>1.2999999999999999E-2</v>
      </c>
      <c r="F42" s="434" t="e">
        <f ca="1">_xll.qlIndexAddFixings($B$1,D42,E42/100,TRUE,E42)</f>
        <v>#NAME?</v>
      </c>
    </row>
    <row r="43" spans="4:6" x14ac:dyDescent="0.2">
      <c r="D43" s="432">
        <v>42081</v>
      </c>
      <c r="E43" s="443">
        <v>2.1000000000000001E-2</v>
      </c>
      <c r="F43" s="434" t="e">
        <f ca="1">_xll.qlIndexAddFixings($B$1,D43,E43/100,TRUE,E43)</f>
        <v>#NAME?</v>
      </c>
    </row>
    <row r="44" spans="4:6" x14ac:dyDescent="0.2">
      <c r="D44" s="432">
        <v>42080</v>
      </c>
      <c r="E44" s="443">
        <v>4.0000000000000001E-3</v>
      </c>
      <c r="F44" s="434" t="e">
        <f ca="1">_xll.qlIndexAddFixings($B$1,D44,E44/100,TRUE,E44)</f>
        <v>#NAME?</v>
      </c>
    </row>
    <row r="45" spans="4:6" x14ac:dyDescent="0.2">
      <c r="D45" s="432">
        <v>42079</v>
      </c>
      <c r="E45" s="443">
        <v>2E-3</v>
      </c>
      <c r="F45" s="434" t="e">
        <f ca="1">_xll.qlIndexAddFixings($B$1,D45,E45/100,TRUE,E45)</f>
        <v>#NAME?</v>
      </c>
    </row>
    <row r="46" spans="4:6" x14ac:dyDescent="0.2">
      <c r="D46" s="432">
        <v>42076</v>
      </c>
      <c r="E46" s="443">
        <v>5.0000000000000001E-3</v>
      </c>
      <c r="F46" s="434" t="e">
        <f ca="1">_xll.qlIndexAddFixings($B$1,D46,E46/100,TRUE,E46)</f>
        <v>#NAME?</v>
      </c>
    </row>
    <row r="47" spans="4:6" x14ac:dyDescent="0.2">
      <c r="D47" s="432">
        <v>42075</v>
      </c>
      <c r="E47" s="443">
        <v>4.0000000000000001E-3</v>
      </c>
      <c r="F47" s="434" t="e">
        <f ca="1">_xll.qlIndexAddFixings($B$1,D47,E47/100,TRUE,E47)</f>
        <v>#NAME?</v>
      </c>
    </row>
    <row r="48" spans="4:6" x14ac:dyDescent="0.2">
      <c r="D48" s="432">
        <v>42074</v>
      </c>
      <c r="E48" s="443">
        <v>7.0000000000000001E-3</v>
      </c>
      <c r="F48" s="434" t="e">
        <f ca="1">_xll.qlIndexAddFixings($B$1,D48,E48/100,TRUE,E48)</f>
        <v>#NAME?</v>
      </c>
    </row>
    <row r="49" spans="4:6" x14ac:dyDescent="0.2">
      <c r="D49" s="432">
        <v>42073</v>
      </c>
      <c r="E49" s="443">
        <v>0.01</v>
      </c>
      <c r="F49" s="434" t="e">
        <f ca="1">_xll.qlIndexAddFixings($B$1,D49,E49/100,TRUE,E49)</f>
        <v>#NAME?</v>
      </c>
    </row>
    <row r="50" spans="4:6" x14ac:dyDescent="0.2">
      <c r="D50" s="432">
        <v>42072</v>
      </c>
      <c r="E50" s="443">
        <v>1.2999999999999999E-2</v>
      </c>
      <c r="F50" s="434" t="e">
        <f ca="1">_xll.qlIndexAddFixings($B$1,D50,E50/100,TRUE,E50)</f>
        <v>#NAME?</v>
      </c>
    </row>
    <row r="51" spans="4:6" x14ac:dyDescent="0.2">
      <c r="D51" s="432">
        <v>42069</v>
      </c>
      <c r="E51" s="443">
        <v>1.4E-2</v>
      </c>
      <c r="F51" s="434" t="e">
        <f ca="1">_xll.qlIndexAddFixings($B$1,D51,E51/100,TRUE,E51)</f>
        <v>#NAME?</v>
      </c>
    </row>
    <row r="52" spans="4:6" x14ac:dyDescent="0.2">
      <c r="D52" s="432">
        <v>42068</v>
      </c>
      <c r="E52" s="443">
        <v>1.7000000000000001E-2</v>
      </c>
      <c r="F52" s="434" t="e">
        <f ca="1">_xll.qlIndexAddFixings($B$1,D52,E52/100,TRUE,E52)</f>
        <v>#NAME?</v>
      </c>
    </row>
    <row r="53" spans="4:6" x14ac:dyDescent="0.2">
      <c r="D53" s="432">
        <v>42067</v>
      </c>
      <c r="E53" s="443">
        <v>1.7000000000000001E-2</v>
      </c>
      <c r="F53" s="434" t="e">
        <f ca="1">_xll.qlIndexAddFixings($B$1,D53,E53/100,TRUE,E53)</f>
        <v>#NAME?</v>
      </c>
    </row>
    <row r="54" spans="4:6" x14ac:dyDescent="0.2">
      <c r="D54" s="432">
        <v>42066</v>
      </c>
      <c r="E54" s="443">
        <v>1.7000000000000001E-2</v>
      </c>
      <c r="F54" s="434" t="e">
        <f ca="1">_xll.qlIndexAddFixings($B$1,D54,E54/100,TRUE,E54)</f>
        <v>#NAME?</v>
      </c>
    </row>
    <row r="55" spans="4:6" x14ac:dyDescent="0.2">
      <c r="D55" s="432">
        <v>42065</v>
      </c>
      <c r="E55" s="443">
        <v>1.4999999999999999E-2</v>
      </c>
      <c r="F55" s="434" t="e">
        <f ca="1">_xll.qlIndexAddFixings($B$1,D55,E55/100,TRUE,E55)</f>
        <v>#NAME?</v>
      </c>
    </row>
    <row r="56" spans="4:6" x14ac:dyDescent="0.2">
      <c r="D56" s="432">
        <v>42062</v>
      </c>
      <c r="E56" s="443">
        <v>1.2E-2</v>
      </c>
      <c r="F56" s="434" t="e">
        <f ca="1">_xll.qlIndexAddFixings($B$1,D56,E56/100,TRUE,E56)</f>
        <v>#NAME?</v>
      </c>
    </row>
    <row r="57" spans="4:6" x14ac:dyDescent="0.2">
      <c r="D57" s="432">
        <v>42061</v>
      </c>
      <c r="E57" s="443">
        <v>1.4999999999999999E-2</v>
      </c>
      <c r="F57" s="434" t="e">
        <f ca="1">_xll.qlIndexAddFixings($B$1,D57,E57/100,TRUE,E57)</f>
        <v>#NAME?</v>
      </c>
    </row>
    <row r="58" spans="4:6" x14ac:dyDescent="0.2">
      <c r="D58" s="432">
        <v>42060</v>
      </c>
      <c r="E58" s="443">
        <v>2.5000000000000001E-2</v>
      </c>
      <c r="F58" s="434" t="e">
        <f ca="1">_xll.qlIndexAddFixings($B$1,D58,E58/100,TRUE,E58)</f>
        <v>#NAME?</v>
      </c>
    </row>
    <row r="59" spans="4:6" x14ac:dyDescent="0.2">
      <c r="D59" s="432">
        <v>42059</v>
      </c>
      <c r="E59" s="443">
        <v>3.5000000000000003E-2</v>
      </c>
      <c r="F59" s="434" t="e">
        <f ca="1">_xll.qlIndexAddFixings($B$1,D59,E59/100,TRUE,E59)</f>
        <v>#NAME?</v>
      </c>
    </row>
    <row r="60" spans="4:6" x14ac:dyDescent="0.2">
      <c r="D60" s="432">
        <v>42058</v>
      </c>
      <c r="E60" s="443">
        <v>3.6999999999999998E-2</v>
      </c>
      <c r="F60" s="434" t="e">
        <f ca="1">_xll.qlIndexAddFixings($B$1,D60,E60/100,TRUE,E60)</f>
        <v>#NAME?</v>
      </c>
    </row>
    <row r="61" spans="4:6" x14ac:dyDescent="0.2">
      <c r="D61" s="432">
        <v>42055</v>
      </c>
      <c r="E61" s="443">
        <v>0.05</v>
      </c>
      <c r="F61" s="434" t="e">
        <f ca="1">_xll.qlIndexAddFixings($B$1,D61,E61/100,TRUE,E61)</f>
        <v>#NAME?</v>
      </c>
    </row>
    <row r="62" spans="4:6" x14ac:dyDescent="0.2">
      <c r="D62" s="432">
        <v>42054</v>
      </c>
      <c r="E62" s="443">
        <v>4.1000000000000002E-2</v>
      </c>
      <c r="F62" s="434" t="e">
        <f ca="1">_xll.qlIndexAddFixings($B$1,D62,E62/100,TRUE,E62)</f>
        <v>#NAME?</v>
      </c>
    </row>
    <row r="63" spans="4:6" x14ac:dyDescent="0.2">
      <c r="D63" s="432">
        <v>42053</v>
      </c>
      <c r="E63" s="443">
        <v>4.1000000000000002E-2</v>
      </c>
      <c r="F63" s="434" t="e">
        <f ca="1">_xll.qlIndexAddFixings($B$1,D63,E63/100,TRUE,E63)</f>
        <v>#NAME?</v>
      </c>
    </row>
    <row r="64" spans="4:6" x14ac:dyDescent="0.2">
      <c r="D64" s="432">
        <v>42052</v>
      </c>
      <c r="E64" s="443">
        <v>4.5999999999999999E-2</v>
      </c>
      <c r="F64" s="434" t="e">
        <f ca="1">_xll.qlIndexAddFixings($B$1,D64,E64/100,TRUE,E64)</f>
        <v>#NAME?</v>
      </c>
    </row>
    <row r="65" spans="4:6" x14ac:dyDescent="0.2">
      <c r="D65" s="432">
        <v>42051</v>
      </c>
      <c r="E65" s="443">
        <v>4.2000000000000003E-2</v>
      </c>
      <c r="F65" s="434" t="e">
        <f ca="1">_xll.qlIndexAddFixings($B$1,D65,E65/100,TRUE,E65)</f>
        <v>#NAME?</v>
      </c>
    </row>
    <row r="66" spans="4:6" x14ac:dyDescent="0.2">
      <c r="D66" s="432">
        <v>42048</v>
      </c>
      <c r="E66" s="443">
        <v>4.2000000000000003E-2</v>
      </c>
      <c r="F66" s="434" t="e">
        <f ca="1">_xll.qlIndexAddFixings($B$1,D66,E66/100,TRUE,E66)</f>
        <v>#NAME?</v>
      </c>
    </row>
    <row r="67" spans="4:6" x14ac:dyDescent="0.2">
      <c r="D67" s="432">
        <v>42047</v>
      </c>
      <c r="E67" s="443">
        <v>4.2999999999999997E-2</v>
      </c>
      <c r="F67" s="434" t="e">
        <f ca="1">_xll.qlIndexAddFixings($B$1,D67,E67/100,TRUE,E67)</f>
        <v>#NAME?</v>
      </c>
    </row>
    <row r="68" spans="4:6" x14ac:dyDescent="0.2">
      <c r="D68" s="432">
        <v>42046</v>
      </c>
      <c r="E68" s="443">
        <v>4.9000000000000002E-2</v>
      </c>
      <c r="F68" s="434" t="e">
        <f ca="1">_xll.qlIndexAddFixings($B$1,D68,E68/100,TRUE,E68)</f>
        <v>#NAME?</v>
      </c>
    </row>
    <row r="69" spans="4:6" x14ac:dyDescent="0.2">
      <c r="D69" s="432">
        <v>42045</v>
      </c>
      <c r="E69" s="443">
        <v>5.6000000000000001E-2</v>
      </c>
      <c r="F69" s="434" t="e">
        <f ca="1">_xll.qlIndexAddFixings($B$1,D69,E69/100,TRUE,E69)</f>
        <v>#NAME?</v>
      </c>
    </row>
    <row r="70" spans="4:6" x14ac:dyDescent="0.2">
      <c r="D70" s="432">
        <v>42044</v>
      </c>
      <c r="E70" s="443">
        <v>5.2999999999999999E-2</v>
      </c>
      <c r="F70" s="434" t="e">
        <f ca="1">_xll.qlIndexAddFixings($B$1,D70,E70/100,TRUE,E70)</f>
        <v>#NAME?</v>
      </c>
    </row>
    <row r="71" spans="4:6" x14ac:dyDescent="0.2">
      <c r="D71" s="432">
        <v>42041</v>
      </c>
      <c r="E71" s="443">
        <v>4.7E-2</v>
      </c>
      <c r="F71" s="434" t="e">
        <f ca="1">_xll.qlIndexAddFixings($B$1,D71,E71/100,TRUE,E71)</f>
        <v>#NAME?</v>
      </c>
    </row>
    <row r="72" spans="4:6" x14ac:dyDescent="0.2">
      <c r="D72" s="432">
        <v>42040</v>
      </c>
      <c r="E72" s="443">
        <v>0.05</v>
      </c>
      <c r="F72" s="434" t="e">
        <f ca="1">_xll.qlIndexAddFixings($B$1,D72,E72/100,TRUE,E72)</f>
        <v>#NAME?</v>
      </c>
    </row>
    <row r="73" spans="4:6" x14ac:dyDescent="0.2">
      <c r="D73" s="432">
        <v>42039</v>
      </c>
      <c r="E73" s="443">
        <v>4.2000000000000003E-2</v>
      </c>
      <c r="F73" s="434" t="e">
        <f ca="1">_xll.qlIndexAddFixings($B$1,D73,E73/100,TRUE,E73)</f>
        <v>#NAME?</v>
      </c>
    </row>
    <row r="74" spans="4:6" x14ac:dyDescent="0.2">
      <c r="D74" s="432">
        <v>42038</v>
      </c>
      <c r="E74" s="443">
        <v>4.2999999999999997E-2</v>
      </c>
      <c r="F74" s="434" t="e">
        <f ca="1">_xll.qlIndexAddFixings($B$1,D74,E74/100,TRUE,E74)</f>
        <v>#NAME?</v>
      </c>
    </row>
    <row r="75" spans="4:6" x14ac:dyDescent="0.2">
      <c r="D75" s="432">
        <v>42037</v>
      </c>
      <c r="E75" s="443">
        <v>5.5E-2</v>
      </c>
      <c r="F75" s="434" t="e">
        <f ca="1">_xll.qlIndexAddFixings($B$1,D75,E75/100,TRUE,E75)</f>
        <v>#NAME?</v>
      </c>
    </row>
    <row r="76" spans="4:6" x14ac:dyDescent="0.2">
      <c r="D76" s="432">
        <v>42034</v>
      </c>
      <c r="E76" s="443">
        <v>3.9E-2</v>
      </c>
      <c r="F76" s="434" t="e">
        <f ca="1">_xll.qlIndexAddFixings($B$1,D76,E76/100,TRUE,E76)</f>
        <v>#NAME?</v>
      </c>
    </row>
    <row r="77" spans="4:6" x14ac:dyDescent="0.2">
      <c r="D77" s="432">
        <v>42033</v>
      </c>
      <c r="E77" s="443">
        <v>3.6999999999999998E-2</v>
      </c>
      <c r="F77" s="434" t="e">
        <f ca="1">_xll.qlIndexAddFixings($B$1,D77,E77/100,TRUE,E77)</f>
        <v>#NAME?</v>
      </c>
    </row>
    <row r="78" spans="4:6" x14ac:dyDescent="0.2">
      <c r="D78" s="432">
        <v>42032</v>
      </c>
      <c r="E78" s="443">
        <v>0.03</v>
      </c>
      <c r="F78" s="434" t="e">
        <f ca="1">_xll.qlIndexAddFixings($B$1,D78,E78/100,TRUE,E78)</f>
        <v>#NAME?</v>
      </c>
    </row>
    <row r="79" spans="4:6" x14ac:dyDescent="0.2">
      <c r="D79" s="432">
        <v>42031</v>
      </c>
      <c r="E79" s="443">
        <v>3.5000000000000003E-2</v>
      </c>
      <c r="F79" s="434" t="e">
        <f ca="1">_xll.qlIndexAddFixings($B$1,D79,E79/100,TRUE,E79)</f>
        <v>#NAME?</v>
      </c>
    </row>
    <row r="80" spans="4:6" x14ac:dyDescent="0.2">
      <c r="D80" s="432">
        <v>42030</v>
      </c>
      <c r="E80" s="443">
        <v>0.03</v>
      </c>
      <c r="F80" s="434" t="e">
        <f ca="1">_xll.qlIndexAddFixings($B$1,D80,E80/100,TRUE,E80)</f>
        <v>#NAME?</v>
      </c>
    </row>
    <row r="81" spans="4:6" x14ac:dyDescent="0.2">
      <c r="D81" s="432">
        <v>42027</v>
      </c>
      <c r="E81" s="443">
        <v>0.02</v>
      </c>
      <c r="F81" s="434" t="e">
        <f ca="1">_xll.qlIndexAddFixings($B$1,D81,E81/100,TRUE,E81)</f>
        <v>#NAME?</v>
      </c>
    </row>
    <row r="82" spans="4:6" x14ac:dyDescent="0.2">
      <c r="D82" s="432">
        <v>42026</v>
      </c>
      <c r="E82" s="443">
        <v>3.4000000000000002E-2</v>
      </c>
      <c r="F82" s="434" t="e">
        <f ca="1">_xll.qlIndexAddFixings($B$1,D82,E82/100,TRUE,E82)</f>
        <v>#NAME?</v>
      </c>
    </row>
    <row r="83" spans="4:6" x14ac:dyDescent="0.2">
      <c r="D83" s="432">
        <v>42025</v>
      </c>
      <c r="E83" s="443">
        <v>2.7E-2</v>
      </c>
      <c r="F83" s="434" t="e">
        <f ca="1">_xll.qlIndexAddFixings($B$1,D83,E83/100,TRUE,E83)</f>
        <v>#NAME?</v>
      </c>
    </row>
    <row r="84" spans="4:6" x14ac:dyDescent="0.2">
      <c r="D84" s="432">
        <v>42024</v>
      </c>
      <c r="E84" s="443">
        <v>2.1999999999999999E-2</v>
      </c>
      <c r="F84" s="434" t="e">
        <f ca="1">_xll.qlIndexAddFixings($B$1,D84,E84/100,TRUE,E84)</f>
        <v>#NAME?</v>
      </c>
    </row>
    <row r="85" spans="4:6" x14ac:dyDescent="0.2">
      <c r="D85" s="432">
        <v>42023</v>
      </c>
      <c r="E85" s="443">
        <v>0.02</v>
      </c>
      <c r="F85" s="434" t="e">
        <f ca="1">_xll.qlIndexAddFixings($B$1,D85,E85/100,TRUE,E85)</f>
        <v>#NAME?</v>
      </c>
    </row>
    <row r="86" spans="4:6" x14ac:dyDescent="0.2">
      <c r="D86" s="432">
        <v>42020</v>
      </c>
      <c r="E86" s="443">
        <v>2.1000000000000001E-2</v>
      </c>
      <c r="F86" s="434" t="e">
        <f ca="1">_xll.qlIndexAddFixings($B$1,D86,E86/100,TRUE,E86)</f>
        <v>#NAME?</v>
      </c>
    </row>
    <row r="87" spans="4:6" x14ac:dyDescent="0.2">
      <c r="D87" s="432">
        <v>42019</v>
      </c>
      <c r="E87" s="443">
        <v>2.7E-2</v>
      </c>
      <c r="F87" s="434" t="e">
        <f ca="1">_xll.qlIndexAddFixings($B$1,D87,E87/100,TRUE,E87)</f>
        <v>#NAME?</v>
      </c>
    </row>
    <row r="88" spans="4:6" x14ac:dyDescent="0.2">
      <c r="D88" s="432">
        <v>42018</v>
      </c>
      <c r="E88" s="443">
        <v>5.1999999999999998E-2</v>
      </c>
      <c r="F88" s="434" t="e">
        <f ca="1">_xll.qlIndexAddFixings($B$1,D88,E88/100,TRUE,E88)</f>
        <v>#NAME?</v>
      </c>
    </row>
    <row r="89" spans="4:6" x14ac:dyDescent="0.2">
      <c r="D89" s="432">
        <v>42017</v>
      </c>
      <c r="E89" s="443">
        <v>5.1999999999999998E-2</v>
      </c>
      <c r="F89" s="434" t="e">
        <f ca="1">_xll.qlIndexAddFixings($B$1,D89,E89/100,TRUE,E89)</f>
        <v>#NAME?</v>
      </c>
    </row>
    <row r="90" spans="4:6" x14ac:dyDescent="0.2">
      <c r="D90" s="432">
        <v>42016</v>
      </c>
      <c r="E90" s="443">
        <v>5.5E-2</v>
      </c>
      <c r="F90" s="434" t="e">
        <f ca="1">_xll.qlIndexAddFixings($B$1,D90,E90/100,TRUE,E90)</f>
        <v>#NAME?</v>
      </c>
    </row>
    <row r="91" spans="4:6" x14ac:dyDescent="0.2">
      <c r="D91" s="432">
        <v>42013</v>
      </c>
      <c r="E91" s="443">
        <v>5.7000000000000002E-2</v>
      </c>
      <c r="F91" s="434" t="e">
        <f ca="1">_xll.qlIndexAddFixings($B$1,D91,E91/100,TRUE,E91)</f>
        <v>#NAME?</v>
      </c>
    </row>
    <row r="92" spans="4:6" x14ac:dyDescent="0.2">
      <c r="D92" s="432">
        <v>42012</v>
      </c>
      <c r="E92" s="443">
        <v>5.7000000000000002E-2</v>
      </c>
      <c r="F92" s="434" t="e">
        <f ca="1">_xll.qlIndexAddFixings($B$1,D92,E92/100,TRUE,E92)</f>
        <v>#NAME?</v>
      </c>
    </row>
    <row r="93" spans="4:6" x14ac:dyDescent="0.2">
      <c r="D93" s="432">
        <v>42011</v>
      </c>
      <c r="E93" s="443">
        <v>5.3999999999999999E-2</v>
      </c>
      <c r="F93" s="434" t="e">
        <f ca="1">_xll.qlIndexAddFixings($B$1,D93,E93/100,TRUE,E93)</f>
        <v>#NAME?</v>
      </c>
    </row>
    <row r="94" spans="4:6" x14ac:dyDescent="0.2">
      <c r="D94" s="432">
        <v>42010</v>
      </c>
      <c r="E94" s="443">
        <v>5.5E-2</v>
      </c>
      <c r="F94" s="434" t="e">
        <f ca="1">_xll.qlIndexAddFixings($B$1,D94,E94/100,TRUE,E94)</f>
        <v>#NAME?</v>
      </c>
    </row>
    <row r="95" spans="4:6" x14ac:dyDescent="0.2">
      <c r="D95" s="432">
        <v>42009</v>
      </c>
      <c r="E95" s="443">
        <v>5.6000000000000001E-2</v>
      </c>
      <c r="F95" s="434" t="e">
        <f ca="1">_xll.qlIndexAddFixings($B$1,D95,E95/100,TRUE,E95)</f>
        <v>#NAME?</v>
      </c>
    </row>
    <row r="96" spans="4:6" x14ac:dyDescent="0.2">
      <c r="D96" s="432">
        <v>42006</v>
      </c>
      <c r="E96" s="443">
        <v>5.8000000000000003E-2</v>
      </c>
      <c r="F96" s="434" t="e">
        <f ca="1">_xll.qlIndexAddFixings($B$1,D96,E96/100,TRUE,E96)</f>
        <v>#NAME?</v>
      </c>
    </row>
    <row r="97" spans="4:6" x14ac:dyDescent="0.2">
      <c r="D97" s="432">
        <v>42003</v>
      </c>
      <c r="E97" s="443">
        <v>6.9000000000000006E-2</v>
      </c>
      <c r="F97" s="434" t="e">
        <f ca="1">_xll.qlIndexAddFixings($B$1,D97,E97/100,TRUE,E97)</f>
        <v>#NAME?</v>
      </c>
    </row>
    <row r="98" spans="4:6" x14ac:dyDescent="0.2">
      <c r="D98" s="432">
        <v>42002</v>
      </c>
      <c r="E98" s="443">
        <v>7.0000000000000007E-2</v>
      </c>
      <c r="F98" s="434" t="e">
        <f ca="1">_xll.qlIndexAddFixings($B$1,D98,E98/100,TRUE,E98)</f>
        <v>#NAME?</v>
      </c>
    </row>
    <row r="99" spans="4:6" x14ac:dyDescent="0.2">
      <c r="D99" s="432">
        <v>41996</v>
      </c>
      <c r="E99" s="443">
        <v>7.3999999999999996E-2</v>
      </c>
      <c r="F99" s="434" t="e">
        <f ca="1">_xll.qlIndexAddFixings($B$1,D99,E99/100,TRUE,E99)</f>
        <v>#NAME?</v>
      </c>
    </row>
    <row r="100" spans="4:6" x14ac:dyDescent="0.2">
      <c r="D100" s="432">
        <v>41995</v>
      </c>
      <c r="E100" s="443">
        <v>7.8E-2</v>
      </c>
      <c r="F100" s="434" t="e">
        <f ca="1">_xll.qlIndexAddFixings($B$1,D100,E100/100,TRUE,E100)</f>
        <v>#NAME?</v>
      </c>
    </row>
    <row r="101" spans="4:6" x14ac:dyDescent="0.2">
      <c r="D101" s="432">
        <v>41992</v>
      </c>
      <c r="E101" s="443">
        <v>7.9000000000000001E-2</v>
      </c>
      <c r="F101" s="434" t="e">
        <f ca="1">_xll.qlIndexAddFixings($B$1,D101,E101/100,TRUE,E101)</f>
        <v>#NAME?</v>
      </c>
    </row>
    <row r="102" spans="4:6" x14ac:dyDescent="0.2">
      <c r="D102" s="432">
        <v>41991</v>
      </c>
      <c r="E102" s="443">
        <v>0.08</v>
      </c>
      <c r="F102" s="434" t="e">
        <f ca="1">_xll.qlIndexAddFixings($B$1,D102,E102/100,TRUE,E102)</f>
        <v>#NAME?</v>
      </c>
    </row>
    <row r="103" spans="4:6" x14ac:dyDescent="0.2">
      <c r="D103" s="432">
        <v>41990</v>
      </c>
      <c r="E103" s="443">
        <v>0.09</v>
      </c>
      <c r="F103" s="434" t="e">
        <f ca="1">_xll.qlIndexAddFixings($B$1,D103,E103/100,TRUE,E103)</f>
        <v>#NAME?</v>
      </c>
    </row>
    <row r="104" spans="4:6" x14ac:dyDescent="0.2">
      <c r="D104" s="432">
        <v>41989</v>
      </c>
      <c r="E104" s="443">
        <v>8.5000000000000006E-2</v>
      </c>
      <c r="F104" s="434" t="e">
        <f ca="1">_xll.qlIndexAddFixings($B$1,D104,E104/100,TRUE,E104)</f>
        <v>#NAME?</v>
      </c>
    </row>
    <row r="105" spans="4:6" x14ac:dyDescent="0.2">
      <c r="D105" s="432">
        <v>41988</v>
      </c>
      <c r="E105" s="443">
        <v>8.4000000000000005E-2</v>
      </c>
      <c r="F105" s="434" t="e">
        <f ca="1">_xll.qlIndexAddFixings($B$1,D105,E105/100,TRUE,E105)</f>
        <v>#NAME?</v>
      </c>
    </row>
    <row r="106" spans="4:6" x14ac:dyDescent="0.2">
      <c r="D106" s="432">
        <v>41985</v>
      </c>
      <c r="E106" s="443">
        <v>8.7999999999999995E-2</v>
      </c>
      <c r="F106" s="434" t="e">
        <f ca="1">_xll.qlIndexAddFixings($B$1,D106,E106/100,TRUE,E106)</f>
        <v>#NAME?</v>
      </c>
    </row>
    <row r="107" spans="4:6" x14ac:dyDescent="0.2">
      <c r="D107" s="432">
        <v>41984</v>
      </c>
      <c r="E107" s="443">
        <v>8.8999999999999996E-2</v>
      </c>
      <c r="F107" s="434" t="e">
        <f ca="1">_xll.qlIndexAddFixings($B$1,D107,E107/100,TRUE,E107)</f>
        <v>#NAME?</v>
      </c>
    </row>
    <row r="108" spans="4:6" x14ac:dyDescent="0.2">
      <c r="D108" s="432">
        <v>41983</v>
      </c>
      <c r="E108" s="443">
        <v>8.8999999999999996E-2</v>
      </c>
      <c r="F108" s="434" t="e">
        <f ca="1">_xll.qlIndexAddFixings($B$1,D108,E108/100,TRUE,E108)</f>
        <v>#NAME?</v>
      </c>
    </row>
    <row r="109" spans="4:6" x14ac:dyDescent="0.2">
      <c r="D109" s="432">
        <v>41982</v>
      </c>
      <c r="E109" s="443">
        <v>8.2000000000000003E-2</v>
      </c>
      <c r="F109" s="434" t="e">
        <f ca="1">_xll.qlIndexAddFixings($B$1,D109,E109/100,TRUE,E109)</f>
        <v>#NAME?</v>
      </c>
    </row>
    <row r="110" spans="4:6" x14ac:dyDescent="0.2">
      <c r="D110" s="432">
        <v>41981</v>
      </c>
      <c r="E110" s="443">
        <v>8.5000000000000006E-2</v>
      </c>
      <c r="F110" s="434" t="e">
        <f ca="1">_xll.qlIndexAddFixings($B$1,D110,E110/100,TRUE,E110)</f>
        <v>#NAME?</v>
      </c>
    </row>
    <row r="111" spans="4:6" x14ac:dyDescent="0.2">
      <c r="D111" s="432">
        <v>41978</v>
      </c>
      <c r="E111" s="443">
        <v>8.5999999999999993E-2</v>
      </c>
      <c r="F111" s="434" t="e">
        <f ca="1">_xll.qlIndexAddFixings($B$1,D111,E111/100,TRUE,E111)</f>
        <v>#NAME?</v>
      </c>
    </row>
    <row r="112" spans="4:6" x14ac:dyDescent="0.2">
      <c r="D112" s="432">
        <v>41977</v>
      </c>
      <c r="E112" s="443">
        <v>7.2999999999999995E-2</v>
      </c>
      <c r="F112" s="434" t="e">
        <f ca="1">_xll.qlIndexAddFixings($B$1,D112,E112/100,TRUE,E112)</f>
        <v>#NAME?</v>
      </c>
    </row>
    <row r="113" spans="4:6" x14ac:dyDescent="0.2">
      <c r="D113" s="432">
        <v>41976</v>
      </c>
      <c r="E113" s="443">
        <v>7.6999999999999999E-2</v>
      </c>
      <c r="F113" s="434" t="e">
        <f ca="1">_xll.qlIndexAddFixings($B$1,D113,E113/100,TRUE,E113)</f>
        <v>#NAME?</v>
      </c>
    </row>
    <row r="114" spans="4:6" x14ac:dyDescent="0.2">
      <c r="D114" s="432">
        <v>41975</v>
      </c>
      <c r="E114" s="443">
        <v>8.4000000000000005E-2</v>
      </c>
      <c r="F114" s="434" t="e">
        <f ca="1">_xll.qlIndexAddFixings($B$1,D114,E114/100,TRUE,E114)</f>
        <v>#NAME?</v>
      </c>
    </row>
    <row r="115" spans="4:6" x14ac:dyDescent="0.2">
      <c r="D115" s="432">
        <v>41974</v>
      </c>
      <c r="E115" s="443">
        <v>0.08</v>
      </c>
      <c r="F115" s="434" t="e">
        <f ca="1">_xll.qlIndexAddFixings($B$1,D115,E115/100,TRUE,E115)</f>
        <v>#NAME?</v>
      </c>
    </row>
    <row r="116" spans="4:6" x14ac:dyDescent="0.2">
      <c r="D116" s="432">
        <v>41971</v>
      </c>
      <c r="E116" s="443">
        <v>0.08</v>
      </c>
      <c r="F116" s="434" t="e">
        <f ca="1">_xll.qlIndexAddFixings($B$1,D116,E116/100,TRUE,E116)</f>
        <v>#NAME?</v>
      </c>
    </row>
    <row r="117" spans="4:6" x14ac:dyDescent="0.2">
      <c r="D117" s="432">
        <v>41970</v>
      </c>
      <c r="E117" s="443">
        <v>0.08</v>
      </c>
      <c r="F117" s="434" t="e">
        <f ca="1">_xll.qlIndexAddFixings($B$1,D117,E117/100,TRUE,E117)</f>
        <v>#NAME?</v>
      </c>
    </row>
    <row r="118" spans="4:6" x14ac:dyDescent="0.2">
      <c r="D118" s="432">
        <v>41969</v>
      </c>
      <c r="E118" s="443">
        <v>8.1000000000000003E-2</v>
      </c>
      <c r="F118" s="434" t="e">
        <f ca="1">_xll.qlIndexAddFixings($B$1,D118,E118/100,TRUE,E118)</f>
        <v>#NAME?</v>
      </c>
    </row>
    <row r="119" spans="4:6" x14ac:dyDescent="0.2">
      <c r="D119" s="432">
        <v>41968</v>
      </c>
      <c r="E119" s="443">
        <v>7.8E-2</v>
      </c>
      <c r="F119" s="434" t="e">
        <f ca="1">_xll.qlIndexAddFixings($B$1,D119,E119/100,TRUE,E119)</f>
        <v>#NAME?</v>
      </c>
    </row>
    <row r="120" spans="4:6" x14ac:dyDescent="0.2">
      <c r="D120" s="432">
        <v>41967</v>
      </c>
      <c r="E120" s="443">
        <v>7.5999999999999998E-2</v>
      </c>
      <c r="F120" s="434" t="e">
        <f ca="1">_xll.qlIndexAddFixings($B$1,D120,E120/100,TRUE,E120)</f>
        <v>#NAME?</v>
      </c>
    </row>
    <row r="121" spans="4:6" x14ac:dyDescent="0.2">
      <c r="D121" s="432">
        <v>41964</v>
      </c>
      <c r="E121" s="443">
        <v>0.08</v>
      </c>
      <c r="F121" s="434" t="e">
        <f ca="1">_xll.qlIndexAddFixings($B$1,D121,E121/100,TRUE,E121)</f>
        <v>#NAME?</v>
      </c>
    </row>
    <row r="122" spans="4:6" x14ac:dyDescent="0.2">
      <c r="D122" s="432">
        <v>41963</v>
      </c>
      <c r="E122" s="443">
        <v>8.7999999999999995E-2</v>
      </c>
      <c r="F122" s="434" t="e">
        <f ca="1">_xll.qlIndexAddFixings($B$1,D122,E122/100,TRUE,E122)</f>
        <v>#NAME?</v>
      </c>
    </row>
    <row r="123" spans="4:6" x14ac:dyDescent="0.2">
      <c r="D123" s="432">
        <v>41962</v>
      </c>
      <c r="E123" s="443">
        <v>9.2999999999999999E-2</v>
      </c>
      <c r="F123" s="434" t="e">
        <f ca="1">_xll.qlIndexAddFixings($B$1,D123,E123/100,TRUE,E123)</f>
        <v>#NAME?</v>
      </c>
    </row>
    <row r="124" spans="4:6" x14ac:dyDescent="0.2">
      <c r="D124" s="432">
        <v>41961</v>
      </c>
      <c r="E124" s="443">
        <v>8.5000000000000006E-2</v>
      </c>
      <c r="F124" s="434" t="e">
        <f ca="1">_xll.qlIndexAddFixings($B$1,D124,E124/100,TRUE,E124)</f>
        <v>#NAME?</v>
      </c>
    </row>
    <row r="125" spans="4:6" x14ac:dyDescent="0.2">
      <c r="D125" s="432">
        <v>41960</v>
      </c>
      <c r="E125" s="443">
        <v>8.3000000000000004E-2</v>
      </c>
      <c r="F125" s="434" t="e">
        <f ca="1">_xll.qlIndexAddFixings($B$1,D125,E125/100,TRUE,E125)</f>
        <v>#NAME?</v>
      </c>
    </row>
    <row r="126" spans="4:6" x14ac:dyDescent="0.2">
      <c r="D126" s="432">
        <v>41957</v>
      </c>
      <c r="E126" s="443">
        <v>8.1000000000000003E-2</v>
      </c>
      <c r="F126" s="434" t="e">
        <f ca="1">_xll.qlIndexAddFixings($B$1,D126,E126/100,TRUE,E126)</f>
        <v>#NAME?</v>
      </c>
    </row>
    <row r="127" spans="4:6" x14ac:dyDescent="0.2">
      <c r="D127" s="432">
        <v>41956</v>
      </c>
      <c r="E127" s="443">
        <v>8.1000000000000003E-2</v>
      </c>
      <c r="F127" s="434" t="e">
        <f ca="1">_xll.qlIndexAddFixings($B$1,D127,E127/100,TRUE,E127)</f>
        <v>#NAME?</v>
      </c>
    </row>
    <row r="128" spans="4:6" x14ac:dyDescent="0.2">
      <c r="D128" s="432">
        <v>41955</v>
      </c>
      <c r="E128" s="443">
        <v>8.1000000000000003E-2</v>
      </c>
      <c r="F128" s="434" t="e">
        <f ca="1">_xll.qlIndexAddFixings($B$1,D128,E128/100,TRUE,E128)</f>
        <v>#NAME?</v>
      </c>
    </row>
    <row r="129" spans="4:6" x14ac:dyDescent="0.2">
      <c r="D129" s="432">
        <v>41954</v>
      </c>
      <c r="E129" s="443">
        <v>8.3000000000000004E-2</v>
      </c>
      <c r="F129" s="434" t="e">
        <f ca="1">_xll.qlIndexAddFixings($B$1,D129,E129/100,TRUE,E129)</f>
        <v>#NAME?</v>
      </c>
    </row>
    <row r="130" spans="4:6" x14ac:dyDescent="0.2">
      <c r="D130" s="432">
        <v>41953</v>
      </c>
      <c r="E130" s="443">
        <v>7.9000000000000001E-2</v>
      </c>
      <c r="F130" s="434" t="e">
        <f ca="1">_xll.qlIndexAddFixings($B$1,D130,E130/100,TRUE,E130)</f>
        <v>#NAME?</v>
      </c>
    </row>
    <row r="131" spans="4:6" x14ac:dyDescent="0.2">
      <c r="D131" s="432">
        <v>41950</v>
      </c>
      <c r="E131" s="443">
        <v>8.1000000000000003E-2</v>
      </c>
      <c r="F131" s="434" t="e">
        <f ca="1">_xll.qlIndexAddFixings($B$1,D131,E131/100,TRUE,E131)</f>
        <v>#NAME?</v>
      </c>
    </row>
    <row r="132" spans="4:6" x14ac:dyDescent="0.2">
      <c r="D132" s="432">
        <v>41949</v>
      </c>
      <c r="E132" s="443">
        <v>8.3000000000000004E-2</v>
      </c>
      <c r="F132" s="434" t="e">
        <f ca="1">_xll.qlIndexAddFixings($B$1,D132,E132/100,TRUE,E132)</f>
        <v>#NAME?</v>
      </c>
    </row>
    <row r="133" spans="4:6" x14ac:dyDescent="0.2">
      <c r="D133" s="432">
        <v>41948</v>
      </c>
      <c r="E133" s="443">
        <v>8.6999999999999994E-2</v>
      </c>
      <c r="F133" s="434" t="e">
        <f ca="1">_xll.qlIndexAddFixings($B$1,D133,E133/100,TRUE,E133)</f>
        <v>#NAME?</v>
      </c>
    </row>
    <row r="134" spans="4:6" x14ac:dyDescent="0.2">
      <c r="D134" s="432">
        <v>41947</v>
      </c>
      <c r="E134" s="443">
        <v>8.5999999999999993E-2</v>
      </c>
      <c r="F134" s="434" t="e">
        <f ca="1">_xll.qlIndexAddFixings($B$1,D134,E134/100,TRUE,E134)</f>
        <v>#NAME?</v>
      </c>
    </row>
    <row r="135" spans="4:6" x14ac:dyDescent="0.2">
      <c r="D135" s="432">
        <v>41946</v>
      </c>
      <c r="E135" s="443">
        <v>8.8999999999999996E-2</v>
      </c>
      <c r="F135" s="434" t="e">
        <f ca="1">_xll.qlIndexAddFixings($B$1,D135,E135/100,TRUE,E135)</f>
        <v>#NAME?</v>
      </c>
    </row>
    <row r="136" spans="4:6" x14ac:dyDescent="0.2">
      <c r="D136" s="432">
        <v>41943</v>
      </c>
      <c r="E136" s="443">
        <v>9.5000000000000001E-2</v>
      </c>
      <c r="F136" s="434" t="e">
        <f ca="1">_xll.qlIndexAddFixings($B$1,D136,E136/100,TRUE,E136)</f>
        <v>#NAME?</v>
      </c>
    </row>
    <row r="137" spans="4:6" x14ac:dyDescent="0.2">
      <c r="D137" s="432">
        <v>41942</v>
      </c>
      <c r="E137" s="443">
        <v>9.6000000000000002E-2</v>
      </c>
      <c r="F137" s="434" t="e">
        <f ca="1">_xll.qlIndexAddFixings($B$1,D137,E137/100,TRUE,E137)</f>
        <v>#NAME?</v>
      </c>
    </row>
    <row r="138" spans="4:6" x14ac:dyDescent="0.2">
      <c r="D138" s="432">
        <v>41941</v>
      </c>
      <c r="E138" s="443">
        <v>0.10100000000000001</v>
      </c>
      <c r="F138" s="434" t="e">
        <f ca="1">_xll.qlIndexAddFixings($B$1,D138,E138/100,TRUE,E138)</f>
        <v>#NAME?</v>
      </c>
    </row>
    <row r="139" spans="4:6" x14ac:dyDescent="0.2">
      <c r="D139" s="432">
        <v>41940</v>
      </c>
      <c r="E139" s="443">
        <v>0.10199999999999999</v>
      </c>
      <c r="F139" s="434" t="e">
        <f ca="1">_xll.qlIndexAddFixings($B$1,D139,E139/100,TRUE,E139)</f>
        <v>#NAME?</v>
      </c>
    </row>
    <row r="140" spans="4:6" x14ac:dyDescent="0.2">
      <c r="D140" s="432">
        <v>41939</v>
      </c>
      <c r="E140" s="443">
        <v>9.8000000000000004E-2</v>
      </c>
      <c r="F140" s="434" t="e">
        <f ca="1">_xll.qlIndexAddFixings($B$1,D140,E140/100,TRUE,E140)</f>
        <v>#NAME?</v>
      </c>
    </row>
    <row r="141" spans="4:6" x14ac:dyDescent="0.2">
      <c r="D141" s="432">
        <v>41936</v>
      </c>
      <c r="E141" s="443">
        <v>9.8000000000000004E-2</v>
      </c>
      <c r="F141" s="434" t="e">
        <f ca="1">_xll.qlIndexAddFixings($B$1,D141,E141/100,TRUE,E141)</f>
        <v>#NAME?</v>
      </c>
    </row>
    <row r="142" spans="4:6" x14ac:dyDescent="0.2">
      <c r="D142" s="432">
        <v>41935</v>
      </c>
      <c r="E142" s="443">
        <v>0.10100000000000001</v>
      </c>
      <c r="F142" s="434" t="e">
        <f ca="1">_xll.qlIndexAddFixings($B$1,D142,E142/100,TRUE,E142)</f>
        <v>#NAME?</v>
      </c>
    </row>
    <row r="143" spans="4:6" x14ac:dyDescent="0.2">
      <c r="D143" s="432">
        <v>41934</v>
      </c>
      <c r="E143" s="443">
        <v>0.10299999999999999</v>
      </c>
      <c r="F143" s="434" t="e">
        <f ca="1">_xll.qlIndexAddFixings($B$1,D143,E143/100,TRUE,E143)</f>
        <v>#NAME?</v>
      </c>
    </row>
    <row r="144" spans="4:6" x14ac:dyDescent="0.2">
      <c r="D144" s="432">
        <v>41933</v>
      </c>
      <c r="E144" s="443">
        <v>0.10199999999999999</v>
      </c>
      <c r="F144" s="434" t="e">
        <f ca="1">_xll.qlIndexAddFixings($B$1,D144,E144/100,TRUE,E144)</f>
        <v>#NAME?</v>
      </c>
    </row>
    <row r="145" spans="4:6" x14ac:dyDescent="0.2">
      <c r="D145" s="432">
        <v>41932</v>
      </c>
      <c r="E145" s="443">
        <v>9.0999999999999998E-2</v>
      </c>
      <c r="F145" s="434" t="e">
        <f ca="1">_xll.qlIndexAddFixings($B$1,D145,E145/100,TRUE,E145)</f>
        <v>#NAME?</v>
      </c>
    </row>
    <row r="146" spans="4:6" x14ac:dyDescent="0.2">
      <c r="D146" s="432">
        <v>41929</v>
      </c>
      <c r="E146" s="443">
        <v>0.107</v>
      </c>
      <c r="F146" s="434" t="e">
        <f ca="1">_xll.qlIndexAddFixings($B$1,D146,E146/100,TRUE,E146)</f>
        <v>#NAME?</v>
      </c>
    </row>
    <row r="147" spans="4:6" x14ac:dyDescent="0.2">
      <c r="D147" s="432">
        <v>41928</v>
      </c>
      <c r="E147" s="443">
        <v>9.4E-2</v>
      </c>
      <c r="F147" s="434" t="e">
        <f ca="1">_xll.qlIndexAddFixings($B$1,D147,E147/100,TRUE,E147)</f>
        <v>#NAME?</v>
      </c>
    </row>
    <row r="148" spans="4:6" x14ac:dyDescent="0.2">
      <c r="D148" s="432">
        <v>41927</v>
      </c>
      <c r="E148" s="443">
        <v>8.3000000000000004E-2</v>
      </c>
      <c r="F148" s="434" t="e">
        <f ca="1">_xll.qlIndexAddFixings($B$1,D148,E148/100,TRUE,E148)</f>
        <v>#NAME?</v>
      </c>
    </row>
    <row r="149" spans="4:6" x14ac:dyDescent="0.2">
      <c r="D149" s="432">
        <v>41926</v>
      </c>
      <c r="E149" s="443">
        <v>9.4E-2</v>
      </c>
      <c r="F149" s="434" t="e">
        <f ca="1">_xll.qlIndexAddFixings($B$1,D149,E149/100,TRUE,E149)</f>
        <v>#NAME?</v>
      </c>
    </row>
    <row r="150" spans="4:6" x14ac:dyDescent="0.2">
      <c r="D150" s="432">
        <v>41925</v>
      </c>
      <c r="E150" s="443">
        <v>0.09</v>
      </c>
      <c r="F150" s="434" t="e">
        <f ca="1">_xll.qlIndexAddFixings($B$1,D150,E150/100,TRUE,E150)</f>
        <v>#NAME?</v>
      </c>
    </row>
    <row r="151" spans="4:6" x14ac:dyDescent="0.2">
      <c r="D151" s="432">
        <v>41922</v>
      </c>
      <c r="E151" s="443">
        <v>8.2000000000000003E-2</v>
      </c>
      <c r="F151" s="434" t="e">
        <f ca="1">_xll.qlIndexAddFixings($B$1,D151,E151/100,TRUE,E151)</f>
        <v>#NAME?</v>
      </c>
    </row>
    <row r="152" spans="4:6" x14ac:dyDescent="0.2">
      <c r="D152" s="432">
        <v>41921</v>
      </c>
      <c r="E152" s="443">
        <v>7.5999999999999998E-2</v>
      </c>
      <c r="F152" s="434" t="e">
        <f ca="1">_xll.qlIndexAddFixings($B$1,D152,E152/100,TRUE,E152)</f>
        <v>#NAME?</v>
      </c>
    </row>
    <row r="153" spans="4:6" x14ac:dyDescent="0.2">
      <c r="D153" s="432">
        <v>41920</v>
      </c>
      <c r="E153" s="443">
        <v>7.3999999999999996E-2</v>
      </c>
      <c r="F153" s="434" t="e">
        <f ca="1">_xll.qlIndexAddFixings($B$1,D153,E153/100,TRUE,E153)</f>
        <v>#NAME?</v>
      </c>
    </row>
    <row r="154" spans="4:6" x14ac:dyDescent="0.2">
      <c r="D154" s="432">
        <v>41919</v>
      </c>
      <c r="E154" s="443">
        <v>7.4999999999999997E-2</v>
      </c>
      <c r="F154" s="434" t="e">
        <f ca="1">_xll.qlIndexAddFixings($B$1,D154,E154/100,TRUE,E154)</f>
        <v>#NAME?</v>
      </c>
    </row>
    <row r="155" spans="4:6" x14ac:dyDescent="0.2">
      <c r="D155" s="432">
        <v>41918</v>
      </c>
      <c r="E155" s="443">
        <v>7.3999999999999996E-2</v>
      </c>
      <c r="F155" s="434" t="e">
        <f ca="1">_xll.qlIndexAddFixings($B$1,D155,E155/100,TRUE,E155)</f>
        <v>#NAME?</v>
      </c>
    </row>
    <row r="156" spans="4:6" x14ac:dyDescent="0.2">
      <c r="D156" s="432">
        <v>41915</v>
      </c>
      <c r="E156" s="434">
        <v>7.5999999999999998E-2</v>
      </c>
      <c r="F156" s="434" t="e">
        <f ca="1">_xll.qlIndexAddFixings($B$1,D156,E156/100,TRUE,E156)</f>
        <v>#NAME?</v>
      </c>
    </row>
    <row r="157" spans="4:6" x14ac:dyDescent="0.2">
      <c r="D157" s="432">
        <v>41914</v>
      </c>
      <c r="E157" s="434">
        <v>6.8000000000000005E-2</v>
      </c>
      <c r="F157" s="434" t="e">
        <f ca="1">_xll.qlIndexAddFixings($B$1,D157,E157/100,TRUE,E157)</f>
        <v>#NAME?</v>
      </c>
    </row>
    <row r="158" spans="4:6" x14ac:dyDescent="0.2">
      <c r="D158" s="432">
        <v>41913</v>
      </c>
      <c r="E158" s="434">
        <v>7.0000000000000007E-2</v>
      </c>
      <c r="F158" s="434" t="e">
        <f ca="1">_xll.qlIndexAddFixings($B$1,D158,E158/100,TRUE,E158)</f>
        <v>#NAME?</v>
      </c>
    </row>
    <row r="159" spans="4:6" x14ac:dyDescent="0.2">
      <c r="D159" s="432">
        <v>41912</v>
      </c>
      <c r="E159" s="434">
        <v>7.5999999999999998E-2</v>
      </c>
      <c r="F159" s="434" t="e">
        <f ca="1">_xll.qlIndexAddFixings($B$1,D159,E159/100,TRUE,E159)</f>
        <v>#NAME?</v>
      </c>
    </row>
    <row r="160" spans="4:6" x14ac:dyDescent="0.2">
      <c r="D160" s="432">
        <v>41911</v>
      </c>
      <c r="E160" s="434">
        <v>7.4999999999999997E-2</v>
      </c>
      <c r="F160" s="434" t="e">
        <f ca="1">_xll.qlIndexAddFixings($B$1,D160,E160/100,TRUE,E160)</f>
        <v>#NAME?</v>
      </c>
    </row>
    <row r="161" spans="4:6" x14ac:dyDescent="0.2">
      <c r="D161" s="432">
        <v>41908</v>
      </c>
      <c r="E161" s="434">
        <v>7.6999999999999999E-2</v>
      </c>
      <c r="F161" s="434" t="e">
        <f ca="1">_xll.qlIndexAddFixings($B$1,D161,E161/100,TRUE,E161)</f>
        <v>#NAME?</v>
      </c>
    </row>
    <row r="162" spans="4:6" x14ac:dyDescent="0.2">
      <c r="D162" s="432">
        <v>41907</v>
      </c>
      <c r="E162" s="434">
        <v>7.9000000000000001E-2</v>
      </c>
      <c r="F162" s="434" t="e">
        <f ca="1">_xll.qlIndexAddFixings($B$1,D162,E162/100,TRUE,E162)</f>
        <v>#NAME?</v>
      </c>
    </row>
    <row r="163" spans="4:6" x14ac:dyDescent="0.2">
      <c r="D163" s="432">
        <v>41906</v>
      </c>
      <c r="E163" s="434">
        <v>8.5999999999999993E-2</v>
      </c>
      <c r="F163" s="434" t="e">
        <f ca="1">_xll.qlIndexAddFixings($B$1,D163,E163/100,TRUE,E163)</f>
        <v>#NAME?</v>
      </c>
    </row>
    <row r="164" spans="4:6" x14ac:dyDescent="0.2">
      <c r="D164" s="432">
        <v>41905</v>
      </c>
      <c r="E164" s="434">
        <v>7.4999999999999997E-2</v>
      </c>
      <c r="F164" s="434" t="e">
        <f ca="1">_xll.qlIndexAddFixings($B$1,D164,E164/100,TRUE,E164)</f>
        <v>#NAME?</v>
      </c>
    </row>
    <row r="165" spans="4:6" x14ac:dyDescent="0.2">
      <c r="D165" s="432">
        <v>41904</v>
      </c>
      <c r="E165" s="434">
        <v>7.5999999999999998E-2</v>
      </c>
      <c r="F165" s="434" t="e">
        <f ca="1">_xll.qlIndexAddFixings($B$1,D165,E165/100,TRUE,E165)</f>
        <v>#NAME?</v>
      </c>
    </row>
    <row r="166" spans="4:6" x14ac:dyDescent="0.2">
      <c r="D166" s="432">
        <v>41901</v>
      </c>
      <c r="E166" s="434">
        <v>8.2000000000000003E-2</v>
      </c>
      <c r="F166" s="434" t="e">
        <f ca="1">_xll.qlIndexAddFixings($B$1,D166,E166/100,TRUE,E166)</f>
        <v>#NAME?</v>
      </c>
    </row>
    <row r="167" spans="4:6" x14ac:dyDescent="0.2">
      <c r="D167" s="432">
        <v>41900</v>
      </c>
      <c r="E167" s="434">
        <v>8.1000000000000003E-2</v>
      </c>
      <c r="F167" s="434" t="e">
        <f ca="1">_xll.qlIndexAddFixings($B$1,D167,E167/100,TRUE,E167)</f>
        <v>#NAME?</v>
      </c>
    </row>
    <row r="168" spans="4:6" x14ac:dyDescent="0.2">
      <c r="D168" s="432">
        <v>41899</v>
      </c>
      <c r="E168" s="434">
        <v>0.08</v>
      </c>
      <c r="F168" s="434" t="e">
        <f ca="1">_xll.qlIndexAddFixings($B$1,D168,E168/100,TRUE,E168)</f>
        <v>#NAME?</v>
      </c>
    </row>
    <row r="169" spans="4:6" x14ac:dyDescent="0.2">
      <c r="D169" s="432">
        <v>41898</v>
      </c>
      <c r="E169" s="434">
        <v>7.4999999999999997E-2</v>
      </c>
      <c r="F169" s="434" t="e">
        <f ca="1">_xll.qlIndexAddFixings($B$1,D169,E169/100,TRUE,E169)</f>
        <v>#NAME?</v>
      </c>
    </row>
    <row r="170" spans="4:6" x14ac:dyDescent="0.2">
      <c r="D170" s="432">
        <v>41897</v>
      </c>
      <c r="E170" s="434">
        <v>7.4999999999999997E-2</v>
      </c>
      <c r="F170" s="434" t="e">
        <f ca="1">_xll.qlIndexAddFixings($B$1,D170,E170/100,TRUE,E170)</f>
        <v>#NAME?</v>
      </c>
    </row>
    <row r="171" spans="4:6" x14ac:dyDescent="0.2">
      <c r="D171" s="432">
        <v>41894</v>
      </c>
      <c r="E171" s="434">
        <v>7.5999999999999998E-2</v>
      </c>
      <c r="F171" s="434" t="e">
        <f ca="1">_xll.qlIndexAddFixings($B$1,D171,E171/100,TRUE,E171)</f>
        <v>#NAME?</v>
      </c>
    </row>
    <row r="172" spans="4:6" x14ac:dyDescent="0.2">
      <c r="D172" s="432">
        <v>41893</v>
      </c>
      <c r="E172" s="434">
        <v>7.4999999999999997E-2</v>
      </c>
      <c r="F172" s="434" t="e">
        <f ca="1">_xll.qlIndexAddFixings($B$1,D172,E172/100,TRUE,E172)</f>
        <v>#NAME?</v>
      </c>
    </row>
    <row r="173" spans="4:6" x14ac:dyDescent="0.2">
      <c r="D173" s="432">
        <v>41892</v>
      </c>
      <c r="E173" s="434">
        <v>8.1000000000000003E-2</v>
      </c>
      <c r="F173" s="434" t="e">
        <f ca="1">_xll.qlIndexAddFixings($B$1,D173,E173/100,TRUE,E173)</f>
        <v>#NAME?</v>
      </c>
    </row>
    <row r="174" spans="4:6" x14ac:dyDescent="0.2">
      <c r="D174" s="432">
        <v>41891</v>
      </c>
      <c r="E174" s="434">
        <v>7.9000000000000001E-2</v>
      </c>
      <c r="F174" s="434" t="e">
        <f ca="1">_xll.qlIndexAddFixings($B$1,D174,E174/100,TRUE,E174)</f>
        <v>#NAME?</v>
      </c>
    </row>
    <row r="175" spans="4:6" x14ac:dyDescent="0.2">
      <c r="D175" s="432">
        <v>41890</v>
      </c>
      <c r="E175" s="434">
        <v>7.8E-2</v>
      </c>
      <c r="F175" s="434" t="e">
        <f ca="1">_xll.qlIndexAddFixings($B$1,D175,E175/100,TRUE,E175)</f>
        <v>#NAME?</v>
      </c>
    </row>
    <row r="176" spans="4:6" x14ac:dyDescent="0.2">
      <c r="D176" s="432">
        <v>41887</v>
      </c>
      <c r="E176" s="434">
        <v>8.2000000000000003E-2</v>
      </c>
      <c r="F176" s="434" t="e">
        <f ca="1">_xll.qlIndexAddFixings($B$1,D176,E176/100,TRUE,E176)</f>
        <v>#NAME?</v>
      </c>
    </row>
    <row r="177" spans="4:6" x14ac:dyDescent="0.2">
      <c r="D177" s="432">
        <v>41886</v>
      </c>
      <c r="E177" s="434">
        <v>0.13</v>
      </c>
      <c r="F177" s="434" t="e">
        <f ca="1">_xll.qlIndexAddFixings($B$1,D177,E177/100,TRUE,E177)</f>
        <v>#NAME?</v>
      </c>
    </row>
    <row r="178" spans="4:6" x14ac:dyDescent="0.2">
      <c r="D178" s="432">
        <v>41885</v>
      </c>
      <c r="E178" s="434">
        <v>0.126</v>
      </c>
      <c r="F178" s="434" t="e">
        <f ca="1">_xll.qlIndexAddFixings($B$1,D178,E178/100,TRUE,E178)</f>
        <v>#NAME?</v>
      </c>
    </row>
    <row r="179" spans="4:6" x14ac:dyDescent="0.2">
      <c r="D179" s="432">
        <v>41884</v>
      </c>
      <c r="E179" s="434">
        <v>0.128</v>
      </c>
      <c r="F179" s="434" t="e">
        <f ca="1">_xll.qlIndexAddFixings($B$1,D179,E179/100,TRUE,E179)</f>
        <v>#NAME?</v>
      </c>
    </row>
    <row r="180" spans="4:6" x14ac:dyDescent="0.2">
      <c r="D180" s="432">
        <v>41883</v>
      </c>
      <c r="E180" s="434">
        <v>0.13</v>
      </c>
      <c r="F180" s="434" t="e">
        <f ca="1">_xll.qlIndexAddFixings($B$1,D180,E180/100,TRUE,E180)</f>
        <v>#NAME?</v>
      </c>
    </row>
    <row r="181" spans="4:6" x14ac:dyDescent="0.2">
      <c r="D181" s="432">
        <v>41880</v>
      </c>
      <c r="E181" s="434">
        <v>0.14399999999999999</v>
      </c>
      <c r="F181" s="434" t="e">
        <f ca="1">_xll.qlIndexAddFixings($B$1,D181,E181/100,TRUE,E181)</f>
        <v>#NAME?</v>
      </c>
    </row>
    <row r="182" spans="4:6" x14ac:dyDescent="0.2">
      <c r="D182" s="432">
        <v>41879</v>
      </c>
      <c r="E182" s="434">
        <v>0.14499999999999999</v>
      </c>
      <c r="F182" s="434" t="e">
        <f ca="1">_xll.qlIndexAddFixings($B$1,D182,E182/100,TRUE,E182)</f>
        <v>#NAME?</v>
      </c>
    </row>
    <row r="183" spans="4:6" x14ac:dyDescent="0.2">
      <c r="D183" s="432">
        <v>41878</v>
      </c>
      <c r="E183" s="434">
        <v>0.13600000000000001</v>
      </c>
      <c r="F183" s="434" t="e">
        <f ca="1">_xll.qlIndexAddFixings($B$1,D183,E183/100,TRUE,E183)</f>
        <v>#NAME?</v>
      </c>
    </row>
    <row r="184" spans="4:6" x14ac:dyDescent="0.2">
      <c r="D184" s="432">
        <v>41877</v>
      </c>
      <c r="E184" s="434">
        <v>0.13500000000000001</v>
      </c>
      <c r="F184" s="434" t="e">
        <f ca="1">_xll.qlIndexAddFixings($B$1,D184,E184/100,TRUE,E184)</f>
        <v>#NAME?</v>
      </c>
    </row>
    <row r="185" spans="4:6" x14ac:dyDescent="0.2">
      <c r="D185" s="432">
        <v>41876</v>
      </c>
      <c r="E185" s="434">
        <v>0.128</v>
      </c>
      <c r="F185" s="434" t="e">
        <f ca="1">_xll.qlIndexAddFixings($B$1,D185,E185/100,TRUE,E185)</f>
        <v>#NAME?</v>
      </c>
    </row>
    <row r="186" spans="4:6" x14ac:dyDescent="0.2">
      <c r="D186" s="432">
        <v>41873</v>
      </c>
      <c r="E186" s="434">
        <v>0.16800000000000001</v>
      </c>
      <c r="F186" s="434" t="e">
        <f ca="1">_xll.qlIndexAddFixings($B$1,D186,E186/100,TRUE,E186)</f>
        <v>#NAME?</v>
      </c>
    </row>
    <row r="187" spans="4:6" x14ac:dyDescent="0.2">
      <c r="D187" s="432">
        <v>41872</v>
      </c>
      <c r="E187" s="434">
        <v>0.16700000000000001</v>
      </c>
      <c r="F187" s="434" t="e">
        <f ca="1">_xll.qlIndexAddFixings($B$1,D187,E187/100,TRUE,E187)</f>
        <v>#NAME?</v>
      </c>
    </row>
    <row r="188" spans="4:6" x14ac:dyDescent="0.2">
      <c r="D188" s="432">
        <v>41871</v>
      </c>
      <c r="E188" s="434">
        <v>0.17</v>
      </c>
      <c r="F188" s="434" t="e">
        <f ca="1">_xll.qlIndexAddFixings($B$1,D188,E188/100,TRUE,E188)</f>
        <v>#NAME?</v>
      </c>
    </row>
    <row r="189" spans="4:6" x14ac:dyDescent="0.2">
      <c r="D189" s="432">
        <v>41870</v>
      </c>
      <c r="E189" s="434">
        <v>0.17699999999999999</v>
      </c>
      <c r="F189" s="434" t="e">
        <f ca="1">_xll.qlIndexAddFixings($B$1,D189,E189/100,TRUE,E189)</f>
        <v>#NAME?</v>
      </c>
    </row>
    <row r="190" spans="4:6" x14ac:dyDescent="0.2">
      <c r="D190" s="432">
        <v>41869</v>
      </c>
      <c r="E190" s="434">
        <v>0.183</v>
      </c>
      <c r="F190" s="434" t="e">
        <f ca="1">_xll.qlIndexAddFixings($B$1,D190,E190/100,TRUE,E190)</f>
        <v>#NAME?</v>
      </c>
    </row>
    <row r="191" spans="4:6" x14ac:dyDescent="0.2">
      <c r="D191" s="432">
        <v>41866</v>
      </c>
      <c r="E191" s="434">
        <v>0.182</v>
      </c>
      <c r="F191" s="434" t="e">
        <f ca="1">_xll.qlIndexAddFixings($B$1,D191,E191/100,TRUE,E191)</f>
        <v>#NAME?</v>
      </c>
    </row>
    <row r="192" spans="4:6" x14ac:dyDescent="0.2">
      <c r="D192" s="432">
        <v>41865</v>
      </c>
      <c r="E192" s="434">
        <v>0.183</v>
      </c>
      <c r="F192" s="434" t="e">
        <f ca="1">_xll.qlIndexAddFixings($B$1,D192,E192/100,TRUE,E192)</f>
        <v>#NAME?</v>
      </c>
    </row>
    <row r="193" spans="4:6" x14ac:dyDescent="0.2">
      <c r="D193" s="432">
        <v>41864</v>
      </c>
      <c r="E193" s="434">
        <v>0.19</v>
      </c>
      <c r="F193" s="434" t="e">
        <f ca="1">_xll.qlIndexAddFixings($B$1,D193,E193/100,TRUE,E193)</f>
        <v>#NAME?</v>
      </c>
    </row>
    <row r="194" spans="4:6" x14ac:dyDescent="0.2">
      <c r="D194" s="432">
        <v>41863</v>
      </c>
      <c r="E194" s="434">
        <v>0.19</v>
      </c>
      <c r="F194" s="434" t="e">
        <f ca="1">_xll.qlIndexAddFixings($B$1,D194,E194/100,TRUE,E194)</f>
        <v>#NAME?</v>
      </c>
    </row>
    <row r="195" spans="4:6" x14ac:dyDescent="0.2">
      <c r="D195" s="432">
        <v>41862</v>
      </c>
      <c r="E195" s="434">
        <v>0.19600000000000001</v>
      </c>
      <c r="F195" s="434" t="e">
        <f ca="1">_xll.qlIndexAddFixings($B$1,D195,E195/100,TRUE,E195)</f>
        <v>#NAME?</v>
      </c>
    </row>
    <row r="196" spans="4:6" x14ac:dyDescent="0.2">
      <c r="D196" s="432">
        <v>41859</v>
      </c>
      <c r="E196" s="434">
        <v>0.19600000000000001</v>
      </c>
      <c r="F196" s="434" t="e">
        <f ca="1">_xll.qlIndexAddFixings($B$1,D196,E196/100,TRUE,E196)</f>
        <v>#NAME?</v>
      </c>
    </row>
    <row r="197" spans="4:6" x14ac:dyDescent="0.2">
      <c r="D197" s="432">
        <v>41858</v>
      </c>
      <c r="E197" s="434">
        <v>0.19400000000000001</v>
      </c>
      <c r="F197" s="434" t="e">
        <f ca="1">_xll.qlIndexAddFixings($B$1,D197,E197/100,TRUE,E197)</f>
        <v>#NAME?</v>
      </c>
    </row>
    <row r="198" spans="4:6" x14ac:dyDescent="0.2">
      <c r="D198" s="432">
        <v>41857</v>
      </c>
      <c r="E198" s="434">
        <v>0.19900000000000001</v>
      </c>
      <c r="F198" s="434" t="e">
        <f ca="1">_xll.qlIndexAddFixings($B$1,D198,E198/100,TRUE,E198)</f>
        <v>#NAME?</v>
      </c>
    </row>
    <row r="199" spans="4:6" x14ac:dyDescent="0.2">
      <c r="D199" s="432">
        <v>41856</v>
      </c>
      <c r="E199" s="434">
        <v>0.20200000000000001</v>
      </c>
      <c r="F199" s="434" t="e">
        <f ca="1">_xll.qlIndexAddFixings($B$1,D199,E199/100,TRUE,E199)</f>
        <v>#NAME?</v>
      </c>
    </row>
    <row r="200" spans="4:6" x14ac:dyDescent="0.2">
      <c r="D200" s="432">
        <v>41855</v>
      </c>
      <c r="E200" s="434">
        <v>0.20200000000000001</v>
      </c>
      <c r="F200" s="434" t="e">
        <f ca="1">_xll.qlIndexAddFixings($B$1,D200,E200/100,TRUE,E200)</f>
        <v>#NAME?</v>
      </c>
    </row>
    <row r="201" spans="4:6" x14ac:dyDescent="0.2">
      <c r="D201" s="432">
        <v>41852</v>
      </c>
      <c r="E201" s="434">
        <v>0.20100000000000001</v>
      </c>
      <c r="F201" s="434" t="e">
        <f ca="1">_xll.qlIndexAddFixings($B$1,D201,E201/100,TRUE,E201)</f>
        <v>#NAME?</v>
      </c>
    </row>
    <row r="202" spans="4:6" x14ac:dyDescent="0.2">
      <c r="D202" s="432">
        <v>41851</v>
      </c>
      <c r="E202" s="434">
        <v>0.20200000000000001</v>
      </c>
      <c r="F202" s="434" t="e">
        <f ca="1">_xll.qlIndexAddFixings($B$1,D202,E202/100,TRUE,E202)</f>
        <v>#NAME?</v>
      </c>
    </row>
    <row r="203" spans="4:6" x14ac:dyDescent="0.2">
      <c r="D203" s="432">
        <v>41850</v>
      </c>
      <c r="E203" s="434">
        <v>0.19900000000000001</v>
      </c>
      <c r="F203" s="434" t="e">
        <f ca="1">_xll.qlIndexAddFixings($B$1,D203,E203/100,TRUE,E203)</f>
        <v>#NAME?</v>
      </c>
    </row>
    <row r="204" spans="4:6" x14ac:dyDescent="0.2">
      <c r="D204" s="432">
        <v>41849</v>
      </c>
      <c r="E204" s="434">
        <v>0.20300000000000001</v>
      </c>
      <c r="F204" s="434" t="e">
        <f ca="1">_xll.qlIndexAddFixings($B$1,D204,E204/100,TRUE,E204)</f>
        <v>#NAME?</v>
      </c>
    </row>
    <row r="205" spans="4:6" x14ac:dyDescent="0.2">
      <c r="D205" s="432">
        <v>41848</v>
      </c>
      <c r="E205" s="434">
        <v>0.20100000000000001</v>
      </c>
      <c r="F205" s="434" t="e">
        <f ca="1">_xll.qlIndexAddFixings($B$1,D205,E205/100,TRUE,E205)</f>
        <v>#NAME?</v>
      </c>
    </row>
    <row r="206" spans="4:6" x14ac:dyDescent="0.2">
      <c r="D206" s="432">
        <v>41845</v>
      </c>
      <c r="E206" s="434">
        <v>0.20399999999999999</v>
      </c>
      <c r="F206" s="434" t="e">
        <f ca="1">_xll.qlIndexAddFixings($B$1,D206,E206/100,TRUE,E206)</f>
        <v>#NAME?</v>
      </c>
    </row>
    <row r="207" spans="4:6" x14ac:dyDescent="0.2">
      <c r="D207" s="432">
        <v>41844</v>
      </c>
      <c r="E207" s="434">
        <v>0.20100000000000001</v>
      </c>
      <c r="F207" s="434" t="e">
        <f ca="1">_xll.qlIndexAddFixings($B$1,D207,E207/100,TRUE,E207)</f>
        <v>#NAME?</v>
      </c>
    </row>
    <row r="208" spans="4:6" x14ac:dyDescent="0.2">
      <c r="D208" s="432">
        <v>41843</v>
      </c>
      <c r="E208" s="434">
        <v>0.20100000000000001</v>
      </c>
      <c r="F208" s="434" t="e">
        <f ca="1">_xll.qlIndexAddFixings($B$1,D208,E208/100,TRUE,E208)</f>
        <v>#NAME?</v>
      </c>
    </row>
    <row r="209" spans="4:6" x14ac:dyDescent="0.2">
      <c r="D209" s="432">
        <v>41842</v>
      </c>
      <c r="E209" s="434">
        <v>0.19900000000000001</v>
      </c>
      <c r="F209" s="434" t="e">
        <f ca="1">_xll.qlIndexAddFixings($B$1,D209,E209/100,TRUE,E209)</f>
        <v>#NAME?</v>
      </c>
    </row>
    <row r="210" spans="4:6" x14ac:dyDescent="0.2">
      <c r="D210" s="432">
        <v>41841</v>
      </c>
      <c r="E210" s="434">
        <v>0.192</v>
      </c>
      <c r="F210" s="434" t="e">
        <f ca="1">_xll.qlIndexAddFixings($B$1,D210,E210/100,TRUE,E210)</f>
        <v>#NAME?</v>
      </c>
    </row>
    <row r="211" spans="4:6" x14ac:dyDescent="0.2">
      <c r="D211" s="432">
        <v>41838</v>
      </c>
      <c r="E211" s="434">
        <v>0.189</v>
      </c>
      <c r="F211" s="434" t="e">
        <f ca="1">_xll.qlIndexAddFixings($B$1,D211,E211/100,TRUE,E211)</f>
        <v>#NAME?</v>
      </c>
    </row>
    <row r="212" spans="4:6" x14ac:dyDescent="0.2">
      <c r="D212" s="432">
        <v>41837</v>
      </c>
      <c r="E212" s="434">
        <v>0.188</v>
      </c>
      <c r="F212" s="434" t="e">
        <f ca="1">_xll.qlIndexAddFixings($B$1,D212,E212/100,TRUE,E212)</f>
        <v>#NAME?</v>
      </c>
    </row>
    <row r="213" spans="4:6" x14ac:dyDescent="0.2">
      <c r="D213" s="432">
        <v>41836</v>
      </c>
      <c r="E213" s="434">
        <v>0.192</v>
      </c>
      <c r="F213" s="434" t="e">
        <f ca="1">_xll.qlIndexAddFixings($B$1,D213,E213/100,TRUE,E213)</f>
        <v>#NAME?</v>
      </c>
    </row>
    <row r="214" spans="4:6" x14ac:dyDescent="0.2">
      <c r="D214" s="432">
        <v>41835</v>
      </c>
      <c r="E214" s="434">
        <v>0.191</v>
      </c>
      <c r="F214" s="434" t="e">
        <f ca="1">_xll.qlIndexAddFixings($B$1,D214,E214/100,TRUE,E214)</f>
        <v>#NAME?</v>
      </c>
    </row>
    <row r="215" spans="4:6" x14ac:dyDescent="0.2">
      <c r="D215" s="432">
        <v>41834</v>
      </c>
      <c r="E215" s="434">
        <v>0.192</v>
      </c>
      <c r="F215" s="434" t="e">
        <f ca="1">_xll.qlIndexAddFixings($B$1,D215,E215/100,TRUE,E215)</f>
        <v>#NAME?</v>
      </c>
    </row>
    <row r="216" spans="4:6" x14ac:dyDescent="0.2">
      <c r="D216" s="432">
        <v>41831</v>
      </c>
      <c r="E216" s="434">
        <v>0.187</v>
      </c>
      <c r="F216" s="434" t="e">
        <f ca="1">_xll.qlIndexAddFixings($B$1,D216,E216/100,TRUE,E216)</f>
        <v>#NAME?</v>
      </c>
    </row>
    <row r="217" spans="4:6" x14ac:dyDescent="0.2">
      <c r="D217" s="432">
        <v>41830</v>
      </c>
      <c r="E217" s="434">
        <v>0.182</v>
      </c>
      <c r="F217" s="434" t="e">
        <f ca="1">_xll.qlIndexAddFixings($B$1,D217,E217/100,TRUE,E217)</f>
        <v>#NAME?</v>
      </c>
    </row>
    <row r="218" spans="4:6" x14ac:dyDescent="0.2">
      <c r="D218" s="432">
        <v>41829</v>
      </c>
      <c r="E218" s="434">
        <v>0.182</v>
      </c>
      <c r="F218" s="434" t="e">
        <f ca="1">_xll.qlIndexAddFixings($B$1,D218,E218/100,TRUE,E218)</f>
        <v>#NAME?</v>
      </c>
    </row>
    <row r="219" spans="4:6" x14ac:dyDescent="0.2">
      <c r="D219" s="432">
        <v>41828</v>
      </c>
      <c r="E219" s="434">
        <v>0.17699999999999999</v>
      </c>
      <c r="F219" s="434" t="e">
        <f ca="1">_xll.qlIndexAddFixings($B$1,D219,E219/100,TRUE,E219)</f>
        <v>#NAME?</v>
      </c>
    </row>
    <row r="220" spans="4:6" x14ac:dyDescent="0.2">
      <c r="D220" s="432">
        <v>41827</v>
      </c>
      <c r="E220" s="434">
        <v>0.17799999999999999</v>
      </c>
      <c r="F220" s="434" t="e">
        <f ca="1">_xll.qlIndexAddFixings($B$1,D220,E220/100,TRUE,E220)</f>
        <v>#NAME?</v>
      </c>
    </row>
    <row r="221" spans="4:6" x14ac:dyDescent="0.2">
      <c r="D221" s="432">
        <v>41824</v>
      </c>
      <c r="E221" s="434">
        <v>0.17599999999999999</v>
      </c>
      <c r="F221" s="434" t="e">
        <f ca="1">_xll.qlIndexAddFixings($B$1,D221,E221/100,TRUE,E221)</f>
        <v>#NAME?</v>
      </c>
    </row>
    <row r="222" spans="4:6" x14ac:dyDescent="0.2">
      <c r="D222" s="432">
        <v>41823</v>
      </c>
      <c r="E222" s="434">
        <v>0.182</v>
      </c>
      <c r="F222" s="434" t="e">
        <f ca="1">_xll.qlIndexAddFixings($B$1,D222,E222/100,TRUE,E222)</f>
        <v>#NAME?</v>
      </c>
    </row>
    <row r="223" spans="4:6" x14ac:dyDescent="0.2">
      <c r="D223" s="432">
        <v>41822</v>
      </c>
      <c r="E223" s="434">
        <v>0.17799999999999999</v>
      </c>
      <c r="F223" s="434" t="e">
        <f ca="1">_xll.qlIndexAddFixings($B$1,D223,E223/100,TRUE,E223)</f>
        <v>#NAME?</v>
      </c>
    </row>
    <row r="224" spans="4:6" x14ac:dyDescent="0.2">
      <c r="D224" s="432">
        <v>41821</v>
      </c>
      <c r="E224" s="434">
        <v>0.18099999999999999</v>
      </c>
      <c r="F224" s="434" t="e">
        <f ca="1">_xll.qlIndexAddFixings($B$1,D224,E224/100,TRUE,E224)</f>
        <v>#NAME?</v>
      </c>
    </row>
    <row r="225" spans="4:6" x14ac:dyDescent="0.2">
      <c r="D225" s="432">
        <v>41820</v>
      </c>
      <c r="E225" s="434">
        <v>0.185</v>
      </c>
      <c r="F225" s="434" t="e">
        <f ca="1">_xll.qlIndexAddFixings($B$1,D225,E225/100,TRUE,E225)</f>
        <v>#NAME?</v>
      </c>
    </row>
    <row r="226" spans="4:6" x14ac:dyDescent="0.2">
      <c r="D226" s="432">
        <v>41817</v>
      </c>
      <c r="E226" s="434">
        <v>0.185</v>
      </c>
      <c r="F226" s="434" t="e">
        <f ca="1">_xll.qlIndexAddFixings($B$1,D226,E226/100,TRUE,E226)</f>
        <v>#NAME?</v>
      </c>
    </row>
    <row r="227" spans="4:6" x14ac:dyDescent="0.2">
      <c r="D227" s="432">
        <v>41816</v>
      </c>
      <c r="E227" s="434">
        <v>0.184</v>
      </c>
      <c r="F227" s="434" t="e">
        <f ca="1">_xll.qlIndexAddFixings($B$1,D227,E227/100,TRUE,E227)</f>
        <v>#NAME?</v>
      </c>
    </row>
    <row r="228" spans="4:6" x14ac:dyDescent="0.2">
      <c r="D228" s="432">
        <v>41815</v>
      </c>
      <c r="E228" s="434">
        <v>0.187</v>
      </c>
      <c r="F228" s="434" t="e">
        <f ca="1">_xll.qlIndexAddFixings($B$1,D228,E228/100,TRUE,E228)</f>
        <v>#NAME?</v>
      </c>
    </row>
    <row r="229" spans="4:6" x14ac:dyDescent="0.2">
      <c r="D229" s="432">
        <v>41814</v>
      </c>
      <c r="E229" s="434">
        <v>0.192</v>
      </c>
      <c r="F229" s="434" t="e">
        <f ca="1">_xll.qlIndexAddFixings($B$1,D229,E229/100,TRUE,E229)</f>
        <v>#NAME?</v>
      </c>
    </row>
    <row r="230" spans="4:6" x14ac:dyDescent="0.2">
      <c r="D230" s="432">
        <v>41813</v>
      </c>
      <c r="E230" s="434">
        <v>0.191</v>
      </c>
      <c r="F230" s="434" t="e">
        <f ca="1">_xll.qlIndexAddFixings($B$1,D230,E230/100,TRUE,E230)</f>
        <v>#NAME?</v>
      </c>
    </row>
    <row r="231" spans="4:6" x14ac:dyDescent="0.2">
      <c r="D231" s="432">
        <v>41810</v>
      </c>
      <c r="E231" s="434">
        <v>0.192</v>
      </c>
      <c r="F231" s="434" t="e">
        <f ca="1">_xll.qlIndexAddFixings($B$1,D231,E231/100,TRUE,E231)</f>
        <v>#NAME?</v>
      </c>
    </row>
    <row r="232" spans="4:6" x14ac:dyDescent="0.2">
      <c r="D232" s="432">
        <v>41809</v>
      </c>
      <c r="E232" s="434">
        <v>0.189</v>
      </c>
      <c r="F232" s="434" t="e">
        <f ca="1">_xll.qlIndexAddFixings($B$1,D232,E232/100,TRUE,E232)</f>
        <v>#NAME?</v>
      </c>
    </row>
    <row r="233" spans="4:6" x14ac:dyDescent="0.2">
      <c r="D233" s="432">
        <v>41808</v>
      </c>
      <c r="E233" s="434">
        <v>0.188</v>
      </c>
      <c r="F233" s="434" t="e">
        <f ca="1">_xll.qlIndexAddFixings($B$1,D233,E233/100,TRUE,E233)</f>
        <v>#NAME?</v>
      </c>
    </row>
    <row r="234" spans="4:6" x14ac:dyDescent="0.2">
      <c r="D234" s="432">
        <v>41807</v>
      </c>
      <c r="E234" s="434">
        <v>0.18099999999999999</v>
      </c>
      <c r="F234" s="434" t="e">
        <f ca="1">_xll.qlIndexAddFixings($B$1,D234,E234/100,TRUE,E234)</f>
        <v>#NAME?</v>
      </c>
    </row>
    <row r="235" spans="4:6" x14ac:dyDescent="0.2">
      <c r="D235" s="432">
        <v>41806</v>
      </c>
      <c r="E235" s="434">
        <v>0.17899999999999999</v>
      </c>
      <c r="F235" s="434" t="e">
        <f ca="1">_xll.qlIndexAddFixings($B$1,D235,E235/100,TRUE,E235)</f>
        <v>#NAME?</v>
      </c>
    </row>
    <row r="236" spans="4:6" x14ac:dyDescent="0.2">
      <c r="D236" s="432">
        <v>41803</v>
      </c>
      <c r="E236" s="434">
        <v>0.19600000000000001</v>
      </c>
      <c r="F236" s="434" t="e">
        <f ca="1">_xll.qlIndexAddFixings($B$1,D236,E236/100,TRUE,E236)</f>
        <v>#NAME?</v>
      </c>
    </row>
    <row r="237" spans="4:6" x14ac:dyDescent="0.2">
      <c r="D237" s="432">
        <v>41802</v>
      </c>
      <c r="E237" s="434">
        <v>0.19500000000000001</v>
      </c>
      <c r="F237" s="434" t="e">
        <f ca="1">_xll.qlIndexAddFixings($B$1,D237,E237/100,TRUE,E237)</f>
        <v>#NAME?</v>
      </c>
    </row>
    <row r="238" spans="4:6" x14ac:dyDescent="0.2">
      <c r="D238" s="432">
        <v>41801</v>
      </c>
      <c r="E238" s="434">
        <v>0.219</v>
      </c>
      <c r="F238" s="434" t="e">
        <f ca="1">_xll.qlIndexAddFixings($B$1,D238,E238/100,TRUE,E238)</f>
        <v>#NAME?</v>
      </c>
    </row>
    <row r="239" spans="4:6" x14ac:dyDescent="0.2">
      <c r="D239" s="432">
        <v>41800</v>
      </c>
      <c r="E239" s="434">
        <v>0.221</v>
      </c>
      <c r="F239" s="434" t="e">
        <f ca="1">_xll.qlIndexAddFixings($B$1,D239,E239/100,TRUE,E239)</f>
        <v>#NAME?</v>
      </c>
    </row>
    <row r="240" spans="4:6" x14ac:dyDescent="0.2">
      <c r="D240" s="432">
        <v>41799</v>
      </c>
      <c r="E240" s="434">
        <v>0.22</v>
      </c>
      <c r="F240" s="434" t="e">
        <f ca="1">_xll.qlIndexAddFixings($B$1,D240,E240/100,TRUE,E240)</f>
        <v>#NAME?</v>
      </c>
    </row>
    <row r="241" spans="4:6" x14ac:dyDescent="0.2">
      <c r="D241" s="432">
        <v>41796</v>
      </c>
      <c r="E241" s="434">
        <v>0.20599999999999999</v>
      </c>
      <c r="F241" s="434" t="e">
        <f ca="1">_xll.qlIndexAddFixings($B$1,D241,E241/100,TRUE,E241)</f>
        <v>#NAME?</v>
      </c>
    </row>
    <row r="242" spans="4:6" x14ac:dyDescent="0.2">
      <c r="D242" s="432">
        <v>41795</v>
      </c>
      <c r="E242" s="434">
        <v>0.21199999999999999</v>
      </c>
      <c r="F242" s="434" t="e">
        <f ca="1">_xll.qlIndexAddFixings($B$1,D242,E242/100,TRUE,E242)</f>
        <v>#NAME?</v>
      </c>
    </row>
    <row r="243" spans="4:6" x14ac:dyDescent="0.2">
      <c r="D243" s="432">
        <v>41794</v>
      </c>
      <c r="E243" s="434">
        <v>0.217</v>
      </c>
      <c r="F243" s="434" t="e">
        <f ca="1">_xll.qlIndexAddFixings($B$1,D243,E243/100,TRUE,E243)</f>
        <v>#NAME?</v>
      </c>
    </row>
    <row r="244" spans="4:6" x14ac:dyDescent="0.2">
      <c r="D244" s="432">
        <v>41793</v>
      </c>
      <c r="E244" s="434">
        <v>0.221</v>
      </c>
      <c r="F244" s="434" t="e">
        <f ca="1">_xll.qlIndexAddFixings($B$1,D244,E244/100,TRUE,E244)</f>
        <v>#NAME?</v>
      </c>
    </row>
    <row r="245" spans="4:6" x14ac:dyDescent="0.2">
      <c r="D245" s="432">
        <v>41792</v>
      </c>
      <c r="E245" s="434">
        <v>0.22500000000000001</v>
      </c>
      <c r="F245" s="434" t="e">
        <f ca="1">_xll.qlIndexAddFixings($B$1,D245,E245/100,TRUE,E245)</f>
        <v>#NAME?</v>
      </c>
    </row>
    <row r="246" spans="4:6" x14ac:dyDescent="0.2">
      <c r="D246" s="432">
        <v>41789</v>
      </c>
      <c r="E246" s="434">
        <v>0.23200000000000001</v>
      </c>
      <c r="F246" s="434" t="e">
        <f ca="1">_xll.qlIndexAddFixings($B$1,D246,E246/100,TRUE,E246)</f>
        <v>#NAME?</v>
      </c>
    </row>
    <row r="247" spans="4:6" x14ac:dyDescent="0.2">
      <c r="D247" s="432">
        <v>41788</v>
      </c>
      <c r="E247" s="434">
        <v>0.22700000000000001</v>
      </c>
      <c r="F247" s="434" t="e">
        <f ca="1">_xll.qlIndexAddFixings($B$1,D247,E247/100,TRUE,E247)</f>
        <v>#NAME?</v>
      </c>
    </row>
    <row r="248" spans="4:6" x14ac:dyDescent="0.2">
      <c r="D248" s="432">
        <v>41787</v>
      </c>
      <c r="E248" s="434">
        <v>0.23200000000000001</v>
      </c>
      <c r="F248" s="434" t="e">
        <f ca="1">_xll.qlIndexAddFixings($B$1,D248,E248/100,TRUE,E248)</f>
        <v>#NAME?</v>
      </c>
    </row>
    <row r="249" spans="4:6" x14ac:dyDescent="0.2">
      <c r="D249" s="432">
        <v>41786</v>
      </c>
      <c r="E249" s="434">
        <v>0.22700000000000001</v>
      </c>
      <c r="F249" s="434" t="e">
        <f ca="1">_xll.qlIndexAddFixings($B$1,D249,E249/100,TRUE,E249)</f>
        <v>#NAME?</v>
      </c>
    </row>
    <row r="250" spans="4:6" x14ac:dyDescent="0.2">
      <c r="D250" s="432">
        <v>41782</v>
      </c>
      <c r="E250" s="434">
        <v>0.23699999999999999</v>
      </c>
      <c r="F250" s="434" t="e">
        <f ca="1">_xll.qlIndexAddFixings($B$1,D250,E250/100,TRUE,E250)</f>
        <v>#NAME?</v>
      </c>
    </row>
    <row r="251" spans="4:6" x14ac:dyDescent="0.2">
      <c r="D251" s="432">
        <v>41781</v>
      </c>
      <c r="E251" s="434">
        <v>0.247</v>
      </c>
      <c r="F251" s="434" t="e">
        <f ca="1">_xll.qlIndexAddFixings($B$1,D251,E251/100,TRUE,E251)</f>
        <v>#NAME?</v>
      </c>
    </row>
    <row r="252" spans="4:6" x14ac:dyDescent="0.2">
      <c r="D252" s="432">
        <v>41780</v>
      </c>
      <c r="E252" s="434">
        <v>0.24399999999999999</v>
      </c>
      <c r="F252" s="434" t="e">
        <f ca="1">_xll.qlIndexAddFixings($B$1,D252,E252/100,TRUE,E252)</f>
        <v>#NAME?</v>
      </c>
    </row>
    <row r="253" spans="4:6" x14ac:dyDescent="0.2">
      <c r="D253" s="432">
        <v>41779</v>
      </c>
      <c r="E253" s="434">
        <v>0.24299999999999999</v>
      </c>
      <c r="F253" s="434" t="e">
        <f ca="1">_xll.qlIndexAddFixings($B$1,D253,E253/100,TRUE,E253)</f>
        <v>#NAME?</v>
      </c>
    </row>
    <row r="254" spans="4:6" x14ac:dyDescent="0.2">
      <c r="D254" s="432">
        <v>41778</v>
      </c>
      <c r="E254" s="434">
        <v>0.246</v>
      </c>
      <c r="F254" s="434" t="e">
        <f ca="1">_xll.qlIndexAddFixings($B$1,D254,E254/100,TRUE,E254)</f>
        <v>#NAME?</v>
      </c>
    </row>
    <row r="255" spans="4:6" x14ac:dyDescent="0.2">
      <c r="D255" s="432">
        <v>41775</v>
      </c>
      <c r="E255" s="434">
        <v>0.24299999999999999</v>
      </c>
      <c r="F255" s="434" t="e">
        <f ca="1">_xll.qlIndexAddFixings($B$1,D255,E255/100,TRUE,E255)</f>
        <v>#NAME?</v>
      </c>
    </row>
    <row r="256" spans="4:6" x14ac:dyDescent="0.2">
      <c r="D256" s="432">
        <v>41774</v>
      </c>
      <c r="E256" s="434">
        <v>0.23699999999999999</v>
      </c>
      <c r="F256" s="434" t="e">
        <f ca="1">_xll.qlIndexAddFixings($B$1,D256,E256/100,TRUE,E256)</f>
        <v>#NAME?</v>
      </c>
    </row>
    <row r="257" spans="4:6" x14ac:dyDescent="0.2">
      <c r="D257" s="432">
        <v>41773</v>
      </c>
      <c r="E257" s="434">
        <v>0.253</v>
      </c>
      <c r="F257" s="434" t="e">
        <f ca="1">_xll.qlIndexAddFixings($B$1,D257,E257/100,TRUE,E257)</f>
        <v>#NAME?</v>
      </c>
    </row>
    <row r="258" spans="4:6" x14ac:dyDescent="0.2">
      <c r="D258" s="432">
        <v>41772</v>
      </c>
      <c r="E258" s="434">
        <v>0.27800000000000002</v>
      </c>
      <c r="F258" s="434" t="e">
        <f ca="1">_xll.qlIndexAddFixings($B$1,D258,E258/100,TRUE,E258)</f>
        <v>#NAME?</v>
      </c>
    </row>
    <row r="259" spans="4:6" x14ac:dyDescent="0.2">
      <c r="D259" s="432">
        <v>41771</v>
      </c>
      <c r="E259" s="434">
        <v>0.28499999999999998</v>
      </c>
      <c r="F259" s="434" t="e">
        <f ca="1">_xll.qlIndexAddFixings($B$1,D259,E259/100,TRUE,E259)</f>
        <v>#NAME?</v>
      </c>
    </row>
    <row r="260" spans="4:6" x14ac:dyDescent="0.2">
      <c r="D260" s="432">
        <v>41768</v>
      </c>
      <c r="E260" s="435">
        <v>0.27100000000000002</v>
      </c>
      <c r="F260" s="435" t="e">
        <f ca="1">_xll.qlIndexAddFixings($B$1,D260,E260/100,TRUE,E260)</f>
        <v>#NAME?</v>
      </c>
    </row>
    <row r="261" spans="4:6" x14ac:dyDescent="0.2">
      <c r="D261" s="444">
        <v>41767</v>
      </c>
      <c r="E261" s="429">
        <v>0.309</v>
      </c>
    </row>
    <row r="262" spans="4:6" x14ac:dyDescent="0.2">
      <c r="D262" s="444">
        <v>41766</v>
      </c>
      <c r="E262" s="429">
        <v>0.29299999999999998</v>
      </c>
    </row>
    <row r="263" spans="4:6" x14ac:dyDescent="0.2">
      <c r="D263" s="444">
        <v>41765</v>
      </c>
      <c r="E263" s="429">
        <v>0.29499999999999998</v>
      </c>
    </row>
    <row r="264" spans="4:6" x14ac:dyDescent="0.2">
      <c r="D264" s="444">
        <v>41764</v>
      </c>
      <c r="E264" s="429">
        <v>0.29199999999999998</v>
      </c>
    </row>
    <row r="265" spans="4:6" x14ac:dyDescent="0.2">
      <c r="D265" s="444">
        <v>41761</v>
      </c>
      <c r="E265" s="429">
        <v>0.28999999999999998</v>
      </c>
    </row>
    <row r="266" spans="4:6" x14ac:dyDescent="0.2">
      <c r="D266" s="444">
        <v>41759</v>
      </c>
      <c r="E266" s="429">
        <v>0.29199999999999998</v>
      </c>
    </row>
    <row r="267" spans="4:6" x14ac:dyDescent="0.2">
      <c r="D267" s="444">
        <v>41758</v>
      </c>
      <c r="E267" s="429">
        <v>0.31</v>
      </c>
    </row>
    <row r="268" spans="4:6" x14ac:dyDescent="0.2">
      <c r="D268" s="444">
        <v>41757</v>
      </c>
      <c r="E268" s="429">
        <v>0.315</v>
      </c>
    </row>
    <row r="269" spans="4:6" x14ac:dyDescent="0.2">
      <c r="D269" s="444">
        <v>41754</v>
      </c>
      <c r="E269" s="429">
        <v>0.315</v>
      </c>
    </row>
    <row r="270" spans="4:6" x14ac:dyDescent="0.2">
      <c r="D270" s="444">
        <v>41753</v>
      </c>
      <c r="E270" s="429">
        <v>0.311</v>
      </c>
    </row>
    <row r="271" spans="4:6" x14ac:dyDescent="0.2">
      <c r="D271" s="444">
        <v>41752</v>
      </c>
      <c r="E271" s="429">
        <v>0.30499999999999999</v>
      </c>
    </row>
    <row r="272" spans="4:6" x14ac:dyDescent="0.2">
      <c r="D272" s="444">
        <v>41751</v>
      </c>
      <c r="E272" s="429">
        <v>0.30399999999999999</v>
      </c>
    </row>
    <row r="273" spans="4:5" x14ac:dyDescent="0.2">
      <c r="D273" s="444">
        <v>41746</v>
      </c>
      <c r="E273" s="429">
        <v>0.29099999999999998</v>
      </c>
    </row>
    <row r="274" spans="4:5" x14ac:dyDescent="0.2">
      <c r="D274" s="444">
        <v>41745</v>
      </c>
      <c r="E274" s="429">
        <v>0.28999999999999998</v>
      </c>
    </row>
    <row r="275" spans="4:5" x14ac:dyDescent="0.2">
      <c r="D275" s="444">
        <v>41744</v>
      </c>
      <c r="E275" s="429">
        <v>0.28599999999999998</v>
      </c>
    </row>
    <row r="276" spans="4:5" x14ac:dyDescent="0.2">
      <c r="D276" s="444">
        <v>41743</v>
      </c>
      <c r="E276" s="429">
        <v>0.28699999999999998</v>
      </c>
    </row>
    <row r="277" spans="4:5" x14ac:dyDescent="0.2">
      <c r="D277" s="444">
        <v>41718</v>
      </c>
      <c r="E277" s="429">
        <v>0.33</v>
      </c>
    </row>
    <row r="278" spans="4:5" x14ac:dyDescent="0.2">
      <c r="D278" s="444">
        <v>41694</v>
      </c>
      <c r="E278" s="429">
        <v>0.26400000000000001</v>
      </c>
    </row>
    <row r="279" spans="4:5" x14ac:dyDescent="0.2">
      <c r="D279" s="444">
        <v>41569</v>
      </c>
      <c r="E279" s="429">
        <v>0.311</v>
      </c>
    </row>
    <row r="280" spans="4:5" x14ac:dyDescent="0.2">
      <c r="D280" s="444">
        <v>41568</v>
      </c>
      <c r="E280" s="429">
        <v>0.312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141</vt:i4>
      </vt:variant>
    </vt:vector>
  </HeadingPairs>
  <TitlesOfParts>
    <vt:vector size="172"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2015-08-13T12:41:36Z</dcterms:modified>
</cp:coreProperties>
</file>