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Sheet1!$A$3:$E$48</definedName>
  </definedNames>
  <calcPr calcId="145621"/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48" i="1"/>
  <c r="E48" i="1" l="1"/>
  <c r="E35" i="1"/>
  <c r="G22" i="1"/>
  <c r="I36" i="1"/>
  <c r="E40" i="1"/>
  <c r="E42" i="1"/>
  <c r="E41" i="1"/>
  <c r="E43" i="1"/>
  <c r="I37" i="1" l="1"/>
  <c r="I38" i="1" l="1"/>
  <c r="I39" i="1" s="1"/>
  <c r="E45" i="1"/>
  <c r="E44" i="1"/>
  <c r="E46" i="1"/>
  <c r="E47" i="1"/>
  <c r="F36" i="1" l="1"/>
  <c r="F39" i="1"/>
  <c r="E36" i="1"/>
  <c r="E33" i="1"/>
  <c r="E19" i="1"/>
  <c r="E31" i="1"/>
  <c r="E7" i="1"/>
  <c r="E20" i="1"/>
  <c r="E23" i="1"/>
  <c r="E27" i="1"/>
  <c r="E12" i="1"/>
  <c r="E9" i="1"/>
  <c r="E13" i="1"/>
  <c r="E34" i="1"/>
  <c r="E26" i="1"/>
  <c r="E8" i="1"/>
  <c r="E17" i="1"/>
  <c r="E32" i="1"/>
  <c r="E28" i="1"/>
  <c r="E3" i="1"/>
  <c r="E6" i="1"/>
  <c r="G38" i="1"/>
  <c r="F38" i="1"/>
  <c r="E22" i="1"/>
  <c r="E10" i="1"/>
  <c r="E18" i="1"/>
  <c r="E11" i="1"/>
  <c r="E16" i="1"/>
  <c r="E15" i="1"/>
  <c r="E29" i="1"/>
  <c r="E4" i="1"/>
  <c r="E25" i="1"/>
  <c r="E30" i="1"/>
  <c r="E24" i="1"/>
  <c r="E21" i="1"/>
  <c r="E14" i="1"/>
  <c r="E5" i="1"/>
  <c r="G37" i="1"/>
  <c r="F37" i="1" s="1"/>
  <c r="E37" i="1" l="1"/>
  <c r="E39" i="1"/>
  <c r="E38" i="1"/>
</calcChain>
</file>

<file path=xl/sharedStrings.xml><?xml version="1.0" encoding="utf-8"?>
<sst xmlns="http://schemas.openxmlformats.org/spreadsheetml/2006/main" count="61" uniqueCount="59">
  <si>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</si>
  <si>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</si>
  <si>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</si>
  <si>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</si>
  <si>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</si>
  <si>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</si>
  <si>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</si>
  <si>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</si>
  <si>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</si>
  <si>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</si>
  <si>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</si>
  <si>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</si>
  <si>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</si>
  <si>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</si>
  <si>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</si>
  <si>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</si>
  <si>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</si>
  <si>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</si>
  <si>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</si>
  <si>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</si>
  <si>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</si>
  <si>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</si>
  <si>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</si>
  <si>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</si>
  <si>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</si>
  <si>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</si>
  <si>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</si>
  <si>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</si>
  <si>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</si>
  <si>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</si>
  <si>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</si>
  <si>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</si>
  <si>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</si>
  <si>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</si>
  <si>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</si>
  <si>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</si>
  <si>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</si>
  <si>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</si>
  <si>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</si>
  <si>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</si>
  <si>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</si>
  <si>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</si>
  <si>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qlLegFromCapFloor</t>
  </si>
  <si>
    <t>qlLegFromSwap</t>
  </si>
  <si>
    <t>qlMultiPhaseLeg</t>
  </si>
  <si>
    <t>qlInterestRateRate</t>
  </si>
  <si>
    <t>qlInterestRateDayCounter</t>
  </si>
  <si>
    <t>qlInterestRateCompounding</t>
  </si>
  <si>
    <t>qlInterestRateFrequency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</si>
  <si>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</si>
  <si>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</si>
  <si>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</si>
  <si>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</si>
  <si>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</si>
  <si>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this function crashed my excel</t>
  </si>
  <si>
    <t>Payment Date</t>
  </si>
  <si>
    <t>Actual/360</t>
  </si>
  <si>
    <t>No-Frequency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</si>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</sst>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8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9" max="9" width="11.4257812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42645</v>
      </c>
      <c r="D3" s="3" t="str">
        <f>IF(ISERROR(B3),"ERROR",IF(ISERROR(C3),"FAIL",IF(B3=C3,"PASS","FAIL")))</f>
        <v>FAIL</v>
      </c>
      <c r="E3">
        <f>_xll.qlLegStartDate(F36)</f>
        <v>42645</v>
      </c>
    </row>
    <row r="4" spans="1:5" x14ac:dyDescent="0.25">
      <c r="A4" t="s">
        <v>9</v>
      </c>
      <c r="B4">
        <v>42647</v>
      </c>
      <c r="D4" s="3" t="str">
        <f t="shared" ref="D4:D48" si="0">IF(ISERROR(B4),"ERROR",IF(ISERROR(C4),"FAIL",IF(B4=C4,"PASS","FAIL")))</f>
        <v>FAIL</v>
      </c>
      <c r="E4">
        <f>_xll.qlLegMaturityDate(F36)</f>
        <v>42647</v>
      </c>
    </row>
    <row r="5" spans="1:5" x14ac:dyDescent="0.25">
      <c r="A5" t="s">
        <v>10</v>
      </c>
      <c r="B5" t="b">
        <v>0</v>
      </c>
      <c r="D5" s="3" t="str">
        <f t="shared" si="0"/>
        <v>PASS</v>
      </c>
      <c r="E5" t="b">
        <f>_xll.qlLegIsExpired(F36)</f>
        <v>0</v>
      </c>
    </row>
    <row r="6" spans="1:5" x14ac:dyDescent="0.25">
      <c r="A6" t="s">
        <v>11</v>
      </c>
      <c r="B6">
        <v>0</v>
      </c>
      <c r="D6" s="3" t="str">
        <f t="shared" si="0"/>
        <v>PASS</v>
      </c>
      <c r="E6">
        <f>_xll.qlLegPreviousCashFlowDate(F36)</f>
        <v>0</v>
      </c>
    </row>
    <row r="7" spans="1:5" x14ac:dyDescent="0.25">
      <c r="A7" t="s">
        <v>12</v>
      </c>
      <c r="B7">
        <v>42645</v>
      </c>
      <c r="D7" s="3" t="str">
        <f t="shared" si="0"/>
        <v>FAIL</v>
      </c>
      <c r="E7">
        <f>_xll.qlLegNextCashFlowDate(F36)</f>
        <v>42645</v>
      </c>
    </row>
    <row r="8" spans="1:5" x14ac:dyDescent="0.25">
      <c r="A8" t="s">
        <v>13</v>
      </c>
      <c r="B8">
        <v>0</v>
      </c>
      <c r="D8" s="3" t="str">
        <f t="shared" si="0"/>
        <v>PASS</v>
      </c>
      <c r="E8">
        <f>_xll.qlLegPreviousCashFlowAmount(F36)</f>
        <v>0</v>
      </c>
    </row>
    <row r="9" spans="1:5" x14ac:dyDescent="0.25">
      <c r="A9" t="s">
        <v>14</v>
      </c>
      <c r="B9">
        <v>1</v>
      </c>
      <c r="D9" s="3" t="str">
        <f t="shared" si="0"/>
        <v>FAIL</v>
      </c>
      <c r="E9">
        <f>_xll.qlLegNextCashFlowAmount(F36)</f>
        <v>1</v>
      </c>
    </row>
    <row r="10" spans="1:5" x14ac:dyDescent="0.25">
      <c r="A10" t="s">
        <v>15</v>
      </c>
      <c r="B10">
        <v>0</v>
      </c>
      <c r="D10" s="3" t="str">
        <f t="shared" si="0"/>
        <v>PASS</v>
      </c>
      <c r="E10">
        <f>_xll.qlLegPreviousCouponRate(F36)</f>
        <v>0</v>
      </c>
    </row>
    <row r="11" spans="1:5" x14ac:dyDescent="0.25">
      <c r="A11" t="s">
        <v>16</v>
      </c>
      <c r="B11" t="e">
        <v>#NUM!</v>
      </c>
      <c r="D11" s="3" t="str">
        <f t="shared" si="0"/>
        <v>ERROR</v>
      </c>
      <c r="E11" t="e">
        <f>_xll.qlLegNextCouponRate(F36,TRUE,I37)</f>
        <v>#NUM!</v>
      </c>
    </row>
    <row r="12" spans="1:5" x14ac:dyDescent="0.25">
      <c r="A12" t="s">
        <v>17</v>
      </c>
      <c r="B12">
        <v>0</v>
      </c>
      <c r="D12" s="3" t="str">
        <f t="shared" si="0"/>
        <v>PASS</v>
      </c>
      <c r="E12">
        <f>_xll.qlLegNominal(F36)</f>
        <v>0</v>
      </c>
    </row>
    <row r="13" spans="1:5" x14ac:dyDescent="0.25">
      <c r="A13" t="s">
        <v>18</v>
      </c>
      <c r="B13">
        <v>0</v>
      </c>
      <c r="D13" s="3" t="str">
        <f t="shared" si="0"/>
        <v>PASS</v>
      </c>
      <c r="E13">
        <f>_xll.qlLegAccrualStartDate(F36)</f>
        <v>0</v>
      </c>
    </row>
    <row r="14" spans="1:5" x14ac:dyDescent="0.25">
      <c r="A14" t="s">
        <v>19</v>
      </c>
      <c r="B14">
        <v>0</v>
      </c>
      <c r="D14" s="3" t="str">
        <f t="shared" si="0"/>
        <v>PASS</v>
      </c>
      <c r="E14">
        <f>_xll.qlLegAccrualEndDate(F36)</f>
        <v>0</v>
      </c>
    </row>
    <row r="15" spans="1:5" x14ac:dyDescent="0.25">
      <c r="A15" t="s">
        <v>20</v>
      </c>
      <c r="B15">
        <v>0</v>
      </c>
      <c r="D15" s="3" t="str">
        <f t="shared" si="0"/>
        <v>PASS</v>
      </c>
      <c r="E15">
        <f>_xll.qlLegReferencePeriodStart(F36)</f>
        <v>0</v>
      </c>
    </row>
    <row r="16" spans="1:5" x14ac:dyDescent="0.25">
      <c r="A16" t="s">
        <v>21</v>
      </c>
      <c r="B16">
        <v>0</v>
      </c>
      <c r="D16" s="3" t="str">
        <f t="shared" si="0"/>
        <v>PASS</v>
      </c>
      <c r="E16">
        <f>_xll.qlLegReferencePeriodEnd(F36)</f>
        <v>0</v>
      </c>
    </row>
    <row r="17" spans="1:7" x14ac:dyDescent="0.25">
      <c r="A17" t="s">
        <v>22</v>
      </c>
      <c r="B17">
        <v>0</v>
      </c>
      <c r="D17" s="3" t="str">
        <f t="shared" si="0"/>
        <v>PASS</v>
      </c>
      <c r="E17">
        <f>_xll.qlLegAccrualPeriod(F36)</f>
        <v>0</v>
      </c>
    </row>
    <row r="18" spans="1:7" x14ac:dyDescent="0.25">
      <c r="A18" t="s">
        <v>23</v>
      </c>
      <c r="B18">
        <v>0</v>
      </c>
      <c r="D18" s="3" t="str">
        <f t="shared" si="0"/>
        <v>PASS</v>
      </c>
      <c r="E18">
        <f>_xll.qlLegAccrualDays(F36)</f>
        <v>0</v>
      </c>
    </row>
    <row r="19" spans="1:7" x14ac:dyDescent="0.25">
      <c r="A19" t="s">
        <v>24</v>
      </c>
      <c r="B19">
        <v>0</v>
      </c>
      <c r="D19" s="3" t="str">
        <f t="shared" si="0"/>
        <v>PASS</v>
      </c>
      <c r="E19">
        <f>_xll.qlLegAccruedPeriod(F36)</f>
        <v>0</v>
      </c>
    </row>
    <row r="20" spans="1:7" x14ac:dyDescent="0.25">
      <c r="A20" t="s">
        <v>25</v>
      </c>
      <c r="B20">
        <v>0</v>
      </c>
      <c r="D20" s="3" t="str">
        <f t="shared" si="0"/>
        <v>PASS</v>
      </c>
      <c r="E20">
        <f>_xll.qlLegAccruedDays(F36)</f>
        <v>0</v>
      </c>
    </row>
    <row r="21" spans="1:7" x14ac:dyDescent="0.25">
      <c r="A21" t="s">
        <v>26</v>
      </c>
      <c r="B21">
        <v>0</v>
      </c>
      <c r="D21" s="3" t="str">
        <f t="shared" si="0"/>
        <v>PASS</v>
      </c>
      <c r="E21">
        <f>_xll.qlLegAccruedAmount(F36)</f>
        <v>0</v>
      </c>
    </row>
    <row r="22" spans="1:7" x14ac:dyDescent="0.25">
      <c r="A22" t="s">
        <v>27</v>
      </c>
      <c r="B22">
        <v>3</v>
      </c>
      <c r="D22" s="3" t="str">
        <f t="shared" si="0"/>
        <v>FAIL</v>
      </c>
      <c r="E22">
        <f>_xll.qlLegNPV(F36,G22,,I39)</f>
        <v>3</v>
      </c>
      <c r="G22" t="str">
        <f>_xll.qlFlatForward(,2,"target",1,"actual/360","continuous","annual")</f>
        <v>obj_00001#0003</v>
      </c>
    </row>
    <row r="23" spans="1:7" x14ac:dyDescent="0.25">
      <c r="A23" t="s">
        <v>28</v>
      </c>
      <c r="B23">
        <v>0</v>
      </c>
      <c r="D23" s="3" t="str">
        <f t="shared" si="0"/>
        <v>PASS</v>
      </c>
      <c r="E23">
        <f>_xll.qlLegBPS(F36,G22,TRUE,I39,I39)</f>
        <v>0</v>
      </c>
    </row>
    <row r="24" spans="1:7" x14ac:dyDescent="0.25">
      <c r="A24" t="s">
        <v>29</v>
      </c>
      <c r="B24">
        <v>0</v>
      </c>
      <c r="D24" s="3" t="str">
        <f t="shared" si="0"/>
        <v>PASS</v>
      </c>
      <c r="E24">
        <f>_xll.qlLegAtmRate(F36,G22,,I39,I38)</f>
        <v>0</v>
      </c>
    </row>
    <row r="25" spans="1:7" x14ac:dyDescent="0.25">
      <c r="A25" t="s">
        <v>30</v>
      </c>
      <c r="B25">
        <v>3</v>
      </c>
      <c r="D25" s="3" t="str">
        <f t="shared" si="0"/>
        <v>FAIL</v>
      </c>
      <c r="E25">
        <f>_xll.qlLegNPVFromYield(F36,5,"actual/360","compounded","annual",TRUE,+I39,I39)</f>
        <v>3</v>
      </c>
    </row>
    <row r="26" spans="1:7" x14ac:dyDescent="0.25">
      <c r="A26" t="s">
        <v>31</v>
      </c>
      <c r="B26">
        <v>0</v>
      </c>
      <c r="D26" s="3" t="str">
        <f t="shared" si="0"/>
        <v>PASS</v>
      </c>
      <c r="E26">
        <f>_xll.qlLegBPSFromYield(F36,5,,,,,I38,I39)</f>
        <v>0</v>
      </c>
    </row>
    <row r="27" spans="1:7" x14ac:dyDescent="0.25">
      <c r="A27" t="s">
        <v>32</v>
      </c>
      <c r="B27">
        <v>-183.89722455577379</v>
      </c>
      <c r="D27" s="3" t="str">
        <f t="shared" si="0"/>
        <v>FAIL</v>
      </c>
      <c r="E27">
        <f>_xll.qlLegYield(F36,5,"actual/360","continuous","annual",TRUE,I39,I38,0.0000000001,100,0.05)</f>
        <v>-183.89722455577379</v>
      </c>
    </row>
    <row r="28" spans="1:7" x14ac:dyDescent="0.25">
      <c r="A28" t="s">
        <v>33</v>
      </c>
      <c r="B28">
        <v>4.5537340619307881E-4</v>
      </c>
      <c r="D28" s="3" t="str">
        <f t="shared" si="0"/>
        <v>FAIL</v>
      </c>
      <c r="E28">
        <f>_xll.qlLegDuration(F36,5,,,,,,I39,I38)</f>
        <v>4.5537340619307881E-4</v>
      </c>
    </row>
    <row r="29" spans="1:7" x14ac:dyDescent="0.25">
      <c r="A29" t="s">
        <v>34</v>
      </c>
      <c r="B29">
        <v>7.6102932637914364E-5</v>
      </c>
      <c r="D29" s="3" t="str">
        <f t="shared" si="0"/>
        <v>FAIL</v>
      </c>
      <c r="E29">
        <f>_xll.qlLegConvexity(F36,5,,,,,I39,I38)</f>
        <v>7.6102932637914364E-5</v>
      </c>
    </row>
    <row r="30" spans="1:7" x14ac:dyDescent="0.25">
      <c r="A30" t="s">
        <v>35</v>
      </c>
      <c r="B30">
        <v>-1.3594485829067323E-7</v>
      </c>
      <c r="D30" s="3" t="str">
        <f t="shared" si="0"/>
        <v>FAIL</v>
      </c>
      <c r="E30">
        <f>_xll.qlLegBasisPointValue(F36,5,,,,,I39,I38)</f>
        <v>-1.3594485829067323E-7</v>
      </c>
    </row>
    <row r="31" spans="1:7" x14ac:dyDescent="0.25">
      <c r="A31" t="s">
        <v>36</v>
      </c>
      <c r="B31">
        <v>-7.3559230485996778</v>
      </c>
      <c r="D31" s="3" t="str">
        <f t="shared" si="0"/>
        <v>FAIL</v>
      </c>
      <c r="E31">
        <f>_xll.qlLegYieldValueBasisPoint(F36,5,,,,,I39,I38)</f>
        <v>-7.3559230485996778</v>
      </c>
    </row>
    <row r="32" spans="1:7" x14ac:dyDescent="0.25">
      <c r="A32" t="s">
        <v>37</v>
      </c>
      <c r="B32">
        <v>3</v>
      </c>
      <c r="D32" s="3" t="str">
        <f t="shared" si="0"/>
        <v>FAIL</v>
      </c>
      <c r="E32">
        <f>_xll.qlLegNPVFromZSpread(F36,G22,5,,,,,I39,I39)</f>
        <v>3</v>
      </c>
    </row>
    <row r="33" spans="1:9" x14ac:dyDescent="0.25">
      <c r="A33" t="s">
        <v>38</v>
      </c>
      <c r="B33" t="e">
        <v>#NUM!</v>
      </c>
      <c r="D33" s="3" t="str">
        <f t="shared" si="0"/>
        <v>ERROR</v>
      </c>
      <c r="E33" t="e">
        <f>_xll.qlLegZSpread(F36,5,G22,,,,,I39,I38)</f>
        <v>#NUM!</v>
      </c>
    </row>
    <row r="34" spans="1:9" x14ac:dyDescent="0.25">
      <c r="A34" t="s">
        <v>39</v>
      </c>
      <c r="B34" t="s">
        <v>55</v>
      </c>
      <c r="D34" s="3" t="str">
        <f t="shared" si="0"/>
        <v>FAIL</v>
      </c>
      <c r="E34" t="str">
        <f>_xll.qlLegFlowAnalysis(F36)</f>
        <v>Payment Date</v>
      </c>
    </row>
    <row r="35" spans="1:9" x14ac:dyDescent="0.25">
      <c r="A35" t="s">
        <v>40</v>
      </c>
      <c r="B35" t="e">
        <v>#N/A</v>
      </c>
      <c r="D35" s="3" t="str">
        <f t="shared" si="0"/>
        <v>ERROR</v>
      </c>
      <c r="E35" t="e">
        <f>NA()</f>
        <v>#N/A</v>
      </c>
      <c r="F35" t="s">
        <v>54</v>
      </c>
    </row>
    <row r="36" spans="1:9" x14ac:dyDescent="0.25">
      <c r="A36" t="s">
        <v>41</v>
      </c>
      <c r="B36" t="b">
        <v>0</v>
      </c>
      <c r="D36" s="3" t="str">
        <f t="shared" si="0"/>
        <v>PASS</v>
      </c>
      <c r="E36" t="b">
        <f>ISERROR(F36)</f>
        <v>0</v>
      </c>
      <c r="F36" t="str">
        <f>_xll.qlLeg(,H37:H39,I37:I39)</f>
        <v>obj_00002#0003</v>
      </c>
      <c r="I36" s="4">
        <f>_xll.qlSettingsEvaluationDate()</f>
        <v>42644</v>
      </c>
    </row>
    <row r="37" spans="1:9" x14ac:dyDescent="0.25">
      <c r="A37" t="s">
        <v>42</v>
      </c>
      <c r="B37" t="b">
        <v>0</v>
      </c>
      <c r="D37" s="3" t="str">
        <f t="shared" si="0"/>
        <v>PASS</v>
      </c>
      <c r="E37" t="b">
        <f>ISERROR(F37)</f>
        <v>0</v>
      </c>
      <c r="F37" t="str">
        <f>_xll.qlLegFromCapFloor(,G37)</f>
        <v>obj_00007#0005</v>
      </c>
      <c r="G37" t="str">
        <f>_xll.qlCapFloor(,"cap",F36,H37:H39)</f>
        <v>obj_00006#0003</v>
      </c>
      <c r="H37">
        <v>1</v>
      </c>
      <c r="I37" s="4">
        <f>I36+1</f>
        <v>42645</v>
      </c>
    </row>
    <row r="38" spans="1:9" x14ac:dyDescent="0.25">
      <c r="A38" t="s">
        <v>43</v>
      </c>
      <c r="B38" t="b">
        <v>0</v>
      </c>
      <c r="D38" s="3" t="str">
        <f t="shared" si="0"/>
        <v>PASS</v>
      </c>
      <c r="E38" t="b">
        <f>ISERROR(F38)</f>
        <v>0</v>
      </c>
      <c r="F38" t="str">
        <f>_xll.qlLegFromSwap(,G38,0)</f>
        <v>obj_00005#0003</v>
      </c>
      <c r="G38" t="str">
        <f>_xll.qlSwap(,F36,FALSE)</f>
        <v>obj_00004#0003</v>
      </c>
      <c r="H38">
        <v>2</v>
      </c>
      <c r="I38" s="4">
        <f t="shared" ref="I38:I39" si="1">I37+1</f>
        <v>42646</v>
      </c>
    </row>
    <row r="39" spans="1:9" x14ac:dyDescent="0.25">
      <c r="A39" t="s">
        <v>44</v>
      </c>
      <c r="B39" t="b">
        <v>0</v>
      </c>
      <c r="D39" s="3" t="str">
        <f t="shared" si="0"/>
        <v>PASS</v>
      </c>
      <c r="E39" t="b">
        <f>ISERROR(F39)</f>
        <v>0</v>
      </c>
      <c r="F39" t="str">
        <f>_xll.qlMultiPhaseLeg(,F36)</f>
        <v>obj_00003#0003</v>
      </c>
      <c r="H39">
        <v>3</v>
      </c>
      <c r="I39" s="4">
        <f t="shared" si="1"/>
        <v>42647</v>
      </c>
    </row>
    <row r="40" spans="1:9" x14ac:dyDescent="0.25">
      <c r="A40" t="s">
        <v>45</v>
      </c>
      <c r="B40">
        <v>5</v>
      </c>
      <c r="D40" s="3" t="str">
        <f t="shared" si="0"/>
        <v>FAIL</v>
      </c>
      <c r="E40">
        <f>_xll.qlInterestRateRate(F48)</f>
        <v>5</v>
      </c>
    </row>
    <row r="41" spans="1:9" x14ac:dyDescent="0.25">
      <c r="A41" t="s">
        <v>46</v>
      </c>
      <c r="B41" t="s">
        <v>56</v>
      </c>
      <c r="D41" s="3" t="str">
        <f t="shared" si="0"/>
        <v>FAIL</v>
      </c>
      <c r="E41" t="str">
        <f>_xll.qlInterestRateDayCounter(F48)</f>
        <v>Actual/360</v>
      </c>
    </row>
    <row r="42" spans="1:9" x14ac:dyDescent="0.25">
      <c r="A42" t="s">
        <v>47</v>
      </c>
      <c r="B42" t="s">
        <v>58</v>
      </c>
      <c r="D42" s="3" t="str">
        <f t="shared" si="0"/>
        <v>FAIL</v>
      </c>
      <c r="E42" t="str">
        <f>_xll.qlInterestRateCompounding(F48)</f>
        <v>0</v>
      </c>
    </row>
    <row r="43" spans="1:9" x14ac:dyDescent="0.25">
      <c r="A43" t="s">
        <v>48</v>
      </c>
      <c r="B43" t="s">
        <v>57</v>
      </c>
      <c r="D43" s="3" t="str">
        <f t="shared" si="0"/>
        <v>FAIL</v>
      </c>
      <c r="E43" t="str">
        <f>_xll.qlInterestRateFrequency(F48)</f>
        <v>No-Frequency</v>
      </c>
    </row>
    <row r="44" spans="1:9" x14ac:dyDescent="0.25">
      <c r="A44" t="s">
        <v>49</v>
      </c>
      <c r="B44">
        <v>0.97297297297297303</v>
      </c>
      <c r="D44" s="3" t="str">
        <f t="shared" si="0"/>
        <v>FAIL</v>
      </c>
      <c r="E44">
        <f>_xll.qlInterestRateDiscountFactor(F48,I37,I39)</f>
        <v>0.97297297297297303</v>
      </c>
    </row>
    <row r="45" spans="1:9" x14ac:dyDescent="0.25">
      <c r="A45" t="s">
        <v>50</v>
      </c>
      <c r="B45">
        <v>1.0277777777777777</v>
      </c>
      <c r="D45" s="3" t="str">
        <f t="shared" si="0"/>
        <v>FAIL</v>
      </c>
      <c r="E45">
        <f>_xll.qlInterestRateCompoundFactor(F48,I37,I39)</f>
        <v>1.0277777777777777</v>
      </c>
    </row>
    <row r="46" spans="1:9" x14ac:dyDescent="0.25">
      <c r="A46" t="s">
        <v>51</v>
      </c>
      <c r="B46">
        <v>4.9999999999999822</v>
      </c>
      <c r="D46" s="3" t="str">
        <f t="shared" si="0"/>
        <v>FAIL</v>
      </c>
      <c r="E46">
        <f>_xll.qlInterestRateEquivalentRate(F48,"actual/360","simple","annual",I37,I39)</f>
        <v>4.9999999999999822</v>
      </c>
    </row>
    <row r="47" spans="1:9" x14ac:dyDescent="0.25">
      <c r="A47" t="s">
        <v>52</v>
      </c>
      <c r="B47">
        <v>720</v>
      </c>
      <c r="D47" s="3" t="str">
        <f t="shared" si="0"/>
        <v>FAIL</v>
      </c>
      <c r="E47">
        <f>_xll.qlInterestRateImpliedRate(5,"actual/360","simple","annual",I37,I39)</f>
        <v>720</v>
      </c>
    </row>
    <row r="48" spans="1:9" x14ac:dyDescent="0.25">
      <c r="A48" t="s">
        <v>53</v>
      </c>
      <c r="B48" t="b">
        <v>0</v>
      </c>
      <c r="D48" s="3" t="str">
        <f t="shared" si="0"/>
        <v>PASS</v>
      </c>
      <c r="E48" t="b">
        <f>ISERROR(F48)</f>
        <v>0</v>
      </c>
      <c r="F48" t="str">
        <f>_xll.qlInterestRate(,5,"actual/360","simple","annual")</f>
        <v>obj_00000#0003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2016-12-11T22:48:13Z</dcterms:modified>
</cp:coreProperties>
</file>